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olors6.xml" ContentType="application/vnd.ms-office.chartcolorstyl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525" yWindow="465" windowWidth="20730" windowHeight="11760" tabRatio="500"/>
  </bookViews>
  <sheets>
    <sheet name="Beetle densities" sheetId="5" r:id="rId1"/>
    <sheet name="Transmssion cross couple" sheetId="2" r:id="rId2"/>
    <sheet name="Transmission cross generations" sheetId="3" r:id="rId3"/>
    <sheet name="Larval fitness" sheetId="4" r:id="rId4"/>
  </sheets>
  <definedNames>
    <definedName name="_xlnm.Print_Area" localSheetId="3">'Larval fitness'!$N$21:$X$46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3" i="4"/>
  <c r="C130"/>
  <c r="D130"/>
  <c r="E113"/>
  <c r="E114"/>
  <c r="E115"/>
  <c r="E116"/>
  <c r="E130"/>
  <c r="F130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30"/>
  <c r="G135"/>
  <c r="G136"/>
  <c r="G137"/>
  <c r="G138"/>
  <c r="G139"/>
  <c r="G140"/>
  <c r="G141"/>
  <c r="G142"/>
  <c r="G143"/>
  <c r="G144"/>
  <c r="G145"/>
  <c r="G146"/>
  <c r="G147"/>
  <c r="G148"/>
  <c r="G149"/>
  <c r="G150"/>
  <c r="G152"/>
  <c r="G163"/>
  <c r="J14"/>
  <c r="J13"/>
  <c r="J12"/>
  <c r="J11"/>
  <c r="J10"/>
  <c r="A166"/>
  <c r="D41" i="3"/>
  <c r="D40"/>
  <c r="D21"/>
  <c r="D8"/>
  <c r="D52"/>
  <c r="D51"/>
  <c r="P17" i="2"/>
  <c r="Q19"/>
  <c r="J27"/>
  <c r="P38"/>
  <c r="P32"/>
  <c r="J48"/>
  <c r="J47"/>
  <c r="N136" i="5"/>
  <c r="N137"/>
  <c r="N138"/>
  <c r="N139"/>
  <c r="N140"/>
  <c r="N141"/>
  <c r="N142"/>
  <c r="N143"/>
  <c r="N144"/>
  <c r="N145"/>
  <c r="N146"/>
  <c r="N147"/>
  <c r="N148"/>
  <c r="N149"/>
  <c r="N150"/>
  <c r="N152"/>
  <c r="N151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L151"/>
  <c r="M152"/>
  <c r="L152"/>
  <c r="M151"/>
  <c r="M134"/>
  <c r="M133"/>
  <c r="L134"/>
  <c r="L133"/>
  <c r="L73"/>
  <c r="V73"/>
  <c r="Q42"/>
  <c r="J73"/>
  <c r="D42"/>
  <c r="I2"/>
  <c r="X27"/>
  <c r="X28"/>
  <c r="X29"/>
  <c r="X30"/>
  <c r="X31"/>
  <c r="X32"/>
  <c r="X33"/>
  <c r="X34"/>
  <c r="X35"/>
  <c r="X36"/>
  <c r="X37"/>
  <c r="X38"/>
  <c r="X39"/>
  <c r="X40"/>
  <c r="X41"/>
  <c r="X74"/>
  <c r="V74"/>
  <c r="L27"/>
  <c r="L28"/>
  <c r="L29"/>
  <c r="L30"/>
  <c r="L31"/>
  <c r="L32"/>
  <c r="L33"/>
  <c r="L34"/>
  <c r="L35"/>
  <c r="L36"/>
  <c r="L37"/>
  <c r="L38"/>
  <c r="L39"/>
  <c r="L40"/>
  <c r="L41"/>
  <c r="L74"/>
  <c r="J74"/>
  <c r="X73"/>
  <c r="Q43"/>
  <c r="D43"/>
  <c r="U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W23"/>
  <c r="T23"/>
  <c r="O23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3"/>
  <c r="G23"/>
  <c r="D23"/>
  <c r="W22"/>
  <c r="T22"/>
  <c r="O22"/>
  <c r="I22"/>
  <c r="G22"/>
  <c r="D22"/>
  <c r="A133" i="4"/>
  <c r="D163"/>
  <c r="E152"/>
  <c r="E163"/>
  <c r="F163"/>
  <c r="D165"/>
  <c r="E165"/>
  <c r="F165"/>
  <c r="G165"/>
  <c r="D164"/>
  <c r="E164"/>
  <c r="F164"/>
  <c r="G164"/>
  <c r="C165"/>
  <c r="C164"/>
  <c r="F132"/>
  <c r="G132"/>
  <c r="F131"/>
  <c r="G131"/>
  <c r="D132"/>
  <c r="E132"/>
  <c r="D131"/>
  <c r="E131"/>
  <c r="C131"/>
  <c r="C132"/>
  <c r="C93"/>
  <c r="F58"/>
  <c r="D60"/>
  <c r="E50"/>
  <c r="E51"/>
  <c r="E52"/>
  <c r="E49"/>
  <c r="E60"/>
  <c r="D59"/>
  <c r="E59"/>
  <c r="D58"/>
  <c r="E58"/>
  <c r="C60"/>
  <c r="C59"/>
  <c r="C58"/>
  <c r="B25"/>
  <c r="D24"/>
  <c r="E4"/>
  <c r="E5"/>
  <c r="E6"/>
  <c r="E7"/>
  <c r="E8"/>
  <c r="E9"/>
  <c r="E10"/>
  <c r="E11"/>
  <c r="E12"/>
  <c r="E13"/>
  <c r="E14"/>
  <c r="E16"/>
  <c r="E17"/>
  <c r="E18"/>
  <c r="E19"/>
  <c r="E20"/>
  <c r="E3"/>
  <c r="E24"/>
  <c r="D23"/>
  <c r="E23"/>
  <c r="D22"/>
  <c r="E22"/>
  <c r="C24"/>
  <c r="C23"/>
  <c r="C22"/>
  <c r="B61"/>
  <c r="G4"/>
  <c r="G5"/>
  <c r="G6"/>
  <c r="G7"/>
  <c r="G8"/>
  <c r="G9"/>
  <c r="G10"/>
  <c r="G11"/>
  <c r="G12"/>
  <c r="G13"/>
  <c r="G14"/>
  <c r="G16"/>
  <c r="G17"/>
  <c r="G19"/>
  <c r="G20"/>
  <c r="G3"/>
  <c r="G18"/>
  <c r="G23"/>
  <c r="F23"/>
  <c r="G22"/>
  <c r="F22"/>
  <c r="D95"/>
  <c r="E84"/>
  <c r="E85"/>
  <c r="E86"/>
  <c r="E95"/>
  <c r="F95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95"/>
  <c r="C95"/>
  <c r="F94"/>
  <c r="G94"/>
  <c r="D94"/>
  <c r="E94"/>
  <c r="C94"/>
  <c r="F93"/>
  <c r="G93"/>
  <c r="D93"/>
  <c r="E93"/>
  <c r="A96"/>
  <c r="P53" i="2"/>
  <c r="P51"/>
  <c r="P34"/>
  <c r="P33"/>
  <c r="P39"/>
  <c r="G158" i="4"/>
  <c r="G157"/>
  <c r="G156"/>
  <c r="G29"/>
  <c r="G30"/>
  <c r="G31"/>
  <c r="G32"/>
  <c r="G33"/>
  <c r="G34"/>
  <c r="G35"/>
  <c r="G36"/>
  <c r="G38"/>
  <c r="G39"/>
  <c r="G40"/>
  <c r="G41"/>
  <c r="G42"/>
  <c r="G43"/>
  <c r="G44"/>
  <c r="G45"/>
  <c r="G46"/>
  <c r="G47"/>
  <c r="G48"/>
  <c r="G49"/>
  <c r="G50"/>
  <c r="G51"/>
  <c r="G52"/>
  <c r="G60"/>
  <c r="F60"/>
  <c r="G59"/>
  <c r="F59"/>
  <c r="G58"/>
  <c r="G24"/>
  <c r="F24"/>
  <c r="C41" i="3"/>
  <c r="D22"/>
  <c r="D7"/>
  <c r="P124" i="2"/>
  <c r="P125"/>
  <c r="P126"/>
  <c r="Q125"/>
  <c r="P121"/>
  <c r="P122"/>
  <c r="P123"/>
  <c r="Q122"/>
  <c r="Q124"/>
  <c r="Q121"/>
  <c r="P112"/>
  <c r="P113"/>
  <c r="P114"/>
  <c r="Q113"/>
  <c r="P109"/>
  <c r="P110"/>
  <c r="P111"/>
  <c r="Q110"/>
  <c r="Q112"/>
  <c r="Q109"/>
  <c r="P95"/>
  <c r="P96"/>
  <c r="P97"/>
  <c r="Q96"/>
  <c r="P92"/>
  <c r="P93"/>
  <c r="P94"/>
  <c r="Q93"/>
  <c r="Q95"/>
  <c r="Q92"/>
  <c r="K124"/>
  <c r="K123"/>
  <c r="K121"/>
  <c r="K122"/>
  <c r="K112"/>
  <c r="K111"/>
  <c r="K110"/>
  <c r="K109"/>
  <c r="J124"/>
  <c r="J122"/>
  <c r="K95"/>
  <c r="K93"/>
  <c r="J112"/>
  <c r="J110"/>
  <c r="J95"/>
  <c r="J93"/>
  <c r="P55"/>
  <c r="Q55"/>
  <c r="P52"/>
  <c r="Q52"/>
  <c r="Q43"/>
  <c r="Q42"/>
  <c r="Q36"/>
  <c r="P20"/>
  <c r="P21"/>
  <c r="Q21"/>
  <c r="P18"/>
  <c r="P19"/>
  <c r="Q18"/>
  <c r="J123"/>
  <c r="J121"/>
  <c r="J111"/>
  <c r="J109"/>
  <c r="J94"/>
  <c r="J92"/>
  <c r="J64"/>
  <c r="J63"/>
  <c r="J62"/>
  <c r="J61"/>
  <c r="J59"/>
  <c r="J58"/>
  <c r="J57"/>
  <c r="Q56"/>
  <c r="J56"/>
  <c r="Q53"/>
  <c r="J50"/>
  <c r="J49"/>
  <c r="J42"/>
  <c r="J41"/>
  <c r="J40"/>
  <c r="J39"/>
  <c r="Q37"/>
  <c r="J29"/>
  <c r="J28"/>
  <c r="J23"/>
  <c r="Q22"/>
  <c r="J22"/>
  <c r="J21"/>
</calcChain>
</file>

<file path=xl/sharedStrings.xml><?xml version="1.0" encoding="utf-8"?>
<sst xmlns="http://schemas.openxmlformats.org/spreadsheetml/2006/main" count="1355" uniqueCount="103">
  <si>
    <t>marks</t>
  </si>
  <si>
    <t xml:space="preserve">Gender </t>
  </si>
  <si>
    <t>location</t>
  </si>
  <si>
    <t>female</t>
  </si>
  <si>
    <t>cuticle</t>
  </si>
  <si>
    <t>male</t>
  </si>
  <si>
    <t>gut</t>
  </si>
  <si>
    <t>Wildfemale</t>
  </si>
  <si>
    <t>Wildmale</t>
  </si>
  <si>
    <t>Labfemale</t>
  </si>
  <si>
    <t>Labmale</t>
  </si>
  <si>
    <t>SE</t>
  </si>
  <si>
    <t>MEAN</t>
  </si>
  <si>
    <t>SUM(GUT+CUTICLE)</t>
  </si>
  <si>
    <t>mean</t>
  </si>
  <si>
    <t>sample</t>
  </si>
  <si>
    <t>Gender</t>
  </si>
  <si>
    <t>Location</t>
  </si>
  <si>
    <t>T1</t>
  </si>
  <si>
    <t>T2</t>
  </si>
  <si>
    <t>A</t>
  </si>
  <si>
    <t>B</t>
  </si>
  <si>
    <t>C</t>
  </si>
  <si>
    <t>se</t>
  </si>
  <si>
    <t>t=0.7474; df=3; P=0.5091</t>
  </si>
  <si>
    <t>t=0.7111; df=10; P=0.4932</t>
  </si>
  <si>
    <t>t=0.4837; df=4; P=0.6539</t>
  </si>
  <si>
    <t>Female inoculated</t>
  </si>
  <si>
    <t>infection level</t>
  </si>
  <si>
    <t>final density</t>
  </si>
  <si>
    <t>t=0.1943; df=4; P=0.8554</t>
  </si>
  <si>
    <t>t=4.1110; df=4; P=0.0147</t>
  </si>
  <si>
    <t>t=1.3295; df=4; P=0.2544</t>
  </si>
  <si>
    <t>Male inoculated</t>
  </si>
  <si>
    <t>SUM(cuticle+gut)</t>
  </si>
  <si>
    <t xml:space="preserve">gut </t>
  </si>
  <si>
    <t>General Data</t>
  </si>
  <si>
    <t>female inoculated 10</t>
  </si>
  <si>
    <t>female inoculated 100</t>
  </si>
  <si>
    <t>female inoculated 1000</t>
  </si>
  <si>
    <t>female inoculated 10000</t>
  </si>
  <si>
    <t>male inoculated 10</t>
  </si>
  <si>
    <t>male inoculated 100</t>
  </si>
  <si>
    <t>male inoculated 1000</t>
  </si>
  <si>
    <t>male inoculated 10000</t>
  </si>
  <si>
    <t>Standard error (SE)</t>
  </si>
  <si>
    <t>Replicates</t>
  </si>
  <si>
    <t>Parental infection(Initial)</t>
  </si>
  <si>
    <t>Progenies infection(Terminal)</t>
  </si>
  <si>
    <t>Broods Mark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</si>
  <si>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</si>
  <si>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</si>
  <si>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</si>
  <si>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</si>
  <si>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</si>
  <si>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</si>
  <si>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</si>
  <si>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</si>
  <si>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</si>
  <si>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</si>
  <si>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</si>
  <si>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</si>
  <si>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</si>
  <si>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</si>
  <si>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r>
      <rPr>
        <b/>
        <sz val="12"/>
        <color rgb="FFFF0000"/>
        <rFont val="Calibri"/>
        <scheme val="minor"/>
      </rPr>
      <t>!</t>
    </r>
    <r>
      <rPr>
        <sz val="12"/>
        <color theme="1"/>
        <rFont val="Calibri"/>
        <family val="2"/>
        <scheme val="minor"/>
      </rPr>
      <t xml:space="preserve"> Extreme low brood success </t>
    </r>
  </si>
  <si>
    <t>Broods NO.</t>
  </si>
  <si>
    <t>Brood size</t>
  </si>
  <si>
    <t>Total weight</t>
  </si>
  <si>
    <t>Individual weight</t>
  </si>
  <si>
    <t>Eclosed adult</t>
  </si>
  <si>
    <t>Brood success</t>
  </si>
  <si>
    <t>NA</t>
  </si>
  <si>
    <t>SD</t>
  </si>
  <si>
    <t>Success proportion</t>
  </si>
  <si>
    <t xml:space="preserve">MEAN </t>
  </si>
  <si>
    <t>infection levels</t>
  </si>
  <si>
    <t>Individual size</t>
  </si>
  <si>
    <t>General</t>
  </si>
  <si>
    <t>INFECTION LEVEL</t>
  </si>
  <si>
    <t>Female/Male</t>
  </si>
  <si>
    <t>Progenies sex ratio</t>
  </si>
  <si>
    <t>Treatments</t>
  </si>
  <si>
    <t>FN/male</t>
  </si>
  <si>
    <t>FN/female</t>
  </si>
  <si>
    <t>MN/male</t>
  </si>
  <si>
    <t>MN/female</t>
  </si>
  <si>
    <t>Totals</t>
  </si>
  <si>
    <t>field female</t>
  </si>
  <si>
    <t>field male</t>
  </si>
  <si>
    <t>Female</t>
  </si>
  <si>
    <t>Male</t>
  </si>
  <si>
    <t>Gut</t>
  </si>
  <si>
    <t>Cuticle</t>
  </si>
  <si>
    <t>wild/lab</t>
  </si>
  <si>
    <t>female/male</t>
  </si>
  <si>
    <t>Cases where both are sampled</t>
  </si>
  <si>
    <t>total</t>
  </si>
  <si>
    <t>innoculation density</t>
  </si>
  <si>
    <t>females</t>
  </si>
  <si>
    <t>males</t>
  </si>
  <si>
    <t>innoc females</t>
  </si>
  <si>
    <t>line</t>
  </si>
  <si>
    <t>fraction with no eclosing individuals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</si>
</sst>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0000"/>
      <name val="Calibri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/>
    <xf numFmtId="0" fontId="0" fillId="0" borderId="0" xfId="0" applyAlignment="1">
      <alignment horizontal="right"/>
    </xf>
    <xf numFmtId="0" fontId="7" fillId="0" borderId="0" xfId="0" applyFont="1"/>
    <xf numFmtId="0" fontId="7" fillId="2" borderId="0" xfId="0" applyFont="1" applyFill="1"/>
    <xf numFmtId="0" fontId="0" fillId="0" borderId="0" xfId="0" applyFont="1"/>
    <xf numFmtId="0" fontId="0" fillId="0" borderId="0" xfId="0" applyFont="1" applyFill="1"/>
    <xf numFmtId="0" fontId="0" fillId="0" borderId="0" xfId="0" applyFill="1" applyAlignment="1">
      <alignment horizontal="right"/>
    </xf>
    <xf numFmtId="0" fontId="6" fillId="0" borderId="0" xfId="0" applyFont="1"/>
    <xf numFmtId="0" fontId="6" fillId="3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</cellXfs>
  <cellStyles count="363"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已访问的超链接" xfId="66" builtinId="9" hidden="1"/>
    <cellStyle name="已访问的超链接" xfId="68" builtinId="9" hidden="1"/>
    <cellStyle name="已访问的超链接" xfId="70" builtinId="9" hidden="1"/>
    <cellStyle name="已访问的超链接" xfId="72" builtinId="9" hidden="1"/>
    <cellStyle name="已访问的超链接" xfId="74" builtinId="9" hidden="1"/>
    <cellStyle name="已访问的超链接" xfId="76" builtinId="9" hidden="1"/>
    <cellStyle name="已访问的超链接" xfId="78" builtinId="9" hidden="1"/>
    <cellStyle name="已访问的超链接" xfId="80" builtinId="9" hidden="1"/>
    <cellStyle name="已访问的超链接" xfId="82" builtinId="9" hidden="1"/>
    <cellStyle name="已访问的超链接" xfId="84" builtinId="9" hidden="1"/>
    <cellStyle name="已访问的超链接" xfId="86" builtinId="9" hidden="1"/>
    <cellStyle name="已访问的超链接" xfId="88" builtinId="9" hidden="1"/>
    <cellStyle name="已访问的超链接" xfId="90" builtinId="9" hidden="1"/>
    <cellStyle name="已访问的超链接" xfId="92" builtinId="9" hidden="1"/>
    <cellStyle name="已访问的超链接" xfId="94" builtinId="9" hidden="1"/>
    <cellStyle name="已访问的超链接" xfId="96" builtinId="9" hidden="1"/>
    <cellStyle name="已访问的超链接" xfId="98" builtinId="9" hidden="1"/>
    <cellStyle name="已访问的超链接" xfId="100" builtinId="9" hidden="1"/>
    <cellStyle name="已访问的超链接" xfId="102" builtinId="9" hidden="1"/>
    <cellStyle name="已访问的超链接" xfId="104" builtinId="9" hidden="1"/>
    <cellStyle name="已访问的超链接" xfId="106" builtinId="9" hidden="1"/>
    <cellStyle name="已访问的超链接" xfId="108" builtinId="9" hidden="1"/>
    <cellStyle name="已访问的超链接" xfId="110" builtinId="9" hidden="1"/>
    <cellStyle name="已访问的超链接" xfId="112" builtinId="9" hidden="1"/>
    <cellStyle name="已访问的超链接" xfId="114" builtinId="9" hidden="1"/>
    <cellStyle name="已访问的超链接" xfId="116" builtinId="9" hidden="1"/>
    <cellStyle name="已访问的超链接" xfId="118" builtinId="9" hidden="1"/>
    <cellStyle name="已访问的超链接" xfId="120" builtinId="9" hidden="1"/>
    <cellStyle name="已访问的超链接" xfId="122" builtinId="9" hidden="1"/>
    <cellStyle name="已访问的超链接" xfId="124" builtinId="9" hidden="1"/>
    <cellStyle name="已访问的超链接" xfId="126" builtinId="9" hidden="1"/>
    <cellStyle name="已访问的超链接" xfId="128" builtinId="9" hidden="1"/>
    <cellStyle name="已访问的超链接" xfId="130" builtinId="9" hidden="1"/>
    <cellStyle name="已访问的超链接" xfId="132" builtinId="9" hidden="1"/>
    <cellStyle name="已访问的超链接" xfId="134" builtinId="9" hidden="1"/>
    <cellStyle name="已访问的超链接" xfId="136" builtinId="9" hidden="1"/>
    <cellStyle name="已访问的超链接" xfId="138" builtinId="9" hidden="1"/>
    <cellStyle name="已访问的超链接" xfId="140" builtinId="9" hidden="1"/>
    <cellStyle name="已访问的超链接" xfId="142" builtinId="9" hidden="1"/>
    <cellStyle name="已访问的超链接" xfId="144" builtinId="9" hidden="1"/>
    <cellStyle name="已访问的超链接" xfId="146" builtinId="9" hidden="1"/>
    <cellStyle name="已访问的超链接" xfId="148" builtinId="9" hidden="1"/>
    <cellStyle name="已访问的超链接" xfId="150" builtinId="9" hidden="1"/>
    <cellStyle name="已访问的超链接" xfId="152" builtinId="9" hidden="1"/>
    <cellStyle name="已访问的超链接" xfId="154" builtinId="9" hidden="1"/>
    <cellStyle name="已访问的超链接" xfId="156" builtinId="9" hidden="1"/>
    <cellStyle name="已访问的超链接" xfId="158" builtinId="9" hidden="1"/>
    <cellStyle name="已访问的超链接" xfId="160" builtinId="9" hidden="1"/>
    <cellStyle name="已访问的超链接" xfId="162" builtinId="9" hidden="1"/>
    <cellStyle name="已访问的超链接" xfId="164" builtinId="9" hidden="1"/>
    <cellStyle name="已访问的超链接" xfId="166" builtinId="9" hidden="1"/>
    <cellStyle name="已访问的超链接" xfId="168" builtinId="9" hidden="1"/>
    <cellStyle name="已访问的超链接" xfId="170" builtinId="9" hidden="1"/>
    <cellStyle name="已访问的超链接" xfId="172" builtinId="9" hidden="1"/>
    <cellStyle name="已访问的超链接" xfId="174" builtinId="9" hidden="1"/>
    <cellStyle name="已访问的超链接" xfId="176" builtinId="9" hidden="1"/>
    <cellStyle name="已访问的超链接" xfId="178" builtinId="9" hidden="1"/>
    <cellStyle name="已访问的超链接" xfId="180" builtinId="9" hidden="1"/>
    <cellStyle name="已访问的超链接" xfId="182" builtinId="9" hidden="1"/>
    <cellStyle name="已访问的超链接" xfId="184" builtinId="9" hidden="1"/>
    <cellStyle name="已访问的超链接" xfId="186" builtinId="9" hidden="1"/>
    <cellStyle name="已访问的超链接" xfId="188" builtinId="9" hidden="1"/>
    <cellStyle name="已访问的超链接" xfId="190" builtinId="9" hidden="1"/>
    <cellStyle name="已访问的超链接" xfId="192" builtinId="9" hidden="1"/>
    <cellStyle name="已访问的超链接" xfId="194" builtinId="9" hidden="1"/>
    <cellStyle name="已访问的超链接" xfId="196" builtinId="9" hidden="1"/>
    <cellStyle name="已访问的超链接" xfId="198" builtinId="9" hidden="1"/>
    <cellStyle name="已访问的超链接" xfId="200" builtinId="9" hidden="1"/>
    <cellStyle name="已访问的超链接" xfId="202" builtinId="9" hidden="1"/>
    <cellStyle name="已访问的超链接" xfId="204" builtinId="9" hidden="1"/>
    <cellStyle name="已访问的超链接" xfId="206" builtinId="9" hidden="1"/>
    <cellStyle name="已访问的超链接" xfId="208" builtinId="9" hidden="1"/>
    <cellStyle name="已访问的超链接" xfId="210" builtinId="9" hidden="1"/>
    <cellStyle name="已访问的超链接" xfId="212" builtinId="9" hidden="1"/>
    <cellStyle name="已访问的超链接" xfId="214" builtinId="9" hidden="1"/>
    <cellStyle name="已访问的超链接" xfId="216" builtinId="9" hidden="1"/>
    <cellStyle name="已访问的超链接" xfId="218" builtinId="9" hidden="1"/>
    <cellStyle name="已访问的超链接" xfId="220" builtinId="9" hidden="1"/>
    <cellStyle name="已访问的超链接" xfId="222" builtinId="9" hidden="1"/>
    <cellStyle name="已访问的超链接" xfId="224" builtinId="9" hidden="1"/>
    <cellStyle name="已访问的超链接" xfId="226" builtinId="9" hidden="1"/>
    <cellStyle name="已访问的超链接" xfId="228" builtinId="9" hidden="1"/>
    <cellStyle name="已访问的超链接" xfId="230" builtinId="9" hidden="1"/>
    <cellStyle name="已访问的超链接" xfId="232" builtinId="9" hidden="1"/>
    <cellStyle name="已访问的超链接" xfId="234" builtinId="9" hidden="1"/>
    <cellStyle name="已访问的超链接" xfId="236" builtinId="9" hidden="1"/>
    <cellStyle name="已访问的超链接" xfId="238" builtinId="9" hidden="1"/>
    <cellStyle name="已访问的超链接" xfId="240" builtinId="9" hidden="1"/>
    <cellStyle name="已访问的超链接" xfId="242" builtinId="9" hidden="1"/>
    <cellStyle name="已访问的超链接" xfId="244" builtinId="9" hidden="1"/>
    <cellStyle name="已访问的超链接" xfId="246" builtinId="9" hidden="1"/>
    <cellStyle name="已访问的超链接" xfId="248" builtinId="9" hidden="1"/>
    <cellStyle name="已访问的超链接" xfId="250" builtinId="9" hidden="1"/>
    <cellStyle name="已访问的超链接" xfId="252" builtinId="9" hidden="1"/>
    <cellStyle name="已访问的超链接" xfId="254" builtinId="9" hidden="1"/>
    <cellStyle name="已访问的超链接" xfId="256" builtinId="9" hidden="1"/>
    <cellStyle name="已访问的超链接" xfId="258" builtinId="9" hidden="1"/>
    <cellStyle name="已访问的超链接" xfId="260" builtinId="9" hidden="1"/>
    <cellStyle name="已访问的超链接" xfId="262" builtinId="9" hidden="1"/>
    <cellStyle name="已访问的超链接" xfId="264" builtinId="9" hidden="1"/>
    <cellStyle name="已访问的超链接" xfId="266" builtinId="9" hidden="1"/>
    <cellStyle name="已访问的超链接" xfId="268" builtinId="9" hidden="1"/>
    <cellStyle name="已访问的超链接" xfId="270" builtinId="9" hidden="1"/>
    <cellStyle name="已访问的超链接" xfId="272" builtinId="9" hidden="1"/>
    <cellStyle name="已访问的超链接" xfId="274" builtinId="9" hidden="1"/>
    <cellStyle name="已访问的超链接" xfId="276" builtinId="9" hidden="1"/>
    <cellStyle name="已访问的超链接" xfId="278" builtinId="9" hidden="1"/>
    <cellStyle name="已访问的超链接" xfId="280" builtinId="9" hidden="1"/>
    <cellStyle name="已访问的超链接" xfId="282" builtinId="9" hidden="1"/>
    <cellStyle name="已访问的超链接" xfId="284" builtinId="9" hidden="1"/>
    <cellStyle name="已访问的超链接" xfId="286" builtinId="9" hidden="1"/>
    <cellStyle name="已访问的超链接" xfId="288" builtinId="9" hidden="1"/>
    <cellStyle name="已访问的超链接" xfId="290" builtinId="9" hidden="1"/>
    <cellStyle name="已访问的超链接" xfId="292" builtinId="9" hidden="1"/>
    <cellStyle name="已访问的超链接" xfId="294" builtinId="9" hidden="1"/>
    <cellStyle name="已访问的超链接" xfId="296" builtinId="9" hidden="1"/>
    <cellStyle name="已访问的超链接" xfId="298" builtinId="9" hidden="1"/>
    <cellStyle name="已访问的超链接" xfId="300" builtinId="9" hidden="1"/>
    <cellStyle name="已访问的超链接" xfId="302" builtinId="9" hidden="1"/>
    <cellStyle name="已访问的超链接" xfId="304" builtinId="9" hidden="1"/>
    <cellStyle name="已访问的超链接" xfId="306" builtinId="9" hidden="1"/>
    <cellStyle name="已访问的超链接" xfId="308" builtinId="9" hidden="1"/>
    <cellStyle name="已访问的超链接" xfId="310" builtinId="9" hidden="1"/>
    <cellStyle name="已访问的超链接" xfId="312" builtinId="9" hidden="1"/>
    <cellStyle name="已访问的超链接" xfId="314" builtinId="9" hidden="1"/>
    <cellStyle name="已访问的超链接" xfId="316" builtinId="9" hidden="1"/>
    <cellStyle name="已访问的超链接" xfId="318" builtinId="9" hidden="1"/>
    <cellStyle name="已访问的超链接" xfId="320" builtinId="9" hidden="1"/>
    <cellStyle name="已访问的超链接" xfId="322" builtinId="9" hidden="1"/>
    <cellStyle name="已访问的超链接" xfId="324" builtinId="9" hidden="1"/>
    <cellStyle name="已访问的超链接" xfId="326" builtinId="9" hidden="1"/>
    <cellStyle name="已访问的超链接" xfId="328" builtinId="9" hidden="1"/>
    <cellStyle name="已访问的超链接" xfId="330" builtinId="9" hidden="1"/>
    <cellStyle name="已访问的超链接" xfId="332" builtinId="9" hidden="1"/>
    <cellStyle name="已访问的超链接" xfId="334" builtinId="9" hidden="1"/>
    <cellStyle name="已访问的超链接" xfId="336" builtinId="9" hidden="1"/>
    <cellStyle name="已访问的超链接" xfId="338" builtinId="9" hidden="1"/>
    <cellStyle name="已访问的超链接" xfId="340" builtinId="9" hidden="1"/>
    <cellStyle name="已访问的超链接" xfId="342" builtinId="9" hidden="1"/>
    <cellStyle name="已访问的超链接" xfId="344" builtinId="9" hidden="1"/>
    <cellStyle name="已访问的超链接" xfId="346" builtinId="9" hidden="1"/>
    <cellStyle name="已访问的超链接" xfId="348" builtinId="9" hidden="1"/>
    <cellStyle name="已访问的超链接" xfId="350" builtinId="9" hidden="1"/>
    <cellStyle name="已访问的超链接" xfId="352" builtinId="9" hidden="1"/>
    <cellStyle name="已访问的超链接" xfId="354" builtinId="9" hidden="1"/>
    <cellStyle name="已访问的超链接" xfId="356" builtinId="9" hidden="1"/>
    <cellStyle name="已访问的超链接" xfId="358" builtinId="9" hidden="1"/>
    <cellStyle name="已访问的超链接" xfId="360" builtinId="9" hidden="1"/>
    <cellStyle name="已访问的超链接" xfId="362" builtinId="9" hidden="1"/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  <cellStyle name="超链接" xfId="235" builtinId="8" hidden="1"/>
    <cellStyle name="超链接" xfId="237" builtinId="8" hidden="1"/>
    <cellStyle name="超链接" xfId="239" builtinId="8" hidden="1"/>
    <cellStyle name="超链接" xfId="241" builtinId="8" hidden="1"/>
    <cellStyle name="超链接" xfId="243" builtinId="8" hidden="1"/>
    <cellStyle name="超链接" xfId="245" builtinId="8" hidden="1"/>
    <cellStyle name="超链接" xfId="247" builtinId="8" hidden="1"/>
    <cellStyle name="超链接" xfId="249" builtinId="8" hidden="1"/>
    <cellStyle name="超链接" xfId="251" builtinId="8" hidden="1"/>
    <cellStyle name="超链接" xfId="253" builtinId="8" hidden="1"/>
    <cellStyle name="超链接" xfId="255" builtinId="8" hidden="1"/>
    <cellStyle name="超链接" xfId="257" builtinId="8" hidden="1"/>
    <cellStyle name="超链接" xfId="259" builtinId="8" hidden="1"/>
    <cellStyle name="超链接" xfId="261" builtinId="8" hidden="1"/>
    <cellStyle name="超链接" xfId="263" builtinId="8" hidden="1"/>
    <cellStyle name="超链接" xfId="265" builtinId="8" hidden="1"/>
    <cellStyle name="超链接" xfId="267" builtinId="8" hidden="1"/>
    <cellStyle name="超链接" xfId="269" builtinId="8" hidden="1"/>
    <cellStyle name="超链接" xfId="271" builtinId="8" hidden="1"/>
    <cellStyle name="超链接" xfId="273" builtinId="8" hidden="1"/>
    <cellStyle name="超链接" xfId="275" builtinId="8" hidden="1"/>
    <cellStyle name="超链接" xfId="277" builtinId="8" hidden="1"/>
    <cellStyle name="超链接" xfId="279" builtinId="8" hidden="1"/>
    <cellStyle name="超链接" xfId="281" builtinId="8" hidden="1"/>
    <cellStyle name="超链接" xfId="283" builtinId="8" hidden="1"/>
    <cellStyle name="超链接" xfId="285" builtinId="8" hidden="1"/>
    <cellStyle name="超链接" xfId="287" builtinId="8" hidden="1"/>
    <cellStyle name="超链接" xfId="289" builtinId="8" hidden="1"/>
    <cellStyle name="超链接" xfId="291" builtinId="8" hidden="1"/>
    <cellStyle name="超链接" xfId="293" builtinId="8" hidden="1"/>
    <cellStyle name="超链接" xfId="295" builtinId="8" hidden="1"/>
    <cellStyle name="超链接" xfId="297" builtinId="8" hidden="1"/>
    <cellStyle name="超链接" xfId="299" builtinId="8" hidden="1"/>
    <cellStyle name="超链接" xfId="301" builtinId="8" hidden="1"/>
    <cellStyle name="超链接" xfId="303" builtinId="8" hidden="1"/>
    <cellStyle name="超链接" xfId="305" builtinId="8" hidden="1"/>
    <cellStyle name="超链接" xfId="307" builtinId="8" hidden="1"/>
    <cellStyle name="超链接" xfId="309" builtinId="8" hidden="1"/>
    <cellStyle name="超链接" xfId="311" builtinId="8" hidden="1"/>
    <cellStyle name="超链接" xfId="313" builtinId="8" hidden="1"/>
    <cellStyle name="超链接" xfId="315" builtinId="8" hidden="1"/>
    <cellStyle name="超链接" xfId="317" builtinId="8" hidden="1"/>
    <cellStyle name="超链接" xfId="319" builtinId="8" hidden="1"/>
    <cellStyle name="超链接" xfId="321" builtinId="8" hidden="1"/>
    <cellStyle name="超链接" xfId="323" builtinId="8" hidden="1"/>
    <cellStyle name="超链接" xfId="325" builtinId="8" hidden="1"/>
    <cellStyle name="超链接" xfId="327" builtinId="8" hidden="1"/>
    <cellStyle name="超链接" xfId="329" builtinId="8" hidden="1"/>
    <cellStyle name="超链接" xfId="331" builtinId="8" hidden="1"/>
    <cellStyle name="超链接" xfId="333" builtinId="8" hidden="1"/>
    <cellStyle name="超链接" xfId="335" builtinId="8" hidden="1"/>
    <cellStyle name="超链接" xfId="337" builtinId="8" hidden="1"/>
    <cellStyle name="超链接" xfId="339" builtinId="8" hidden="1"/>
    <cellStyle name="超链接" xfId="341" builtinId="8" hidden="1"/>
    <cellStyle name="超链接" xfId="343" builtinId="8" hidden="1"/>
    <cellStyle name="超链接" xfId="345" builtinId="8" hidden="1"/>
    <cellStyle name="超链接" xfId="347" builtinId="8" hidden="1"/>
    <cellStyle name="超链接" xfId="349" builtinId="8" hidden="1"/>
    <cellStyle name="超链接" xfId="351" builtinId="8" hidden="1"/>
    <cellStyle name="超链接" xfId="353" builtinId="8" hidden="1"/>
    <cellStyle name="超链接" xfId="355" builtinId="8" hidden="1"/>
    <cellStyle name="超链接" xfId="357" builtinId="8" hidden="1"/>
    <cellStyle name="超链接" xfId="359" builtinId="8" hidden="1"/>
    <cellStyle name="超链接" xfId="361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4583783311744125"/>
          <c:y val="3.1246152019942207E-2"/>
          <c:w val="0.83013259202119105"/>
          <c:h val="0.82800743876864602"/>
        </c:manualLayout>
      </c:layout>
      <c:barChart>
        <c:barDir val="col"/>
        <c:grouping val="stacked"/>
        <c:ser>
          <c:idx val="0"/>
          <c:order val="0"/>
          <c:tx>
            <c:strRef>
              <c:f>'Beetle densities'!$G$86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errBars>
            <c:errBarType val="both"/>
            <c:errValType val="cust"/>
            <c:plus>
              <c:numRef>
                <c:f>('Beetle densities'!$I$86,'Beetle densities'!$K$86)</c:f>
                <c:numCache>
                  <c:formatCode>General</c:formatCode>
                  <c:ptCount val="2"/>
                  <c:pt idx="0">
                    <c:v>76.318796702769959</c:v>
                  </c:pt>
                  <c:pt idx="1">
                    <c:v>205.17364229370079</c:v>
                  </c:pt>
                </c:numCache>
              </c:numRef>
            </c:plus>
            <c:minus>
              <c:numRef>
                <c:f>('Beetle densities'!$I$86,'Beetle densities'!$K$86)</c:f>
                <c:numCache>
                  <c:formatCode>General</c:formatCode>
                  <c:ptCount val="2"/>
                  <c:pt idx="0">
                    <c:v>76.318796702769959</c:v>
                  </c:pt>
                  <c:pt idx="1">
                    <c:v>205.17364229370079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('Beetle densities'!$H$85,'Beetle densities'!$J$85)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('Beetle densities'!$H$86,'Beetle densities'!$J$86)</c:f>
              <c:numCache>
                <c:formatCode>General</c:formatCode>
                <c:ptCount val="2"/>
                <c:pt idx="0">
                  <c:v>226.66666666666666</c:v>
                </c:pt>
                <c:pt idx="1">
                  <c:v>376.26666666666665</c:v>
                </c:pt>
              </c:numCache>
            </c:numRef>
          </c:val>
        </c:ser>
        <c:ser>
          <c:idx val="1"/>
          <c:order val="1"/>
          <c:tx>
            <c:strRef>
              <c:f>'Beetle densities'!$G$87</c:f>
              <c:strCache>
                <c:ptCount val="1"/>
                <c:pt idx="0">
                  <c:v>Cuticle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errBars>
            <c:errBarType val="both"/>
            <c:errValType val="cust"/>
            <c:plus>
              <c:numRef>
                <c:f>('Beetle densities'!$I$87,'Beetle densities'!$K$87)</c:f>
                <c:numCache>
                  <c:formatCode>General</c:formatCode>
                  <c:ptCount val="2"/>
                  <c:pt idx="0">
                    <c:v>267.61009290616602</c:v>
                  </c:pt>
                  <c:pt idx="1">
                    <c:v>100.10965800205696</c:v>
                  </c:pt>
                </c:numCache>
              </c:numRef>
            </c:plus>
            <c:minus>
              <c:numRef>
                <c:f>('Beetle densities'!$I$87,'Beetle densities'!$K$87)</c:f>
                <c:numCache>
                  <c:formatCode>General</c:formatCode>
                  <c:ptCount val="2"/>
                  <c:pt idx="0">
                    <c:v>267.61009290616602</c:v>
                  </c:pt>
                  <c:pt idx="1">
                    <c:v>100.10965800205696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('Beetle densities'!$H$85,'Beetle densities'!$J$85)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('Beetle densities'!$H$87,'Beetle densities'!$J$87)</c:f>
              <c:numCache>
                <c:formatCode>General</c:formatCode>
                <c:ptCount val="2"/>
                <c:pt idx="0">
                  <c:v>595.02173913043475</c:v>
                </c:pt>
                <c:pt idx="1">
                  <c:v>270.43478260869563</c:v>
                </c:pt>
              </c:numCache>
            </c:numRef>
          </c:val>
        </c:ser>
        <c:gapWidth val="219"/>
        <c:overlap val="100"/>
        <c:axId val="95056256"/>
        <c:axId val="95057792"/>
      </c:barChart>
      <c:catAx>
        <c:axId val="9505625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5057792"/>
        <c:crosses val="autoZero"/>
        <c:auto val="1"/>
        <c:lblAlgn val="ctr"/>
        <c:lblOffset val="100"/>
      </c:catAx>
      <c:valAx>
        <c:axId val="95057792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Nematodes</a:t>
                </a:r>
                <a:r>
                  <a:rPr lang="en-US" sz="1600" baseline="0"/>
                  <a:t> (mean +/- SEM)</a:t>
                </a:r>
                <a:endParaRPr lang="en-US" sz="16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5056256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0396509817049246"/>
          <c:y val="6.3567601788469916E-2"/>
          <c:w val="0.22929541385885011"/>
          <c:h val="5.494401139556050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'Larval fitness'!$C$98:$C$123</c:f>
              <c:numCache>
                <c:formatCode>General</c:formatCode>
                <c:ptCount val="26"/>
                <c:pt idx="0">
                  <c:v>26</c:v>
                </c:pt>
                <c:pt idx="1">
                  <c:v>7</c:v>
                </c:pt>
                <c:pt idx="2">
                  <c:v>17</c:v>
                </c:pt>
                <c:pt idx="3">
                  <c:v>15</c:v>
                </c:pt>
                <c:pt idx="4">
                  <c:v>26</c:v>
                </c:pt>
                <c:pt idx="5">
                  <c:v>4</c:v>
                </c:pt>
                <c:pt idx="6">
                  <c:v>26</c:v>
                </c:pt>
                <c:pt idx="7">
                  <c:v>24</c:v>
                </c:pt>
                <c:pt idx="8">
                  <c:v>24</c:v>
                </c:pt>
                <c:pt idx="9">
                  <c:v>32</c:v>
                </c:pt>
                <c:pt idx="10">
                  <c:v>17</c:v>
                </c:pt>
                <c:pt idx="11">
                  <c:v>11</c:v>
                </c:pt>
                <c:pt idx="12">
                  <c:v>22</c:v>
                </c:pt>
                <c:pt idx="13">
                  <c:v>32</c:v>
                </c:pt>
                <c:pt idx="14">
                  <c:v>16</c:v>
                </c:pt>
                <c:pt idx="15">
                  <c:v>1</c:v>
                </c:pt>
                <c:pt idx="16">
                  <c:v>12</c:v>
                </c:pt>
                <c:pt idx="17">
                  <c:v>29</c:v>
                </c:pt>
                <c:pt idx="18">
                  <c:v>8</c:v>
                </c:pt>
                <c:pt idx="19">
                  <c:v>14</c:v>
                </c:pt>
                <c:pt idx="20">
                  <c:v>1</c:v>
                </c:pt>
                <c:pt idx="21">
                  <c:v>18</c:v>
                </c:pt>
                <c:pt idx="22">
                  <c:v>5</c:v>
                </c:pt>
                <c:pt idx="23">
                  <c:v>21</c:v>
                </c:pt>
                <c:pt idx="24">
                  <c:v>5</c:v>
                </c:pt>
                <c:pt idx="25">
                  <c:v>16</c:v>
                </c:pt>
              </c:numCache>
            </c:numRef>
          </c:xVal>
          <c:yVal>
            <c:numRef>
              <c:f>'Larval fitness'!$E$98:$E$123</c:f>
              <c:numCache>
                <c:formatCode>General</c:formatCode>
                <c:ptCount val="26"/>
                <c:pt idx="0">
                  <c:v>0.16501923076923075</c:v>
                </c:pt>
                <c:pt idx="1">
                  <c:v>0.19564285714285715</c:v>
                </c:pt>
                <c:pt idx="2">
                  <c:v>0.1874764705882353</c:v>
                </c:pt>
                <c:pt idx="3">
                  <c:v>0.18941333333333335</c:v>
                </c:pt>
                <c:pt idx="4">
                  <c:v>0.13142307692307692</c:v>
                </c:pt>
                <c:pt idx="5">
                  <c:v>0.155025</c:v>
                </c:pt>
                <c:pt idx="6">
                  <c:v>0.11647692307692308</c:v>
                </c:pt>
                <c:pt idx="7">
                  <c:v>0.17865833333333334</c:v>
                </c:pt>
                <c:pt idx="8">
                  <c:v>0.15525833333333333</c:v>
                </c:pt>
                <c:pt idx="9">
                  <c:v>0.1652875</c:v>
                </c:pt>
                <c:pt idx="10">
                  <c:v>0.20475294117647058</c:v>
                </c:pt>
                <c:pt idx="11">
                  <c:v>0.19994545454545454</c:v>
                </c:pt>
                <c:pt idx="12">
                  <c:v>0.19044090909090911</c:v>
                </c:pt>
                <c:pt idx="13">
                  <c:v>0.12650624999999999</c:v>
                </c:pt>
                <c:pt idx="14">
                  <c:v>0.18026249999999999</c:v>
                </c:pt>
                <c:pt idx="15">
                  <c:v>0.12520000000000001</c:v>
                </c:pt>
                <c:pt idx="16">
                  <c:v>0.14686666666666667</c:v>
                </c:pt>
                <c:pt idx="17">
                  <c:v>0.14007241379310345</c:v>
                </c:pt>
                <c:pt idx="18">
                  <c:v>0.15303749999999999</c:v>
                </c:pt>
                <c:pt idx="19">
                  <c:v>0.18854285714285715</c:v>
                </c:pt>
                <c:pt idx="20">
                  <c:v>0.1883</c:v>
                </c:pt>
                <c:pt idx="21">
                  <c:v>0.12941666666666665</c:v>
                </c:pt>
                <c:pt idx="22">
                  <c:v>0.15970000000000001</c:v>
                </c:pt>
                <c:pt idx="23">
                  <c:v>0.14405714285714286</c:v>
                </c:pt>
                <c:pt idx="24">
                  <c:v>0.17232</c:v>
                </c:pt>
                <c:pt idx="25">
                  <c:v>0.13555624999999999</c:v>
                </c:pt>
              </c:numCache>
            </c:numRef>
          </c:yVal>
        </c:ser>
        <c:axId val="109732224"/>
        <c:axId val="109733760"/>
      </c:scatterChart>
      <c:valAx>
        <c:axId val="109732224"/>
        <c:scaling>
          <c:orientation val="minMax"/>
        </c:scaling>
        <c:axPos val="b"/>
        <c:numFmt formatCode="General" sourceLinked="1"/>
        <c:tickLblPos val="nextTo"/>
        <c:crossAx val="109733760"/>
        <c:crosses val="autoZero"/>
        <c:crossBetween val="midCat"/>
      </c:valAx>
      <c:valAx>
        <c:axId val="109733760"/>
        <c:scaling>
          <c:orientation val="minMax"/>
        </c:scaling>
        <c:axPos val="l"/>
        <c:majorGridlines/>
        <c:numFmt formatCode="General" sourceLinked="1"/>
        <c:tickLblPos val="nextTo"/>
        <c:crossAx val="10973222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'Larval fitness'!$C$135:$C$154</c:f>
              <c:numCache>
                <c:formatCode>General</c:formatCode>
                <c:ptCount val="20"/>
                <c:pt idx="0">
                  <c:v>4</c:v>
                </c:pt>
                <c:pt idx="1">
                  <c:v>23</c:v>
                </c:pt>
                <c:pt idx="2">
                  <c:v>25</c:v>
                </c:pt>
                <c:pt idx="3">
                  <c:v>7</c:v>
                </c:pt>
                <c:pt idx="4">
                  <c:v>26</c:v>
                </c:pt>
                <c:pt idx="5">
                  <c:v>25</c:v>
                </c:pt>
                <c:pt idx="6">
                  <c:v>10</c:v>
                </c:pt>
                <c:pt idx="7">
                  <c:v>5</c:v>
                </c:pt>
                <c:pt idx="8">
                  <c:v>20</c:v>
                </c:pt>
                <c:pt idx="9">
                  <c:v>16</c:v>
                </c:pt>
                <c:pt idx="10">
                  <c:v>26</c:v>
                </c:pt>
                <c:pt idx="11">
                  <c:v>17</c:v>
                </c:pt>
                <c:pt idx="12">
                  <c:v>32</c:v>
                </c:pt>
                <c:pt idx="13">
                  <c:v>35</c:v>
                </c:pt>
                <c:pt idx="14">
                  <c:v>14</c:v>
                </c:pt>
                <c:pt idx="15">
                  <c:v>7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15</c:v>
                </c:pt>
              </c:numCache>
            </c:numRef>
          </c:xVal>
          <c:yVal>
            <c:numRef>
              <c:f>'Larval fitness'!$E$135:$E$154</c:f>
              <c:numCache>
                <c:formatCode>General</c:formatCode>
                <c:ptCount val="20"/>
                <c:pt idx="0">
                  <c:v>0.15207499999999999</c:v>
                </c:pt>
                <c:pt idx="1">
                  <c:v>0.17954347826086958</c:v>
                </c:pt>
                <c:pt idx="2">
                  <c:v>0.13392799999999999</c:v>
                </c:pt>
                <c:pt idx="3">
                  <c:v>0.20065714285714287</c:v>
                </c:pt>
                <c:pt idx="4">
                  <c:v>8.7884615384615394E-2</c:v>
                </c:pt>
                <c:pt idx="5">
                  <c:v>0.17388799999999999</c:v>
                </c:pt>
                <c:pt idx="6">
                  <c:v>0.18709999999999999</c:v>
                </c:pt>
                <c:pt idx="7">
                  <c:v>0.18859999999999999</c:v>
                </c:pt>
                <c:pt idx="8">
                  <c:v>0.16677999999999998</c:v>
                </c:pt>
                <c:pt idx="9">
                  <c:v>0.13281875000000001</c:v>
                </c:pt>
                <c:pt idx="10">
                  <c:v>0.15761923076923076</c:v>
                </c:pt>
                <c:pt idx="11">
                  <c:v>0.14781764705882353</c:v>
                </c:pt>
                <c:pt idx="12">
                  <c:v>0.14421875000000001</c:v>
                </c:pt>
                <c:pt idx="13">
                  <c:v>0.14445714285714287</c:v>
                </c:pt>
                <c:pt idx="14">
                  <c:v>0.18342142857142857</c:v>
                </c:pt>
                <c:pt idx="15">
                  <c:v>0.20324285714285714</c:v>
                </c:pt>
                <c:pt idx="16">
                  <c:v>0.15920000000000001</c:v>
                </c:pt>
                <c:pt idx="17">
                  <c:v>0.15490000000000001</c:v>
                </c:pt>
                <c:pt idx="18">
                  <c:v>0.13139999999999999</c:v>
                </c:pt>
                <c:pt idx="19">
                  <c:v>8.6500000000000007E-2</c:v>
                </c:pt>
              </c:numCache>
            </c:numRef>
          </c:yVal>
        </c:ser>
        <c:axId val="109749376"/>
        <c:axId val="109750912"/>
      </c:scatterChart>
      <c:valAx>
        <c:axId val="109749376"/>
        <c:scaling>
          <c:orientation val="minMax"/>
        </c:scaling>
        <c:axPos val="b"/>
        <c:numFmt formatCode="General" sourceLinked="1"/>
        <c:tickLblPos val="nextTo"/>
        <c:crossAx val="109750912"/>
        <c:crosses val="autoZero"/>
        <c:crossBetween val="midCat"/>
      </c:valAx>
      <c:valAx>
        <c:axId val="109750912"/>
        <c:scaling>
          <c:orientation val="minMax"/>
        </c:scaling>
        <c:axPos val="l"/>
        <c:majorGridlines/>
        <c:numFmt formatCode="General" sourceLinked="1"/>
        <c:tickLblPos val="nextTo"/>
        <c:crossAx val="1097493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4481181102362201"/>
          <c:y val="8.2511210762331755E-2"/>
          <c:w val="0.85058695163104558"/>
          <c:h val="0.81160015536174601"/>
        </c:manualLayout>
      </c:layout>
      <c:barChart>
        <c:barDir val="col"/>
        <c:grouping val="stacked"/>
        <c:ser>
          <c:idx val="0"/>
          <c:order val="0"/>
          <c:tx>
            <c:strRef>
              <c:f>'Beetle densities'!$K$157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errBars>
            <c:errBarType val="both"/>
            <c:errValType val="cust"/>
            <c:plus>
              <c:numRef>
                <c:f>('Beetle densities'!$M$157,'Beetle densities'!$O$157)</c:f>
                <c:numCache>
                  <c:formatCode>General</c:formatCode>
                  <c:ptCount val="2"/>
                  <c:pt idx="0">
                    <c:v>76.318796702769959</c:v>
                  </c:pt>
                  <c:pt idx="1">
                    <c:v>205.17364229370079</c:v>
                  </c:pt>
                </c:numCache>
              </c:numRef>
            </c:plus>
            <c:minus>
              <c:numRef>
                <c:f>('Beetle densities'!$M$157,'Beetle densities'!$O$157)</c:f>
                <c:numCache>
                  <c:formatCode>General</c:formatCode>
                  <c:ptCount val="2"/>
                  <c:pt idx="0">
                    <c:v>76.318796702769959</c:v>
                  </c:pt>
                  <c:pt idx="1">
                    <c:v>205.17364229370079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('Beetle densities'!$L$156,'Beetle densities'!$N$156)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('Beetle densities'!$L$157,'Beetle densities'!$N$157)</c:f>
              <c:numCache>
                <c:formatCode>General</c:formatCode>
                <c:ptCount val="2"/>
                <c:pt idx="0">
                  <c:v>226.66666666666666</c:v>
                </c:pt>
                <c:pt idx="1">
                  <c:v>376.26666666666665</c:v>
                </c:pt>
              </c:numCache>
            </c:numRef>
          </c:val>
        </c:ser>
        <c:ser>
          <c:idx val="1"/>
          <c:order val="1"/>
          <c:tx>
            <c:strRef>
              <c:f>'Beetle densities'!$K$158</c:f>
              <c:strCache>
                <c:ptCount val="1"/>
                <c:pt idx="0">
                  <c:v>Cuticle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errBars>
            <c:errBarType val="both"/>
            <c:errValType val="cust"/>
            <c:plus>
              <c:numRef>
                <c:f>('Beetle densities'!$M$158,'Beetle densities'!$O$158)</c:f>
                <c:numCache>
                  <c:formatCode>General</c:formatCode>
                  <c:ptCount val="2"/>
                  <c:pt idx="0">
                    <c:v>782.23086471596457</c:v>
                  </c:pt>
                  <c:pt idx="1">
                    <c:v>292.64670720528403</c:v>
                  </c:pt>
                </c:numCache>
              </c:numRef>
            </c:plus>
            <c:minus>
              <c:numRef>
                <c:f>('Beetle densities'!$M$158,'Beetle densities'!$O$158)</c:f>
                <c:numCache>
                  <c:formatCode>General</c:formatCode>
                  <c:ptCount val="2"/>
                  <c:pt idx="0">
                    <c:v>782.23086471596457</c:v>
                  </c:pt>
                  <c:pt idx="1">
                    <c:v>292.64670720528403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('Beetle densities'!$L$156,'Beetle densities'!$N$156)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('Beetle densities'!$L$158,'Beetle densities'!$N$158)</c:f>
              <c:numCache>
                <c:formatCode>General</c:formatCode>
                <c:ptCount val="2"/>
                <c:pt idx="0">
                  <c:v>1493.8</c:v>
                </c:pt>
                <c:pt idx="1">
                  <c:v>602</c:v>
                </c:pt>
              </c:numCache>
            </c:numRef>
          </c:val>
        </c:ser>
        <c:overlap val="100"/>
        <c:axId val="92396928"/>
        <c:axId val="93406336"/>
      </c:barChart>
      <c:catAx>
        <c:axId val="9239692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3406336"/>
        <c:crosses val="autoZero"/>
        <c:auto val="1"/>
        <c:lblAlgn val="ctr"/>
        <c:lblOffset val="100"/>
      </c:catAx>
      <c:valAx>
        <c:axId val="93406336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Nematode densities (mean +/- SEM)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2396928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1729302587176558"/>
          <c:y val="0.14820606616998011"/>
          <c:w val="0.17721259842519718"/>
          <c:h val="4.903075456375131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3257645119941411"/>
          <c:y val="0.11650660664711802"/>
          <c:w val="0.80573962967351476"/>
          <c:h val="0.75453646968610399"/>
        </c:manualLayout>
      </c:layout>
      <c:scatterChart>
        <c:scatterStyle val="lineMarker"/>
        <c:ser>
          <c:idx val="0"/>
          <c:order val="0"/>
          <c:tx>
            <c:v>Female retention</c:v>
          </c:tx>
          <c:spPr>
            <a:ln w="4762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'Transmssion cross couple'!$M$137:$M$140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14.422205101855958</c:v>
                  </c:pt>
                  <c:pt idx="2">
                    <c:v>536.70196571281531</c:v>
                  </c:pt>
                  <c:pt idx="3">
                    <c:v>188.12761626087757</c:v>
                  </c:pt>
                </c:numCache>
              </c:numRef>
            </c:plus>
            <c:minus>
              <c:numRef>
                <c:f>'Transmssion cross couple'!$M$137:$M$140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14.422205101855958</c:v>
                  </c:pt>
                  <c:pt idx="2">
                    <c:v>536.70196571281531</c:v>
                  </c:pt>
                  <c:pt idx="3">
                    <c:v>188.12761626087757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'Transmssion cross couple'!$K$137:$K$140</c:f>
              <c:numCache>
                <c:formatCode>General</c:formatCode>
                <c:ptCount val="4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</c:numCache>
            </c:numRef>
          </c:xVal>
          <c:yVal>
            <c:numRef>
              <c:f>'Transmssion cross couple'!$L$137:$L$140</c:f>
              <c:numCache>
                <c:formatCode>General</c:formatCode>
                <c:ptCount val="4"/>
                <c:pt idx="0">
                  <c:v>1</c:v>
                </c:pt>
                <c:pt idx="1">
                  <c:v>40</c:v>
                </c:pt>
                <c:pt idx="2">
                  <c:v>1165</c:v>
                </c:pt>
                <c:pt idx="3">
                  <c:v>1924</c:v>
                </c:pt>
              </c:numCache>
            </c:numRef>
          </c:yVal>
        </c:ser>
        <c:ser>
          <c:idx val="1"/>
          <c:order val="1"/>
          <c:tx>
            <c:v>Female transmission to Males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'Transmssion cross couple'!$O$137:$O$140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18.330302779823363</c:v>
                  </c:pt>
                  <c:pt idx="2">
                    <c:v>353.84968560110383</c:v>
                  </c:pt>
                  <c:pt idx="3">
                    <c:v>496.71319692554977</c:v>
                  </c:pt>
                </c:numCache>
              </c:numRef>
            </c:plus>
            <c:minus>
              <c:numRef>
                <c:f>'Transmssion cross couple'!$O$137:$O$140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18.330302779823363</c:v>
                  </c:pt>
                  <c:pt idx="2">
                    <c:v>353.84968560110383</c:v>
                  </c:pt>
                  <c:pt idx="3">
                    <c:v>496.71319692554977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'Transmssion cross couple'!$K$137:$K$140</c:f>
              <c:numCache>
                <c:formatCode>General</c:formatCode>
                <c:ptCount val="4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</c:numCache>
            </c:numRef>
          </c:xVal>
          <c:yVal>
            <c:numRef>
              <c:f>'Transmssion cross couple'!$N$137:$N$140</c:f>
              <c:numCache>
                <c:formatCode>General</c:formatCode>
                <c:ptCount val="4"/>
                <c:pt idx="0">
                  <c:v>1</c:v>
                </c:pt>
                <c:pt idx="1">
                  <c:v>36</c:v>
                </c:pt>
                <c:pt idx="2">
                  <c:v>1720</c:v>
                </c:pt>
                <c:pt idx="3">
                  <c:v>2926</c:v>
                </c:pt>
              </c:numCache>
            </c:numRef>
          </c:yVal>
        </c:ser>
        <c:ser>
          <c:idx val="2"/>
          <c:order val="2"/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numRef>
              <c:f>'Transmssion cross couple'!$P$137:$P$142</c:f>
              <c:numCache>
                <c:formatCode>General</c:formatCode>
                <c:ptCount val="6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  <c:pt idx="5">
                  <c:v>100000</c:v>
                </c:pt>
              </c:numCache>
            </c:numRef>
          </c:xVal>
          <c:yVal>
            <c:numRef>
              <c:f>'Transmssion cross couple'!$Q$137:$Q$142</c:f>
              <c:numCache>
                <c:formatCode>General</c:formatCode>
                <c:ptCount val="6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  <c:pt idx="5">
                  <c:v>100000</c:v>
                </c:pt>
              </c:numCache>
            </c:numRef>
          </c:yVal>
        </c:ser>
        <c:axId val="93446912"/>
        <c:axId val="93448832"/>
      </c:scatterChart>
      <c:valAx>
        <c:axId val="93446912"/>
        <c:scaling>
          <c:logBase val="10"/>
          <c:orientation val="minMax"/>
          <c:max val="100000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Initial innoculation densities (females)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3448832"/>
        <c:crosses val="autoZero"/>
        <c:crossBetween val="midCat"/>
      </c:valAx>
      <c:valAx>
        <c:axId val="93448832"/>
        <c:scaling>
          <c:logBase val="10"/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Nematode</a:t>
                </a:r>
                <a:r>
                  <a:rPr lang="en-US" sz="1600" baseline="0"/>
                  <a:t> densities (mean +/- SE)</a:t>
                </a:r>
                <a:endParaRPr lang="en-US" sz="16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344691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tr"/>
      <c:legendEntry>
        <c:idx val="2"/>
        <c:delete val="1"/>
      </c:legendEntry>
      <c:layout>
        <c:manualLayout>
          <c:xMode val="edge"/>
          <c:yMode val="edge"/>
          <c:x val="0.17400002154313501"/>
          <c:y val="0.16230838593327301"/>
          <c:w val="0.33762788543360944"/>
          <c:h val="0.1079133503262500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0977504330177411"/>
          <c:y val="2.9254774578663625E-2"/>
          <c:w val="0.82876619167543297"/>
          <c:h val="0.82830104930188342"/>
        </c:manualLayout>
      </c:layout>
      <c:scatterChart>
        <c:scatterStyle val="lineMarker"/>
        <c:ser>
          <c:idx val="0"/>
          <c:order val="0"/>
          <c:tx>
            <c:v>Male transmission to females</c:v>
          </c:tx>
          <c:spPr>
            <a:ln w="4762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'Transmssion cross couple'!$M$155:$M$158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26.766479866512974</c:v>
                  </c:pt>
                  <c:pt idx="2">
                    <c:v>4</c:v>
                  </c:pt>
                  <c:pt idx="3">
                    <c:v>22.538855339169292</c:v>
                  </c:pt>
                </c:numCache>
              </c:numRef>
            </c:plus>
            <c:minus>
              <c:numRef>
                <c:f>'Transmssion cross couple'!$M$155:$M$158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26.766479866512974</c:v>
                  </c:pt>
                  <c:pt idx="2">
                    <c:v>4</c:v>
                  </c:pt>
                  <c:pt idx="3">
                    <c:v>22.538855339169292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'Transmssion cross couple'!$K$155:$K$158</c:f>
              <c:numCache>
                <c:formatCode>General</c:formatCode>
                <c:ptCount val="4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</c:numCache>
            </c:numRef>
          </c:xVal>
          <c:yVal>
            <c:numRef>
              <c:f>'Transmssion cross couple'!$L$155:$L$158</c:f>
              <c:numCache>
                <c:formatCode>General</c:formatCode>
                <c:ptCount val="4"/>
                <c:pt idx="0">
                  <c:v>1</c:v>
                </c:pt>
                <c:pt idx="1">
                  <c:v>54.666666666666664</c:v>
                </c:pt>
                <c:pt idx="2">
                  <c:v>52</c:v>
                </c:pt>
                <c:pt idx="3">
                  <c:v>86</c:v>
                </c:pt>
              </c:numCache>
            </c:numRef>
          </c:yVal>
        </c:ser>
        <c:ser>
          <c:idx val="1"/>
          <c:order val="1"/>
          <c:tx>
            <c:v>Male retention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'Transmssion cross couple'!$O$155:$O$158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33.406586176980134</c:v>
                  </c:pt>
                  <c:pt idx="2">
                    <c:v>20.954978194002273</c:v>
                  </c:pt>
                  <c:pt idx="3">
                    <c:v>218.43483645649974</c:v>
                  </c:pt>
                </c:numCache>
              </c:numRef>
            </c:plus>
            <c:minus>
              <c:numRef>
                <c:f>'Transmssion cross couple'!$O$155:$O$158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33.406586176980134</c:v>
                  </c:pt>
                  <c:pt idx="2">
                    <c:v>20.954978194002273</c:v>
                  </c:pt>
                  <c:pt idx="3">
                    <c:v>218.43483645649974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'Transmssion cross couple'!$K$155:$K$158</c:f>
              <c:numCache>
                <c:formatCode>General</c:formatCode>
                <c:ptCount val="4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</c:numCache>
            </c:numRef>
          </c:xVal>
          <c:yVal>
            <c:numRef>
              <c:f>'Transmssion cross couple'!$N$155:$N$158</c:f>
              <c:numCache>
                <c:formatCode>General</c:formatCode>
                <c:ptCount val="4"/>
                <c:pt idx="0">
                  <c:v>1</c:v>
                </c:pt>
                <c:pt idx="1">
                  <c:v>66</c:v>
                </c:pt>
                <c:pt idx="2">
                  <c:v>110.66666666666667</c:v>
                </c:pt>
                <c:pt idx="3">
                  <c:v>370.66666666666669</c:v>
                </c:pt>
              </c:numCache>
            </c:numRef>
          </c:yVal>
        </c:ser>
        <c:ser>
          <c:idx val="2"/>
          <c:order val="2"/>
          <c:tx>
            <c:v>line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'Transmssion cross couple'!$P$155:$P$160</c:f>
              <c:numCache>
                <c:formatCode>General</c:formatCode>
                <c:ptCount val="6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  <c:pt idx="5">
                  <c:v>100000</c:v>
                </c:pt>
              </c:numCache>
            </c:numRef>
          </c:xVal>
          <c:yVal>
            <c:numRef>
              <c:f>'Transmssion cross couple'!$Q$155:$Q$160</c:f>
              <c:numCache>
                <c:formatCode>General</c:formatCode>
                <c:ptCount val="6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  <c:pt idx="5">
                  <c:v>100000</c:v>
                </c:pt>
              </c:numCache>
            </c:numRef>
          </c:yVal>
        </c:ser>
        <c:axId val="109139072"/>
        <c:axId val="109141376"/>
      </c:scatterChart>
      <c:valAx>
        <c:axId val="109139072"/>
        <c:scaling>
          <c:logBase val="10"/>
          <c:orientation val="minMax"/>
          <c:max val="100000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Initial innoculation densities (males)</a:t>
                </a:r>
                <a:endParaRPr lang="en-US">
                  <a:effectLst/>
                </a:endParaRPr>
              </a:p>
            </c:rich>
          </c:tx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141376"/>
        <c:crosses val="autoZero"/>
        <c:crossBetween val="midCat"/>
      </c:valAx>
      <c:valAx>
        <c:axId val="109141376"/>
        <c:scaling>
          <c:logBase val="10"/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Nematode densities (mean +/- SE)</a:t>
                </a:r>
                <a:endParaRPr lang="en-US">
                  <a:effectLst/>
                </a:endParaRPr>
              </a:p>
            </c:rich>
          </c:tx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13907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6512607988778691"/>
          <c:y val="0.113660652029727"/>
          <c:w val="0.26062463596160135"/>
          <c:h val="0.10068273284021308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/>
      <c:scatterChart>
        <c:scatterStyle val="lineMarker"/>
        <c:ser>
          <c:idx val="0"/>
          <c:order val="0"/>
          <c:spPr>
            <a:ln w="4762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plus>
              <c:numRef>
                <c:f>'Transmission cross generations'!$D$56:$D$59</c:f>
                <c:numCache>
                  <c:formatCode>General</c:formatCode>
                  <c:ptCount val="4"/>
                  <c:pt idx="0">
                    <c:v>81.154174261093914</c:v>
                  </c:pt>
                  <c:pt idx="1">
                    <c:v>265.76117097875675</c:v>
                  </c:pt>
                  <c:pt idx="2">
                    <c:v>184.99904535372511</c:v>
                  </c:pt>
                  <c:pt idx="3">
                    <c:v>2.1081851067789197</c:v>
                  </c:pt>
                </c:numCache>
              </c:numRef>
            </c:plus>
            <c:minus>
              <c:numRef>
                <c:f>'Transmission cross generations'!$D$56:$D$59</c:f>
                <c:numCache>
                  <c:formatCode>General</c:formatCode>
                  <c:ptCount val="4"/>
                  <c:pt idx="0">
                    <c:v>81.154174261093914</c:v>
                  </c:pt>
                  <c:pt idx="1">
                    <c:v>265.76117097875675</c:v>
                  </c:pt>
                  <c:pt idx="2">
                    <c:v>184.99904535372511</c:v>
                  </c:pt>
                  <c:pt idx="3">
                    <c:v>2.1081851067789197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'Transmission cross generations'!$A$56:$A$59</c:f>
              <c:numCache>
                <c:formatCode>General</c:formatCode>
                <c:ptCount val="4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</c:numCache>
            </c:numRef>
          </c:xVal>
          <c:yVal>
            <c:numRef>
              <c:f>'Transmission cross generations'!$B$56:$B$59</c:f>
              <c:numCache>
                <c:formatCode>General</c:formatCode>
                <c:ptCount val="4"/>
                <c:pt idx="0">
                  <c:v>184</c:v>
                </c:pt>
                <c:pt idx="1">
                  <c:v>583</c:v>
                </c:pt>
                <c:pt idx="2">
                  <c:v>557.14285714285711</c:v>
                </c:pt>
                <c:pt idx="3">
                  <c:v>4</c:v>
                </c:pt>
              </c:numCache>
            </c:numRef>
          </c:yVal>
        </c:ser>
        <c:ser>
          <c:idx val="1"/>
          <c:order val="1"/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'Transmission cross generations'!$A$56:$A$59</c:f>
              <c:numCache>
                <c:formatCode>General</c:formatCode>
                <c:ptCount val="4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</c:numCache>
            </c:numRef>
          </c:xVal>
          <c:yVal>
            <c:numRef>
              <c:f>'Transmission cross generations'!$C$56:$C$59</c:f>
              <c:numCache>
                <c:formatCode>General</c:formatCode>
                <c:ptCount val="4"/>
              </c:numCache>
            </c:numRef>
          </c:yVal>
        </c:ser>
        <c:ser>
          <c:idx val="2"/>
          <c:order val="2"/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'Transmission cross generations'!$E$56:$E$61</c:f>
              <c:numCache>
                <c:formatCode>General</c:formatCode>
                <c:ptCount val="6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  <c:pt idx="5">
                  <c:v>100000</c:v>
                </c:pt>
              </c:numCache>
            </c:numRef>
          </c:xVal>
          <c:yVal>
            <c:numRef>
              <c:f>'Transmission cross generations'!$F$56:$F$61</c:f>
              <c:numCache>
                <c:formatCode>General</c:formatCode>
                <c:ptCount val="6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  <c:pt idx="5">
                  <c:v>100000</c:v>
                </c:pt>
              </c:numCache>
            </c:numRef>
          </c:yVal>
        </c:ser>
        <c:axId val="95262208"/>
        <c:axId val="95277056"/>
      </c:scatterChart>
      <c:valAx>
        <c:axId val="95262208"/>
        <c:scaling>
          <c:logBase val="10"/>
          <c:orientation val="minMax"/>
          <c:max val="100000"/>
        </c:scaling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Maternal nematode density 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5277056"/>
        <c:crosses val="autoZero"/>
        <c:crossBetween val="midCat"/>
      </c:valAx>
      <c:valAx>
        <c:axId val="95277056"/>
        <c:scaling>
          <c:logBase val="10"/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Larval </a:t>
                </a:r>
                <a:r>
                  <a:rPr lang="en-US" sz="1600" baseline="0"/>
                  <a:t>nematode density (mean +/- SE)</a:t>
                </a:r>
                <a:endParaRPr lang="en-US" sz="1600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526220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plotArea>
      <c:layout/>
      <c:scatterChart>
        <c:scatterStyle val="lineMarker"/>
        <c:ser>
          <c:idx val="0"/>
          <c:order val="0"/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'Larval fitness'!$I$10:$I$14</c:f>
              <c:numCache>
                <c:formatCode>General</c:formatCode>
                <c:ptCount val="5"/>
                <c:pt idx="0">
                  <c:v>1</c:v>
                </c:pt>
                <c:pt idx="1">
                  <c:v>10</c:v>
                </c:pt>
                <c:pt idx="2">
                  <c:v>100</c:v>
                </c:pt>
                <c:pt idx="3">
                  <c:v>1000</c:v>
                </c:pt>
                <c:pt idx="4">
                  <c:v>10000</c:v>
                </c:pt>
              </c:numCache>
            </c:numRef>
          </c:xVal>
          <c:yVal>
            <c:numRef>
              <c:f>'Larval fitness'!$J$10:$J$14</c:f>
              <c:numCache>
                <c:formatCode>General</c:formatCode>
                <c:ptCount val="5"/>
                <c:pt idx="0">
                  <c:v>0.15</c:v>
                </c:pt>
                <c:pt idx="1">
                  <c:v>0.08</c:v>
                </c:pt>
                <c:pt idx="2">
                  <c:v>0.13793103448275862</c:v>
                </c:pt>
                <c:pt idx="3">
                  <c:v>0.3125</c:v>
                </c:pt>
                <c:pt idx="4">
                  <c:v>0.32142857142857145</c:v>
                </c:pt>
              </c:numCache>
            </c:numRef>
          </c:yVal>
        </c:ser>
        <c:axId val="109185664"/>
        <c:axId val="109232896"/>
      </c:scatterChart>
      <c:valAx>
        <c:axId val="109185664"/>
        <c:scaling>
          <c:logBase val="10"/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232896"/>
        <c:crosses val="autoZero"/>
        <c:crossBetween val="midCat"/>
      </c:valAx>
      <c:valAx>
        <c:axId val="1092328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918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>
        <c:manualLayout>
          <c:layoutTarget val="inner"/>
          <c:xMode val="edge"/>
          <c:yMode val="edge"/>
          <c:x val="0.11633536622403175"/>
          <c:y val="3.0281695014111962E-2"/>
          <c:w val="0.65255351266630401"/>
          <c:h val="0.79838210571964607"/>
        </c:manualLayout>
      </c:layout>
      <c:scatterChart>
        <c:scatterStyle val="lineMarker"/>
        <c:ser>
          <c:idx val="1"/>
          <c:order val="1"/>
          <c:tx>
            <c:v>0 Nematodes</c:v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15875">
                <a:solidFill>
                  <a:schemeClr val="accent2"/>
                </a:solidFill>
              </a:ln>
            </c:spPr>
            <c:trendlineType val="linear"/>
          </c:trendline>
          <c:xVal>
            <c:numRef>
              <c:f>('Larval fitness'!$C$3:$C$14,'Larval fitness'!$C$16:$C$20)</c:f>
              <c:numCache>
                <c:formatCode>General</c:formatCode>
                <c:ptCount val="17"/>
                <c:pt idx="0">
                  <c:v>48</c:v>
                </c:pt>
                <c:pt idx="1">
                  <c:v>32</c:v>
                </c:pt>
                <c:pt idx="2">
                  <c:v>39</c:v>
                </c:pt>
                <c:pt idx="3">
                  <c:v>20</c:v>
                </c:pt>
                <c:pt idx="4">
                  <c:v>36</c:v>
                </c:pt>
                <c:pt idx="5">
                  <c:v>39</c:v>
                </c:pt>
                <c:pt idx="6">
                  <c:v>24</c:v>
                </c:pt>
                <c:pt idx="7">
                  <c:v>22</c:v>
                </c:pt>
                <c:pt idx="8">
                  <c:v>33</c:v>
                </c:pt>
                <c:pt idx="9">
                  <c:v>32</c:v>
                </c:pt>
                <c:pt idx="10">
                  <c:v>32</c:v>
                </c:pt>
                <c:pt idx="11">
                  <c:v>29</c:v>
                </c:pt>
                <c:pt idx="12">
                  <c:v>39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21</c:v>
                </c:pt>
              </c:numCache>
            </c:numRef>
          </c:xVal>
          <c:yVal>
            <c:numRef>
              <c:f>('Larval fitness'!$E$3:$E$14,'Larval fitness'!$E$16:$E$20)</c:f>
              <c:numCache>
                <c:formatCode>General</c:formatCode>
                <c:ptCount val="17"/>
                <c:pt idx="0">
                  <c:v>0.13854166666666667</c:v>
                </c:pt>
                <c:pt idx="1">
                  <c:v>0.173125</c:v>
                </c:pt>
                <c:pt idx="2">
                  <c:v>0.16487179487179487</c:v>
                </c:pt>
                <c:pt idx="3">
                  <c:v>0.2165</c:v>
                </c:pt>
                <c:pt idx="4">
                  <c:v>0.17805555555555555</c:v>
                </c:pt>
                <c:pt idx="5">
                  <c:v>0.15461538461538463</c:v>
                </c:pt>
                <c:pt idx="6">
                  <c:v>0.23624999999999999</c:v>
                </c:pt>
                <c:pt idx="7">
                  <c:v>0.21727272727272728</c:v>
                </c:pt>
                <c:pt idx="8">
                  <c:v>0.18606060606060604</c:v>
                </c:pt>
                <c:pt idx="9">
                  <c:v>0.14156250000000001</c:v>
                </c:pt>
                <c:pt idx="10">
                  <c:v>0.17906250000000001</c:v>
                </c:pt>
                <c:pt idx="11">
                  <c:v>0.14379310344827587</c:v>
                </c:pt>
                <c:pt idx="12">
                  <c:v>0.16974358974358975</c:v>
                </c:pt>
                <c:pt idx="13">
                  <c:v>0.19088235294117648</c:v>
                </c:pt>
                <c:pt idx="14">
                  <c:v>0.19363636363636363</c:v>
                </c:pt>
                <c:pt idx="15">
                  <c:v>0.19968749999999999</c:v>
                </c:pt>
                <c:pt idx="16">
                  <c:v>0.1980952380952381</c:v>
                </c:pt>
              </c:numCache>
            </c:numRef>
          </c:yVal>
        </c:ser>
        <c:ser>
          <c:idx val="2"/>
          <c:order val="2"/>
          <c:tx>
            <c:v>10 Nematodes</c:v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15875">
                <a:solidFill>
                  <a:schemeClr val="accent3"/>
                </a:solidFill>
              </a:ln>
            </c:spPr>
            <c:trendlineType val="linear"/>
          </c:trendline>
          <c:xVal>
            <c:numRef>
              <c:f>('Larval fitness'!$C$29:$C$36,'Larval fitness'!$C$38:$C$52,'Larval fitness'!$C$54:$C$57)</c:f>
              <c:numCache>
                <c:formatCode>General</c:formatCode>
                <c:ptCount val="27"/>
                <c:pt idx="0">
                  <c:v>26</c:v>
                </c:pt>
                <c:pt idx="1">
                  <c:v>18</c:v>
                </c:pt>
                <c:pt idx="2">
                  <c:v>33</c:v>
                </c:pt>
                <c:pt idx="3">
                  <c:v>37</c:v>
                </c:pt>
                <c:pt idx="4">
                  <c:v>10</c:v>
                </c:pt>
                <c:pt idx="5">
                  <c:v>9</c:v>
                </c:pt>
                <c:pt idx="6">
                  <c:v>31</c:v>
                </c:pt>
                <c:pt idx="7">
                  <c:v>11</c:v>
                </c:pt>
                <c:pt idx="8">
                  <c:v>14</c:v>
                </c:pt>
                <c:pt idx="9">
                  <c:v>9</c:v>
                </c:pt>
                <c:pt idx="10">
                  <c:v>7</c:v>
                </c:pt>
                <c:pt idx="11">
                  <c:v>18</c:v>
                </c:pt>
                <c:pt idx="12">
                  <c:v>26</c:v>
                </c:pt>
                <c:pt idx="13">
                  <c:v>18</c:v>
                </c:pt>
                <c:pt idx="14">
                  <c:v>30</c:v>
                </c:pt>
                <c:pt idx="15">
                  <c:v>31</c:v>
                </c:pt>
                <c:pt idx="16">
                  <c:v>17</c:v>
                </c:pt>
                <c:pt idx="17">
                  <c:v>9</c:v>
                </c:pt>
                <c:pt idx="18">
                  <c:v>27</c:v>
                </c:pt>
                <c:pt idx="19">
                  <c:v>19</c:v>
                </c:pt>
                <c:pt idx="20">
                  <c:v>4</c:v>
                </c:pt>
                <c:pt idx="21">
                  <c:v>12</c:v>
                </c:pt>
                <c:pt idx="22">
                  <c:v>40</c:v>
                </c:pt>
                <c:pt idx="23">
                  <c:v>1</c:v>
                </c:pt>
                <c:pt idx="24">
                  <c:v>21</c:v>
                </c:pt>
                <c:pt idx="25">
                  <c:v>15</c:v>
                </c:pt>
                <c:pt idx="26">
                  <c:v>12</c:v>
                </c:pt>
              </c:numCache>
            </c:numRef>
          </c:xVal>
          <c:yVal>
            <c:numRef>
              <c:f>('Larval fitness'!$E$29:$E$36,'Larval fitness'!$E$38:$E$52,'Larval fitness'!$E$54:$E$57)</c:f>
              <c:numCache>
                <c:formatCode>General</c:formatCode>
                <c:ptCount val="27"/>
                <c:pt idx="0">
                  <c:v>0.16497692307692308</c:v>
                </c:pt>
                <c:pt idx="1">
                  <c:v>0.1820111111111111</c:v>
                </c:pt>
                <c:pt idx="2">
                  <c:v>0.14699696969696971</c:v>
                </c:pt>
                <c:pt idx="3">
                  <c:v>0.14855945945945945</c:v>
                </c:pt>
                <c:pt idx="4">
                  <c:v>0.21179000000000001</c:v>
                </c:pt>
                <c:pt idx="5">
                  <c:v>0.20911111111111111</c:v>
                </c:pt>
                <c:pt idx="6">
                  <c:v>0.17427419354838708</c:v>
                </c:pt>
                <c:pt idx="7">
                  <c:v>0.19694545454545453</c:v>
                </c:pt>
                <c:pt idx="8">
                  <c:v>0.17908571428571429</c:v>
                </c:pt>
                <c:pt idx="9">
                  <c:v>0.21241111111111111</c:v>
                </c:pt>
                <c:pt idx="10">
                  <c:v>0.19131428571428571</c:v>
                </c:pt>
                <c:pt idx="11">
                  <c:v>0.17945555555555556</c:v>
                </c:pt>
                <c:pt idx="12">
                  <c:v>0.16891538461538461</c:v>
                </c:pt>
                <c:pt idx="13">
                  <c:v>0.17369999999999999</c:v>
                </c:pt>
                <c:pt idx="14">
                  <c:v>0.15679666666666667</c:v>
                </c:pt>
                <c:pt idx="15">
                  <c:v>0.1424516129032258</c:v>
                </c:pt>
                <c:pt idx="16">
                  <c:v>0.18207058823529412</c:v>
                </c:pt>
                <c:pt idx="17">
                  <c:v>0.17367777777777776</c:v>
                </c:pt>
                <c:pt idx="18">
                  <c:v>0.14913703703703704</c:v>
                </c:pt>
                <c:pt idx="19">
                  <c:v>0.12206315789473683</c:v>
                </c:pt>
                <c:pt idx="20">
                  <c:v>0.136575</c:v>
                </c:pt>
                <c:pt idx="21">
                  <c:v>0.10154999999999999</c:v>
                </c:pt>
                <c:pt idx="22">
                  <c:v>0.14573750000000002</c:v>
                </c:pt>
                <c:pt idx="23">
                  <c:v>0.11360000000000001</c:v>
                </c:pt>
                <c:pt idx="24">
                  <c:v>0.16784285714285715</c:v>
                </c:pt>
                <c:pt idx="25">
                  <c:v>0.16558666666666666</c:v>
                </c:pt>
                <c:pt idx="26">
                  <c:v>0.169825</c:v>
                </c:pt>
              </c:numCache>
            </c:numRef>
          </c:yVal>
        </c:ser>
        <c:ser>
          <c:idx val="3"/>
          <c:order val="3"/>
          <c:tx>
            <c:v>100 Nematodes</c:v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15875">
                <a:solidFill>
                  <a:schemeClr val="accent4"/>
                </a:solidFill>
              </a:ln>
            </c:spPr>
            <c:trendlineType val="linear"/>
          </c:trendline>
          <c:xVal>
            <c:numRef>
              <c:f>'Larval fitness'!$C$64:$C$90</c:f>
              <c:numCache>
                <c:formatCode>General</c:formatCode>
                <c:ptCount val="27"/>
                <c:pt idx="0">
                  <c:v>19</c:v>
                </c:pt>
                <c:pt idx="1">
                  <c:v>19</c:v>
                </c:pt>
                <c:pt idx="2">
                  <c:v>12</c:v>
                </c:pt>
                <c:pt idx="3">
                  <c:v>2</c:v>
                </c:pt>
                <c:pt idx="4">
                  <c:v>26</c:v>
                </c:pt>
                <c:pt idx="5">
                  <c:v>2</c:v>
                </c:pt>
                <c:pt idx="6">
                  <c:v>31</c:v>
                </c:pt>
                <c:pt idx="7">
                  <c:v>40</c:v>
                </c:pt>
                <c:pt idx="8">
                  <c:v>7</c:v>
                </c:pt>
                <c:pt idx="9">
                  <c:v>20</c:v>
                </c:pt>
                <c:pt idx="10">
                  <c:v>33</c:v>
                </c:pt>
                <c:pt idx="11">
                  <c:v>31</c:v>
                </c:pt>
                <c:pt idx="12">
                  <c:v>21</c:v>
                </c:pt>
                <c:pt idx="13">
                  <c:v>34</c:v>
                </c:pt>
                <c:pt idx="14">
                  <c:v>19</c:v>
                </c:pt>
                <c:pt idx="15">
                  <c:v>10</c:v>
                </c:pt>
                <c:pt idx="16">
                  <c:v>36</c:v>
                </c:pt>
                <c:pt idx="17">
                  <c:v>21</c:v>
                </c:pt>
                <c:pt idx="18">
                  <c:v>22</c:v>
                </c:pt>
                <c:pt idx="19">
                  <c:v>22</c:v>
                </c:pt>
                <c:pt idx="20">
                  <c:v>12</c:v>
                </c:pt>
                <c:pt idx="21">
                  <c:v>25</c:v>
                </c:pt>
                <c:pt idx="22">
                  <c:v>43</c:v>
                </c:pt>
                <c:pt idx="23">
                  <c:v>16</c:v>
                </c:pt>
                <c:pt idx="24">
                  <c:v>31</c:v>
                </c:pt>
                <c:pt idx="25">
                  <c:v>12</c:v>
                </c:pt>
                <c:pt idx="26">
                  <c:v>11</c:v>
                </c:pt>
              </c:numCache>
            </c:numRef>
          </c:xVal>
          <c:yVal>
            <c:numRef>
              <c:f>'Larval fitness'!$E$64:$E$90</c:f>
              <c:numCache>
                <c:formatCode>General</c:formatCode>
                <c:ptCount val="27"/>
                <c:pt idx="0">
                  <c:v>0.17623684210526316</c:v>
                </c:pt>
                <c:pt idx="1">
                  <c:v>0.18630526315789475</c:v>
                </c:pt>
                <c:pt idx="2">
                  <c:v>0.16785833333333333</c:v>
                </c:pt>
                <c:pt idx="3">
                  <c:v>0.1951</c:v>
                </c:pt>
                <c:pt idx="4">
                  <c:v>0.18500384615384616</c:v>
                </c:pt>
                <c:pt idx="5">
                  <c:v>0.16020000000000001</c:v>
                </c:pt>
                <c:pt idx="6">
                  <c:v>0.17781290322580645</c:v>
                </c:pt>
                <c:pt idx="7">
                  <c:v>0.1730225</c:v>
                </c:pt>
                <c:pt idx="8">
                  <c:v>9.854285714285714E-2</c:v>
                </c:pt>
                <c:pt idx="9">
                  <c:v>0.17116499999999998</c:v>
                </c:pt>
                <c:pt idx="10">
                  <c:v>0.16666060606060604</c:v>
                </c:pt>
                <c:pt idx="11">
                  <c:v>0.17023870967741936</c:v>
                </c:pt>
                <c:pt idx="12">
                  <c:v>0.17143333333333333</c:v>
                </c:pt>
                <c:pt idx="13">
                  <c:v>0.17439117647058822</c:v>
                </c:pt>
                <c:pt idx="14">
                  <c:v>0.15383684210526316</c:v>
                </c:pt>
                <c:pt idx="15">
                  <c:v>0.20634999999999998</c:v>
                </c:pt>
                <c:pt idx="16">
                  <c:v>0.17180277777777778</c:v>
                </c:pt>
                <c:pt idx="17">
                  <c:v>0.17536666666666667</c:v>
                </c:pt>
                <c:pt idx="18">
                  <c:v>0.16662727272727273</c:v>
                </c:pt>
                <c:pt idx="19">
                  <c:v>0.17801818181818183</c:v>
                </c:pt>
                <c:pt idx="20">
                  <c:v>0.1537</c:v>
                </c:pt>
                <c:pt idx="21">
                  <c:v>0.19545999999999999</c:v>
                </c:pt>
                <c:pt idx="22">
                  <c:v>0.15175581395348836</c:v>
                </c:pt>
                <c:pt idx="23">
                  <c:v>0.1628125</c:v>
                </c:pt>
                <c:pt idx="24">
                  <c:v>0.1519032258064516</c:v>
                </c:pt>
                <c:pt idx="25">
                  <c:v>0.15374166666666667</c:v>
                </c:pt>
                <c:pt idx="26">
                  <c:v>0.2084090909090909</c:v>
                </c:pt>
              </c:numCache>
            </c:numRef>
          </c:yVal>
        </c:ser>
        <c:ser>
          <c:idx val="4"/>
          <c:order val="4"/>
          <c:tx>
            <c:v>1000 Nematodes</c:v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15875">
                <a:solidFill>
                  <a:schemeClr val="accent5"/>
                </a:solidFill>
              </a:ln>
            </c:spPr>
            <c:trendlineType val="linear"/>
          </c:trendline>
          <c:xVal>
            <c:numRef>
              <c:f>'Larval fitness'!$C$98:$C$123</c:f>
              <c:numCache>
                <c:formatCode>General</c:formatCode>
                <c:ptCount val="26"/>
                <c:pt idx="0">
                  <c:v>26</c:v>
                </c:pt>
                <c:pt idx="1">
                  <c:v>7</c:v>
                </c:pt>
                <c:pt idx="2">
                  <c:v>17</c:v>
                </c:pt>
                <c:pt idx="3">
                  <c:v>15</c:v>
                </c:pt>
                <c:pt idx="4">
                  <c:v>26</c:v>
                </c:pt>
                <c:pt idx="5">
                  <c:v>4</c:v>
                </c:pt>
                <c:pt idx="6">
                  <c:v>26</c:v>
                </c:pt>
                <c:pt idx="7">
                  <c:v>24</c:v>
                </c:pt>
                <c:pt idx="8">
                  <c:v>24</c:v>
                </c:pt>
                <c:pt idx="9">
                  <c:v>32</c:v>
                </c:pt>
                <c:pt idx="10">
                  <c:v>17</c:v>
                </c:pt>
                <c:pt idx="11">
                  <c:v>11</c:v>
                </c:pt>
                <c:pt idx="12">
                  <c:v>22</c:v>
                </c:pt>
                <c:pt idx="13">
                  <c:v>32</c:v>
                </c:pt>
                <c:pt idx="14">
                  <c:v>16</c:v>
                </c:pt>
                <c:pt idx="15">
                  <c:v>1</c:v>
                </c:pt>
                <c:pt idx="16">
                  <c:v>12</c:v>
                </c:pt>
                <c:pt idx="17">
                  <c:v>29</c:v>
                </c:pt>
                <c:pt idx="18">
                  <c:v>8</c:v>
                </c:pt>
                <c:pt idx="19">
                  <c:v>14</c:v>
                </c:pt>
                <c:pt idx="20">
                  <c:v>1</c:v>
                </c:pt>
                <c:pt idx="21">
                  <c:v>18</c:v>
                </c:pt>
                <c:pt idx="22">
                  <c:v>5</c:v>
                </c:pt>
                <c:pt idx="23">
                  <c:v>21</c:v>
                </c:pt>
                <c:pt idx="24">
                  <c:v>5</c:v>
                </c:pt>
                <c:pt idx="25">
                  <c:v>16</c:v>
                </c:pt>
              </c:numCache>
            </c:numRef>
          </c:xVal>
          <c:yVal>
            <c:numRef>
              <c:f>'Larval fitness'!$E$98:$E$123</c:f>
              <c:numCache>
                <c:formatCode>General</c:formatCode>
                <c:ptCount val="26"/>
                <c:pt idx="0">
                  <c:v>0.16501923076923075</c:v>
                </c:pt>
                <c:pt idx="1">
                  <c:v>0.19564285714285715</c:v>
                </c:pt>
                <c:pt idx="2">
                  <c:v>0.1874764705882353</c:v>
                </c:pt>
                <c:pt idx="3">
                  <c:v>0.18941333333333335</c:v>
                </c:pt>
                <c:pt idx="4">
                  <c:v>0.13142307692307692</c:v>
                </c:pt>
                <c:pt idx="5">
                  <c:v>0.155025</c:v>
                </c:pt>
                <c:pt idx="6">
                  <c:v>0.11647692307692308</c:v>
                </c:pt>
                <c:pt idx="7">
                  <c:v>0.17865833333333334</c:v>
                </c:pt>
                <c:pt idx="8">
                  <c:v>0.15525833333333333</c:v>
                </c:pt>
                <c:pt idx="9">
                  <c:v>0.1652875</c:v>
                </c:pt>
                <c:pt idx="10">
                  <c:v>0.20475294117647058</c:v>
                </c:pt>
                <c:pt idx="11">
                  <c:v>0.19994545454545454</c:v>
                </c:pt>
                <c:pt idx="12">
                  <c:v>0.19044090909090911</c:v>
                </c:pt>
                <c:pt idx="13">
                  <c:v>0.12650624999999999</c:v>
                </c:pt>
                <c:pt idx="14">
                  <c:v>0.18026249999999999</c:v>
                </c:pt>
                <c:pt idx="15">
                  <c:v>0.12520000000000001</c:v>
                </c:pt>
                <c:pt idx="16">
                  <c:v>0.14686666666666667</c:v>
                </c:pt>
                <c:pt idx="17">
                  <c:v>0.14007241379310345</c:v>
                </c:pt>
                <c:pt idx="18">
                  <c:v>0.15303749999999999</c:v>
                </c:pt>
                <c:pt idx="19">
                  <c:v>0.18854285714285715</c:v>
                </c:pt>
                <c:pt idx="20">
                  <c:v>0.1883</c:v>
                </c:pt>
                <c:pt idx="21">
                  <c:v>0.12941666666666665</c:v>
                </c:pt>
                <c:pt idx="22">
                  <c:v>0.15970000000000001</c:v>
                </c:pt>
                <c:pt idx="23">
                  <c:v>0.14405714285714286</c:v>
                </c:pt>
                <c:pt idx="24">
                  <c:v>0.17232</c:v>
                </c:pt>
                <c:pt idx="25">
                  <c:v>0.13555624999999999</c:v>
                </c:pt>
              </c:numCache>
            </c:numRef>
          </c:yVal>
        </c:ser>
        <c:ser>
          <c:idx val="0"/>
          <c:order val="0"/>
          <c:tx>
            <c:v>10000 Nematodes</c:v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spPr>
              <a:ln w="15875">
                <a:solidFill>
                  <a:schemeClr val="accent1"/>
                </a:solidFill>
              </a:ln>
            </c:spPr>
            <c:trendlineType val="linear"/>
          </c:trendline>
          <c:trendline>
            <c:spPr>
              <a:ln w="15875">
                <a:solidFill>
                  <a:schemeClr val="accent1"/>
                </a:solidFill>
              </a:ln>
            </c:spPr>
            <c:trendlineType val="linear"/>
          </c:trendline>
          <c:xVal>
            <c:numRef>
              <c:f>'Larval fitness'!$C$135:$C$154</c:f>
              <c:numCache>
                <c:formatCode>General</c:formatCode>
                <c:ptCount val="20"/>
                <c:pt idx="0">
                  <c:v>4</c:v>
                </c:pt>
                <c:pt idx="1">
                  <c:v>23</c:v>
                </c:pt>
                <c:pt idx="2">
                  <c:v>25</c:v>
                </c:pt>
                <c:pt idx="3">
                  <c:v>7</c:v>
                </c:pt>
                <c:pt idx="4">
                  <c:v>26</c:v>
                </c:pt>
                <c:pt idx="5">
                  <c:v>25</c:v>
                </c:pt>
                <c:pt idx="6">
                  <c:v>10</c:v>
                </c:pt>
                <c:pt idx="7">
                  <c:v>5</c:v>
                </c:pt>
                <c:pt idx="8">
                  <c:v>20</c:v>
                </c:pt>
                <c:pt idx="9">
                  <c:v>16</c:v>
                </c:pt>
                <c:pt idx="10">
                  <c:v>26</c:v>
                </c:pt>
                <c:pt idx="11">
                  <c:v>17</c:v>
                </c:pt>
                <c:pt idx="12">
                  <c:v>32</c:v>
                </c:pt>
                <c:pt idx="13">
                  <c:v>35</c:v>
                </c:pt>
                <c:pt idx="14">
                  <c:v>14</c:v>
                </c:pt>
                <c:pt idx="15">
                  <c:v>7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15</c:v>
                </c:pt>
              </c:numCache>
            </c:numRef>
          </c:xVal>
          <c:yVal>
            <c:numRef>
              <c:f>'Larval fitness'!$E$135:$E$154</c:f>
              <c:numCache>
                <c:formatCode>General</c:formatCode>
                <c:ptCount val="20"/>
                <c:pt idx="0">
                  <c:v>0.15207499999999999</c:v>
                </c:pt>
                <c:pt idx="1">
                  <c:v>0.17954347826086958</c:v>
                </c:pt>
                <c:pt idx="2">
                  <c:v>0.13392799999999999</c:v>
                </c:pt>
                <c:pt idx="3">
                  <c:v>0.20065714285714287</c:v>
                </c:pt>
                <c:pt idx="4">
                  <c:v>8.7884615384615394E-2</c:v>
                </c:pt>
                <c:pt idx="5">
                  <c:v>0.17388799999999999</c:v>
                </c:pt>
                <c:pt idx="6">
                  <c:v>0.18709999999999999</c:v>
                </c:pt>
                <c:pt idx="7">
                  <c:v>0.18859999999999999</c:v>
                </c:pt>
                <c:pt idx="8">
                  <c:v>0.16677999999999998</c:v>
                </c:pt>
                <c:pt idx="9">
                  <c:v>0.13281875000000001</c:v>
                </c:pt>
                <c:pt idx="10">
                  <c:v>0.15761923076923076</c:v>
                </c:pt>
                <c:pt idx="11">
                  <c:v>0.14781764705882353</c:v>
                </c:pt>
                <c:pt idx="12">
                  <c:v>0.14421875000000001</c:v>
                </c:pt>
                <c:pt idx="13">
                  <c:v>0.14445714285714287</c:v>
                </c:pt>
                <c:pt idx="14">
                  <c:v>0.18342142857142857</c:v>
                </c:pt>
                <c:pt idx="15">
                  <c:v>0.20324285714285714</c:v>
                </c:pt>
                <c:pt idx="16">
                  <c:v>0.15920000000000001</c:v>
                </c:pt>
                <c:pt idx="17">
                  <c:v>0.15490000000000001</c:v>
                </c:pt>
                <c:pt idx="18">
                  <c:v>0.13139999999999999</c:v>
                </c:pt>
                <c:pt idx="19">
                  <c:v>8.6500000000000007E-2</c:v>
                </c:pt>
              </c:numCache>
            </c:numRef>
          </c:yVal>
        </c:ser>
        <c:axId val="109441024"/>
        <c:axId val="109442944"/>
      </c:scatterChart>
      <c:valAx>
        <c:axId val="109441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 b="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r>
                  <a:rPr lang="nl-NL" altLang="zh-TW" sz="1600" b="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Brood Size (number of larvae)</a:t>
                </a:r>
                <a:endParaRPr lang="zh-TW" altLang="nl-NL" sz="1600" b="0" baseline="0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319043074518709"/>
              <c:y val="0.91272308475564812"/>
            </c:manualLayout>
          </c:layout>
        </c:title>
        <c:numFmt formatCode="General" sourceLinked="1"/>
        <c:majorTickMark val="cross"/>
        <c:tickLblPos val="nextTo"/>
        <c:txPr>
          <a:bodyPr/>
          <a:lstStyle/>
          <a:p>
            <a:pPr>
              <a:defRPr sz="1400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nl-NL"/>
          </a:p>
        </c:txPr>
        <c:crossAx val="109442944"/>
        <c:crosses val="autoZero"/>
        <c:crossBetween val="midCat"/>
      </c:valAx>
      <c:valAx>
        <c:axId val="1094429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600" b="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r>
                  <a:rPr lang="nl-NL" altLang="zh-TW" sz="1600" b="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Average larval mass (g)</a:t>
                </a:r>
                <a:endParaRPr lang="zh-TW" altLang="nl-NL" sz="1600" b="0" baseline="0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2.8388936648284218E-2"/>
              <c:y val="0.22762084118016321"/>
            </c:manualLayout>
          </c:layout>
        </c:title>
        <c:numFmt formatCode="General" sourceLinked="1"/>
        <c:majorTickMark val="cross"/>
        <c:tickLblPos val="nextTo"/>
        <c:txPr>
          <a:bodyPr/>
          <a:lstStyle/>
          <a:p>
            <a:pPr>
              <a:defRPr sz="1400" baseline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nl-NL"/>
          </a:p>
        </c:txPr>
        <c:crossAx val="109441024"/>
        <c:crosses val="autoZero"/>
        <c:crossBetween val="midCat"/>
      </c:valAx>
      <c:spPr>
        <a:ln w="25400">
          <a:solidFill>
            <a:sysClr val="windowText" lastClr="000000"/>
          </a:solidFill>
        </a:ln>
      </c:spPr>
    </c:plotArea>
    <c:legend>
      <c:legendPos val="t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12745942002803096"/>
          <c:y val="0.70006593808542295"/>
          <c:w val="0.6183755765157849"/>
          <c:h val="4.8451146996455911E-2"/>
        </c:manualLayout>
      </c:layout>
      <c:txPr>
        <a:bodyPr/>
        <a:lstStyle/>
        <a:p>
          <a:pPr>
            <a:defRPr sz="1100" kern="0" baseline="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nl-NL"/>
        </a:p>
      </c:txPr>
    </c:legend>
    <c:plotVisOnly val="1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('Larval fitness'!$C$29:$C$36,'Larval fitness'!$C$38:$C$52,'Larval fitness'!$C$54:$C$57)</c:f>
              <c:numCache>
                <c:formatCode>General</c:formatCode>
                <c:ptCount val="27"/>
                <c:pt idx="0">
                  <c:v>26</c:v>
                </c:pt>
                <c:pt idx="1">
                  <c:v>18</c:v>
                </c:pt>
                <c:pt idx="2">
                  <c:v>33</c:v>
                </c:pt>
                <c:pt idx="3">
                  <c:v>37</c:v>
                </c:pt>
                <c:pt idx="4">
                  <c:v>10</c:v>
                </c:pt>
                <c:pt idx="5">
                  <c:v>9</c:v>
                </c:pt>
                <c:pt idx="6">
                  <c:v>31</c:v>
                </c:pt>
                <c:pt idx="7">
                  <c:v>11</c:v>
                </c:pt>
                <c:pt idx="8">
                  <c:v>14</c:v>
                </c:pt>
                <c:pt idx="9">
                  <c:v>9</c:v>
                </c:pt>
                <c:pt idx="10">
                  <c:v>7</c:v>
                </c:pt>
                <c:pt idx="11">
                  <c:v>18</c:v>
                </c:pt>
                <c:pt idx="12">
                  <c:v>26</c:v>
                </c:pt>
                <c:pt idx="13">
                  <c:v>18</c:v>
                </c:pt>
                <c:pt idx="14">
                  <c:v>30</c:v>
                </c:pt>
                <c:pt idx="15">
                  <c:v>31</c:v>
                </c:pt>
                <c:pt idx="16">
                  <c:v>17</c:v>
                </c:pt>
                <c:pt idx="17">
                  <c:v>9</c:v>
                </c:pt>
                <c:pt idx="18">
                  <c:v>27</c:v>
                </c:pt>
                <c:pt idx="19">
                  <c:v>19</c:v>
                </c:pt>
                <c:pt idx="20">
                  <c:v>4</c:v>
                </c:pt>
                <c:pt idx="21">
                  <c:v>12</c:v>
                </c:pt>
                <c:pt idx="22">
                  <c:v>40</c:v>
                </c:pt>
                <c:pt idx="23">
                  <c:v>1</c:v>
                </c:pt>
                <c:pt idx="24">
                  <c:v>21</c:v>
                </c:pt>
                <c:pt idx="25">
                  <c:v>15</c:v>
                </c:pt>
                <c:pt idx="26">
                  <c:v>12</c:v>
                </c:pt>
              </c:numCache>
            </c:numRef>
          </c:xVal>
          <c:yVal>
            <c:numRef>
              <c:f>('Larval fitness'!$E$29:$E$36,'Larval fitness'!$E$38:$E$52,'Larval fitness'!$E$54:$E$57)</c:f>
              <c:numCache>
                <c:formatCode>General</c:formatCode>
                <c:ptCount val="27"/>
                <c:pt idx="0">
                  <c:v>0.16497692307692308</c:v>
                </c:pt>
                <c:pt idx="1">
                  <c:v>0.1820111111111111</c:v>
                </c:pt>
                <c:pt idx="2">
                  <c:v>0.14699696969696971</c:v>
                </c:pt>
                <c:pt idx="3">
                  <c:v>0.14855945945945945</c:v>
                </c:pt>
                <c:pt idx="4">
                  <c:v>0.21179000000000001</c:v>
                </c:pt>
                <c:pt idx="5">
                  <c:v>0.20911111111111111</c:v>
                </c:pt>
                <c:pt idx="6">
                  <c:v>0.17427419354838708</c:v>
                </c:pt>
                <c:pt idx="7">
                  <c:v>0.19694545454545453</c:v>
                </c:pt>
                <c:pt idx="8">
                  <c:v>0.17908571428571429</c:v>
                </c:pt>
                <c:pt idx="9">
                  <c:v>0.21241111111111111</c:v>
                </c:pt>
                <c:pt idx="10">
                  <c:v>0.19131428571428571</c:v>
                </c:pt>
                <c:pt idx="11">
                  <c:v>0.17945555555555556</c:v>
                </c:pt>
                <c:pt idx="12">
                  <c:v>0.16891538461538461</c:v>
                </c:pt>
                <c:pt idx="13">
                  <c:v>0.17369999999999999</c:v>
                </c:pt>
                <c:pt idx="14">
                  <c:v>0.15679666666666667</c:v>
                </c:pt>
                <c:pt idx="15">
                  <c:v>0.1424516129032258</c:v>
                </c:pt>
                <c:pt idx="16">
                  <c:v>0.18207058823529412</c:v>
                </c:pt>
                <c:pt idx="17">
                  <c:v>0.17367777777777776</c:v>
                </c:pt>
                <c:pt idx="18">
                  <c:v>0.14913703703703704</c:v>
                </c:pt>
                <c:pt idx="19">
                  <c:v>0.12206315789473683</c:v>
                </c:pt>
                <c:pt idx="20">
                  <c:v>0.136575</c:v>
                </c:pt>
                <c:pt idx="21">
                  <c:v>0.10154999999999999</c:v>
                </c:pt>
                <c:pt idx="22">
                  <c:v>0.14573750000000002</c:v>
                </c:pt>
                <c:pt idx="23">
                  <c:v>0.11360000000000001</c:v>
                </c:pt>
                <c:pt idx="24">
                  <c:v>0.16784285714285715</c:v>
                </c:pt>
                <c:pt idx="25">
                  <c:v>0.16558666666666666</c:v>
                </c:pt>
                <c:pt idx="26">
                  <c:v>0.169825</c:v>
                </c:pt>
              </c:numCache>
            </c:numRef>
          </c:yVal>
        </c:ser>
        <c:axId val="109259392"/>
        <c:axId val="109277568"/>
      </c:scatterChart>
      <c:valAx>
        <c:axId val="109259392"/>
        <c:scaling>
          <c:orientation val="minMax"/>
        </c:scaling>
        <c:axPos val="b"/>
        <c:numFmt formatCode="General" sourceLinked="1"/>
        <c:tickLblPos val="nextTo"/>
        <c:crossAx val="109277568"/>
        <c:crosses val="autoZero"/>
        <c:crossBetween val="midCat"/>
      </c:valAx>
      <c:valAx>
        <c:axId val="109277568"/>
        <c:scaling>
          <c:orientation val="minMax"/>
        </c:scaling>
        <c:axPos val="l"/>
        <c:numFmt formatCode="General" sourceLinked="1"/>
        <c:tickLblPos val="nextTo"/>
        <c:crossAx val="10925939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'Larval fitness'!$C$64:$C$90</c:f>
              <c:numCache>
                <c:formatCode>General</c:formatCode>
                <c:ptCount val="27"/>
                <c:pt idx="0">
                  <c:v>19</c:v>
                </c:pt>
                <c:pt idx="1">
                  <c:v>19</c:v>
                </c:pt>
                <c:pt idx="2">
                  <c:v>12</c:v>
                </c:pt>
                <c:pt idx="3">
                  <c:v>2</c:v>
                </c:pt>
                <c:pt idx="4">
                  <c:v>26</c:v>
                </c:pt>
                <c:pt idx="5">
                  <c:v>2</c:v>
                </c:pt>
                <c:pt idx="6">
                  <c:v>31</c:v>
                </c:pt>
                <c:pt idx="7">
                  <c:v>40</c:v>
                </c:pt>
                <c:pt idx="8">
                  <c:v>7</c:v>
                </c:pt>
                <c:pt idx="9">
                  <c:v>20</c:v>
                </c:pt>
                <c:pt idx="10">
                  <c:v>33</c:v>
                </c:pt>
                <c:pt idx="11">
                  <c:v>31</c:v>
                </c:pt>
                <c:pt idx="12">
                  <c:v>21</c:v>
                </c:pt>
                <c:pt idx="13">
                  <c:v>34</c:v>
                </c:pt>
                <c:pt idx="14">
                  <c:v>19</c:v>
                </c:pt>
                <c:pt idx="15">
                  <c:v>10</c:v>
                </c:pt>
                <c:pt idx="16">
                  <c:v>36</c:v>
                </c:pt>
                <c:pt idx="17">
                  <c:v>21</c:v>
                </c:pt>
                <c:pt idx="18">
                  <c:v>22</c:v>
                </c:pt>
                <c:pt idx="19">
                  <c:v>22</c:v>
                </c:pt>
                <c:pt idx="20">
                  <c:v>12</c:v>
                </c:pt>
                <c:pt idx="21">
                  <c:v>25</c:v>
                </c:pt>
                <c:pt idx="22">
                  <c:v>43</c:v>
                </c:pt>
                <c:pt idx="23">
                  <c:v>16</c:v>
                </c:pt>
                <c:pt idx="24">
                  <c:v>31</c:v>
                </c:pt>
                <c:pt idx="25">
                  <c:v>12</c:v>
                </c:pt>
                <c:pt idx="26">
                  <c:v>11</c:v>
                </c:pt>
              </c:numCache>
            </c:numRef>
          </c:xVal>
          <c:yVal>
            <c:numRef>
              <c:f>'Larval fitness'!$E$64:$E$90</c:f>
              <c:numCache>
                <c:formatCode>General</c:formatCode>
                <c:ptCount val="27"/>
                <c:pt idx="0">
                  <c:v>0.17623684210526316</c:v>
                </c:pt>
                <c:pt idx="1">
                  <c:v>0.18630526315789475</c:v>
                </c:pt>
                <c:pt idx="2">
                  <c:v>0.16785833333333333</c:v>
                </c:pt>
                <c:pt idx="3">
                  <c:v>0.1951</c:v>
                </c:pt>
                <c:pt idx="4">
                  <c:v>0.18500384615384616</c:v>
                </c:pt>
                <c:pt idx="5">
                  <c:v>0.16020000000000001</c:v>
                </c:pt>
                <c:pt idx="6">
                  <c:v>0.17781290322580645</c:v>
                </c:pt>
                <c:pt idx="7">
                  <c:v>0.1730225</c:v>
                </c:pt>
                <c:pt idx="8">
                  <c:v>9.854285714285714E-2</c:v>
                </c:pt>
                <c:pt idx="9">
                  <c:v>0.17116499999999998</c:v>
                </c:pt>
                <c:pt idx="10">
                  <c:v>0.16666060606060604</c:v>
                </c:pt>
                <c:pt idx="11">
                  <c:v>0.17023870967741936</c:v>
                </c:pt>
                <c:pt idx="12">
                  <c:v>0.17143333333333333</c:v>
                </c:pt>
                <c:pt idx="13">
                  <c:v>0.17439117647058822</c:v>
                </c:pt>
                <c:pt idx="14">
                  <c:v>0.15383684210526316</c:v>
                </c:pt>
                <c:pt idx="15">
                  <c:v>0.20634999999999998</c:v>
                </c:pt>
                <c:pt idx="16">
                  <c:v>0.17180277777777778</c:v>
                </c:pt>
                <c:pt idx="17">
                  <c:v>0.17536666666666667</c:v>
                </c:pt>
                <c:pt idx="18">
                  <c:v>0.16662727272727273</c:v>
                </c:pt>
                <c:pt idx="19">
                  <c:v>0.17801818181818183</c:v>
                </c:pt>
                <c:pt idx="20">
                  <c:v>0.1537</c:v>
                </c:pt>
                <c:pt idx="21">
                  <c:v>0.19545999999999999</c:v>
                </c:pt>
                <c:pt idx="22">
                  <c:v>0.15175581395348836</c:v>
                </c:pt>
                <c:pt idx="23">
                  <c:v>0.1628125</c:v>
                </c:pt>
                <c:pt idx="24">
                  <c:v>0.1519032258064516</c:v>
                </c:pt>
                <c:pt idx="25">
                  <c:v>0.15374166666666667</c:v>
                </c:pt>
                <c:pt idx="26">
                  <c:v>0.2084090909090909</c:v>
                </c:pt>
              </c:numCache>
            </c:numRef>
          </c:yVal>
        </c:ser>
        <c:axId val="109292928"/>
        <c:axId val="109294720"/>
      </c:scatterChart>
      <c:valAx>
        <c:axId val="109292928"/>
        <c:scaling>
          <c:orientation val="minMax"/>
        </c:scaling>
        <c:axPos val="b"/>
        <c:numFmt formatCode="General" sourceLinked="1"/>
        <c:tickLblPos val="nextTo"/>
        <c:crossAx val="109294720"/>
        <c:crosses val="autoZero"/>
        <c:crossBetween val="midCat"/>
      </c:valAx>
      <c:valAx>
        <c:axId val="109294720"/>
        <c:scaling>
          <c:orientation val="minMax"/>
        </c:scaling>
        <c:axPos val="l"/>
        <c:majorGridlines/>
        <c:numFmt formatCode="General" sourceLinked="1"/>
        <c:tickLblPos val="nextTo"/>
        <c:crossAx val="1092929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63500</xdr:colOff>
      <xdr:row>79</xdr:row>
      <xdr:rowOff>133350</xdr:rowOff>
    </xdr:from>
    <xdr:to>
      <xdr:col>21</xdr:col>
      <xdr:colOff>330200</xdr:colOff>
      <xdr:row>110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749300</xdr:colOff>
      <xdr:row>128</xdr:row>
      <xdr:rowOff>158750</xdr:rowOff>
    </xdr:from>
    <xdr:to>
      <xdr:col>31</xdr:col>
      <xdr:colOff>558800</xdr:colOff>
      <xdr:row>163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368300</xdr:colOff>
      <xdr:row>115</xdr:row>
      <xdr:rowOff>82550</xdr:rowOff>
    </xdr:from>
    <xdr:to>
      <xdr:col>30</xdr:col>
      <xdr:colOff>431800</xdr:colOff>
      <xdr:row>150</xdr:row>
      <xdr:rowOff>12700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406400</xdr:colOff>
      <xdr:row>150</xdr:row>
      <xdr:rowOff>12700</xdr:rowOff>
    </xdr:from>
    <xdr:to>
      <xdr:col>30</xdr:col>
      <xdr:colOff>457200</xdr:colOff>
      <xdr:row>181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1168400</xdr:colOff>
      <xdr:row>22</xdr:row>
      <xdr:rowOff>95250</xdr:rowOff>
    </xdr:from>
    <xdr:to>
      <xdr:col>16</xdr:col>
      <xdr:colOff>241300</xdr:colOff>
      <xdr:row>55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683886</xdr:colOff>
      <xdr:row>4</xdr:row>
      <xdr:rowOff>12634</xdr:rowOff>
    </xdr:from>
    <xdr:to>
      <xdr:col>19</xdr:col>
      <xdr:colOff>288775</xdr:colOff>
      <xdr:row>17</xdr:row>
      <xdr:rowOff>62461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168073</xdr:colOff>
      <xdr:row>20</xdr:row>
      <xdr:rowOff>190500</xdr:rowOff>
    </xdr:from>
    <xdr:to>
      <xdr:col>25</xdr:col>
      <xdr:colOff>333374</xdr:colOff>
      <xdr:row>46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571744</xdr:colOff>
      <xdr:row>29</xdr:row>
      <xdr:rowOff>116052</xdr:rowOff>
    </xdr:from>
    <xdr:to>
      <xdr:col>12</xdr:col>
      <xdr:colOff>462505</xdr:colOff>
      <xdr:row>43</xdr:row>
      <xdr:rowOff>94885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273707</xdr:colOff>
      <xdr:row>63</xdr:row>
      <xdr:rowOff>142327</xdr:rowOff>
    </xdr:from>
    <xdr:to>
      <xdr:col>12</xdr:col>
      <xdr:colOff>164224</xdr:colOff>
      <xdr:row>77</xdr:row>
      <xdr:rowOff>131380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734786</xdr:colOff>
      <xdr:row>99</xdr:row>
      <xdr:rowOff>136072</xdr:rowOff>
    </xdr:from>
    <xdr:to>
      <xdr:col>13</xdr:col>
      <xdr:colOff>353786</xdr:colOff>
      <xdr:row>118</xdr:row>
      <xdr:rowOff>0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1020536</xdr:colOff>
      <xdr:row>142</xdr:row>
      <xdr:rowOff>68036</xdr:rowOff>
    </xdr:from>
    <xdr:to>
      <xdr:col>14</xdr:col>
      <xdr:colOff>68036</xdr:colOff>
      <xdr:row>155</xdr:row>
      <xdr:rowOff>163286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35"/>
  <sheetViews>
    <sheetView tabSelected="1" topLeftCell="A25" workbookViewId="0">
      <selection activeCell="N151" sqref="N151"/>
    </sheetView>
  </sheetViews>
  <sheetFormatPr defaultColWidth="11" defaultRowHeight="15.75"/>
  <sheetData>
    <row r="1" spans="1:21">
      <c r="I1" t="s">
        <v>86</v>
      </c>
    </row>
    <row r="2" spans="1:21">
      <c r="A2">
        <v>1</v>
      </c>
      <c r="B2" t="s">
        <v>9</v>
      </c>
      <c r="C2" t="s">
        <v>6</v>
      </c>
      <c r="D2">
        <v>156</v>
      </c>
      <c r="F2" t="s">
        <v>4</v>
      </c>
      <c r="G2">
        <v>3620</v>
      </c>
      <c r="I2">
        <f t="shared" ref="I2:I21" si="0">D2+G2</f>
        <v>3776</v>
      </c>
      <c r="L2">
        <v>1</v>
      </c>
      <c r="M2" t="s">
        <v>10</v>
      </c>
      <c r="N2" t="s">
        <v>6</v>
      </c>
      <c r="O2">
        <v>92</v>
      </c>
      <c r="Q2" t="s">
        <v>4</v>
      </c>
      <c r="R2">
        <v>6664</v>
      </c>
      <c r="U2">
        <f t="shared" ref="U2:U21" si="1">O2+R2</f>
        <v>6756</v>
      </c>
    </row>
    <row r="3" spans="1:21">
      <c r="A3">
        <v>2</v>
      </c>
      <c r="B3" t="s">
        <v>9</v>
      </c>
      <c r="C3" t="s">
        <v>6</v>
      </c>
      <c r="D3">
        <v>72</v>
      </c>
      <c r="F3" t="s">
        <v>4</v>
      </c>
      <c r="G3">
        <v>3136</v>
      </c>
      <c r="I3">
        <f t="shared" si="0"/>
        <v>3208</v>
      </c>
      <c r="L3">
        <v>2</v>
      </c>
      <c r="M3" t="s">
        <v>10</v>
      </c>
      <c r="N3" t="s">
        <v>6</v>
      </c>
      <c r="O3">
        <v>52</v>
      </c>
      <c r="Q3" t="s">
        <v>4</v>
      </c>
      <c r="R3">
        <v>2832</v>
      </c>
      <c r="U3">
        <f t="shared" si="1"/>
        <v>2884</v>
      </c>
    </row>
    <row r="4" spans="1:21">
      <c r="A4">
        <v>3</v>
      </c>
      <c r="B4" t="s">
        <v>9</v>
      </c>
      <c r="C4" t="s">
        <v>6</v>
      </c>
      <c r="D4">
        <v>108</v>
      </c>
      <c r="F4" t="s">
        <v>4</v>
      </c>
      <c r="G4">
        <v>36</v>
      </c>
      <c r="I4">
        <f t="shared" si="0"/>
        <v>144</v>
      </c>
      <c r="L4">
        <v>3</v>
      </c>
      <c r="M4" t="s">
        <v>10</v>
      </c>
      <c r="N4" t="s">
        <v>6</v>
      </c>
      <c r="O4">
        <v>16</v>
      </c>
      <c r="Q4" t="s">
        <v>4</v>
      </c>
      <c r="R4">
        <v>2208</v>
      </c>
      <c r="U4">
        <f t="shared" si="1"/>
        <v>2224</v>
      </c>
    </row>
    <row r="5" spans="1:21">
      <c r="A5">
        <v>4</v>
      </c>
      <c r="B5" t="s">
        <v>9</v>
      </c>
      <c r="C5" t="s">
        <v>6</v>
      </c>
      <c r="D5">
        <v>184</v>
      </c>
      <c r="F5" t="s">
        <v>4</v>
      </c>
      <c r="G5">
        <v>3544</v>
      </c>
      <c r="I5">
        <f t="shared" si="0"/>
        <v>3728</v>
      </c>
      <c r="L5">
        <v>4</v>
      </c>
      <c r="M5" t="s">
        <v>10</v>
      </c>
      <c r="N5" t="s">
        <v>6</v>
      </c>
      <c r="O5">
        <v>116</v>
      </c>
      <c r="Q5" t="s">
        <v>4</v>
      </c>
      <c r="R5">
        <v>7280</v>
      </c>
      <c r="U5">
        <f t="shared" si="1"/>
        <v>7396</v>
      </c>
    </row>
    <row r="6" spans="1:21">
      <c r="A6">
        <v>5</v>
      </c>
      <c r="B6" t="s">
        <v>9</v>
      </c>
      <c r="C6" t="s">
        <v>6</v>
      </c>
      <c r="D6">
        <v>132</v>
      </c>
      <c r="F6" t="s">
        <v>4</v>
      </c>
      <c r="G6">
        <v>3332</v>
      </c>
      <c r="I6">
        <f t="shared" si="0"/>
        <v>3464</v>
      </c>
      <c r="L6">
        <v>5</v>
      </c>
      <c r="M6" t="s">
        <v>10</v>
      </c>
      <c r="N6" t="s">
        <v>6</v>
      </c>
      <c r="O6">
        <v>4</v>
      </c>
      <c r="Q6" t="s">
        <v>4</v>
      </c>
      <c r="R6">
        <v>32</v>
      </c>
      <c r="U6">
        <f t="shared" si="1"/>
        <v>36</v>
      </c>
    </row>
    <row r="7" spans="1:21">
      <c r="A7">
        <v>6</v>
      </c>
      <c r="B7" t="s">
        <v>9</v>
      </c>
      <c r="C7" t="s">
        <v>6</v>
      </c>
      <c r="D7">
        <v>56</v>
      </c>
      <c r="F7" t="s">
        <v>4</v>
      </c>
      <c r="G7">
        <v>1020</v>
      </c>
      <c r="I7">
        <f t="shared" si="0"/>
        <v>1076</v>
      </c>
      <c r="L7">
        <v>6</v>
      </c>
      <c r="M7" t="s">
        <v>10</v>
      </c>
      <c r="N7" t="s">
        <v>6</v>
      </c>
      <c r="O7">
        <v>0</v>
      </c>
      <c r="Q7" t="s">
        <v>4</v>
      </c>
      <c r="R7">
        <v>24</v>
      </c>
      <c r="U7">
        <f t="shared" si="1"/>
        <v>24</v>
      </c>
    </row>
    <row r="8" spans="1:21">
      <c r="A8">
        <v>7</v>
      </c>
      <c r="B8" t="s">
        <v>9</v>
      </c>
      <c r="C8" t="s">
        <v>6</v>
      </c>
      <c r="D8">
        <v>124</v>
      </c>
      <c r="F8" t="s">
        <v>4</v>
      </c>
      <c r="G8">
        <v>1162</v>
      </c>
      <c r="I8">
        <f t="shared" si="0"/>
        <v>1286</v>
      </c>
      <c r="L8">
        <v>7</v>
      </c>
      <c r="M8" t="s">
        <v>10</v>
      </c>
      <c r="N8" t="s">
        <v>6</v>
      </c>
      <c r="O8">
        <v>14</v>
      </c>
      <c r="Q8" t="s">
        <v>4</v>
      </c>
      <c r="R8">
        <v>129</v>
      </c>
      <c r="U8">
        <f t="shared" si="1"/>
        <v>143</v>
      </c>
    </row>
    <row r="9" spans="1:21">
      <c r="A9">
        <v>8</v>
      </c>
      <c r="B9" t="s">
        <v>9</v>
      </c>
      <c r="C9" t="s">
        <v>6</v>
      </c>
      <c r="D9">
        <v>111</v>
      </c>
      <c r="F9" t="s">
        <v>4</v>
      </c>
      <c r="G9">
        <v>1092</v>
      </c>
      <c r="I9">
        <f t="shared" si="0"/>
        <v>1203</v>
      </c>
      <c r="L9">
        <v>8</v>
      </c>
      <c r="M9" t="s">
        <v>10</v>
      </c>
      <c r="N9" t="s">
        <v>6</v>
      </c>
      <c r="O9">
        <v>0</v>
      </c>
      <c r="Q9" t="s">
        <v>4</v>
      </c>
      <c r="R9">
        <v>5872</v>
      </c>
      <c r="U9">
        <f t="shared" si="1"/>
        <v>5872</v>
      </c>
    </row>
    <row r="10" spans="1:21">
      <c r="A10">
        <v>9</v>
      </c>
      <c r="B10" t="s">
        <v>9</v>
      </c>
      <c r="C10" t="s">
        <v>6</v>
      </c>
      <c r="D10">
        <v>234</v>
      </c>
      <c r="F10" t="s">
        <v>4</v>
      </c>
      <c r="G10">
        <v>392</v>
      </c>
      <c r="I10">
        <f t="shared" si="0"/>
        <v>626</v>
      </c>
      <c r="L10">
        <v>9</v>
      </c>
      <c r="M10" t="s">
        <v>10</v>
      </c>
      <c r="N10" t="s">
        <v>6</v>
      </c>
      <c r="O10">
        <v>0</v>
      </c>
      <c r="Q10" t="s">
        <v>4</v>
      </c>
      <c r="R10">
        <v>4966</v>
      </c>
      <c r="U10">
        <f t="shared" si="1"/>
        <v>4966</v>
      </c>
    </row>
    <row r="11" spans="1:21">
      <c r="A11">
        <v>10</v>
      </c>
      <c r="B11" t="s">
        <v>9</v>
      </c>
      <c r="C11" t="s">
        <v>6</v>
      </c>
      <c r="D11">
        <v>256</v>
      </c>
      <c r="F11" t="s">
        <v>4</v>
      </c>
      <c r="G11">
        <v>1128</v>
      </c>
      <c r="I11">
        <f t="shared" si="0"/>
        <v>1384</v>
      </c>
      <c r="L11">
        <v>10</v>
      </c>
      <c r="M11" t="s">
        <v>10</v>
      </c>
      <c r="N11" t="s">
        <v>6</v>
      </c>
      <c r="O11">
        <v>21</v>
      </c>
      <c r="Q11" t="s">
        <v>4</v>
      </c>
      <c r="R11">
        <v>3342</v>
      </c>
      <c r="U11">
        <f t="shared" si="1"/>
        <v>3363</v>
      </c>
    </row>
    <row r="12" spans="1:21">
      <c r="A12">
        <v>11</v>
      </c>
      <c r="B12" t="s">
        <v>9</v>
      </c>
      <c r="C12" t="s">
        <v>6</v>
      </c>
      <c r="D12">
        <v>123</v>
      </c>
      <c r="F12" t="s">
        <v>4</v>
      </c>
      <c r="G12">
        <v>966</v>
      </c>
      <c r="I12">
        <f t="shared" si="0"/>
        <v>1089</v>
      </c>
      <c r="L12">
        <v>11</v>
      </c>
      <c r="M12" t="s">
        <v>10</v>
      </c>
      <c r="N12" t="s">
        <v>6</v>
      </c>
      <c r="O12">
        <v>14</v>
      </c>
      <c r="Q12" t="s">
        <v>4</v>
      </c>
      <c r="R12">
        <v>7596</v>
      </c>
      <c r="U12">
        <f t="shared" si="1"/>
        <v>7610</v>
      </c>
    </row>
    <row r="13" spans="1:21">
      <c r="A13">
        <v>12</v>
      </c>
      <c r="B13" t="s">
        <v>9</v>
      </c>
      <c r="C13" t="s">
        <v>6</v>
      </c>
      <c r="D13">
        <v>42</v>
      </c>
      <c r="F13" t="s">
        <v>4</v>
      </c>
      <c r="G13">
        <v>2170</v>
      </c>
      <c r="I13">
        <f t="shared" si="0"/>
        <v>2212</v>
      </c>
      <c r="L13">
        <v>12</v>
      </c>
      <c r="M13" t="s">
        <v>10</v>
      </c>
      <c r="N13" t="s">
        <v>6</v>
      </c>
      <c r="O13">
        <v>124</v>
      </c>
      <c r="Q13" t="s">
        <v>4</v>
      </c>
      <c r="R13">
        <v>4208</v>
      </c>
      <c r="U13">
        <f t="shared" si="1"/>
        <v>4332</v>
      </c>
    </row>
    <row r="14" spans="1:21">
      <c r="A14">
        <v>13</v>
      </c>
      <c r="B14" t="s">
        <v>9</v>
      </c>
      <c r="C14" t="s">
        <v>6</v>
      </c>
      <c r="D14">
        <v>21</v>
      </c>
      <c r="F14" t="s">
        <v>4</v>
      </c>
      <c r="G14">
        <v>315</v>
      </c>
      <c r="I14">
        <f t="shared" si="0"/>
        <v>336</v>
      </c>
      <c r="L14">
        <v>13</v>
      </c>
      <c r="M14" t="s">
        <v>10</v>
      </c>
      <c r="N14" t="s">
        <v>6</v>
      </c>
      <c r="O14">
        <v>56</v>
      </c>
      <c r="Q14" t="s">
        <v>4</v>
      </c>
      <c r="R14">
        <v>942</v>
      </c>
      <c r="U14">
        <f t="shared" si="1"/>
        <v>998</v>
      </c>
    </row>
    <row r="15" spans="1:21">
      <c r="A15">
        <v>14</v>
      </c>
      <c r="B15" t="s">
        <v>9</v>
      </c>
      <c r="C15" t="s">
        <v>6</v>
      </c>
      <c r="D15">
        <v>0</v>
      </c>
      <c r="F15" t="s">
        <v>4</v>
      </c>
      <c r="G15">
        <v>294</v>
      </c>
      <c r="I15">
        <f t="shared" si="0"/>
        <v>294</v>
      </c>
      <c r="L15">
        <v>14</v>
      </c>
      <c r="M15" t="s">
        <v>10</v>
      </c>
      <c r="N15" t="s">
        <v>6</v>
      </c>
      <c r="O15">
        <v>21</v>
      </c>
      <c r="Q15" t="s">
        <v>4</v>
      </c>
      <c r="R15">
        <v>696</v>
      </c>
      <c r="U15">
        <f t="shared" si="1"/>
        <v>717</v>
      </c>
    </row>
    <row r="16" spans="1:21">
      <c r="A16">
        <v>15</v>
      </c>
      <c r="B16" t="s">
        <v>9</v>
      </c>
      <c r="C16" t="s">
        <v>6</v>
      </c>
      <c r="D16">
        <v>14</v>
      </c>
      <c r="F16" t="s">
        <v>4</v>
      </c>
      <c r="G16">
        <v>1162</v>
      </c>
      <c r="I16">
        <f t="shared" si="0"/>
        <v>1176</v>
      </c>
      <c r="L16">
        <v>15</v>
      </c>
      <c r="M16" t="s">
        <v>10</v>
      </c>
      <c r="N16" t="s">
        <v>6</v>
      </c>
      <c r="O16">
        <v>0</v>
      </c>
      <c r="Q16" t="s">
        <v>4</v>
      </c>
      <c r="R16">
        <v>2796</v>
      </c>
      <c r="U16">
        <f t="shared" si="1"/>
        <v>2796</v>
      </c>
    </row>
    <row r="17" spans="1:24">
      <c r="A17">
        <v>16</v>
      </c>
      <c r="B17" t="s">
        <v>9</v>
      </c>
      <c r="C17" t="s">
        <v>6</v>
      </c>
      <c r="D17">
        <v>0</v>
      </c>
      <c r="F17" t="s">
        <v>4</v>
      </c>
      <c r="G17">
        <v>98</v>
      </c>
      <c r="I17">
        <f t="shared" si="0"/>
        <v>98</v>
      </c>
      <c r="L17">
        <v>16</v>
      </c>
      <c r="M17" t="s">
        <v>10</v>
      </c>
      <c r="N17" t="s">
        <v>6</v>
      </c>
      <c r="O17">
        <v>0</v>
      </c>
      <c r="Q17" t="s">
        <v>4</v>
      </c>
      <c r="R17">
        <v>3612</v>
      </c>
      <c r="U17">
        <f t="shared" si="1"/>
        <v>3612</v>
      </c>
    </row>
    <row r="18" spans="1:24">
      <c r="A18">
        <v>17</v>
      </c>
      <c r="B18" t="s">
        <v>9</v>
      </c>
      <c r="C18" t="s">
        <v>6</v>
      </c>
      <c r="D18">
        <v>156</v>
      </c>
      <c r="F18" t="s">
        <v>4</v>
      </c>
      <c r="G18">
        <v>1008</v>
      </c>
      <c r="I18">
        <f t="shared" si="0"/>
        <v>1164</v>
      </c>
      <c r="L18">
        <v>17</v>
      </c>
      <c r="M18" t="s">
        <v>10</v>
      </c>
      <c r="N18" t="s">
        <v>6</v>
      </c>
      <c r="O18">
        <v>14</v>
      </c>
      <c r="Q18" t="s">
        <v>4</v>
      </c>
      <c r="R18">
        <v>1792</v>
      </c>
      <c r="U18">
        <f t="shared" si="1"/>
        <v>1806</v>
      </c>
    </row>
    <row r="19" spans="1:24">
      <c r="A19">
        <v>18</v>
      </c>
      <c r="B19" t="s">
        <v>9</v>
      </c>
      <c r="C19" t="s">
        <v>6</v>
      </c>
      <c r="D19">
        <v>0</v>
      </c>
      <c r="F19" t="s">
        <v>4</v>
      </c>
      <c r="G19">
        <v>161</v>
      </c>
      <c r="I19">
        <f t="shared" si="0"/>
        <v>161</v>
      </c>
      <c r="L19">
        <v>18</v>
      </c>
      <c r="M19" t="s">
        <v>10</v>
      </c>
      <c r="N19" t="s">
        <v>6</v>
      </c>
      <c r="O19">
        <v>42</v>
      </c>
      <c r="Q19" t="s">
        <v>4</v>
      </c>
      <c r="R19">
        <v>3962</v>
      </c>
      <c r="U19">
        <f t="shared" si="1"/>
        <v>4004</v>
      </c>
    </row>
    <row r="20" spans="1:24">
      <c r="A20">
        <v>19</v>
      </c>
      <c r="B20" t="s">
        <v>9</v>
      </c>
      <c r="C20" t="s">
        <v>6</v>
      </c>
      <c r="D20">
        <v>21</v>
      </c>
      <c r="F20" t="s">
        <v>4</v>
      </c>
      <c r="G20">
        <v>854</v>
      </c>
      <c r="I20">
        <f t="shared" si="0"/>
        <v>875</v>
      </c>
      <c r="L20">
        <v>19</v>
      </c>
      <c r="M20" t="s">
        <v>10</v>
      </c>
      <c r="N20" t="s">
        <v>6</v>
      </c>
      <c r="O20">
        <v>84</v>
      </c>
      <c r="Q20" t="s">
        <v>4</v>
      </c>
      <c r="R20">
        <v>5516</v>
      </c>
      <c r="U20">
        <f t="shared" si="1"/>
        <v>5600</v>
      </c>
    </row>
    <row r="21" spans="1:24">
      <c r="A21">
        <v>20</v>
      </c>
      <c r="B21" t="s">
        <v>9</v>
      </c>
      <c r="C21" t="s">
        <v>6</v>
      </c>
      <c r="D21">
        <v>49</v>
      </c>
      <c r="F21" t="s">
        <v>4</v>
      </c>
      <c r="G21">
        <v>1057</v>
      </c>
      <c r="I21">
        <f t="shared" si="0"/>
        <v>1106</v>
      </c>
      <c r="L21">
        <v>20</v>
      </c>
      <c r="M21" t="s">
        <v>10</v>
      </c>
      <c r="N21" t="s">
        <v>6</v>
      </c>
      <c r="O21">
        <v>98</v>
      </c>
      <c r="Q21" t="s">
        <v>4</v>
      </c>
      <c r="R21">
        <v>5320</v>
      </c>
      <c r="U21">
        <f t="shared" si="1"/>
        <v>5418</v>
      </c>
    </row>
    <row r="22" spans="1:24">
      <c r="D22">
        <f>AVERAGE(D2:D21)</f>
        <v>92.95</v>
      </c>
      <c r="E22" t="s">
        <v>12</v>
      </c>
      <c r="G22">
        <f>AVERAGE(G2:G21)</f>
        <v>1327.35</v>
      </c>
      <c r="H22" t="s">
        <v>12</v>
      </c>
      <c r="I22">
        <f>AVERAGE(I2:I21)</f>
        <v>1420.3</v>
      </c>
      <c r="O22">
        <f>AVERAGE(O2:O21)</f>
        <v>38.4</v>
      </c>
      <c r="P22" t="s">
        <v>12</v>
      </c>
      <c r="T22">
        <f>AVERAGE(R2:R21)</f>
        <v>3489.45</v>
      </c>
      <c r="U22" t="s">
        <v>12</v>
      </c>
      <c r="W22">
        <f>AVERAGE(U2:U21)</f>
        <v>3527.85</v>
      </c>
      <c r="X22" t="s">
        <v>12</v>
      </c>
    </row>
    <row r="23" spans="1:24">
      <c r="D23">
        <f>STDEV(D2:D21)/SQRT(20)</f>
        <v>17.434309036464491</v>
      </c>
      <c r="E23" t="s">
        <v>11</v>
      </c>
      <c r="G23">
        <f>STDEV(G2:G21)/SQRT(20)</f>
        <v>263.83040081601058</v>
      </c>
      <c r="H23" t="s">
        <v>11</v>
      </c>
      <c r="I23">
        <f>STDEV(I2:I21)/SQRT(20)</f>
        <v>270.13146019942525</v>
      </c>
      <c r="O23">
        <f>STDEV(O2:O21)/SQRT(20)</f>
        <v>9.4326978894526352</v>
      </c>
      <c r="P23" t="s">
        <v>11</v>
      </c>
      <c r="T23">
        <f>STDEV(R2:R21)/SQRT(20)</f>
        <v>543.83164710665449</v>
      </c>
      <c r="U23" t="s">
        <v>11</v>
      </c>
      <c r="W23">
        <f>STDEV(U2:U21)/SQRT(20)</f>
        <v>548.27013738907181</v>
      </c>
      <c r="X23" t="s">
        <v>11</v>
      </c>
    </row>
    <row r="26" spans="1:24">
      <c r="A26" t="s">
        <v>0</v>
      </c>
      <c r="B26" t="s">
        <v>1</v>
      </c>
      <c r="C26" t="s">
        <v>2</v>
      </c>
      <c r="G26" t="s">
        <v>0</v>
      </c>
      <c r="H26" t="s">
        <v>1</v>
      </c>
      <c r="I26" t="s">
        <v>2</v>
      </c>
      <c r="L26" s="1" t="s">
        <v>13</v>
      </c>
      <c r="N26" t="s">
        <v>0</v>
      </c>
      <c r="O26" t="s">
        <v>1</v>
      </c>
      <c r="P26" t="s">
        <v>2</v>
      </c>
      <c r="T26" t="s">
        <v>1</v>
      </c>
      <c r="U26" t="s">
        <v>2</v>
      </c>
      <c r="X26" s="1" t="s">
        <v>13</v>
      </c>
    </row>
    <row r="27" spans="1:24">
      <c r="A27">
        <v>1</v>
      </c>
      <c r="B27" t="s">
        <v>7</v>
      </c>
      <c r="C27" t="s">
        <v>6</v>
      </c>
      <c r="D27">
        <v>450</v>
      </c>
      <c r="G27">
        <v>1</v>
      </c>
      <c r="H27" t="s">
        <v>7</v>
      </c>
      <c r="I27" t="s">
        <v>4</v>
      </c>
      <c r="J27">
        <v>150</v>
      </c>
      <c r="L27">
        <f>D27+J27</f>
        <v>600</v>
      </c>
      <c r="N27">
        <v>1</v>
      </c>
      <c r="O27" t="s">
        <v>8</v>
      </c>
      <c r="P27" t="s">
        <v>6</v>
      </c>
      <c r="Q27">
        <v>60</v>
      </c>
      <c r="S27">
        <v>1</v>
      </c>
      <c r="T27" t="s">
        <v>8</v>
      </c>
      <c r="U27" t="s">
        <v>4</v>
      </c>
      <c r="V27">
        <v>70</v>
      </c>
      <c r="X27">
        <f t="shared" ref="X27:X41" si="2">Q27+V27</f>
        <v>130</v>
      </c>
    </row>
    <row r="28" spans="1:24">
      <c r="A28">
        <v>2</v>
      </c>
      <c r="B28" t="s">
        <v>7</v>
      </c>
      <c r="C28" t="s">
        <v>6</v>
      </c>
      <c r="D28">
        <v>40</v>
      </c>
      <c r="G28">
        <v>2</v>
      </c>
      <c r="H28" t="s">
        <v>7</v>
      </c>
      <c r="I28" t="s">
        <v>4</v>
      </c>
      <c r="J28">
        <v>40</v>
      </c>
      <c r="L28">
        <f t="shared" ref="L28:L41" si="3">D28+J28</f>
        <v>80</v>
      </c>
      <c r="N28">
        <v>2</v>
      </c>
      <c r="O28" t="s">
        <v>8</v>
      </c>
      <c r="P28" t="s">
        <v>6</v>
      </c>
      <c r="Q28">
        <v>330</v>
      </c>
      <c r="S28">
        <v>2</v>
      </c>
      <c r="T28" t="s">
        <v>8</v>
      </c>
      <c r="U28" t="s">
        <v>4</v>
      </c>
      <c r="V28">
        <v>390</v>
      </c>
      <c r="X28">
        <f t="shared" si="2"/>
        <v>720</v>
      </c>
    </row>
    <row r="29" spans="1:24">
      <c r="A29">
        <v>3</v>
      </c>
      <c r="B29" t="s">
        <v>7</v>
      </c>
      <c r="C29" t="s">
        <v>6</v>
      </c>
      <c r="D29">
        <v>70</v>
      </c>
      <c r="G29">
        <v>3</v>
      </c>
      <c r="H29" t="s">
        <v>7</v>
      </c>
      <c r="I29" t="s">
        <v>4</v>
      </c>
      <c r="J29">
        <v>780</v>
      </c>
      <c r="L29">
        <f t="shared" si="3"/>
        <v>850</v>
      </c>
      <c r="N29">
        <v>3</v>
      </c>
      <c r="O29" t="s">
        <v>8</v>
      </c>
      <c r="P29" t="s">
        <v>6</v>
      </c>
      <c r="Q29">
        <v>1050</v>
      </c>
      <c r="S29">
        <v>3</v>
      </c>
      <c r="T29" t="s">
        <v>8</v>
      </c>
      <c r="U29" t="s">
        <v>4</v>
      </c>
      <c r="V29">
        <v>500</v>
      </c>
      <c r="X29">
        <f t="shared" si="2"/>
        <v>1550</v>
      </c>
    </row>
    <row r="30" spans="1:24">
      <c r="A30">
        <v>4</v>
      </c>
      <c r="B30" t="s">
        <v>7</v>
      </c>
      <c r="C30" t="s">
        <v>6</v>
      </c>
      <c r="D30">
        <v>50</v>
      </c>
      <c r="G30">
        <v>4</v>
      </c>
      <c r="H30" t="s">
        <v>7</v>
      </c>
      <c r="I30" t="s">
        <v>4</v>
      </c>
      <c r="J30">
        <v>10</v>
      </c>
      <c r="L30">
        <f t="shared" si="3"/>
        <v>60</v>
      </c>
      <c r="N30">
        <v>4</v>
      </c>
      <c r="O30" t="s">
        <v>8</v>
      </c>
      <c r="P30" t="s">
        <v>6</v>
      </c>
      <c r="Q30">
        <v>10</v>
      </c>
      <c r="S30">
        <v>4</v>
      </c>
      <c r="T30" t="s">
        <v>8</v>
      </c>
      <c r="U30" t="s">
        <v>4</v>
      </c>
      <c r="V30">
        <v>10</v>
      </c>
      <c r="X30">
        <f t="shared" si="2"/>
        <v>20</v>
      </c>
    </row>
    <row r="31" spans="1:24">
      <c r="A31">
        <v>5</v>
      </c>
      <c r="B31" t="s">
        <v>7</v>
      </c>
      <c r="C31" t="s">
        <v>6</v>
      </c>
      <c r="D31">
        <v>60</v>
      </c>
      <c r="G31">
        <v>5</v>
      </c>
      <c r="H31" t="s">
        <v>7</v>
      </c>
      <c r="I31" t="s">
        <v>4</v>
      </c>
      <c r="J31">
        <v>10</v>
      </c>
      <c r="L31">
        <f t="shared" si="3"/>
        <v>70</v>
      </c>
      <c r="N31">
        <v>5</v>
      </c>
      <c r="O31" t="s">
        <v>8</v>
      </c>
      <c r="P31" t="s">
        <v>6</v>
      </c>
      <c r="Q31">
        <v>60</v>
      </c>
      <c r="S31">
        <v>5</v>
      </c>
      <c r="T31" t="s">
        <v>8</v>
      </c>
      <c r="U31" t="s">
        <v>4</v>
      </c>
      <c r="V31">
        <v>70</v>
      </c>
      <c r="X31">
        <f t="shared" si="2"/>
        <v>130</v>
      </c>
    </row>
    <row r="32" spans="1:24">
      <c r="A32">
        <v>6</v>
      </c>
      <c r="B32" t="s">
        <v>7</v>
      </c>
      <c r="C32" t="s">
        <v>6</v>
      </c>
      <c r="D32">
        <v>90</v>
      </c>
      <c r="G32">
        <v>6</v>
      </c>
      <c r="H32" t="s">
        <v>7</v>
      </c>
      <c r="I32" t="s">
        <v>4</v>
      </c>
      <c r="J32">
        <v>10</v>
      </c>
      <c r="L32">
        <f t="shared" si="3"/>
        <v>100</v>
      </c>
      <c r="N32">
        <v>6</v>
      </c>
      <c r="O32" t="s">
        <v>8</v>
      </c>
      <c r="P32" t="s">
        <v>6</v>
      </c>
      <c r="Q32">
        <v>3000</v>
      </c>
      <c r="S32">
        <v>6</v>
      </c>
      <c r="T32" t="s">
        <v>8</v>
      </c>
      <c r="U32" t="s">
        <v>4</v>
      </c>
      <c r="V32">
        <v>210</v>
      </c>
      <c r="X32">
        <f t="shared" si="2"/>
        <v>3210</v>
      </c>
    </row>
    <row r="33" spans="1:24">
      <c r="A33">
        <v>7</v>
      </c>
      <c r="B33" t="s">
        <v>7</v>
      </c>
      <c r="C33" t="s">
        <v>6</v>
      </c>
      <c r="D33">
        <v>536</v>
      </c>
      <c r="G33">
        <v>7</v>
      </c>
      <c r="H33" t="s">
        <v>7</v>
      </c>
      <c r="I33" t="s">
        <v>4</v>
      </c>
      <c r="J33">
        <v>11565</v>
      </c>
      <c r="L33">
        <f t="shared" si="3"/>
        <v>12101</v>
      </c>
      <c r="N33">
        <v>7</v>
      </c>
      <c r="O33" t="s">
        <v>8</v>
      </c>
      <c r="P33" t="s">
        <v>6</v>
      </c>
      <c r="Q33">
        <v>110</v>
      </c>
      <c r="S33">
        <v>7</v>
      </c>
      <c r="T33" t="s">
        <v>8</v>
      </c>
      <c r="U33" t="s">
        <v>4</v>
      </c>
      <c r="V33">
        <v>80</v>
      </c>
      <c r="X33">
        <f t="shared" si="2"/>
        <v>190</v>
      </c>
    </row>
    <row r="34" spans="1:24">
      <c r="A34">
        <v>8</v>
      </c>
      <c r="B34" t="s">
        <v>7</v>
      </c>
      <c r="C34" t="s">
        <v>6</v>
      </c>
      <c r="D34">
        <v>8</v>
      </c>
      <c r="G34">
        <v>8</v>
      </c>
      <c r="H34" t="s">
        <v>7</v>
      </c>
      <c r="I34" t="s">
        <v>4</v>
      </c>
      <c r="J34">
        <v>320</v>
      </c>
      <c r="L34">
        <f t="shared" si="3"/>
        <v>328</v>
      </c>
      <c r="N34">
        <v>8</v>
      </c>
      <c r="O34" t="s">
        <v>8</v>
      </c>
      <c r="P34" t="s">
        <v>6</v>
      </c>
      <c r="Q34">
        <v>0</v>
      </c>
      <c r="S34">
        <v>8</v>
      </c>
      <c r="T34" t="s">
        <v>8</v>
      </c>
      <c r="U34" t="s">
        <v>4</v>
      </c>
      <c r="V34">
        <v>10</v>
      </c>
      <c r="X34">
        <f t="shared" si="2"/>
        <v>10</v>
      </c>
    </row>
    <row r="35" spans="1:24">
      <c r="A35">
        <v>9</v>
      </c>
      <c r="B35" t="s">
        <v>7</v>
      </c>
      <c r="C35" t="s">
        <v>6</v>
      </c>
      <c r="D35">
        <v>168</v>
      </c>
      <c r="G35">
        <v>9</v>
      </c>
      <c r="H35" t="s">
        <v>7</v>
      </c>
      <c r="I35" t="s">
        <v>4</v>
      </c>
      <c r="J35">
        <v>640</v>
      </c>
      <c r="L35">
        <f t="shared" si="3"/>
        <v>808</v>
      </c>
      <c r="N35">
        <v>9</v>
      </c>
      <c r="O35" t="s">
        <v>8</v>
      </c>
      <c r="P35" t="s">
        <v>6</v>
      </c>
      <c r="Q35">
        <v>848</v>
      </c>
      <c r="S35">
        <v>9</v>
      </c>
      <c r="T35" t="s">
        <v>8</v>
      </c>
      <c r="U35" t="s">
        <v>4</v>
      </c>
      <c r="V35">
        <v>3760</v>
      </c>
      <c r="X35">
        <f t="shared" si="2"/>
        <v>4608</v>
      </c>
    </row>
    <row r="36" spans="1:24">
      <c r="A36">
        <v>10</v>
      </c>
      <c r="B36" t="s">
        <v>7</v>
      </c>
      <c r="C36" t="s">
        <v>6</v>
      </c>
      <c r="D36">
        <v>8</v>
      </c>
      <c r="G36">
        <v>10</v>
      </c>
      <c r="H36" t="s">
        <v>7</v>
      </c>
      <c r="I36" t="s">
        <v>4</v>
      </c>
      <c r="J36">
        <v>272</v>
      </c>
      <c r="L36">
        <f t="shared" si="3"/>
        <v>280</v>
      </c>
      <c r="N36">
        <v>10</v>
      </c>
      <c r="O36" t="s">
        <v>8</v>
      </c>
      <c r="P36" t="s">
        <v>6</v>
      </c>
      <c r="Q36">
        <v>8</v>
      </c>
      <c r="S36">
        <v>10</v>
      </c>
      <c r="T36" t="s">
        <v>8</v>
      </c>
      <c r="U36" t="s">
        <v>4</v>
      </c>
      <c r="V36">
        <v>60</v>
      </c>
      <c r="X36">
        <f t="shared" si="2"/>
        <v>68</v>
      </c>
    </row>
    <row r="37" spans="1:24">
      <c r="A37">
        <v>11</v>
      </c>
      <c r="B37" t="s">
        <v>7</v>
      </c>
      <c r="C37" t="s">
        <v>6</v>
      </c>
      <c r="D37">
        <v>656</v>
      </c>
      <c r="G37">
        <v>11</v>
      </c>
      <c r="H37" t="s">
        <v>7</v>
      </c>
      <c r="I37" t="s">
        <v>4</v>
      </c>
      <c r="J37">
        <v>4110</v>
      </c>
      <c r="L37">
        <f t="shared" si="3"/>
        <v>4766</v>
      </c>
      <c r="N37">
        <v>11</v>
      </c>
      <c r="O37" t="s">
        <v>8</v>
      </c>
      <c r="P37" t="s">
        <v>6</v>
      </c>
      <c r="Q37">
        <v>8</v>
      </c>
      <c r="S37">
        <v>11</v>
      </c>
      <c r="T37" t="s">
        <v>8</v>
      </c>
      <c r="U37" t="s">
        <v>4</v>
      </c>
      <c r="V37">
        <v>2900</v>
      </c>
      <c r="X37">
        <f t="shared" si="2"/>
        <v>2908</v>
      </c>
    </row>
    <row r="38" spans="1:24">
      <c r="A38">
        <v>12</v>
      </c>
      <c r="B38" t="s">
        <v>7</v>
      </c>
      <c r="C38" t="s">
        <v>6</v>
      </c>
      <c r="D38">
        <v>296</v>
      </c>
      <c r="G38">
        <v>12</v>
      </c>
      <c r="H38" t="s">
        <v>7</v>
      </c>
      <c r="I38" t="s">
        <v>4</v>
      </c>
      <c r="J38">
        <v>1512</v>
      </c>
      <c r="L38">
        <f t="shared" si="3"/>
        <v>1808</v>
      </c>
      <c r="N38">
        <v>12</v>
      </c>
      <c r="O38" t="s">
        <v>8</v>
      </c>
      <c r="P38" t="s">
        <v>6</v>
      </c>
      <c r="Q38">
        <v>16</v>
      </c>
      <c r="S38">
        <v>12</v>
      </c>
      <c r="T38" t="s">
        <v>8</v>
      </c>
      <c r="U38" t="s">
        <v>4</v>
      </c>
      <c r="V38">
        <v>70</v>
      </c>
      <c r="X38">
        <f t="shared" si="2"/>
        <v>86</v>
      </c>
    </row>
    <row r="39" spans="1:24">
      <c r="A39">
        <v>13</v>
      </c>
      <c r="B39" t="s">
        <v>7</v>
      </c>
      <c r="C39" t="s">
        <v>6</v>
      </c>
      <c r="D39">
        <v>0</v>
      </c>
      <c r="G39">
        <v>13</v>
      </c>
      <c r="H39" t="s">
        <v>7</v>
      </c>
      <c r="I39" t="s">
        <v>4</v>
      </c>
      <c r="J39">
        <v>156</v>
      </c>
      <c r="L39">
        <f t="shared" si="3"/>
        <v>156</v>
      </c>
      <c r="N39">
        <v>13</v>
      </c>
      <c r="O39" t="s">
        <v>8</v>
      </c>
      <c r="P39" t="s">
        <v>6</v>
      </c>
      <c r="Q39">
        <v>112</v>
      </c>
      <c r="S39">
        <v>13</v>
      </c>
      <c r="T39" t="s">
        <v>8</v>
      </c>
      <c r="U39" t="s">
        <v>4</v>
      </c>
      <c r="V39">
        <v>390</v>
      </c>
      <c r="X39">
        <f t="shared" si="2"/>
        <v>502</v>
      </c>
    </row>
    <row r="40" spans="1:24">
      <c r="A40">
        <v>14</v>
      </c>
      <c r="B40" t="s">
        <v>7</v>
      </c>
      <c r="C40" t="s">
        <v>6</v>
      </c>
      <c r="D40">
        <v>968</v>
      </c>
      <c r="G40">
        <v>14</v>
      </c>
      <c r="H40" t="s">
        <v>7</v>
      </c>
      <c r="I40" t="s">
        <v>4</v>
      </c>
      <c r="J40">
        <v>2792</v>
      </c>
      <c r="L40">
        <f t="shared" si="3"/>
        <v>3760</v>
      </c>
      <c r="N40">
        <v>14</v>
      </c>
      <c r="O40" t="s">
        <v>8</v>
      </c>
      <c r="P40" t="s">
        <v>6</v>
      </c>
      <c r="Q40">
        <v>32</v>
      </c>
      <c r="S40">
        <v>14</v>
      </c>
      <c r="T40" t="s">
        <v>8</v>
      </c>
      <c r="U40" t="s">
        <v>4</v>
      </c>
      <c r="V40">
        <v>500</v>
      </c>
      <c r="X40">
        <f t="shared" si="2"/>
        <v>532</v>
      </c>
    </row>
    <row r="41" spans="1:24">
      <c r="A41">
        <v>15</v>
      </c>
      <c r="B41" t="s">
        <v>7</v>
      </c>
      <c r="C41" t="s">
        <v>6</v>
      </c>
      <c r="D41">
        <v>0</v>
      </c>
      <c r="G41">
        <v>15</v>
      </c>
      <c r="H41" t="s">
        <v>7</v>
      </c>
      <c r="I41" t="s">
        <v>4</v>
      </c>
      <c r="J41">
        <v>40</v>
      </c>
      <c r="L41">
        <f t="shared" si="3"/>
        <v>40</v>
      </c>
      <c r="N41">
        <v>15</v>
      </c>
      <c r="O41" t="s">
        <v>8</v>
      </c>
      <c r="P41" t="s">
        <v>6</v>
      </c>
      <c r="Q41">
        <v>0</v>
      </c>
      <c r="S41">
        <v>15</v>
      </c>
      <c r="T41" t="s">
        <v>8</v>
      </c>
      <c r="U41" t="s">
        <v>4</v>
      </c>
      <c r="V41">
        <v>10</v>
      </c>
      <c r="X41">
        <f t="shared" si="2"/>
        <v>10</v>
      </c>
    </row>
    <row r="42" spans="1:24">
      <c r="D42">
        <f>AVERAGE(D27:D41)</f>
        <v>226.66666666666666</v>
      </c>
      <c r="E42" t="s">
        <v>12</v>
      </c>
      <c r="G42">
        <v>16</v>
      </c>
      <c r="H42" t="s">
        <v>7</v>
      </c>
      <c r="I42" t="s">
        <v>4</v>
      </c>
      <c r="J42">
        <v>150</v>
      </c>
      <c r="Q42">
        <f>AVERAGE(Q27:Q41)</f>
        <v>376.26666666666665</v>
      </c>
      <c r="R42" t="s">
        <v>12</v>
      </c>
      <c r="S42">
        <v>16</v>
      </c>
      <c r="T42" t="s">
        <v>8</v>
      </c>
      <c r="U42" t="s">
        <v>4</v>
      </c>
      <c r="V42">
        <v>70</v>
      </c>
    </row>
    <row r="43" spans="1:24">
      <c r="D43">
        <f>STDEV(D27:D41)/SQRT(15)</f>
        <v>76.318796702769959</v>
      </c>
      <c r="E43" t="s">
        <v>11</v>
      </c>
      <c r="G43">
        <v>17</v>
      </c>
      <c r="H43" t="s">
        <v>7</v>
      </c>
      <c r="I43" t="s">
        <v>4</v>
      </c>
      <c r="J43">
        <v>40</v>
      </c>
      <c r="Q43">
        <f>STDEV(Q27:Q41)/SQRT(15)</f>
        <v>205.17364229370079</v>
      </c>
      <c r="R43" t="s">
        <v>11</v>
      </c>
      <c r="S43">
        <v>17</v>
      </c>
      <c r="T43" t="s">
        <v>8</v>
      </c>
      <c r="U43" t="s">
        <v>4</v>
      </c>
      <c r="V43">
        <v>210</v>
      </c>
    </row>
    <row r="44" spans="1:24">
      <c r="G44">
        <v>18</v>
      </c>
      <c r="H44" t="s">
        <v>7</v>
      </c>
      <c r="I44" t="s">
        <v>4</v>
      </c>
      <c r="J44">
        <v>780</v>
      </c>
      <c r="S44">
        <v>18</v>
      </c>
      <c r="T44" t="s">
        <v>8</v>
      </c>
      <c r="U44" t="s">
        <v>4</v>
      </c>
      <c r="V44">
        <v>80</v>
      </c>
    </row>
    <row r="45" spans="1:24">
      <c r="G45">
        <v>19</v>
      </c>
      <c r="H45" t="s">
        <v>7</v>
      </c>
      <c r="I45" t="s">
        <v>4</v>
      </c>
      <c r="J45">
        <v>10</v>
      </c>
      <c r="S45">
        <v>19</v>
      </c>
      <c r="T45" t="s">
        <v>8</v>
      </c>
      <c r="U45" t="s">
        <v>4</v>
      </c>
      <c r="V45">
        <v>10</v>
      </c>
    </row>
    <row r="46" spans="1:24">
      <c r="G46">
        <v>20</v>
      </c>
      <c r="H46" t="s">
        <v>7</v>
      </c>
      <c r="I46" t="s">
        <v>4</v>
      </c>
      <c r="J46">
        <v>10</v>
      </c>
      <c r="S46">
        <v>20</v>
      </c>
      <c r="T46" t="s">
        <v>8</v>
      </c>
      <c r="U46" t="s">
        <v>4</v>
      </c>
      <c r="V46">
        <v>240</v>
      </c>
    </row>
    <row r="47" spans="1:24">
      <c r="G47">
        <v>21</v>
      </c>
      <c r="H47" t="s">
        <v>7</v>
      </c>
      <c r="I47" t="s">
        <v>4</v>
      </c>
      <c r="J47">
        <v>10</v>
      </c>
      <c r="S47">
        <v>21</v>
      </c>
      <c r="T47" t="s">
        <v>8</v>
      </c>
      <c r="U47" t="s">
        <v>4</v>
      </c>
      <c r="V47">
        <v>120</v>
      </c>
    </row>
    <row r="48" spans="1:24">
      <c r="G48">
        <v>22</v>
      </c>
      <c r="H48" t="s">
        <v>7</v>
      </c>
      <c r="I48" t="s">
        <v>4</v>
      </c>
      <c r="J48">
        <v>210</v>
      </c>
      <c r="S48">
        <v>22</v>
      </c>
      <c r="T48" t="s">
        <v>8</v>
      </c>
      <c r="U48" t="s">
        <v>4</v>
      </c>
      <c r="V48">
        <v>108</v>
      </c>
    </row>
    <row r="49" spans="7:22">
      <c r="G49">
        <v>23</v>
      </c>
      <c r="H49" t="s">
        <v>7</v>
      </c>
      <c r="I49" t="s">
        <v>4</v>
      </c>
      <c r="J49">
        <v>140</v>
      </c>
      <c r="S49">
        <v>23</v>
      </c>
      <c r="T49" t="s">
        <v>8</v>
      </c>
      <c r="U49" t="s">
        <v>4</v>
      </c>
      <c r="V49">
        <v>122</v>
      </c>
    </row>
    <row r="50" spans="7:22">
      <c r="G50">
        <v>24</v>
      </c>
      <c r="H50" t="s">
        <v>7</v>
      </c>
      <c r="I50" t="s">
        <v>4</v>
      </c>
      <c r="J50">
        <v>30</v>
      </c>
      <c r="S50">
        <v>24</v>
      </c>
      <c r="T50" t="s">
        <v>8</v>
      </c>
      <c r="U50" t="s">
        <v>4</v>
      </c>
      <c r="V50">
        <v>24</v>
      </c>
    </row>
    <row r="51" spans="7:22">
      <c r="G51">
        <v>25</v>
      </c>
      <c r="H51" t="s">
        <v>7</v>
      </c>
      <c r="I51" t="s">
        <v>4</v>
      </c>
      <c r="J51">
        <v>48</v>
      </c>
      <c r="S51">
        <v>25</v>
      </c>
      <c r="T51" t="s">
        <v>8</v>
      </c>
      <c r="U51" t="s">
        <v>4</v>
      </c>
      <c r="V51">
        <v>240</v>
      </c>
    </row>
    <row r="52" spans="7:22">
      <c r="G52">
        <v>26</v>
      </c>
      <c r="H52" t="s">
        <v>7</v>
      </c>
      <c r="I52" t="s">
        <v>4</v>
      </c>
      <c r="J52">
        <v>60</v>
      </c>
      <c r="S52">
        <v>26</v>
      </c>
      <c r="T52" t="s">
        <v>8</v>
      </c>
      <c r="U52" t="s">
        <v>4</v>
      </c>
      <c r="V52">
        <v>240</v>
      </c>
    </row>
    <row r="53" spans="7:22">
      <c r="G53">
        <v>27</v>
      </c>
      <c r="H53" t="s">
        <v>7</v>
      </c>
      <c r="I53" t="s">
        <v>4</v>
      </c>
      <c r="J53">
        <v>780</v>
      </c>
      <c r="S53">
        <v>27</v>
      </c>
      <c r="T53" t="s">
        <v>8</v>
      </c>
      <c r="U53" t="s">
        <v>4</v>
      </c>
      <c r="V53">
        <v>250</v>
      </c>
    </row>
    <row r="54" spans="7:22">
      <c r="G54">
        <v>28</v>
      </c>
      <c r="H54" t="s">
        <v>7</v>
      </c>
      <c r="I54" t="s">
        <v>4</v>
      </c>
      <c r="J54">
        <v>70</v>
      </c>
      <c r="S54">
        <v>28</v>
      </c>
      <c r="T54" t="s">
        <v>8</v>
      </c>
      <c r="U54" t="s">
        <v>4</v>
      </c>
      <c r="V54">
        <v>96</v>
      </c>
    </row>
    <row r="55" spans="7:22">
      <c r="G55">
        <v>29</v>
      </c>
      <c r="H55" t="s">
        <v>7</v>
      </c>
      <c r="I55" t="s">
        <v>4</v>
      </c>
      <c r="J55">
        <v>24</v>
      </c>
      <c r="S55">
        <v>29</v>
      </c>
      <c r="T55" t="s">
        <v>8</v>
      </c>
      <c r="U55" t="s">
        <v>4</v>
      </c>
      <c r="V55">
        <v>60</v>
      </c>
    </row>
    <row r="56" spans="7:22">
      <c r="G56">
        <v>30</v>
      </c>
      <c r="H56" t="s">
        <v>7</v>
      </c>
      <c r="I56" t="s">
        <v>4</v>
      </c>
      <c r="J56">
        <v>190</v>
      </c>
      <c r="S56">
        <v>30</v>
      </c>
      <c r="T56" t="s">
        <v>8</v>
      </c>
      <c r="U56" t="s">
        <v>4</v>
      </c>
      <c r="V56">
        <v>60</v>
      </c>
    </row>
    <row r="57" spans="7:22">
      <c r="G57">
        <v>31</v>
      </c>
      <c r="H57" t="s">
        <v>7</v>
      </c>
      <c r="I57" t="s">
        <v>4</v>
      </c>
      <c r="J57">
        <v>36</v>
      </c>
      <c r="S57">
        <v>31</v>
      </c>
      <c r="T57" t="s">
        <v>8</v>
      </c>
      <c r="U57" t="s">
        <v>4</v>
      </c>
      <c r="V57">
        <v>396</v>
      </c>
    </row>
    <row r="58" spans="7:22">
      <c r="G58">
        <v>32</v>
      </c>
      <c r="H58" t="s">
        <v>7</v>
      </c>
      <c r="I58" t="s">
        <v>4</v>
      </c>
      <c r="J58">
        <v>140</v>
      </c>
      <c r="S58">
        <v>32</v>
      </c>
      <c r="T58" t="s">
        <v>8</v>
      </c>
      <c r="U58" t="s">
        <v>4</v>
      </c>
      <c r="V58">
        <v>20</v>
      </c>
    </row>
    <row r="59" spans="7:22">
      <c r="G59">
        <v>33</v>
      </c>
      <c r="H59" t="s">
        <v>7</v>
      </c>
      <c r="I59" t="s">
        <v>4</v>
      </c>
      <c r="J59">
        <v>60</v>
      </c>
      <c r="S59">
        <v>33</v>
      </c>
      <c r="T59" t="s">
        <v>8</v>
      </c>
      <c r="U59" t="s">
        <v>4</v>
      </c>
      <c r="V59">
        <v>50</v>
      </c>
    </row>
    <row r="60" spans="7:22">
      <c r="G60">
        <v>34</v>
      </c>
      <c r="H60" t="s">
        <v>7</v>
      </c>
      <c r="I60" t="s">
        <v>4</v>
      </c>
      <c r="J60">
        <v>48</v>
      </c>
      <c r="S60">
        <v>34</v>
      </c>
      <c r="T60" t="s">
        <v>8</v>
      </c>
      <c r="U60" t="s">
        <v>4</v>
      </c>
      <c r="V60">
        <v>10</v>
      </c>
    </row>
    <row r="61" spans="7:22">
      <c r="G61">
        <v>35</v>
      </c>
      <c r="H61" t="s">
        <v>7</v>
      </c>
      <c r="I61" t="s">
        <v>4</v>
      </c>
      <c r="J61">
        <v>1010</v>
      </c>
      <c r="S61">
        <v>35</v>
      </c>
      <c r="T61" t="s">
        <v>8</v>
      </c>
      <c r="U61" t="s">
        <v>4</v>
      </c>
      <c r="V61">
        <v>50</v>
      </c>
    </row>
    <row r="62" spans="7:22">
      <c r="G62">
        <v>36</v>
      </c>
      <c r="H62" t="s">
        <v>7</v>
      </c>
      <c r="I62" t="s">
        <v>4</v>
      </c>
      <c r="J62">
        <v>40</v>
      </c>
      <c r="S62">
        <v>36</v>
      </c>
      <c r="T62" t="s">
        <v>8</v>
      </c>
      <c r="U62" t="s">
        <v>4</v>
      </c>
      <c r="V62">
        <v>10</v>
      </c>
    </row>
    <row r="63" spans="7:22">
      <c r="G63">
        <v>37</v>
      </c>
      <c r="H63" t="s">
        <v>7</v>
      </c>
      <c r="I63" t="s">
        <v>4</v>
      </c>
      <c r="J63">
        <v>60</v>
      </c>
      <c r="S63">
        <v>37</v>
      </c>
      <c r="T63" t="s">
        <v>8</v>
      </c>
      <c r="U63" t="s">
        <v>4</v>
      </c>
      <c r="V63">
        <v>340</v>
      </c>
    </row>
    <row r="64" spans="7:22">
      <c r="G64">
        <v>38</v>
      </c>
      <c r="H64" t="s">
        <v>7</v>
      </c>
      <c r="I64" t="s">
        <v>4</v>
      </c>
      <c r="J64">
        <v>72</v>
      </c>
      <c r="S64">
        <v>38</v>
      </c>
      <c r="T64" t="s">
        <v>8</v>
      </c>
      <c r="U64" t="s">
        <v>4</v>
      </c>
      <c r="V64">
        <v>60</v>
      </c>
    </row>
    <row r="65" spans="7:24">
      <c r="G65">
        <v>39</v>
      </c>
      <c r="H65" t="s">
        <v>7</v>
      </c>
      <c r="I65" t="s">
        <v>4</v>
      </c>
      <c r="J65">
        <v>120</v>
      </c>
      <c r="S65">
        <v>39</v>
      </c>
      <c r="T65" t="s">
        <v>8</v>
      </c>
      <c r="U65" t="s">
        <v>4</v>
      </c>
      <c r="V65">
        <v>30</v>
      </c>
    </row>
    <row r="66" spans="7:24">
      <c r="G66">
        <v>40</v>
      </c>
      <c r="H66" t="s">
        <v>7</v>
      </c>
      <c r="I66" t="s">
        <v>4</v>
      </c>
      <c r="J66">
        <v>48</v>
      </c>
      <c r="S66">
        <v>40</v>
      </c>
      <c r="T66" t="s">
        <v>8</v>
      </c>
      <c r="U66" t="s">
        <v>4</v>
      </c>
      <c r="V66">
        <v>110</v>
      </c>
    </row>
    <row r="67" spans="7:24">
      <c r="G67">
        <v>41</v>
      </c>
      <c r="H67" t="s">
        <v>7</v>
      </c>
      <c r="I67" t="s">
        <v>4</v>
      </c>
      <c r="J67">
        <v>160</v>
      </c>
      <c r="S67">
        <v>41</v>
      </c>
      <c r="T67" t="s">
        <v>8</v>
      </c>
      <c r="U67" t="s">
        <v>4</v>
      </c>
      <c r="V67">
        <v>100</v>
      </c>
    </row>
    <row r="68" spans="7:24">
      <c r="G68">
        <v>42</v>
      </c>
      <c r="H68" t="s">
        <v>7</v>
      </c>
      <c r="I68" t="s">
        <v>4</v>
      </c>
      <c r="J68">
        <v>150</v>
      </c>
      <c r="S68">
        <v>42</v>
      </c>
      <c r="T68" t="s">
        <v>8</v>
      </c>
      <c r="U68" t="s">
        <v>4</v>
      </c>
      <c r="V68">
        <v>110</v>
      </c>
    </row>
    <row r="69" spans="7:24">
      <c r="G69">
        <v>43</v>
      </c>
      <c r="H69" t="s">
        <v>7</v>
      </c>
      <c r="I69" t="s">
        <v>4</v>
      </c>
      <c r="J69">
        <v>90</v>
      </c>
      <c r="S69">
        <v>43</v>
      </c>
      <c r="T69" t="s">
        <v>8</v>
      </c>
      <c r="U69" t="s">
        <v>4</v>
      </c>
      <c r="V69">
        <v>10</v>
      </c>
    </row>
    <row r="70" spans="7:24">
      <c r="G70">
        <v>44</v>
      </c>
      <c r="H70" t="s">
        <v>7</v>
      </c>
      <c r="I70" t="s">
        <v>4</v>
      </c>
      <c r="J70">
        <v>48</v>
      </c>
      <c r="S70">
        <v>44</v>
      </c>
      <c r="T70" t="s">
        <v>8</v>
      </c>
      <c r="U70" t="s">
        <v>4</v>
      </c>
      <c r="V70">
        <v>150</v>
      </c>
    </row>
    <row r="71" spans="7:24">
      <c r="G71">
        <v>45</v>
      </c>
      <c r="H71" t="s">
        <v>7</v>
      </c>
      <c r="I71" t="s">
        <v>4</v>
      </c>
      <c r="J71">
        <v>60</v>
      </c>
      <c r="S71">
        <v>45</v>
      </c>
      <c r="T71" t="s">
        <v>8</v>
      </c>
      <c r="U71" t="s">
        <v>4</v>
      </c>
      <c r="V71">
        <v>10</v>
      </c>
    </row>
    <row r="72" spans="7:24">
      <c r="G72">
        <v>46</v>
      </c>
      <c r="H72" t="s">
        <v>7</v>
      </c>
      <c r="I72" t="s">
        <v>4</v>
      </c>
      <c r="J72">
        <v>270</v>
      </c>
      <c r="S72">
        <v>46</v>
      </c>
      <c r="T72" t="s">
        <v>8</v>
      </c>
      <c r="U72" t="s">
        <v>4</v>
      </c>
      <c r="V72">
        <v>24</v>
      </c>
    </row>
    <row r="73" spans="7:24">
      <c r="J73">
        <f>AVERAGE(AVERAGE(J27:J72))</f>
        <v>595.02173913043475</v>
      </c>
      <c r="K73" t="s">
        <v>12</v>
      </c>
      <c r="L73">
        <f>AVERAGE(L27:L72)</f>
        <v>1720.4666666666667</v>
      </c>
      <c r="V73">
        <f>AVERAGE(V27:V72)</f>
        <v>270.43478260869563</v>
      </c>
      <c r="W73" t="s">
        <v>12</v>
      </c>
      <c r="X73">
        <f>AVERAGE(X27:X72)</f>
        <v>978.26666666666665</v>
      </c>
    </row>
    <row r="74" spans="7:24">
      <c r="J74">
        <f>STDEV(J27:J72)/SQRT(46)</f>
        <v>267.61009290616602</v>
      </c>
      <c r="K74" t="s">
        <v>11</v>
      </c>
      <c r="L74">
        <f>STDEV(L27:L72)/SQRT(46)</f>
        <v>473.07557492003468</v>
      </c>
      <c r="V74">
        <f>STDEV(V27:V72)/SQRT(46)</f>
        <v>100.10965800205696</v>
      </c>
      <c r="W74" t="s">
        <v>11</v>
      </c>
      <c r="X74">
        <f>STDEV(X27:X72)/SQRT(46)</f>
        <v>212.85398333003238</v>
      </c>
    </row>
    <row r="80" spans="7:24">
      <c r="H80" t="s">
        <v>6</v>
      </c>
      <c r="I80" t="s">
        <v>23</v>
      </c>
      <c r="J80" t="s">
        <v>4</v>
      </c>
      <c r="K80" t="s">
        <v>23</v>
      </c>
    </row>
    <row r="81" spans="7:11">
      <c r="G81" t="s">
        <v>87</v>
      </c>
      <c r="H81">
        <v>226.66666666666666</v>
      </c>
      <c r="I81">
        <v>76.318796702769959</v>
      </c>
      <c r="J81">
        <v>595.02173913043475</v>
      </c>
      <c r="K81">
        <v>267.61009290616602</v>
      </c>
    </row>
    <row r="82" spans="7:11">
      <c r="G82" t="s">
        <v>88</v>
      </c>
      <c r="H82">
        <v>376.26666666666665</v>
      </c>
      <c r="I82">
        <v>205.17364229370079</v>
      </c>
      <c r="J82">
        <v>270.43478260869563</v>
      </c>
      <c r="K82">
        <v>100.10965800205696</v>
      </c>
    </row>
    <row r="85" spans="7:11">
      <c r="H85" t="s">
        <v>89</v>
      </c>
      <c r="J85" t="s">
        <v>90</v>
      </c>
    </row>
    <row r="86" spans="7:11">
      <c r="G86" t="s">
        <v>91</v>
      </c>
      <c r="H86">
        <v>226.66666666666666</v>
      </c>
      <c r="I86">
        <v>76.318796702769959</v>
      </c>
      <c r="J86">
        <v>376.26666666666665</v>
      </c>
      <c r="K86">
        <v>205.17364229370079</v>
      </c>
    </row>
    <row r="87" spans="7:11">
      <c r="G87" t="s">
        <v>92</v>
      </c>
      <c r="H87">
        <v>595.02173913043475</v>
      </c>
      <c r="I87">
        <v>267.61009290616602</v>
      </c>
      <c r="J87">
        <v>270.43478260869563</v>
      </c>
      <c r="K87">
        <v>100.10965800205696</v>
      </c>
    </row>
    <row r="113" spans="2:19">
      <c r="C113" t="s">
        <v>93</v>
      </c>
      <c r="D113" t="s">
        <v>94</v>
      </c>
    </row>
    <row r="114" spans="2:19">
      <c r="B114" t="s">
        <v>7</v>
      </c>
      <c r="C114">
        <v>0</v>
      </c>
      <c r="D114">
        <v>0</v>
      </c>
      <c r="E114" t="s">
        <v>6</v>
      </c>
      <c r="F114">
        <v>450</v>
      </c>
    </row>
    <row r="115" spans="2:19">
      <c r="B115" t="s">
        <v>7</v>
      </c>
      <c r="C115">
        <v>0</v>
      </c>
      <c r="D115">
        <v>0</v>
      </c>
      <c r="E115" t="s">
        <v>6</v>
      </c>
      <c r="F115">
        <v>40</v>
      </c>
    </row>
    <row r="116" spans="2:19">
      <c r="B116" t="s">
        <v>7</v>
      </c>
      <c r="C116">
        <v>0</v>
      </c>
      <c r="D116">
        <v>0</v>
      </c>
      <c r="E116" t="s">
        <v>6</v>
      </c>
      <c r="F116">
        <v>70</v>
      </c>
      <c r="K116" t="s">
        <v>95</v>
      </c>
    </row>
    <row r="117" spans="2:19">
      <c r="B117" t="s">
        <v>7</v>
      </c>
      <c r="C117">
        <v>0</v>
      </c>
      <c r="D117">
        <v>0</v>
      </c>
      <c r="E117" t="s">
        <v>6</v>
      </c>
      <c r="F117">
        <v>50</v>
      </c>
      <c r="L117" t="s">
        <v>6</v>
      </c>
      <c r="M117" t="s">
        <v>4</v>
      </c>
      <c r="N117" t="s">
        <v>96</v>
      </c>
    </row>
    <row r="118" spans="2:19">
      <c r="B118" t="s">
        <v>7</v>
      </c>
      <c r="C118">
        <v>0</v>
      </c>
      <c r="D118">
        <v>0</v>
      </c>
      <c r="E118" t="s">
        <v>6</v>
      </c>
      <c r="F118">
        <v>60</v>
      </c>
      <c r="K118" t="s">
        <v>7</v>
      </c>
      <c r="L118">
        <v>450</v>
      </c>
      <c r="M118">
        <v>150</v>
      </c>
      <c r="N118">
        <f>SUM(L118:M118)</f>
        <v>600</v>
      </c>
      <c r="Q118">
        <v>1</v>
      </c>
      <c r="R118" s="5">
        <v>1</v>
      </c>
      <c r="S118">
        <v>450</v>
      </c>
    </row>
    <row r="119" spans="2:19">
      <c r="B119" t="s">
        <v>7</v>
      </c>
      <c r="C119">
        <v>0</v>
      </c>
      <c r="D119">
        <v>0</v>
      </c>
      <c r="E119" t="s">
        <v>6</v>
      </c>
      <c r="F119">
        <v>90</v>
      </c>
      <c r="K119" t="s">
        <v>7</v>
      </c>
      <c r="L119">
        <v>40</v>
      </c>
      <c r="M119">
        <v>40</v>
      </c>
      <c r="N119">
        <f t="shared" ref="N119:N132" si="4">SUM(L119:M119)</f>
        <v>80</v>
      </c>
      <c r="Q119">
        <v>1</v>
      </c>
      <c r="R119" s="5">
        <v>1</v>
      </c>
      <c r="S119">
        <v>40</v>
      </c>
    </row>
    <row r="120" spans="2:19">
      <c r="B120" t="s">
        <v>7</v>
      </c>
      <c r="C120">
        <v>0</v>
      </c>
      <c r="D120">
        <v>0</v>
      </c>
      <c r="E120" t="s">
        <v>6</v>
      </c>
      <c r="F120">
        <v>536</v>
      </c>
      <c r="K120" t="s">
        <v>7</v>
      </c>
      <c r="L120">
        <v>70</v>
      </c>
      <c r="M120">
        <v>780</v>
      </c>
      <c r="N120">
        <f t="shared" si="4"/>
        <v>850</v>
      </c>
      <c r="Q120">
        <v>1</v>
      </c>
      <c r="R120" s="5">
        <v>1</v>
      </c>
      <c r="S120">
        <v>70</v>
      </c>
    </row>
    <row r="121" spans="2:19">
      <c r="B121" t="s">
        <v>7</v>
      </c>
      <c r="C121">
        <v>0</v>
      </c>
      <c r="D121">
        <v>0</v>
      </c>
      <c r="E121" t="s">
        <v>6</v>
      </c>
      <c r="F121">
        <v>8</v>
      </c>
      <c r="K121" t="s">
        <v>7</v>
      </c>
      <c r="L121">
        <v>50</v>
      </c>
      <c r="M121">
        <v>10</v>
      </c>
      <c r="N121">
        <f t="shared" si="4"/>
        <v>60</v>
      </c>
      <c r="Q121">
        <v>1</v>
      </c>
      <c r="R121" s="5">
        <v>1</v>
      </c>
      <c r="S121">
        <v>50</v>
      </c>
    </row>
    <row r="122" spans="2:19">
      <c r="B122" t="s">
        <v>7</v>
      </c>
      <c r="C122">
        <v>0</v>
      </c>
      <c r="D122">
        <v>0</v>
      </c>
      <c r="E122" t="s">
        <v>6</v>
      </c>
      <c r="F122">
        <v>168</v>
      </c>
      <c r="K122" t="s">
        <v>7</v>
      </c>
      <c r="L122">
        <v>60</v>
      </c>
      <c r="M122">
        <v>10</v>
      </c>
      <c r="N122">
        <f t="shared" si="4"/>
        <v>70</v>
      </c>
      <c r="Q122">
        <v>1</v>
      </c>
      <c r="R122" s="5">
        <v>1</v>
      </c>
      <c r="S122">
        <v>60</v>
      </c>
    </row>
    <row r="123" spans="2:19">
      <c r="B123" t="s">
        <v>7</v>
      </c>
      <c r="C123">
        <v>0</v>
      </c>
      <c r="D123">
        <v>0</v>
      </c>
      <c r="E123" t="s">
        <v>6</v>
      </c>
      <c r="F123">
        <v>8</v>
      </c>
      <c r="K123" t="s">
        <v>7</v>
      </c>
      <c r="L123">
        <v>90</v>
      </c>
      <c r="M123">
        <v>10</v>
      </c>
      <c r="N123">
        <f t="shared" si="4"/>
        <v>100</v>
      </c>
      <c r="Q123">
        <v>1</v>
      </c>
      <c r="R123" s="5">
        <v>1</v>
      </c>
      <c r="S123">
        <v>90</v>
      </c>
    </row>
    <row r="124" spans="2:19">
      <c r="B124" t="s">
        <v>7</v>
      </c>
      <c r="C124">
        <v>0</v>
      </c>
      <c r="D124">
        <v>0</v>
      </c>
      <c r="E124" t="s">
        <v>6</v>
      </c>
      <c r="F124">
        <v>656</v>
      </c>
      <c r="K124" t="s">
        <v>7</v>
      </c>
      <c r="L124">
        <v>536</v>
      </c>
      <c r="M124">
        <v>11565</v>
      </c>
      <c r="N124">
        <f t="shared" si="4"/>
        <v>12101</v>
      </c>
      <c r="Q124">
        <v>1</v>
      </c>
      <c r="R124" s="5">
        <v>1</v>
      </c>
      <c r="S124">
        <v>536</v>
      </c>
    </row>
    <row r="125" spans="2:19">
      <c r="B125" t="s">
        <v>7</v>
      </c>
      <c r="C125">
        <v>0</v>
      </c>
      <c r="D125">
        <v>0</v>
      </c>
      <c r="E125" t="s">
        <v>6</v>
      </c>
      <c r="F125">
        <v>296</v>
      </c>
      <c r="K125" t="s">
        <v>7</v>
      </c>
      <c r="L125">
        <v>8</v>
      </c>
      <c r="M125">
        <v>320</v>
      </c>
      <c r="N125">
        <f t="shared" si="4"/>
        <v>328</v>
      </c>
      <c r="Q125">
        <v>1</v>
      </c>
      <c r="R125" s="5">
        <v>1</v>
      </c>
      <c r="S125">
        <v>8</v>
      </c>
    </row>
    <row r="126" spans="2:19">
      <c r="B126" t="s">
        <v>7</v>
      </c>
      <c r="C126">
        <v>0</v>
      </c>
      <c r="D126">
        <v>0</v>
      </c>
      <c r="E126" t="s">
        <v>6</v>
      </c>
      <c r="F126">
        <v>0</v>
      </c>
      <c r="K126" t="s">
        <v>7</v>
      </c>
      <c r="L126">
        <v>168</v>
      </c>
      <c r="M126">
        <v>640</v>
      </c>
      <c r="N126">
        <f t="shared" si="4"/>
        <v>808</v>
      </c>
      <c r="Q126">
        <v>1</v>
      </c>
      <c r="R126" s="5">
        <v>1</v>
      </c>
      <c r="S126">
        <v>168</v>
      </c>
    </row>
    <row r="127" spans="2:19">
      <c r="B127" t="s">
        <v>7</v>
      </c>
      <c r="C127">
        <v>0</v>
      </c>
      <c r="D127">
        <v>0</v>
      </c>
      <c r="E127" t="s">
        <v>6</v>
      </c>
      <c r="F127">
        <v>968</v>
      </c>
      <c r="K127" t="s">
        <v>7</v>
      </c>
      <c r="L127">
        <v>8</v>
      </c>
      <c r="M127">
        <v>272</v>
      </c>
      <c r="N127">
        <f t="shared" si="4"/>
        <v>280</v>
      </c>
      <c r="Q127">
        <v>1</v>
      </c>
      <c r="R127" s="5">
        <v>1</v>
      </c>
      <c r="S127">
        <v>8</v>
      </c>
    </row>
    <row r="128" spans="2:19">
      <c r="B128" t="s">
        <v>7</v>
      </c>
      <c r="C128">
        <v>0</v>
      </c>
      <c r="D128">
        <v>0</v>
      </c>
      <c r="E128" t="s">
        <v>6</v>
      </c>
      <c r="F128">
        <v>0</v>
      </c>
      <c r="K128" t="s">
        <v>7</v>
      </c>
      <c r="L128">
        <v>656</v>
      </c>
      <c r="M128">
        <v>4110</v>
      </c>
      <c r="N128">
        <f t="shared" si="4"/>
        <v>4766</v>
      </c>
      <c r="Q128">
        <v>1</v>
      </c>
      <c r="R128" s="5">
        <v>1</v>
      </c>
      <c r="S128">
        <v>656</v>
      </c>
    </row>
    <row r="129" spans="2:19">
      <c r="B129" t="s">
        <v>7</v>
      </c>
      <c r="C129">
        <v>0</v>
      </c>
      <c r="D129">
        <v>0</v>
      </c>
      <c r="E129" t="s">
        <v>4</v>
      </c>
      <c r="F129">
        <v>150</v>
      </c>
      <c r="K129" t="s">
        <v>7</v>
      </c>
      <c r="L129">
        <v>296</v>
      </c>
      <c r="M129">
        <v>1512</v>
      </c>
      <c r="N129">
        <f t="shared" si="4"/>
        <v>1808</v>
      </c>
      <c r="Q129">
        <v>1</v>
      </c>
      <c r="R129" s="5">
        <v>1</v>
      </c>
      <c r="S129">
        <v>296</v>
      </c>
    </row>
    <row r="130" spans="2:19">
      <c r="B130" t="s">
        <v>7</v>
      </c>
      <c r="C130">
        <v>0</v>
      </c>
      <c r="D130">
        <v>0</v>
      </c>
      <c r="E130" t="s">
        <v>4</v>
      </c>
      <c r="F130">
        <v>40</v>
      </c>
      <c r="K130" t="s">
        <v>7</v>
      </c>
      <c r="L130">
        <v>0</v>
      </c>
      <c r="M130">
        <v>156</v>
      </c>
      <c r="N130">
        <f t="shared" si="4"/>
        <v>156</v>
      </c>
      <c r="Q130">
        <v>1</v>
      </c>
      <c r="R130" s="5">
        <v>1</v>
      </c>
      <c r="S130">
        <v>0</v>
      </c>
    </row>
    <row r="131" spans="2:19">
      <c r="B131" t="s">
        <v>7</v>
      </c>
      <c r="C131">
        <v>0</v>
      </c>
      <c r="D131">
        <v>0</v>
      </c>
      <c r="E131" t="s">
        <v>4</v>
      </c>
      <c r="F131">
        <v>780</v>
      </c>
      <c r="K131" t="s">
        <v>7</v>
      </c>
      <c r="L131">
        <v>968</v>
      </c>
      <c r="M131">
        <v>2792</v>
      </c>
      <c r="N131">
        <f t="shared" si="4"/>
        <v>3760</v>
      </c>
      <c r="Q131">
        <v>1</v>
      </c>
      <c r="R131" s="5">
        <v>1</v>
      </c>
      <c r="S131">
        <v>968</v>
      </c>
    </row>
    <row r="132" spans="2:19">
      <c r="B132" t="s">
        <v>7</v>
      </c>
      <c r="C132">
        <v>0</v>
      </c>
      <c r="D132">
        <v>0</v>
      </c>
      <c r="E132" t="s">
        <v>4</v>
      </c>
      <c r="F132">
        <v>10</v>
      </c>
      <c r="K132" t="s">
        <v>7</v>
      </c>
      <c r="L132">
        <v>0</v>
      </c>
      <c r="M132">
        <v>40</v>
      </c>
      <c r="N132">
        <f t="shared" si="4"/>
        <v>40</v>
      </c>
      <c r="Q132">
        <v>1</v>
      </c>
      <c r="R132" s="5">
        <v>1</v>
      </c>
      <c r="S132">
        <v>0</v>
      </c>
    </row>
    <row r="133" spans="2:19">
      <c r="B133" t="s">
        <v>7</v>
      </c>
      <c r="C133">
        <v>0</v>
      </c>
      <c r="D133">
        <v>0</v>
      </c>
      <c r="E133" t="s">
        <v>4</v>
      </c>
      <c r="F133">
        <v>10</v>
      </c>
      <c r="L133">
        <f>AVERAGE(L118:L132)</f>
        <v>226.66666666666666</v>
      </c>
      <c r="M133">
        <f>AVERAGE(M118:M132)</f>
        <v>1493.8</v>
      </c>
      <c r="N133">
        <f>AVERAGE(N118:N132)</f>
        <v>1720.4666666666667</v>
      </c>
      <c r="Q133">
        <v>1</v>
      </c>
      <c r="R133" s="5">
        <v>2</v>
      </c>
      <c r="S133">
        <v>150</v>
      </c>
    </row>
    <row r="134" spans="2:19">
      <c r="B134" t="s">
        <v>7</v>
      </c>
      <c r="C134">
        <v>0</v>
      </c>
      <c r="D134">
        <v>0</v>
      </c>
      <c r="E134" t="s">
        <v>4</v>
      </c>
      <c r="F134">
        <v>10</v>
      </c>
      <c r="L134">
        <f>STDEV(L118:L132)/SQRT(15)</f>
        <v>76.318796702769959</v>
      </c>
      <c r="M134">
        <f>STDEV(M118:M132)/SQRT(15)</f>
        <v>782.23086471596457</v>
      </c>
      <c r="N134">
        <f>STDEV(N118:N132)/SQRT(15)</f>
        <v>828.44524988890612</v>
      </c>
      <c r="Q134">
        <v>1</v>
      </c>
      <c r="R134" s="5">
        <v>2</v>
      </c>
      <c r="S134">
        <v>40</v>
      </c>
    </row>
    <row r="135" spans="2:19">
      <c r="B135" t="s">
        <v>7</v>
      </c>
      <c r="C135">
        <v>0</v>
      </c>
      <c r="D135">
        <v>0</v>
      </c>
      <c r="E135" t="s">
        <v>4</v>
      </c>
      <c r="F135">
        <v>11565</v>
      </c>
      <c r="Q135">
        <v>1</v>
      </c>
      <c r="R135" s="5">
        <v>2</v>
      </c>
      <c r="S135">
        <v>780</v>
      </c>
    </row>
    <row r="136" spans="2:19">
      <c r="B136" t="s">
        <v>7</v>
      </c>
      <c r="C136">
        <v>0</v>
      </c>
      <c r="D136">
        <v>0</v>
      </c>
      <c r="E136" t="s">
        <v>4</v>
      </c>
      <c r="F136">
        <v>320</v>
      </c>
      <c r="K136" t="s">
        <v>8</v>
      </c>
      <c r="L136">
        <v>60</v>
      </c>
      <c r="M136">
        <v>70</v>
      </c>
      <c r="N136">
        <f>SUM(L136:M136)</f>
        <v>130</v>
      </c>
      <c r="Q136">
        <v>1</v>
      </c>
      <c r="R136" s="5">
        <v>2</v>
      </c>
      <c r="S136">
        <v>10</v>
      </c>
    </row>
    <row r="137" spans="2:19">
      <c r="B137" t="s">
        <v>7</v>
      </c>
      <c r="C137">
        <v>0</v>
      </c>
      <c r="D137">
        <v>0</v>
      </c>
      <c r="E137" t="s">
        <v>4</v>
      </c>
      <c r="F137">
        <v>640</v>
      </c>
      <c r="K137" t="s">
        <v>8</v>
      </c>
      <c r="L137">
        <v>330</v>
      </c>
      <c r="M137">
        <v>390</v>
      </c>
      <c r="N137">
        <f t="shared" ref="N137:N150" si="5">SUM(L137:M137)</f>
        <v>720</v>
      </c>
      <c r="Q137">
        <v>1</v>
      </c>
      <c r="R137" s="5">
        <v>2</v>
      </c>
      <c r="S137">
        <v>10</v>
      </c>
    </row>
    <row r="138" spans="2:19">
      <c r="B138" t="s">
        <v>7</v>
      </c>
      <c r="C138">
        <v>0</v>
      </c>
      <c r="D138">
        <v>0</v>
      </c>
      <c r="E138" t="s">
        <v>4</v>
      </c>
      <c r="F138">
        <v>272</v>
      </c>
      <c r="K138" t="s">
        <v>8</v>
      </c>
      <c r="L138">
        <v>1050</v>
      </c>
      <c r="M138">
        <v>500</v>
      </c>
      <c r="N138">
        <f t="shared" si="5"/>
        <v>1550</v>
      </c>
      <c r="Q138">
        <v>1</v>
      </c>
      <c r="R138" s="5">
        <v>2</v>
      </c>
      <c r="S138">
        <v>10</v>
      </c>
    </row>
    <row r="139" spans="2:19">
      <c r="B139" t="s">
        <v>7</v>
      </c>
      <c r="C139">
        <v>0</v>
      </c>
      <c r="D139">
        <v>0</v>
      </c>
      <c r="E139" t="s">
        <v>4</v>
      </c>
      <c r="F139">
        <v>4110</v>
      </c>
      <c r="K139" t="s">
        <v>8</v>
      </c>
      <c r="L139">
        <v>10</v>
      </c>
      <c r="M139">
        <v>10</v>
      </c>
      <c r="N139">
        <f t="shared" si="5"/>
        <v>20</v>
      </c>
      <c r="Q139">
        <v>1</v>
      </c>
      <c r="R139" s="5">
        <v>2</v>
      </c>
      <c r="S139">
        <v>11565</v>
      </c>
    </row>
    <row r="140" spans="2:19">
      <c r="B140" t="s">
        <v>7</v>
      </c>
      <c r="C140">
        <v>0</v>
      </c>
      <c r="D140">
        <v>0</v>
      </c>
      <c r="E140" t="s">
        <v>4</v>
      </c>
      <c r="F140">
        <v>1512</v>
      </c>
      <c r="K140" t="s">
        <v>8</v>
      </c>
      <c r="L140">
        <v>60</v>
      </c>
      <c r="M140">
        <v>70</v>
      </c>
      <c r="N140">
        <f t="shared" si="5"/>
        <v>130</v>
      </c>
      <c r="Q140">
        <v>1</v>
      </c>
      <c r="R140" s="5">
        <v>2</v>
      </c>
      <c r="S140">
        <v>320</v>
      </c>
    </row>
    <row r="141" spans="2:19">
      <c r="B141" t="s">
        <v>7</v>
      </c>
      <c r="C141">
        <v>0</v>
      </c>
      <c r="D141">
        <v>0</v>
      </c>
      <c r="E141" t="s">
        <v>4</v>
      </c>
      <c r="F141">
        <v>156</v>
      </c>
      <c r="K141" t="s">
        <v>8</v>
      </c>
      <c r="L141">
        <v>3000</v>
      </c>
      <c r="M141">
        <v>210</v>
      </c>
      <c r="N141">
        <f t="shared" si="5"/>
        <v>3210</v>
      </c>
      <c r="Q141">
        <v>1</v>
      </c>
      <c r="R141" s="5">
        <v>2</v>
      </c>
      <c r="S141">
        <v>640</v>
      </c>
    </row>
    <row r="142" spans="2:19">
      <c r="B142" t="s">
        <v>7</v>
      </c>
      <c r="C142">
        <v>0</v>
      </c>
      <c r="D142">
        <v>0</v>
      </c>
      <c r="E142" t="s">
        <v>4</v>
      </c>
      <c r="F142">
        <v>2792</v>
      </c>
      <c r="K142" t="s">
        <v>8</v>
      </c>
      <c r="L142">
        <v>110</v>
      </c>
      <c r="M142">
        <v>80</v>
      </c>
      <c r="N142">
        <f t="shared" si="5"/>
        <v>190</v>
      </c>
      <c r="Q142">
        <v>1</v>
      </c>
      <c r="R142" s="5">
        <v>2</v>
      </c>
      <c r="S142">
        <v>272</v>
      </c>
    </row>
    <row r="143" spans="2:19">
      <c r="B143" t="s">
        <v>7</v>
      </c>
      <c r="C143">
        <v>0</v>
      </c>
      <c r="D143">
        <v>0</v>
      </c>
      <c r="E143" t="s">
        <v>4</v>
      </c>
      <c r="F143">
        <v>40</v>
      </c>
      <c r="K143" t="s">
        <v>8</v>
      </c>
      <c r="L143">
        <v>0</v>
      </c>
      <c r="M143">
        <v>10</v>
      </c>
      <c r="N143">
        <f t="shared" si="5"/>
        <v>10</v>
      </c>
      <c r="Q143">
        <v>1</v>
      </c>
      <c r="R143" s="5">
        <v>2</v>
      </c>
      <c r="S143">
        <v>4110</v>
      </c>
    </row>
    <row r="144" spans="2:19">
      <c r="B144" t="s">
        <v>7</v>
      </c>
      <c r="C144">
        <v>0</v>
      </c>
      <c r="D144">
        <v>0</v>
      </c>
      <c r="E144" t="s">
        <v>4</v>
      </c>
      <c r="F144">
        <v>150</v>
      </c>
      <c r="K144" t="s">
        <v>8</v>
      </c>
      <c r="L144">
        <v>848</v>
      </c>
      <c r="M144">
        <v>3760</v>
      </c>
      <c r="N144">
        <f t="shared" si="5"/>
        <v>4608</v>
      </c>
      <c r="Q144">
        <v>1</v>
      </c>
      <c r="R144" s="5">
        <v>2</v>
      </c>
      <c r="S144">
        <v>1512</v>
      </c>
    </row>
    <row r="145" spans="2:19">
      <c r="B145" t="s">
        <v>7</v>
      </c>
      <c r="C145">
        <v>0</v>
      </c>
      <c r="D145">
        <v>0</v>
      </c>
      <c r="E145" t="s">
        <v>4</v>
      </c>
      <c r="F145">
        <v>40</v>
      </c>
      <c r="K145" t="s">
        <v>8</v>
      </c>
      <c r="L145">
        <v>8</v>
      </c>
      <c r="M145">
        <v>60</v>
      </c>
      <c r="N145">
        <f t="shared" si="5"/>
        <v>68</v>
      </c>
      <c r="Q145">
        <v>1</v>
      </c>
      <c r="R145" s="5">
        <v>2</v>
      </c>
      <c r="S145">
        <v>156</v>
      </c>
    </row>
    <row r="146" spans="2:19">
      <c r="B146" t="s">
        <v>7</v>
      </c>
      <c r="C146">
        <v>0</v>
      </c>
      <c r="D146">
        <v>0</v>
      </c>
      <c r="E146" t="s">
        <v>4</v>
      </c>
      <c r="F146">
        <v>780</v>
      </c>
      <c r="K146" t="s">
        <v>8</v>
      </c>
      <c r="L146">
        <v>8</v>
      </c>
      <c r="M146">
        <v>2900</v>
      </c>
      <c r="N146">
        <f t="shared" si="5"/>
        <v>2908</v>
      </c>
      <c r="Q146">
        <v>1</v>
      </c>
      <c r="R146" s="5">
        <v>2</v>
      </c>
      <c r="S146">
        <v>2792</v>
      </c>
    </row>
    <row r="147" spans="2:19">
      <c r="B147" t="s">
        <v>7</v>
      </c>
      <c r="C147">
        <v>0</v>
      </c>
      <c r="D147">
        <v>0</v>
      </c>
      <c r="E147" t="s">
        <v>4</v>
      </c>
      <c r="F147">
        <v>10</v>
      </c>
      <c r="K147" t="s">
        <v>8</v>
      </c>
      <c r="L147">
        <v>16</v>
      </c>
      <c r="M147">
        <v>70</v>
      </c>
      <c r="N147">
        <f t="shared" si="5"/>
        <v>86</v>
      </c>
      <c r="Q147">
        <v>1</v>
      </c>
      <c r="R147" s="5">
        <v>2</v>
      </c>
      <c r="S147">
        <v>40</v>
      </c>
    </row>
    <row r="148" spans="2:19">
      <c r="B148" t="s">
        <v>7</v>
      </c>
      <c r="C148">
        <v>0</v>
      </c>
      <c r="D148">
        <v>0</v>
      </c>
      <c r="E148" t="s">
        <v>4</v>
      </c>
      <c r="F148">
        <v>10</v>
      </c>
      <c r="K148" t="s">
        <v>8</v>
      </c>
      <c r="L148">
        <v>112</v>
      </c>
      <c r="M148">
        <v>390</v>
      </c>
      <c r="N148">
        <f t="shared" si="5"/>
        <v>502</v>
      </c>
      <c r="Q148">
        <v>2</v>
      </c>
      <c r="R148" s="5">
        <v>1</v>
      </c>
      <c r="S148">
        <v>60</v>
      </c>
    </row>
    <row r="149" spans="2:19">
      <c r="B149" t="s">
        <v>7</v>
      </c>
      <c r="C149">
        <v>0</v>
      </c>
      <c r="D149">
        <v>0</v>
      </c>
      <c r="E149" t="s">
        <v>4</v>
      </c>
      <c r="F149">
        <v>10</v>
      </c>
      <c r="K149" t="s">
        <v>8</v>
      </c>
      <c r="L149">
        <v>32</v>
      </c>
      <c r="M149">
        <v>500</v>
      </c>
      <c r="N149">
        <f t="shared" si="5"/>
        <v>532</v>
      </c>
      <c r="Q149">
        <v>2</v>
      </c>
      <c r="R149" s="5">
        <v>1</v>
      </c>
      <c r="S149">
        <v>330</v>
      </c>
    </row>
    <row r="150" spans="2:19">
      <c r="B150" t="s">
        <v>7</v>
      </c>
      <c r="C150">
        <v>0</v>
      </c>
      <c r="D150">
        <v>0</v>
      </c>
      <c r="E150" t="s">
        <v>4</v>
      </c>
      <c r="F150">
        <v>210</v>
      </c>
      <c r="K150" t="s">
        <v>8</v>
      </c>
      <c r="L150">
        <v>0</v>
      </c>
      <c r="M150">
        <v>10</v>
      </c>
      <c r="N150">
        <f t="shared" si="5"/>
        <v>10</v>
      </c>
      <c r="Q150">
        <v>2</v>
      </c>
      <c r="R150" s="5">
        <v>1</v>
      </c>
      <c r="S150">
        <v>1050</v>
      </c>
    </row>
    <row r="151" spans="2:19">
      <c r="B151" t="s">
        <v>7</v>
      </c>
      <c r="C151">
        <v>0</v>
      </c>
      <c r="D151">
        <v>0</v>
      </c>
      <c r="E151" t="s">
        <v>4</v>
      </c>
      <c r="F151">
        <v>140</v>
      </c>
      <c r="L151">
        <f>AVERAGE(L136:L150)</f>
        <v>376.26666666666665</v>
      </c>
      <c r="M151">
        <f>AVERAGE(M136:M150)</f>
        <v>602</v>
      </c>
      <c r="N151">
        <f>AVERAGE(N136:N150)</f>
        <v>978.26666666666665</v>
      </c>
      <c r="Q151">
        <v>2</v>
      </c>
      <c r="R151" s="5">
        <v>1</v>
      </c>
      <c r="S151">
        <v>10</v>
      </c>
    </row>
    <row r="152" spans="2:19">
      <c r="B152" t="s">
        <v>7</v>
      </c>
      <c r="C152">
        <v>0</v>
      </c>
      <c r="D152">
        <v>0</v>
      </c>
      <c r="E152" t="s">
        <v>4</v>
      </c>
      <c r="F152">
        <v>30</v>
      </c>
      <c r="L152">
        <f>STDEV(L136:L150)/SQRT(15)</f>
        <v>205.17364229370079</v>
      </c>
      <c r="M152">
        <f>STDEV(M136:M150)/SQRT(15)</f>
        <v>292.64670720528403</v>
      </c>
      <c r="N152">
        <f>STDEV(N136:N150)/SQRT(15)</f>
        <v>372.74778229568204</v>
      </c>
      <c r="Q152">
        <v>2</v>
      </c>
      <c r="R152" s="5">
        <v>1</v>
      </c>
      <c r="S152">
        <v>60</v>
      </c>
    </row>
    <row r="153" spans="2:19">
      <c r="B153" t="s">
        <v>7</v>
      </c>
      <c r="C153">
        <v>0</v>
      </c>
      <c r="D153">
        <v>0</v>
      </c>
      <c r="E153" t="s">
        <v>4</v>
      </c>
      <c r="F153">
        <v>48</v>
      </c>
      <c r="Q153">
        <v>2</v>
      </c>
      <c r="R153" s="5">
        <v>1</v>
      </c>
      <c r="S153">
        <v>3000</v>
      </c>
    </row>
    <row r="154" spans="2:19">
      <c r="B154" t="s">
        <v>7</v>
      </c>
      <c r="C154">
        <v>0</v>
      </c>
      <c r="D154">
        <v>0</v>
      </c>
      <c r="E154" t="s">
        <v>4</v>
      </c>
      <c r="F154">
        <v>60</v>
      </c>
      <c r="Q154">
        <v>2</v>
      </c>
      <c r="R154" s="5">
        <v>1</v>
      </c>
      <c r="S154">
        <v>110</v>
      </c>
    </row>
    <row r="155" spans="2:19">
      <c r="B155" t="s">
        <v>7</v>
      </c>
      <c r="C155">
        <v>0</v>
      </c>
      <c r="D155">
        <v>0</v>
      </c>
      <c r="E155" t="s">
        <v>4</v>
      </c>
      <c r="F155">
        <v>780</v>
      </c>
      <c r="Q155">
        <v>2</v>
      </c>
      <c r="R155" s="5">
        <v>1</v>
      </c>
      <c r="S155">
        <v>0</v>
      </c>
    </row>
    <row r="156" spans="2:19">
      <c r="B156" t="s">
        <v>7</v>
      </c>
      <c r="C156">
        <v>0</v>
      </c>
      <c r="D156">
        <v>0</v>
      </c>
      <c r="E156" t="s">
        <v>4</v>
      </c>
      <c r="F156">
        <v>70</v>
      </c>
      <c r="L156" t="s">
        <v>89</v>
      </c>
      <c r="N156" t="s">
        <v>90</v>
      </c>
      <c r="Q156">
        <v>2</v>
      </c>
      <c r="R156" s="5">
        <v>1</v>
      </c>
      <c r="S156">
        <v>848</v>
      </c>
    </row>
    <row r="157" spans="2:19">
      <c r="B157" t="s">
        <v>7</v>
      </c>
      <c r="C157">
        <v>0</v>
      </c>
      <c r="D157">
        <v>0</v>
      </c>
      <c r="E157" t="s">
        <v>4</v>
      </c>
      <c r="F157">
        <v>24</v>
      </c>
      <c r="K157" t="s">
        <v>91</v>
      </c>
      <c r="L157">
        <v>226.66666666666666</v>
      </c>
      <c r="M157">
        <v>76.318796702769959</v>
      </c>
      <c r="N157">
        <v>376.26666666666665</v>
      </c>
      <c r="O157">
        <v>205.17364229370079</v>
      </c>
      <c r="Q157">
        <v>2</v>
      </c>
      <c r="R157" s="5">
        <v>1</v>
      </c>
      <c r="S157">
        <v>8</v>
      </c>
    </row>
    <row r="158" spans="2:19">
      <c r="B158" t="s">
        <v>7</v>
      </c>
      <c r="C158">
        <v>0</v>
      </c>
      <c r="D158">
        <v>0</v>
      </c>
      <c r="E158" t="s">
        <v>4</v>
      </c>
      <c r="F158">
        <v>190</v>
      </c>
      <c r="K158" t="s">
        <v>92</v>
      </c>
      <c r="L158">
        <v>1493.8</v>
      </c>
      <c r="M158">
        <v>782.23086471596457</v>
      </c>
      <c r="N158">
        <v>602</v>
      </c>
      <c r="O158">
        <v>292.64670720528403</v>
      </c>
      <c r="Q158">
        <v>2</v>
      </c>
      <c r="R158" s="5">
        <v>1</v>
      </c>
      <c r="S158">
        <v>8</v>
      </c>
    </row>
    <row r="159" spans="2:19">
      <c r="B159" t="s">
        <v>7</v>
      </c>
      <c r="C159">
        <v>0</v>
      </c>
      <c r="D159">
        <v>0</v>
      </c>
      <c r="E159" t="s">
        <v>4</v>
      </c>
      <c r="F159">
        <v>36</v>
      </c>
      <c r="Q159">
        <v>2</v>
      </c>
      <c r="R159" s="5">
        <v>1</v>
      </c>
      <c r="S159">
        <v>16</v>
      </c>
    </row>
    <row r="160" spans="2:19">
      <c r="B160" t="s">
        <v>7</v>
      </c>
      <c r="C160">
        <v>0</v>
      </c>
      <c r="D160">
        <v>0</v>
      </c>
      <c r="E160" t="s">
        <v>4</v>
      </c>
      <c r="F160">
        <v>140</v>
      </c>
      <c r="Q160">
        <v>2</v>
      </c>
      <c r="R160" s="5">
        <v>1</v>
      </c>
      <c r="S160">
        <v>112</v>
      </c>
    </row>
    <row r="161" spans="2:19">
      <c r="B161" t="s">
        <v>7</v>
      </c>
      <c r="C161">
        <v>0</v>
      </c>
      <c r="D161">
        <v>0</v>
      </c>
      <c r="E161" t="s">
        <v>4</v>
      </c>
      <c r="F161">
        <v>60</v>
      </c>
      <c r="Q161">
        <v>2</v>
      </c>
      <c r="R161" s="5">
        <v>1</v>
      </c>
      <c r="S161">
        <v>32</v>
      </c>
    </row>
    <row r="162" spans="2:19">
      <c r="B162" t="s">
        <v>7</v>
      </c>
      <c r="C162">
        <v>0</v>
      </c>
      <c r="D162">
        <v>0</v>
      </c>
      <c r="E162" t="s">
        <v>4</v>
      </c>
      <c r="F162">
        <v>48</v>
      </c>
      <c r="Q162">
        <v>2</v>
      </c>
      <c r="R162" s="5">
        <v>1</v>
      </c>
      <c r="S162">
        <v>0</v>
      </c>
    </row>
    <row r="163" spans="2:19">
      <c r="B163" t="s">
        <v>7</v>
      </c>
      <c r="C163">
        <v>0</v>
      </c>
      <c r="D163">
        <v>0</v>
      </c>
      <c r="E163" t="s">
        <v>4</v>
      </c>
      <c r="F163">
        <v>1010</v>
      </c>
      <c r="Q163">
        <v>2</v>
      </c>
      <c r="R163" s="5">
        <v>2</v>
      </c>
      <c r="S163">
        <v>70</v>
      </c>
    </row>
    <row r="164" spans="2:19">
      <c r="B164" t="s">
        <v>7</v>
      </c>
      <c r="C164">
        <v>0</v>
      </c>
      <c r="D164">
        <v>0</v>
      </c>
      <c r="E164" t="s">
        <v>4</v>
      </c>
      <c r="F164">
        <v>40</v>
      </c>
      <c r="Q164">
        <v>2</v>
      </c>
      <c r="R164" s="5">
        <v>2</v>
      </c>
      <c r="S164">
        <v>390</v>
      </c>
    </row>
    <row r="165" spans="2:19">
      <c r="B165" t="s">
        <v>7</v>
      </c>
      <c r="C165">
        <v>0</v>
      </c>
      <c r="D165">
        <v>0</v>
      </c>
      <c r="E165" t="s">
        <v>4</v>
      </c>
      <c r="F165">
        <v>60</v>
      </c>
      <c r="Q165">
        <v>2</v>
      </c>
      <c r="R165" s="5">
        <v>2</v>
      </c>
      <c r="S165">
        <v>500</v>
      </c>
    </row>
    <row r="166" spans="2:19">
      <c r="B166" t="s">
        <v>7</v>
      </c>
      <c r="C166">
        <v>0</v>
      </c>
      <c r="D166">
        <v>0</v>
      </c>
      <c r="E166" t="s">
        <v>4</v>
      </c>
      <c r="F166">
        <v>72</v>
      </c>
      <c r="Q166">
        <v>2</v>
      </c>
      <c r="R166" s="5">
        <v>2</v>
      </c>
      <c r="S166">
        <v>10</v>
      </c>
    </row>
    <row r="167" spans="2:19">
      <c r="B167" t="s">
        <v>7</v>
      </c>
      <c r="C167">
        <v>0</v>
      </c>
      <c r="D167">
        <v>0</v>
      </c>
      <c r="E167" t="s">
        <v>4</v>
      </c>
      <c r="F167">
        <v>120</v>
      </c>
      <c r="Q167">
        <v>2</v>
      </c>
      <c r="R167" s="5">
        <v>2</v>
      </c>
      <c r="S167">
        <v>70</v>
      </c>
    </row>
    <row r="168" spans="2:19">
      <c r="B168" t="s">
        <v>7</v>
      </c>
      <c r="C168">
        <v>0</v>
      </c>
      <c r="D168">
        <v>0</v>
      </c>
      <c r="E168" t="s">
        <v>4</v>
      </c>
      <c r="F168">
        <v>48</v>
      </c>
      <c r="Q168">
        <v>2</v>
      </c>
      <c r="R168" s="5">
        <v>2</v>
      </c>
      <c r="S168">
        <v>210</v>
      </c>
    </row>
    <row r="169" spans="2:19">
      <c r="B169" t="s">
        <v>7</v>
      </c>
      <c r="C169">
        <v>0</v>
      </c>
      <c r="D169">
        <v>0</v>
      </c>
      <c r="E169" t="s">
        <v>4</v>
      </c>
      <c r="F169">
        <v>160</v>
      </c>
      <c r="Q169">
        <v>2</v>
      </c>
      <c r="R169" s="5">
        <v>2</v>
      </c>
      <c r="S169">
        <v>80</v>
      </c>
    </row>
    <row r="170" spans="2:19">
      <c r="B170" t="s">
        <v>7</v>
      </c>
      <c r="C170">
        <v>0</v>
      </c>
      <c r="D170">
        <v>0</v>
      </c>
      <c r="E170" t="s">
        <v>4</v>
      </c>
      <c r="F170">
        <v>150</v>
      </c>
      <c r="Q170">
        <v>2</v>
      </c>
      <c r="R170" s="5">
        <v>2</v>
      </c>
      <c r="S170">
        <v>10</v>
      </c>
    </row>
    <row r="171" spans="2:19">
      <c r="B171" t="s">
        <v>7</v>
      </c>
      <c r="C171">
        <v>0</v>
      </c>
      <c r="D171">
        <v>0</v>
      </c>
      <c r="E171" t="s">
        <v>4</v>
      </c>
      <c r="F171">
        <v>90</v>
      </c>
      <c r="Q171">
        <v>2</v>
      </c>
      <c r="R171" s="5">
        <v>2</v>
      </c>
      <c r="S171">
        <v>3760</v>
      </c>
    </row>
    <row r="172" spans="2:19">
      <c r="B172" t="s">
        <v>7</v>
      </c>
      <c r="C172">
        <v>0</v>
      </c>
      <c r="D172">
        <v>0</v>
      </c>
      <c r="E172" t="s">
        <v>4</v>
      </c>
      <c r="F172">
        <v>48</v>
      </c>
      <c r="Q172">
        <v>2</v>
      </c>
      <c r="R172" s="5">
        <v>2</v>
      </c>
      <c r="S172">
        <v>60</v>
      </c>
    </row>
    <row r="173" spans="2:19">
      <c r="B173" t="s">
        <v>7</v>
      </c>
      <c r="C173">
        <v>0</v>
      </c>
      <c r="D173">
        <v>0</v>
      </c>
      <c r="E173" t="s">
        <v>4</v>
      </c>
      <c r="F173">
        <v>60</v>
      </c>
      <c r="Q173">
        <v>2</v>
      </c>
      <c r="R173" s="5">
        <v>2</v>
      </c>
      <c r="S173">
        <v>2900</v>
      </c>
    </row>
    <row r="174" spans="2:19">
      <c r="B174" t="s">
        <v>7</v>
      </c>
      <c r="C174">
        <v>0</v>
      </c>
      <c r="D174">
        <v>0</v>
      </c>
      <c r="E174" t="s">
        <v>4</v>
      </c>
      <c r="F174">
        <v>270</v>
      </c>
      <c r="Q174">
        <v>2</v>
      </c>
      <c r="R174" s="5">
        <v>2</v>
      </c>
      <c r="S174">
        <v>70</v>
      </c>
    </row>
    <row r="175" spans="2:19">
      <c r="B175" t="s">
        <v>8</v>
      </c>
      <c r="C175">
        <v>0</v>
      </c>
      <c r="D175">
        <v>1</v>
      </c>
      <c r="E175" t="s">
        <v>6</v>
      </c>
      <c r="F175">
        <v>60</v>
      </c>
      <c r="Q175">
        <v>2</v>
      </c>
      <c r="R175" s="5">
        <v>2</v>
      </c>
      <c r="S175">
        <v>390</v>
      </c>
    </row>
    <row r="176" spans="2:19">
      <c r="B176" t="s">
        <v>8</v>
      </c>
      <c r="C176">
        <v>0</v>
      </c>
      <c r="D176">
        <v>1</v>
      </c>
      <c r="E176" t="s">
        <v>6</v>
      </c>
      <c r="F176">
        <v>330</v>
      </c>
      <c r="Q176">
        <v>2</v>
      </c>
      <c r="R176" s="5">
        <v>2</v>
      </c>
      <c r="S176">
        <v>500</v>
      </c>
    </row>
    <row r="177" spans="2:19">
      <c r="B177" t="s">
        <v>8</v>
      </c>
      <c r="C177">
        <v>0</v>
      </c>
      <c r="D177">
        <v>1</v>
      </c>
      <c r="E177" t="s">
        <v>6</v>
      </c>
      <c r="F177">
        <v>1050</v>
      </c>
      <c r="Q177">
        <v>2</v>
      </c>
      <c r="R177" s="5">
        <v>2</v>
      </c>
      <c r="S177">
        <v>10</v>
      </c>
    </row>
    <row r="178" spans="2:19">
      <c r="B178" t="s">
        <v>8</v>
      </c>
      <c r="C178">
        <v>0</v>
      </c>
      <c r="D178">
        <v>1</v>
      </c>
      <c r="E178" t="s">
        <v>6</v>
      </c>
      <c r="F178">
        <v>10</v>
      </c>
    </row>
    <row r="179" spans="2:19">
      <c r="B179" t="s">
        <v>8</v>
      </c>
      <c r="C179">
        <v>0</v>
      </c>
      <c r="D179">
        <v>1</v>
      </c>
      <c r="E179" t="s">
        <v>6</v>
      </c>
      <c r="F179">
        <v>60</v>
      </c>
    </row>
    <row r="180" spans="2:19">
      <c r="B180" t="s">
        <v>8</v>
      </c>
      <c r="C180">
        <v>0</v>
      </c>
      <c r="D180">
        <v>1</v>
      </c>
      <c r="E180" t="s">
        <v>6</v>
      </c>
      <c r="F180">
        <v>3000</v>
      </c>
    </row>
    <row r="181" spans="2:19">
      <c r="B181" t="s">
        <v>8</v>
      </c>
      <c r="C181">
        <v>0</v>
      </c>
      <c r="D181">
        <v>1</v>
      </c>
      <c r="E181" t="s">
        <v>6</v>
      </c>
      <c r="F181">
        <v>110</v>
      </c>
    </row>
    <row r="182" spans="2:19">
      <c r="B182" t="s">
        <v>8</v>
      </c>
      <c r="C182">
        <v>0</v>
      </c>
      <c r="D182">
        <v>1</v>
      </c>
      <c r="E182" t="s">
        <v>6</v>
      </c>
      <c r="F182">
        <v>0</v>
      </c>
    </row>
    <row r="183" spans="2:19">
      <c r="B183" t="s">
        <v>8</v>
      </c>
      <c r="C183">
        <v>0</v>
      </c>
      <c r="D183">
        <v>1</v>
      </c>
      <c r="E183" t="s">
        <v>6</v>
      </c>
      <c r="F183">
        <v>848</v>
      </c>
    </row>
    <row r="184" spans="2:19">
      <c r="B184" t="s">
        <v>8</v>
      </c>
      <c r="C184">
        <v>0</v>
      </c>
      <c r="D184">
        <v>1</v>
      </c>
      <c r="E184" t="s">
        <v>6</v>
      </c>
      <c r="F184">
        <v>8</v>
      </c>
    </row>
    <row r="185" spans="2:19">
      <c r="B185" t="s">
        <v>8</v>
      </c>
      <c r="C185">
        <v>0</v>
      </c>
      <c r="D185">
        <v>1</v>
      </c>
      <c r="E185" t="s">
        <v>6</v>
      </c>
      <c r="F185">
        <v>8</v>
      </c>
    </row>
    <row r="186" spans="2:19">
      <c r="B186" t="s">
        <v>8</v>
      </c>
      <c r="C186">
        <v>0</v>
      </c>
      <c r="D186">
        <v>1</v>
      </c>
      <c r="E186" t="s">
        <v>6</v>
      </c>
      <c r="F186">
        <v>16</v>
      </c>
    </row>
    <row r="187" spans="2:19">
      <c r="B187" t="s">
        <v>8</v>
      </c>
      <c r="C187">
        <v>0</v>
      </c>
      <c r="D187">
        <v>1</v>
      </c>
      <c r="E187" t="s">
        <v>6</v>
      </c>
      <c r="F187">
        <v>112</v>
      </c>
    </row>
    <row r="188" spans="2:19">
      <c r="B188" t="s">
        <v>8</v>
      </c>
      <c r="C188">
        <v>0</v>
      </c>
      <c r="D188">
        <v>1</v>
      </c>
      <c r="E188" t="s">
        <v>6</v>
      </c>
      <c r="F188">
        <v>32</v>
      </c>
    </row>
    <row r="189" spans="2:19">
      <c r="B189" t="s">
        <v>8</v>
      </c>
      <c r="C189">
        <v>0</v>
      </c>
      <c r="D189">
        <v>1</v>
      </c>
      <c r="E189" t="s">
        <v>6</v>
      </c>
      <c r="F189">
        <v>0</v>
      </c>
    </row>
    <row r="190" spans="2:19">
      <c r="B190" t="s">
        <v>8</v>
      </c>
      <c r="C190">
        <v>0</v>
      </c>
      <c r="D190">
        <v>1</v>
      </c>
      <c r="E190" t="s">
        <v>4</v>
      </c>
      <c r="F190">
        <v>70</v>
      </c>
    </row>
    <row r="191" spans="2:19">
      <c r="B191" t="s">
        <v>8</v>
      </c>
      <c r="C191">
        <v>0</v>
      </c>
      <c r="D191">
        <v>1</v>
      </c>
      <c r="E191" t="s">
        <v>4</v>
      </c>
      <c r="F191">
        <v>390</v>
      </c>
    </row>
    <row r="192" spans="2:19">
      <c r="B192" t="s">
        <v>8</v>
      </c>
      <c r="C192">
        <v>0</v>
      </c>
      <c r="D192">
        <v>1</v>
      </c>
      <c r="E192" t="s">
        <v>4</v>
      </c>
      <c r="F192">
        <v>500</v>
      </c>
    </row>
    <row r="193" spans="2:6">
      <c r="B193" t="s">
        <v>8</v>
      </c>
      <c r="C193">
        <v>0</v>
      </c>
      <c r="D193">
        <v>1</v>
      </c>
      <c r="E193" t="s">
        <v>4</v>
      </c>
      <c r="F193">
        <v>10</v>
      </c>
    </row>
    <row r="194" spans="2:6">
      <c r="B194" t="s">
        <v>8</v>
      </c>
      <c r="C194">
        <v>0</v>
      </c>
      <c r="D194">
        <v>1</v>
      </c>
      <c r="E194" t="s">
        <v>4</v>
      </c>
      <c r="F194">
        <v>70</v>
      </c>
    </row>
    <row r="195" spans="2:6">
      <c r="B195" t="s">
        <v>8</v>
      </c>
      <c r="C195">
        <v>0</v>
      </c>
      <c r="D195">
        <v>1</v>
      </c>
      <c r="E195" t="s">
        <v>4</v>
      </c>
      <c r="F195">
        <v>210</v>
      </c>
    </row>
    <row r="196" spans="2:6">
      <c r="B196" t="s">
        <v>8</v>
      </c>
      <c r="C196">
        <v>0</v>
      </c>
      <c r="D196">
        <v>1</v>
      </c>
      <c r="E196" t="s">
        <v>4</v>
      </c>
      <c r="F196">
        <v>80</v>
      </c>
    </row>
    <row r="197" spans="2:6">
      <c r="B197" t="s">
        <v>8</v>
      </c>
      <c r="C197">
        <v>0</v>
      </c>
      <c r="D197">
        <v>1</v>
      </c>
      <c r="E197" t="s">
        <v>4</v>
      </c>
      <c r="F197">
        <v>10</v>
      </c>
    </row>
    <row r="198" spans="2:6">
      <c r="B198" t="s">
        <v>8</v>
      </c>
      <c r="C198">
        <v>0</v>
      </c>
      <c r="D198">
        <v>1</v>
      </c>
      <c r="E198" t="s">
        <v>4</v>
      </c>
      <c r="F198">
        <v>3760</v>
      </c>
    </row>
    <row r="199" spans="2:6">
      <c r="B199" t="s">
        <v>8</v>
      </c>
      <c r="C199">
        <v>0</v>
      </c>
      <c r="D199">
        <v>1</v>
      </c>
      <c r="E199" t="s">
        <v>4</v>
      </c>
      <c r="F199">
        <v>60</v>
      </c>
    </row>
    <row r="200" spans="2:6">
      <c r="B200" t="s">
        <v>8</v>
      </c>
      <c r="C200">
        <v>0</v>
      </c>
      <c r="D200">
        <v>1</v>
      </c>
      <c r="E200" t="s">
        <v>4</v>
      </c>
      <c r="F200">
        <v>2900</v>
      </c>
    </row>
    <row r="201" spans="2:6">
      <c r="B201" t="s">
        <v>8</v>
      </c>
      <c r="C201">
        <v>0</v>
      </c>
      <c r="D201">
        <v>1</v>
      </c>
      <c r="E201" t="s">
        <v>4</v>
      </c>
      <c r="F201">
        <v>70</v>
      </c>
    </row>
    <row r="202" spans="2:6">
      <c r="B202" t="s">
        <v>8</v>
      </c>
      <c r="C202">
        <v>0</v>
      </c>
      <c r="D202">
        <v>1</v>
      </c>
      <c r="E202" t="s">
        <v>4</v>
      </c>
      <c r="F202">
        <v>390</v>
      </c>
    </row>
    <row r="203" spans="2:6">
      <c r="B203" t="s">
        <v>8</v>
      </c>
      <c r="C203">
        <v>0</v>
      </c>
      <c r="D203">
        <v>1</v>
      </c>
      <c r="E203" t="s">
        <v>4</v>
      </c>
      <c r="F203">
        <v>500</v>
      </c>
    </row>
    <row r="204" spans="2:6">
      <c r="B204" t="s">
        <v>8</v>
      </c>
      <c r="C204">
        <v>0</v>
      </c>
      <c r="D204">
        <v>1</v>
      </c>
      <c r="E204" t="s">
        <v>4</v>
      </c>
      <c r="F204">
        <v>10</v>
      </c>
    </row>
    <row r="205" spans="2:6">
      <c r="B205" t="s">
        <v>8</v>
      </c>
      <c r="C205">
        <v>0</v>
      </c>
      <c r="D205">
        <v>1</v>
      </c>
      <c r="E205" t="s">
        <v>4</v>
      </c>
      <c r="F205">
        <v>70</v>
      </c>
    </row>
    <row r="206" spans="2:6">
      <c r="B206" t="s">
        <v>8</v>
      </c>
      <c r="C206">
        <v>0</v>
      </c>
      <c r="D206">
        <v>1</v>
      </c>
      <c r="E206" t="s">
        <v>4</v>
      </c>
      <c r="F206">
        <v>210</v>
      </c>
    </row>
    <row r="207" spans="2:6">
      <c r="B207" t="s">
        <v>8</v>
      </c>
      <c r="C207">
        <v>0</v>
      </c>
      <c r="D207">
        <v>1</v>
      </c>
      <c r="E207" t="s">
        <v>4</v>
      </c>
      <c r="F207">
        <v>80</v>
      </c>
    </row>
    <row r="208" spans="2:6">
      <c r="B208" t="s">
        <v>8</v>
      </c>
      <c r="C208">
        <v>0</v>
      </c>
      <c r="D208">
        <v>1</v>
      </c>
      <c r="E208" t="s">
        <v>4</v>
      </c>
      <c r="F208">
        <v>10</v>
      </c>
    </row>
    <row r="209" spans="2:6">
      <c r="B209" t="s">
        <v>8</v>
      </c>
      <c r="C209">
        <v>0</v>
      </c>
      <c r="D209">
        <v>1</v>
      </c>
      <c r="E209" t="s">
        <v>4</v>
      </c>
      <c r="F209">
        <v>240</v>
      </c>
    </row>
    <row r="210" spans="2:6">
      <c r="B210" t="s">
        <v>8</v>
      </c>
      <c r="C210">
        <v>0</v>
      </c>
      <c r="D210">
        <v>1</v>
      </c>
      <c r="E210" t="s">
        <v>4</v>
      </c>
      <c r="F210">
        <v>120</v>
      </c>
    </row>
    <row r="211" spans="2:6">
      <c r="B211" t="s">
        <v>8</v>
      </c>
      <c r="C211">
        <v>0</v>
      </c>
      <c r="D211">
        <v>1</v>
      </c>
      <c r="E211" t="s">
        <v>4</v>
      </c>
      <c r="F211">
        <v>108</v>
      </c>
    </row>
    <row r="212" spans="2:6">
      <c r="B212" t="s">
        <v>8</v>
      </c>
      <c r="C212">
        <v>0</v>
      </c>
      <c r="D212">
        <v>1</v>
      </c>
      <c r="E212" t="s">
        <v>4</v>
      </c>
      <c r="F212">
        <v>122</v>
      </c>
    </row>
    <row r="213" spans="2:6">
      <c r="B213" t="s">
        <v>8</v>
      </c>
      <c r="C213">
        <v>0</v>
      </c>
      <c r="D213">
        <v>1</v>
      </c>
      <c r="E213" t="s">
        <v>4</v>
      </c>
      <c r="F213">
        <v>24</v>
      </c>
    </row>
    <row r="214" spans="2:6">
      <c r="B214" t="s">
        <v>8</v>
      </c>
      <c r="C214">
        <v>0</v>
      </c>
      <c r="D214">
        <v>1</v>
      </c>
      <c r="E214" t="s">
        <v>4</v>
      </c>
      <c r="F214">
        <v>240</v>
      </c>
    </row>
    <row r="215" spans="2:6">
      <c r="B215" t="s">
        <v>8</v>
      </c>
      <c r="C215">
        <v>0</v>
      </c>
      <c r="D215">
        <v>1</v>
      </c>
      <c r="E215" t="s">
        <v>4</v>
      </c>
      <c r="F215">
        <v>240</v>
      </c>
    </row>
    <row r="216" spans="2:6">
      <c r="B216" t="s">
        <v>8</v>
      </c>
      <c r="C216">
        <v>0</v>
      </c>
      <c r="D216">
        <v>1</v>
      </c>
      <c r="E216" t="s">
        <v>4</v>
      </c>
      <c r="F216">
        <v>250</v>
      </c>
    </row>
    <row r="217" spans="2:6">
      <c r="B217" t="s">
        <v>8</v>
      </c>
      <c r="C217">
        <v>0</v>
      </c>
      <c r="D217">
        <v>1</v>
      </c>
      <c r="E217" t="s">
        <v>4</v>
      </c>
      <c r="F217">
        <v>96</v>
      </c>
    </row>
    <row r="218" spans="2:6">
      <c r="B218" t="s">
        <v>8</v>
      </c>
      <c r="C218">
        <v>0</v>
      </c>
      <c r="D218">
        <v>1</v>
      </c>
      <c r="E218" t="s">
        <v>4</v>
      </c>
      <c r="F218">
        <v>60</v>
      </c>
    </row>
    <row r="219" spans="2:6">
      <c r="B219" t="s">
        <v>8</v>
      </c>
      <c r="C219">
        <v>0</v>
      </c>
      <c r="D219">
        <v>1</v>
      </c>
      <c r="E219" t="s">
        <v>4</v>
      </c>
      <c r="F219">
        <v>60</v>
      </c>
    </row>
    <row r="220" spans="2:6">
      <c r="B220" t="s">
        <v>8</v>
      </c>
      <c r="C220">
        <v>0</v>
      </c>
      <c r="D220">
        <v>1</v>
      </c>
      <c r="E220" t="s">
        <v>4</v>
      </c>
      <c r="F220">
        <v>396</v>
      </c>
    </row>
    <row r="221" spans="2:6">
      <c r="B221" t="s">
        <v>8</v>
      </c>
      <c r="C221">
        <v>0</v>
      </c>
      <c r="D221">
        <v>1</v>
      </c>
      <c r="E221" t="s">
        <v>4</v>
      </c>
      <c r="F221">
        <v>20</v>
      </c>
    </row>
    <row r="222" spans="2:6">
      <c r="B222" t="s">
        <v>8</v>
      </c>
      <c r="C222">
        <v>0</v>
      </c>
      <c r="D222">
        <v>1</v>
      </c>
      <c r="E222" t="s">
        <v>4</v>
      </c>
      <c r="F222">
        <v>50</v>
      </c>
    </row>
    <row r="223" spans="2:6">
      <c r="B223" t="s">
        <v>8</v>
      </c>
      <c r="C223">
        <v>0</v>
      </c>
      <c r="D223">
        <v>1</v>
      </c>
      <c r="E223" t="s">
        <v>4</v>
      </c>
      <c r="F223">
        <v>10</v>
      </c>
    </row>
    <row r="224" spans="2:6">
      <c r="B224" t="s">
        <v>8</v>
      </c>
      <c r="C224">
        <v>0</v>
      </c>
      <c r="D224">
        <v>1</v>
      </c>
      <c r="E224" t="s">
        <v>4</v>
      </c>
      <c r="F224">
        <v>50</v>
      </c>
    </row>
    <row r="225" spans="2:6">
      <c r="B225" t="s">
        <v>8</v>
      </c>
      <c r="C225">
        <v>0</v>
      </c>
      <c r="D225">
        <v>1</v>
      </c>
      <c r="E225" t="s">
        <v>4</v>
      </c>
      <c r="F225">
        <v>10</v>
      </c>
    </row>
    <row r="226" spans="2:6">
      <c r="B226" t="s">
        <v>8</v>
      </c>
      <c r="C226">
        <v>0</v>
      </c>
      <c r="D226">
        <v>1</v>
      </c>
      <c r="E226" t="s">
        <v>4</v>
      </c>
      <c r="F226">
        <v>340</v>
      </c>
    </row>
    <row r="227" spans="2:6">
      <c r="B227" t="s">
        <v>8</v>
      </c>
      <c r="C227">
        <v>0</v>
      </c>
      <c r="D227">
        <v>1</v>
      </c>
      <c r="E227" t="s">
        <v>4</v>
      </c>
      <c r="F227">
        <v>60</v>
      </c>
    </row>
    <row r="228" spans="2:6">
      <c r="B228" t="s">
        <v>8</v>
      </c>
      <c r="C228">
        <v>0</v>
      </c>
      <c r="D228">
        <v>1</v>
      </c>
      <c r="E228" t="s">
        <v>4</v>
      </c>
      <c r="F228">
        <v>30</v>
      </c>
    </row>
    <row r="229" spans="2:6">
      <c r="B229" t="s">
        <v>8</v>
      </c>
      <c r="C229">
        <v>0</v>
      </c>
      <c r="D229">
        <v>1</v>
      </c>
      <c r="E229" t="s">
        <v>4</v>
      </c>
      <c r="F229">
        <v>110</v>
      </c>
    </row>
    <row r="230" spans="2:6">
      <c r="B230" t="s">
        <v>8</v>
      </c>
      <c r="C230">
        <v>0</v>
      </c>
      <c r="D230">
        <v>1</v>
      </c>
      <c r="E230" t="s">
        <v>4</v>
      </c>
      <c r="F230">
        <v>100</v>
      </c>
    </row>
    <row r="231" spans="2:6">
      <c r="B231" t="s">
        <v>8</v>
      </c>
      <c r="C231">
        <v>0</v>
      </c>
      <c r="D231">
        <v>1</v>
      </c>
      <c r="E231" t="s">
        <v>4</v>
      </c>
      <c r="F231">
        <v>110</v>
      </c>
    </row>
    <row r="232" spans="2:6">
      <c r="B232" t="s">
        <v>8</v>
      </c>
      <c r="C232">
        <v>0</v>
      </c>
      <c r="D232">
        <v>1</v>
      </c>
      <c r="E232" t="s">
        <v>4</v>
      </c>
      <c r="F232">
        <v>10</v>
      </c>
    </row>
    <row r="233" spans="2:6">
      <c r="B233" t="s">
        <v>8</v>
      </c>
      <c r="C233">
        <v>0</v>
      </c>
      <c r="D233">
        <v>1</v>
      </c>
      <c r="E233" t="s">
        <v>4</v>
      </c>
      <c r="F233">
        <v>150</v>
      </c>
    </row>
    <row r="234" spans="2:6">
      <c r="B234" t="s">
        <v>8</v>
      </c>
      <c r="C234">
        <v>0</v>
      </c>
      <c r="D234">
        <v>1</v>
      </c>
      <c r="E234" t="s">
        <v>4</v>
      </c>
      <c r="F234">
        <v>10</v>
      </c>
    </row>
    <row r="235" spans="2:6">
      <c r="B235" t="s">
        <v>8</v>
      </c>
      <c r="C235">
        <v>0</v>
      </c>
      <c r="D235">
        <v>1</v>
      </c>
      <c r="E235" t="s">
        <v>4</v>
      </c>
      <c r="F235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60"/>
  <sheetViews>
    <sheetView topLeftCell="A117" zoomScale="77" zoomScaleNormal="77" workbookViewId="0">
      <selection activeCell="M174" sqref="M174"/>
    </sheetView>
  </sheetViews>
  <sheetFormatPr defaultColWidth="11" defaultRowHeight="15.75"/>
  <cols>
    <col min="5" max="5" width="17.125" customWidth="1"/>
  </cols>
  <sheetData>
    <row r="1" spans="1:16">
      <c r="A1" s="3" t="s">
        <v>27</v>
      </c>
    </row>
    <row r="2" spans="1:16">
      <c r="A2" t="s">
        <v>15</v>
      </c>
      <c r="B2" t="s">
        <v>16</v>
      </c>
      <c r="C2" t="s">
        <v>17</v>
      </c>
      <c r="D2" t="s">
        <v>18</v>
      </c>
      <c r="E2" t="s">
        <v>19</v>
      </c>
    </row>
    <row r="3" spans="1:16">
      <c r="A3" t="s">
        <v>20</v>
      </c>
      <c r="B3" t="s">
        <v>5</v>
      </c>
      <c r="C3" t="s">
        <v>4</v>
      </c>
      <c r="D3">
        <v>0</v>
      </c>
      <c r="E3">
        <v>0</v>
      </c>
      <c r="G3" t="s">
        <v>14</v>
      </c>
    </row>
    <row r="4" spans="1:16">
      <c r="A4" t="s">
        <v>21</v>
      </c>
      <c r="B4" t="s">
        <v>5</v>
      </c>
      <c r="C4" t="s">
        <v>4</v>
      </c>
      <c r="D4">
        <v>0</v>
      </c>
      <c r="E4">
        <v>0</v>
      </c>
      <c r="I4" t="s">
        <v>18</v>
      </c>
      <c r="J4" t="s">
        <v>19</v>
      </c>
    </row>
    <row r="5" spans="1:16">
      <c r="A5" t="s">
        <v>22</v>
      </c>
      <c r="B5" t="s">
        <v>5</v>
      </c>
      <c r="C5" t="s">
        <v>4</v>
      </c>
      <c r="D5">
        <v>0</v>
      </c>
      <c r="E5">
        <v>0</v>
      </c>
      <c r="G5" t="s">
        <v>5</v>
      </c>
      <c r="H5" t="s">
        <v>4</v>
      </c>
      <c r="I5">
        <v>1</v>
      </c>
      <c r="J5">
        <v>1</v>
      </c>
    </row>
    <row r="6" spans="1:16">
      <c r="A6" t="s">
        <v>20</v>
      </c>
      <c r="B6" t="s">
        <v>5</v>
      </c>
      <c r="C6" t="s">
        <v>6</v>
      </c>
      <c r="D6">
        <v>0</v>
      </c>
      <c r="E6">
        <v>0</v>
      </c>
      <c r="G6" t="s">
        <v>5</v>
      </c>
      <c r="H6" t="s">
        <v>6</v>
      </c>
      <c r="I6">
        <v>1</v>
      </c>
      <c r="J6">
        <v>1</v>
      </c>
    </row>
    <row r="7" spans="1:16">
      <c r="A7" t="s">
        <v>21</v>
      </c>
      <c r="B7" t="s">
        <v>5</v>
      </c>
      <c r="C7" t="s">
        <v>6</v>
      </c>
      <c r="D7">
        <v>0</v>
      </c>
      <c r="E7">
        <v>0</v>
      </c>
      <c r="G7" t="s">
        <v>3</v>
      </c>
      <c r="H7" t="s">
        <v>4</v>
      </c>
      <c r="I7">
        <v>10</v>
      </c>
      <c r="J7">
        <v>1</v>
      </c>
    </row>
    <row r="8" spans="1:16">
      <c r="A8" t="s">
        <v>22</v>
      </c>
      <c r="B8" t="s">
        <v>5</v>
      </c>
      <c r="C8" t="s">
        <v>6</v>
      </c>
      <c r="D8">
        <v>0</v>
      </c>
      <c r="E8">
        <v>0</v>
      </c>
      <c r="G8" t="s">
        <v>3</v>
      </c>
      <c r="H8" t="s">
        <v>6</v>
      </c>
      <c r="I8">
        <v>10</v>
      </c>
      <c r="J8">
        <v>1</v>
      </c>
    </row>
    <row r="9" spans="1:16">
      <c r="A9" t="s">
        <v>20</v>
      </c>
      <c r="B9" t="s">
        <v>3</v>
      </c>
      <c r="C9" t="s">
        <v>4</v>
      </c>
      <c r="D9">
        <v>10</v>
      </c>
      <c r="E9">
        <v>0</v>
      </c>
    </row>
    <row r="10" spans="1:16">
      <c r="A10" t="s">
        <v>21</v>
      </c>
      <c r="B10" t="s">
        <v>3</v>
      </c>
      <c r="C10" t="s">
        <v>4</v>
      </c>
      <c r="D10">
        <v>10</v>
      </c>
      <c r="E10">
        <v>0</v>
      </c>
    </row>
    <row r="11" spans="1:16">
      <c r="A11" t="s">
        <v>22</v>
      </c>
      <c r="B11" t="s">
        <v>3</v>
      </c>
      <c r="C11" t="s">
        <v>4</v>
      </c>
      <c r="D11">
        <v>10</v>
      </c>
      <c r="E11">
        <v>0</v>
      </c>
    </row>
    <row r="12" spans="1:16">
      <c r="A12" t="s">
        <v>20</v>
      </c>
      <c r="B12" t="s">
        <v>3</v>
      </c>
      <c r="C12" t="s">
        <v>6</v>
      </c>
      <c r="D12">
        <v>0</v>
      </c>
      <c r="E12">
        <v>0</v>
      </c>
    </row>
    <row r="13" spans="1:16">
      <c r="A13" t="s">
        <v>21</v>
      </c>
      <c r="B13" t="s">
        <v>3</v>
      </c>
      <c r="C13" t="s">
        <v>6</v>
      </c>
      <c r="D13">
        <v>0</v>
      </c>
      <c r="E13">
        <v>0</v>
      </c>
    </row>
    <row r="14" spans="1:16">
      <c r="A14" t="s">
        <v>22</v>
      </c>
      <c r="B14" t="s">
        <v>3</v>
      </c>
      <c r="C14" t="s">
        <v>6</v>
      </c>
      <c r="D14">
        <v>0</v>
      </c>
      <c r="E14">
        <v>0</v>
      </c>
    </row>
    <row r="15" spans="1:16">
      <c r="P15" t="s">
        <v>19</v>
      </c>
    </row>
    <row r="16" spans="1:16">
      <c r="A16" t="s">
        <v>15</v>
      </c>
      <c r="B16" t="s">
        <v>16</v>
      </c>
      <c r="C16" t="s">
        <v>17</v>
      </c>
      <c r="P16" t="s">
        <v>34</v>
      </c>
    </row>
    <row r="17" spans="1:18">
      <c r="A17" t="s">
        <v>20</v>
      </c>
      <c r="B17" t="s">
        <v>5</v>
      </c>
      <c r="C17" t="s">
        <v>4</v>
      </c>
      <c r="D17">
        <v>0</v>
      </c>
      <c r="E17">
        <v>24</v>
      </c>
      <c r="O17" t="s">
        <v>82</v>
      </c>
      <c r="P17">
        <f>E17+E20</f>
        <v>24</v>
      </c>
    </row>
    <row r="18" spans="1:18">
      <c r="A18" t="s">
        <v>21</v>
      </c>
      <c r="B18" t="s">
        <v>5</v>
      </c>
      <c r="C18" t="s">
        <v>4</v>
      </c>
      <c r="D18">
        <v>0</v>
      </c>
      <c r="E18">
        <v>60</v>
      </c>
      <c r="O18" t="s">
        <v>82</v>
      </c>
      <c r="P18">
        <f>E18+E21</f>
        <v>72</v>
      </c>
      <c r="Q18">
        <f>AVERAGE(P17:P19)</f>
        <v>36</v>
      </c>
      <c r="R18" t="s">
        <v>12</v>
      </c>
    </row>
    <row r="19" spans="1:18">
      <c r="A19" t="s">
        <v>22</v>
      </c>
      <c r="B19" t="s">
        <v>5</v>
      </c>
      <c r="C19" t="s">
        <v>4</v>
      </c>
      <c r="D19">
        <v>0</v>
      </c>
      <c r="E19">
        <v>12</v>
      </c>
      <c r="O19" t="s">
        <v>82</v>
      </c>
      <c r="P19">
        <f>E19+E22</f>
        <v>12</v>
      </c>
      <c r="Q19">
        <f>STDEV(P17:P19)/SQRT(3)</f>
        <v>18.330302779823363</v>
      </c>
      <c r="R19" t="s">
        <v>11</v>
      </c>
    </row>
    <row r="20" spans="1:18">
      <c r="A20" t="s">
        <v>20</v>
      </c>
      <c r="B20" t="s">
        <v>5</v>
      </c>
      <c r="C20" t="s">
        <v>6</v>
      </c>
      <c r="D20">
        <v>0</v>
      </c>
      <c r="E20">
        <v>0</v>
      </c>
      <c r="I20" t="s">
        <v>18</v>
      </c>
      <c r="J20" t="s">
        <v>19</v>
      </c>
      <c r="L20" s="4" t="s">
        <v>24</v>
      </c>
      <c r="M20" s="4"/>
      <c r="N20" s="4"/>
      <c r="O20" t="s">
        <v>83</v>
      </c>
      <c r="P20">
        <f>E23+E26</f>
        <v>48</v>
      </c>
    </row>
    <row r="21" spans="1:18">
      <c r="A21" t="s">
        <v>21</v>
      </c>
      <c r="B21" t="s">
        <v>5</v>
      </c>
      <c r="C21" t="s">
        <v>6</v>
      </c>
      <c r="D21">
        <v>0</v>
      </c>
      <c r="E21">
        <v>12</v>
      </c>
      <c r="G21" s="2" t="s">
        <v>5</v>
      </c>
      <c r="H21" s="2" t="s">
        <v>4</v>
      </c>
      <c r="I21">
        <v>1</v>
      </c>
      <c r="J21">
        <f>AVERAGE(E17:E19)</f>
        <v>32</v>
      </c>
      <c r="O21" t="s">
        <v>83</v>
      </c>
      <c r="P21">
        <f>E24+E27</f>
        <v>60</v>
      </c>
      <c r="Q21">
        <f>AVERAGE(P20:P22)</f>
        <v>40</v>
      </c>
      <c r="R21" t="s">
        <v>12</v>
      </c>
    </row>
    <row r="22" spans="1:18">
      <c r="A22" t="s">
        <v>22</v>
      </c>
      <c r="B22" t="s">
        <v>5</v>
      </c>
      <c r="C22" t="s">
        <v>6</v>
      </c>
      <c r="D22">
        <v>0</v>
      </c>
      <c r="E22">
        <v>0</v>
      </c>
      <c r="G22" s="2" t="s">
        <v>5</v>
      </c>
      <c r="H22" s="2" t="s">
        <v>6</v>
      </c>
      <c r="I22">
        <v>1</v>
      </c>
      <c r="J22">
        <f>AVERAGE(E20:E22)</f>
        <v>4</v>
      </c>
      <c r="O22" t="s">
        <v>83</v>
      </c>
      <c r="P22">
        <v>12</v>
      </c>
      <c r="Q22">
        <f>STDEV(P20:P22)/SQRT(3)</f>
        <v>14.422205101855958</v>
      </c>
      <c r="R22" t="s">
        <v>11</v>
      </c>
    </row>
    <row r="23" spans="1:18">
      <c r="A23" t="s">
        <v>20</v>
      </c>
      <c r="B23" t="s">
        <v>3</v>
      </c>
      <c r="C23" t="s">
        <v>4</v>
      </c>
      <c r="D23">
        <v>100</v>
      </c>
      <c r="E23">
        <v>48</v>
      </c>
      <c r="G23" s="2" t="s">
        <v>3</v>
      </c>
      <c r="H23" s="2" t="s">
        <v>4</v>
      </c>
      <c r="I23">
        <v>100</v>
      </c>
      <c r="J23">
        <f>AVERAGE(E23:E25)</f>
        <v>36</v>
      </c>
    </row>
    <row r="24" spans="1:18">
      <c r="A24" t="s">
        <v>21</v>
      </c>
      <c r="B24" t="s">
        <v>3</v>
      </c>
      <c r="C24" t="s">
        <v>4</v>
      </c>
      <c r="D24">
        <v>100</v>
      </c>
      <c r="E24">
        <v>60</v>
      </c>
      <c r="G24" s="2" t="s">
        <v>3</v>
      </c>
      <c r="H24" s="2" t="s">
        <v>6</v>
      </c>
      <c r="I24">
        <v>100</v>
      </c>
      <c r="J24">
        <v>1</v>
      </c>
    </row>
    <row r="25" spans="1:18">
      <c r="A25" t="s">
        <v>22</v>
      </c>
      <c r="B25" t="s">
        <v>3</v>
      </c>
      <c r="C25" t="s">
        <v>4</v>
      </c>
      <c r="D25">
        <v>100</v>
      </c>
      <c r="E25">
        <v>0</v>
      </c>
    </row>
    <row r="26" spans="1:18">
      <c r="A26" t="s">
        <v>20</v>
      </c>
      <c r="B26" t="s">
        <v>3</v>
      </c>
      <c r="C26" t="s">
        <v>6</v>
      </c>
      <c r="D26">
        <v>0</v>
      </c>
      <c r="E26">
        <v>0</v>
      </c>
    </row>
    <row r="27" spans="1:18">
      <c r="A27" t="s">
        <v>21</v>
      </c>
      <c r="B27" t="s">
        <v>3</v>
      </c>
      <c r="C27" t="s">
        <v>6</v>
      </c>
      <c r="D27">
        <v>0</v>
      </c>
      <c r="E27">
        <v>0</v>
      </c>
      <c r="G27" s="2" t="s">
        <v>23</v>
      </c>
      <c r="I27">
        <v>0</v>
      </c>
      <c r="J27">
        <f>STDEV(E17:E19)/SQRT(3)</f>
        <v>14.422205101855958</v>
      </c>
    </row>
    <row r="28" spans="1:18">
      <c r="A28" t="s">
        <v>22</v>
      </c>
      <c r="B28" t="s">
        <v>3</v>
      </c>
      <c r="C28" t="s">
        <v>6</v>
      </c>
      <c r="D28">
        <v>0</v>
      </c>
      <c r="E28">
        <v>0</v>
      </c>
      <c r="I28">
        <v>0</v>
      </c>
      <c r="J28">
        <f>STDEV(E20:E22)/SQRT(3)</f>
        <v>4</v>
      </c>
    </row>
    <row r="29" spans="1:18">
      <c r="I29">
        <v>0</v>
      </c>
      <c r="J29">
        <f>STDEV(E23:E25)/SQRT(3)</f>
        <v>18.330302779823363</v>
      </c>
    </row>
    <row r="30" spans="1:18">
      <c r="I30">
        <v>0</v>
      </c>
      <c r="J30">
        <v>0</v>
      </c>
      <c r="P30" t="s">
        <v>19</v>
      </c>
    </row>
    <row r="31" spans="1:18">
      <c r="P31" t="s">
        <v>34</v>
      </c>
    </row>
    <row r="32" spans="1:18">
      <c r="A32" t="s">
        <v>20</v>
      </c>
      <c r="B32" t="s">
        <v>5</v>
      </c>
      <c r="C32" t="s">
        <v>4</v>
      </c>
      <c r="D32">
        <v>0</v>
      </c>
      <c r="E32">
        <v>3288</v>
      </c>
      <c r="L32" s="4" t="s">
        <v>25</v>
      </c>
      <c r="M32" s="4"/>
      <c r="N32" s="4"/>
      <c r="O32" t="s">
        <v>82</v>
      </c>
      <c r="P32">
        <f>E32+E38</f>
        <v>3384</v>
      </c>
    </row>
    <row r="33" spans="1:18">
      <c r="A33" t="s">
        <v>21</v>
      </c>
      <c r="B33" t="s">
        <v>5</v>
      </c>
      <c r="C33" t="s">
        <v>4</v>
      </c>
      <c r="D33">
        <v>0</v>
      </c>
      <c r="E33">
        <v>1350</v>
      </c>
      <c r="O33" t="s">
        <v>82</v>
      </c>
      <c r="P33">
        <f>E33+E39</f>
        <v>1392</v>
      </c>
    </row>
    <row r="34" spans="1:18">
      <c r="A34" t="s">
        <v>22</v>
      </c>
      <c r="B34" t="s">
        <v>5</v>
      </c>
      <c r="C34" t="s">
        <v>4</v>
      </c>
      <c r="D34">
        <v>0</v>
      </c>
      <c r="E34">
        <v>852</v>
      </c>
      <c r="O34" t="s">
        <v>82</v>
      </c>
      <c r="P34">
        <f>E34+E40</f>
        <v>864</v>
      </c>
    </row>
    <row r="35" spans="1:18">
      <c r="B35" t="s">
        <v>5</v>
      </c>
      <c r="C35" t="s">
        <v>4</v>
      </c>
      <c r="D35">
        <v>0</v>
      </c>
      <c r="E35">
        <v>1344</v>
      </c>
      <c r="O35" t="s">
        <v>82</v>
      </c>
      <c r="P35">
        <v>1344</v>
      </c>
    </row>
    <row r="36" spans="1:18">
      <c r="B36" t="s">
        <v>5</v>
      </c>
      <c r="C36" t="s">
        <v>4</v>
      </c>
      <c r="D36">
        <v>0</v>
      </c>
      <c r="E36">
        <v>1680</v>
      </c>
      <c r="O36" t="s">
        <v>82</v>
      </c>
      <c r="P36">
        <v>1680</v>
      </c>
      <c r="Q36">
        <f>AVERAGE(P32:P37)</f>
        <v>1720</v>
      </c>
      <c r="R36" t="s">
        <v>12</v>
      </c>
    </row>
    <row r="37" spans="1:18">
      <c r="B37" t="s">
        <v>5</v>
      </c>
      <c r="C37" t="s">
        <v>4</v>
      </c>
      <c r="D37">
        <v>0</v>
      </c>
      <c r="E37">
        <v>1656</v>
      </c>
      <c r="O37" t="s">
        <v>82</v>
      </c>
      <c r="P37">
        <v>1656</v>
      </c>
      <c r="Q37">
        <f>STDEV(P32:P37)/SQRT(6)</f>
        <v>353.84968560110383</v>
      </c>
      <c r="R37" t="s">
        <v>11</v>
      </c>
    </row>
    <row r="38" spans="1:18">
      <c r="A38" t="s">
        <v>20</v>
      </c>
      <c r="B38" t="s">
        <v>5</v>
      </c>
      <c r="C38" t="s">
        <v>6</v>
      </c>
      <c r="D38">
        <v>0</v>
      </c>
      <c r="E38">
        <v>96</v>
      </c>
      <c r="I38" t="s">
        <v>18</v>
      </c>
      <c r="J38" t="s">
        <v>19</v>
      </c>
      <c r="O38" t="s">
        <v>83</v>
      </c>
      <c r="P38">
        <f>E41+E47</f>
        <v>3480</v>
      </c>
    </row>
    <row r="39" spans="1:18">
      <c r="A39" t="s">
        <v>21</v>
      </c>
      <c r="B39" t="s">
        <v>5</v>
      </c>
      <c r="C39" t="s">
        <v>6</v>
      </c>
      <c r="D39">
        <v>0</v>
      </c>
      <c r="E39">
        <v>42</v>
      </c>
      <c r="G39" t="s">
        <v>5</v>
      </c>
      <c r="H39" t="s">
        <v>4</v>
      </c>
      <c r="I39">
        <v>1</v>
      </c>
      <c r="J39">
        <f>AVERAGE(E32:E37)</f>
        <v>1695</v>
      </c>
      <c r="O39" t="s">
        <v>83</v>
      </c>
      <c r="P39">
        <f>E42+E48</f>
        <v>1170</v>
      </c>
    </row>
    <row r="40" spans="1:18">
      <c r="A40" t="s">
        <v>22</v>
      </c>
      <c r="B40" t="s">
        <v>5</v>
      </c>
      <c r="C40" t="s">
        <v>6</v>
      </c>
      <c r="D40">
        <v>0</v>
      </c>
      <c r="E40">
        <v>12</v>
      </c>
      <c r="G40" t="s">
        <v>5</v>
      </c>
      <c r="H40" t="s">
        <v>6</v>
      </c>
      <c r="I40">
        <v>1</v>
      </c>
      <c r="J40">
        <f>AVERAGE(E38:E40)</f>
        <v>50</v>
      </c>
      <c r="O40" t="s">
        <v>83</v>
      </c>
      <c r="P40">
        <v>252</v>
      </c>
    </row>
    <row r="41" spans="1:18">
      <c r="A41" t="s">
        <v>20</v>
      </c>
      <c r="B41" t="s">
        <v>3</v>
      </c>
      <c r="C41" t="s">
        <v>4</v>
      </c>
      <c r="D41">
        <v>1000</v>
      </c>
      <c r="E41">
        <v>3444</v>
      </c>
      <c r="G41" t="s">
        <v>3</v>
      </c>
      <c r="H41" t="s">
        <v>4</v>
      </c>
      <c r="I41">
        <v>1000</v>
      </c>
      <c r="J41">
        <f>AVERAGE(E41:E46)</f>
        <v>1155</v>
      </c>
      <c r="O41" t="s">
        <v>83</v>
      </c>
      <c r="P41">
        <v>156</v>
      </c>
    </row>
    <row r="42" spans="1:18">
      <c r="A42" t="s">
        <v>21</v>
      </c>
      <c r="B42" t="s">
        <v>3</v>
      </c>
      <c r="C42" t="s">
        <v>4</v>
      </c>
      <c r="D42">
        <v>1000</v>
      </c>
      <c r="E42">
        <v>1170</v>
      </c>
      <c r="G42" t="s">
        <v>3</v>
      </c>
      <c r="H42" t="s">
        <v>6</v>
      </c>
      <c r="I42">
        <v>1000</v>
      </c>
      <c r="J42">
        <f>AVERAGE(E47:E49)</f>
        <v>20</v>
      </c>
      <c r="O42" t="s">
        <v>83</v>
      </c>
      <c r="P42">
        <v>144</v>
      </c>
      <c r="Q42">
        <f>AVERAGE(P38:P43)</f>
        <v>1165</v>
      </c>
      <c r="R42" t="s">
        <v>12</v>
      </c>
    </row>
    <row r="43" spans="1:18">
      <c r="A43" t="s">
        <v>22</v>
      </c>
      <c r="B43" t="s">
        <v>3</v>
      </c>
      <c r="C43" t="s">
        <v>4</v>
      </c>
      <c r="D43">
        <v>1000</v>
      </c>
      <c r="E43">
        <v>228</v>
      </c>
      <c r="O43" t="s">
        <v>83</v>
      </c>
      <c r="P43">
        <v>1788</v>
      </c>
      <c r="Q43">
        <f>STDEV(P38:P43)/SQRT(6)</f>
        <v>536.70196571281531</v>
      </c>
      <c r="R43" t="s">
        <v>11</v>
      </c>
    </row>
    <row r="44" spans="1:18">
      <c r="B44" t="s">
        <v>3</v>
      </c>
      <c r="C44" t="s">
        <v>4</v>
      </c>
      <c r="D44">
        <v>1000</v>
      </c>
      <c r="E44">
        <v>156</v>
      </c>
    </row>
    <row r="45" spans="1:18">
      <c r="B45" t="s">
        <v>3</v>
      </c>
      <c r="C45" t="s">
        <v>4</v>
      </c>
      <c r="D45">
        <v>1000</v>
      </c>
      <c r="E45">
        <v>144</v>
      </c>
    </row>
    <row r="46" spans="1:18">
      <c r="B46" t="s">
        <v>3</v>
      </c>
      <c r="C46" t="s">
        <v>4</v>
      </c>
      <c r="D46">
        <v>1000</v>
      </c>
      <c r="E46">
        <v>1788</v>
      </c>
    </row>
    <row r="47" spans="1:18">
      <c r="A47" t="s">
        <v>20</v>
      </c>
      <c r="B47" t="s">
        <v>3</v>
      </c>
      <c r="C47" t="s">
        <v>6</v>
      </c>
      <c r="D47">
        <v>0</v>
      </c>
      <c r="E47">
        <v>36</v>
      </c>
      <c r="G47" t="s">
        <v>23</v>
      </c>
      <c r="I47">
        <v>0</v>
      </c>
      <c r="J47">
        <f>STDEV(E32:E37)/SQRT(6)</f>
        <v>341.1876316632829</v>
      </c>
    </row>
    <row r="48" spans="1:18">
      <c r="A48" t="s">
        <v>21</v>
      </c>
      <c r="B48" t="s">
        <v>3</v>
      </c>
      <c r="C48" t="s">
        <v>6</v>
      </c>
      <c r="D48">
        <v>0</v>
      </c>
      <c r="E48">
        <v>0</v>
      </c>
      <c r="I48">
        <v>0</v>
      </c>
      <c r="J48">
        <f>STDEV(E38:E40)/SQRT(3)</f>
        <v>24.576411454889016</v>
      </c>
    </row>
    <row r="49" spans="1:18">
      <c r="A49" t="s">
        <v>22</v>
      </c>
      <c r="B49" t="s">
        <v>3</v>
      </c>
      <c r="C49" t="s">
        <v>6</v>
      </c>
      <c r="D49">
        <v>0</v>
      </c>
      <c r="E49">
        <v>24</v>
      </c>
      <c r="I49">
        <v>0</v>
      </c>
      <c r="J49">
        <f>STDEV(E41:E46)/SQRT(6)</f>
        <v>532.91293848057398</v>
      </c>
      <c r="P49" t="s">
        <v>19</v>
      </c>
    </row>
    <row r="50" spans="1:18">
      <c r="I50">
        <v>0</v>
      </c>
      <c r="J50">
        <f>STDEV(E47:E49)/SQRT(3)</f>
        <v>10.583005244258363</v>
      </c>
      <c r="P50" t="s">
        <v>34</v>
      </c>
    </row>
    <row r="51" spans="1:18">
      <c r="L51" s="4" t="s">
        <v>26</v>
      </c>
      <c r="M51" s="4"/>
      <c r="N51" s="4"/>
      <c r="O51" t="s">
        <v>82</v>
      </c>
      <c r="P51">
        <f>E52+E55</f>
        <v>2328</v>
      </c>
    </row>
    <row r="52" spans="1:18">
      <c r="A52" t="s">
        <v>20</v>
      </c>
      <c r="B52" t="s">
        <v>5</v>
      </c>
      <c r="C52" t="s">
        <v>4</v>
      </c>
      <c r="D52">
        <v>0</v>
      </c>
      <c r="E52">
        <v>2256</v>
      </c>
      <c r="O52" t="s">
        <v>82</v>
      </c>
      <c r="P52">
        <f>3876+36</f>
        <v>3912</v>
      </c>
      <c r="Q52">
        <f>AVERAGE(P51:P53)</f>
        <v>2926</v>
      </c>
      <c r="R52" t="s">
        <v>12</v>
      </c>
    </row>
    <row r="53" spans="1:18">
      <c r="A53" t="s">
        <v>21</v>
      </c>
      <c r="B53" t="s">
        <v>5</v>
      </c>
      <c r="C53" t="s">
        <v>4</v>
      </c>
      <c r="D53">
        <v>0</v>
      </c>
      <c r="E53">
        <v>3876</v>
      </c>
      <c r="O53" t="s">
        <v>82</v>
      </c>
      <c r="P53">
        <f>E54+E57</f>
        <v>2538</v>
      </c>
      <c r="Q53">
        <f>STDEV(P51:P53)/SQRT(3)</f>
        <v>496.71319692554977</v>
      </c>
      <c r="R53" t="s">
        <v>11</v>
      </c>
    </row>
    <row r="54" spans="1:18">
      <c r="A54" t="s">
        <v>22</v>
      </c>
      <c r="B54" t="s">
        <v>5</v>
      </c>
      <c r="C54" t="s">
        <v>4</v>
      </c>
      <c r="D54">
        <v>0</v>
      </c>
      <c r="E54">
        <v>2442</v>
      </c>
      <c r="O54" t="s">
        <v>83</v>
      </c>
      <c r="P54">
        <v>2268</v>
      </c>
    </row>
    <row r="55" spans="1:18">
      <c r="A55" t="s">
        <v>20</v>
      </c>
      <c r="B55" t="s">
        <v>5</v>
      </c>
      <c r="C55" t="s">
        <v>6</v>
      </c>
      <c r="D55">
        <v>0</v>
      </c>
      <c r="E55">
        <v>72</v>
      </c>
      <c r="I55" t="s">
        <v>18</v>
      </c>
      <c r="J55" t="s">
        <v>19</v>
      </c>
      <c r="O55" t="s">
        <v>83</v>
      </c>
      <c r="P55">
        <f>1596+24</f>
        <v>1620</v>
      </c>
      <c r="Q55">
        <f>AVERAGE(P54:P56)</f>
        <v>1924</v>
      </c>
      <c r="R55" t="s">
        <v>12</v>
      </c>
    </row>
    <row r="56" spans="1:18">
      <c r="A56" t="s">
        <v>21</v>
      </c>
      <c r="B56" t="s">
        <v>5</v>
      </c>
      <c r="C56" t="s">
        <v>6</v>
      </c>
      <c r="D56">
        <v>0</v>
      </c>
      <c r="E56">
        <v>138</v>
      </c>
      <c r="G56" t="s">
        <v>5</v>
      </c>
      <c r="H56" t="s">
        <v>4</v>
      </c>
      <c r="I56">
        <v>1</v>
      </c>
      <c r="J56">
        <f>AVERAGE(E52:E54)</f>
        <v>2858</v>
      </c>
      <c r="O56" t="s">
        <v>83</v>
      </c>
      <c r="P56">
        <v>1884</v>
      </c>
      <c r="Q56">
        <f>STDEV(P54:P56)/SQRT(3)</f>
        <v>188.12761626087757</v>
      </c>
      <c r="R56" t="s">
        <v>11</v>
      </c>
    </row>
    <row r="57" spans="1:18">
      <c r="A57" t="s">
        <v>22</v>
      </c>
      <c r="B57" t="s">
        <v>5</v>
      </c>
      <c r="C57" t="s">
        <v>6</v>
      </c>
      <c r="D57">
        <v>0</v>
      </c>
      <c r="E57">
        <v>96</v>
      </c>
      <c r="G57" t="s">
        <v>5</v>
      </c>
      <c r="H57" t="s">
        <v>6</v>
      </c>
      <c r="I57">
        <v>1</v>
      </c>
      <c r="J57">
        <f>AVERAGE(E55:E57)</f>
        <v>102</v>
      </c>
    </row>
    <row r="58" spans="1:18">
      <c r="A58" t="s">
        <v>20</v>
      </c>
      <c r="B58" t="s">
        <v>3</v>
      </c>
      <c r="C58" t="s">
        <v>4</v>
      </c>
      <c r="D58">
        <v>10000</v>
      </c>
      <c r="E58">
        <v>2268</v>
      </c>
      <c r="G58" t="s">
        <v>3</v>
      </c>
      <c r="H58" t="s">
        <v>4</v>
      </c>
      <c r="I58">
        <v>10000</v>
      </c>
      <c r="J58">
        <f>AVERAGE(E58:E60)</f>
        <v>1916</v>
      </c>
    </row>
    <row r="59" spans="1:18">
      <c r="A59" t="s">
        <v>21</v>
      </c>
      <c r="B59" t="s">
        <v>3</v>
      </c>
      <c r="C59" t="s">
        <v>4</v>
      </c>
      <c r="D59">
        <v>10000</v>
      </c>
      <c r="E59">
        <v>1596</v>
      </c>
      <c r="G59" t="s">
        <v>3</v>
      </c>
      <c r="H59" t="s">
        <v>6</v>
      </c>
      <c r="I59">
        <v>10000</v>
      </c>
      <c r="J59">
        <f>AVERAGE(E61:E63)</f>
        <v>8</v>
      </c>
    </row>
    <row r="60" spans="1:18">
      <c r="A60" t="s">
        <v>22</v>
      </c>
      <c r="B60" t="s">
        <v>3</v>
      </c>
      <c r="C60" t="s">
        <v>4</v>
      </c>
      <c r="D60">
        <v>10000</v>
      </c>
      <c r="E60">
        <v>1884</v>
      </c>
    </row>
    <row r="61" spans="1:18">
      <c r="A61" t="s">
        <v>20</v>
      </c>
      <c r="B61" t="s">
        <v>3</v>
      </c>
      <c r="C61" t="s">
        <v>6</v>
      </c>
      <c r="D61">
        <v>10000</v>
      </c>
      <c r="E61">
        <v>0</v>
      </c>
      <c r="G61" t="s">
        <v>23</v>
      </c>
      <c r="I61">
        <v>0</v>
      </c>
      <c r="J61">
        <f>STDEV(E52:E54)/SQRT(3)</f>
        <v>511.82418856478444</v>
      </c>
    </row>
    <row r="62" spans="1:18">
      <c r="A62" t="s">
        <v>21</v>
      </c>
      <c r="B62" t="s">
        <v>3</v>
      </c>
      <c r="C62" t="s">
        <v>6</v>
      </c>
      <c r="D62">
        <v>10000</v>
      </c>
      <c r="E62">
        <v>24</v>
      </c>
      <c r="I62">
        <v>0</v>
      </c>
      <c r="J62">
        <f>STDEV(E55:E57)/SQRT(3)</f>
        <v>19.287301521985913</v>
      </c>
    </row>
    <row r="63" spans="1:18">
      <c r="A63" t="s">
        <v>22</v>
      </c>
      <c r="B63" t="s">
        <v>3</v>
      </c>
      <c r="C63" t="s">
        <v>6</v>
      </c>
      <c r="D63">
        <v>10000</v>
      </c>
      <c r="E63">
        <v>0</v>
      </c>
      <c r="I63">
        <v>0</v>
      </c>
      <c r="J63">
        <f>STDEV(E58:E60)/SQRT(3)</f>
        <v>194.64840096954302</v>
      </c>
    </row>
    <row r="64" spans="1:18">
      <c r="I64">
        <v>0</v>
      </c>
      <c r="J64">
        <f>STDEV(E61:E63)/SQRT(3)</f>
        <v>8</v>
      </c>
    </row>
    <row r="72" spans="1:10">
      <c r="A72" s="3" t="s">
        <v>33</v>
      </c>
    </row>
    <row r="73" spans="1:10">
      <c r="C73" t="s">
        <v>28</v>
      </c>
      <c r="D73" t="s">
        <v>29</v>
      </c>
    </row>
    <row r="74" spans="1:10">
      <c r="A74" t="s">
        <v>16</v>
      </c>
      <c r="B74" t="s">
        <v>17</v>
      </c>
      <c r="C74" t="s">
        <v>18</v>
      </c>
      <c r="D74" t="s">
        <v>19</v>
      </c>
      <c r="I74" t="s">
        <v>18</v>
      </c>
      <c r="J74" t="s">
        <v>19</v>
      </c>
    </row>
    <row r="75" spans="1:10">
      <c r="A75" t="s">
        <v>5</v>
      </c>
      <c r="B75" t="s">
        <v>4</v>
      </c>
      <c r="C75">
        <v>10</v>
      </c>
      <c r="D75">
        <v>0</v>
      </c>
      <c r="G75" t="s">
        <v>5</v>
      </c>
      <c r="H75" t="s">
        <v>4</v>
      </c>
      <c r="I75">
        <v>10</v>
      </c>
      <c r="J75">
        <v>1</v>
      </c>
    </row>
    <row r="76" spans="1:10">
      <c r="A76" t="s">
        <v>5</v>
      </c>
      <c r="B76" t="s">
        <v>4</v>
      </c>
      <c r="C76">
        <v>10</v>
      </c>
      <c r="D76">
        <v>0</v>
      </c>
      <c r="G76" t="s">
        <v>5</v>
      </c>
      <c r="H76" t="s">
        <v>6</v>
      </c>
      <c r="I76">
        <v>1</v>
      </c>
      <c r="J76">
        <v>1</v>
      </c>
    </row>
    <row r="77" spans="1:10">
      <c r="A77" t="s">
        <v>5</v>
      </c>
      <c r="B77" t="s">
        <v>4</v>
      </c>
      <c r="C77">
        <v>10</v>
      </c>
      <c r="D77">
        <v>0</v>
      </c>
      <c r="G77" t="s">
        <v>3</v>
      </c>
      <c r="H77" t="s">
        <v>4</v>
      </c>
      <c r="I77">
        <v>1</v>
      </c>
      <c r="J77">
        <v>1</v>
      </c>
    </row>
    <row r="78" spans="1:10">
      <c r="A78" t="s">
        <v>5</v>
      </c>
      <c r="B78" t="s">
        <v>6</v>
      </c>
      <c r="C78">
        <v>0</v>
      </c>
      <c r="D78">
        <v>0</v>
      </c>
      <c r="G78" t="s">
        <v>3</v>
      </c>
      <c r="H78" t="s">
        <v>6</v>
      </c>
      <c r="I78">
        <v>1</v>
      </c>
      <c r="J78">
        <v>1</v>
      </c>
    </row>
    <row r="79" spans="1:10">
      <c r="A79" t="s">
        <v>5</v>
      </c>
      <c r="B79" t="s">
        <v>6</v>
      </c>
      <c r="C79">
        <v>0</v>
      </c>
      <c r="D79">
        <v>0</v>
      </c>
    </row>
    <row r="80" spans="1:10">
      <c r="A80" t="s">
        <v>5</v>
      </c>
      <c r="B80" t="s">
        <v>6</v>
      </c>
      <c r="C80">
        <v>0</v>
      </c>
      <c r="D80">
        <v>0</v>
      </c>
    </row>
    <row r="81" spans="1:17">
      <c r="A81" t="s">
        <v>3</v>
      </c>
      <c r="B81" t="s">
        <v>4</v>
      </c>
      <c r="C81">
        <v>0</v>
      </c>
      <c r="D81">
        <v>0</v>
      </c>
    </row>
    <row r="82" spans="1:17">
      <c r="A82" t="s">
        <v>3</v>
      </c>
      <c r="B82" t="s">
        <v>4</v>
      </c>
      <c r="C82">
        <v>0</v>
      </c>
      <c r="D82">
        <v>0</v>
      </c>
    </row>
    <row r="83" spans="1:17">
      <c r="A83" t="s">
        <v>3</v>
      </c>
      <c r="B83" t="s">
        <v>4</v>
      </c>
      <c r="C83">
        <v>0</v>
      </c>
      <c r="D83">
        <v>0</v>
      </c>
    </row>
    <row r="84" spans="1:17">
      <c r="A84" t="s">
        <v>3</v>
      </c>
      <c r="B84" t="s">
        <v>6</v>
      </c>
      <c r="C84">
        <v>0</v>
      </c>
      <c r="D84">
        <v>0</v>
      </c>
    </row>
    <row r="85" spans="1:17">
      <c r="A85" t="s">
        <v>3</v>
      </c>
      <c r="B85" t="s">
        <v>6</v>
      </c>
      <c r="C85">
        <v>0</v>
      </c>
      <c r="D85">
        <v>0</v>
      </c>
    </row>
    <row r="86" spans="1:17">
      <c r="A86" t="s">
        <v>3</v>
      </c>
      <c r="B86" t="s">
        <v>6</v>
      </c>
      <c r="C86">
        <v>0</v>
      </c>
      <c r="D86">
        <v>0</v>
      </c>
    </row>
    <row r="90" spans="1:17">
      <c r="J90" t="s">
        <v>12</v>
      </c>
      <c r="K90" t="s">
        <v>11</v>
      </c>
      <c r="P90" t="s">
        <v>19</v>
      </c>
    </row>
    <row r="91" spans="1:17">
      <c r="A91" t="s">
        <v>5</v>
      </c>
      <c r="B91" t="s">
        <v>4</v>
      </c>
      <c r="C91">
        <v>100</v>
      </c>
      <c r="D91">
        <v>120</v>
      </c>
      <c r="I91" t="s">
        <v>18</v>
      </c>
      <c r="J91" t="s">
        <v>19</v>
      </c>
      <c r="M91" s="4" t="s">
        <v>30</v>
      </c>
      <c r="N91" s="4"/>
      <c r="P91" t="s">
        <v>34</v>
      </c>
    </row>
    <row r="92" spans="1:17">
      <c r="A92" t="s">
        <v>5</v>
      </c>
      <c r="B92" t="s">
        <v>4</v>
      </c>
      <c r="C92">
        <v>100</v>
      </c>
      <c r="D92">
        <v>24</v>
      </c>
      <c r="G92" t="s">
        <v>5</v>
      </c>
      <c r="H92" t="s">
        <v>4</v>
      </c>
      <c r="I92">
        <v>100</v>
      </c>
      <c r="J92">
        <f>AVERAGE(D91:D93)</f>
        <v>60</v>
      </c>
      <c r="K92">
        <v>0</v>
      </c>
      <c r="O92" t="s">
        <v>84</v>
      </c>
      <c r="P92">
        <f>D91+D94</f>
        <v>132</v>
      </c>
      <c r="Q92">
        <f>AVERAGE(P92:P94)</f>
        <v>66</v>
      </c>
    </row>
    <row r="93" spans="1:17">
      <c r="A93" t="s">
        <v>5</v>
      </c>
      <c r="B93" t="s">
        <v>4</v>
      </c>
      <c r="C93">
        <v>100</v>
      </c>
      <c r="D93">
        <v>36</v>
      </c>
      <c r="G93" t="s">
        <v>5</v>
      </c>
      <c r="H93" t="s">
        <v>6</v>
      </c>
      <c r="I93">
        <v>0</v>
      </c>
      <c r="J93">
        <f>AVERAGE(D94:D96)</f>
        <v>6</v>
      </c>
      <c r="K93">
        <f>STDEV(D94:D96)/SQRT(3)</f>
        <v>3.4641016151377548</v>
      </c>
      <c r="O93" t="s">
        <v>84</v>
      </c>
      <c r="P93">
        <f>D92+D95</f>
        <v>24</v>
      </c>
      <c r="Q93">
        <f>STDEV(P92:P94)/SQRT(3)</f>
        <v>33.406586176980134</v>
      </c>
    </row>
    <row r="94" spans="1:17">
      <c r="A94" t="s">
        <v>5</v>
      </c>
      <c r="B94" t="s">
        <v>6</v>
      </c>
      <c r="C94">
        <v>0</v>
      </c>
      <c r="D94">
        <v>12</v>
      </c>
      <c r="G94" t="s">
        <v>3</v>
      </c>
      <c r="H94" t="s">
        <v>4</v>
      </c>
      <c r="I94">
        <v>0</v>
      </c>
      <c r="J94">
        <f>AVERAGE(D97:D99)</f>
        <v>52</v>
      </c>
      <c r="K94">
        <v>0</v>
      </c>
      <c r="O94" t="s">
        <v>84</v>
      </c>
      <c r="P94">
        <f>D93+D96</f>
        <v>42</v>
      </c>
    </row>
    <row r="95" spans="1:17">
      <c r="A95" t="s">
        <v>5</v>
      </c>
      <c r="B95" t="s">
        <v>6</v>
      </c>
      <c r="C95">
        <v>0</v>
      </c>
      <c r="D95">
        <v>0</v>
      </c>
      <c r="G95" t="s">
        <v>3</v>
      </c>
      <c r="H95" t="s">
        <v>6</v>
      </c>
      <c r="I95">
        <v>0</v>
      </c>
      <c r="J95">
        <f>AVERAGE(D100:D102)</f>
        <v>2.6666666666666665</v>
      </c>
      <c r="K95">
        <f>STDEV(D100:D102)/SQRT(3)</f>
        <v>2.666666666666667</v>
      </c>
      <c r="O95" t="s">
        <v>85</v>
      </c>
      <c r="P95">
        <f>D97+D100</f>
        <v>108</v>
      </c>
      <c r="Q95">
        <f>AVERAGE(P95:P97)</f>
        <v>54.666666666666664</v>
      </c>
    </row>
    <row r="96" spans="1:17">
      <c r="A96" t="s">
        <v>5</v>
      </c>
      <c r="B96" t="s">
        <v>6</v>
      </c>
      <c r="C96">
        <v>0</v>
      </c>
      <c r="D96">
        <v>6</v>
      </c>
      <c r="O96" t="s">
        <v>85</v>
      </c>
      <c r="P96">
        <f>D98+D101</f>
        <v>32</v>
      </c>
      <c r="Q96">
        <f>STDEV(P95:P97)/SQRT(3)</f>
        <v>26.766479866512974</v>
      </c>
    </row>
    <row r="97" spans="1:17">
      <c r="A97" t="s">
        <v>3</v>
      </c>
      <c r="B97" t="s">
        <v>4</v>
      </c>
      <c r="C97">
        <v>0</v>
      </c>
      <c r="D97">
        <v>108</v>
      </c>
      <c r="O97" t="s">
        <v>85</v>
      </c>
      <c r="P97">
        <f>D99+D102</f>
        <v>24</v>
      </c>
    </row>
    <row r="98" spans="1:17">
      <c r="A98" t="s">
        <v>3</v>
      </c>
      <c r="B98" t="s">
        <v>4</v>
      </c>
      <c r="C98">
        <v>0</v>
      </c>
      <c r="D98">
        <v>24</v>
      </c>
    </row>
    <row r="99" spans="1:17">
      <c r="A99" t="s">
        <v>3</v>
      </c>
      <c r="B99" t="s">
        <v>4</v>
      </c>
      <c r="C99">
        <v>0</v>
      </c>
      <c r="D99">
        <v>24</v>
      </c>
    </row>
    <row r="100" spans="1:17">
      <c r="A100" t="s">
        <v>3</v>
      </c>
      <c r="B100" t="s">
        <v>6</v>
      </c>
      <c r="C100">
        <v>0</v>
      </c>
      <c r="D100">
        <v>0</v>
      </c>
      <c r="F100" s="4"/>
      <c r="G100" s="4"/>
    </row>
    <row r="101" spans="1:17">
      <c r="A101" t="s">
        <v>3</v>
      </c>
      <c r="B101" t="s">
        <v>6</v>
      </c>
      <c r="C101">
        <v>0</v>
      </c>
      <c r="D101">
        <v>8</v>
      </c>
      <c r="F101" s="4"/>
      <c r="G101" s="4"/>
    </row>
    <row r="102" spans="1:17">
      <c r="A102" t="s">
        <v>3</v>
      </c>
      <c r="B102" t="s">
        <v>6</v>
      </c>
      <c r="C102">
        <v>0</v>
      </c>
      <c r="D102">
        <v>0</v>
      </c>
      <c r="F102" s="4"/>
      <c r="G102" s="4"/>
    </row>
    <row r="107" spans="1:17">
      <c r="A107" t="s">
        <v>5</v>
      </c>
      <c r="B107" t="s">
        <v>4</v>
      </c>
      <c r="C107">
        <v>1000</v>
      </c>
      <c r="D107">
        <v>84</v>
      </c>
      <c r="J107" s="5" t="s">
        <v>12</v>
      </c>
      <c r="K107" t="s">
        <v>11</v>
      </c>
      <c r="P107" t="s">
        <v>19</v>
      </c>
    </row>
    <row r="108" spans="1:17">
      <c r="A108" t="s">
        <v>5</v>
      </c>
      <c r="B108" t="s">
        <v>4</v>
      </c>
      <c r="C108">
        <v>1000</v>
      </c>
      <c r="D108">
        <v>84</v>
      </c>
      <c r="I108" t="s">
        <v>18</v>
      </c>
      <c r="J108" t="s">
        <v>19</v>
      </c>
      <c r="M108" s="4" t="s">
        <v>31</v>
      </c>
      <c r="N108" s="4"/>
      <c r="P108" t="s">
        <v>34</v>
      </c>
    </row>
    <row r="109" spans="1:17">
      <c r="A109" t="s">
        <v>5</v>
      </c>
      <c r="B109" t="s">
        <v>4</v>
      </c>
      <c r="C109">
        <v>1000</v>
      </c>
      <c r="D109">
        <v>120</v>
      </c>
      <c r="G109" t="s">
        <v>5</v>
      </c>
      <c r="H109" t="s">
        <v>4</v>
      </c>
      <c r="I109">
        <v>1000</v>
      </c>
      <c r="J109">
        <f>AVERAGE(D107:D109)</f>
        <v>96</v>
      </c>
      <c r="K109">
        <f>STDEV(D107:D109)/SQRT(3)</f>
        <v>12.000000000000002</v>
      </c>
      <c r="O109" t="s">
        <v>84</v>
      </c>
      <c r="P109">
        <f>D107+D110</f>
        <v>84</v>
      </c>
      <c r="Q109">
        <f>AVERAGE(P109:P111)</f>
        <v>110.66666666666667</v>
      </c>
    </row>
    <row r="110" spans="1:17">
      <c r="A110" t="s">
        <v>5</v>
      </c>
      <c r="B110" t="s">
        <v>6</v>
      </c>
      <c r="C110">
        <v>0</v>
      </c>
      <c r="D110">
        <v>0</v>
      </c>
      <c r="G110" t="s">
        <v>5</v>
      </c>
      <c r="H110" t="s">
        <v>6</v>
      </c>
      <c r="I110">
        <v>0</v>
      </c>
      <c r="J110">
        <f>AVERAGE(D110:D112)</f>
        <v>14.666666666666666</v>
      </c>
      <c r="K110">
        <f>STDEV(D110:D112)/SQRT(3)</f>
        <v>9.3333333333333339</v>
      </c>
      <c r="O110" t="s">
        <v>84</v>
      </c>
      <c r="P110">
        <f>D108+D111</f>
        <v>96</v>
      </c>
      <c r="Q110">
        <f>STDEV(P109:P111)/SQRT(3)</f>
        <v>20.954978194002273</v>
      </c>
    </row>
    <row r="111" spans="1:17">
      <c r="A111" t="s">
        <v>5</v>
      </c>
      <c r="B111" t="s">
        <v>6</v>
      </c>
      <c r="C111">
        <v>0</v>
      </c>
      <c r="D111">
        <v>12</v>
      </c>
      <c r="G111" t="s">
        <v>3</v>
      </c>
      <c r="H111" t="s">
        <v>4</v>
      </c>
      <c r="I111">
        <v>0</v>
      </c>
      <c r="J111">
        <f>AVERAGE(D113:D115)</f>
        <v>44</v>
      </c>
      <c r="K111">
        <f>STDEV(D113:D115)/SQRT(3)</f>
        <v>4</v>
      </c>
      <c r="O111" t="s">
        <v>84</v>
      </c>
      <c r="P111">
        <f>D109+D112</f>
        <v>152</v>
      </c>
    </row>
    <row r="112" spans="1:17">
      <c r="A112" t="s">
        <v>5</v>
      </c>
      <c r="B112" t="s">
        <v>6</v>
      </c>
      <c r="C112">
        <v>0</v>
      </c>
      <c r="D112">
        <v>32</v>
      </c>
      <c r="G112" t="s">
        <v>3</v>
      </c>
      <c r="H112" t="s">
        <v>6</v>
      </c>
      <c r="I112">
        <v>0</v>
      </c>
      <c r="J112">
        <f>AVERAGE(D116:D118)</f>
        <v>8</v>
      </c>
      <c r="K112">
        <f>STDEV(D116:D118)/SQRT(3)</f>
        <v>8</v>
      </c>
      <c r="O112" t="s">
        <v>85</v>
      </c>
      <c r="P112">
        <f>D113+D116</f>
        <v>60</v>
      </c>
      <c r="Q112">
        <f>AVERAGE(P112:P114)</f>
        <v>52</v>
      </c>
    </row>
    <row r="113" spans="1:17">
      <c r="A113" t="s">
        <v>3</v>
      </c>
      <c r="B113" t="s">
        <v>4</v>
      </c>
      <c r="C113">
        <v>0</v>
      </c>
      <c r="D113">
        <v>36</v>
      </c>
      <c r="O113" t="s">
        <v>85</v>
      </c>
      <c r="P113">
        <f>D114+D117</f>
        <v>48</v>
      </c>
      <c r="Q113">
        <f>STDEV(P112:P114)/SQRT(3)</f>
        <v>4</v>
      </c>
    </row>
    <row r="114" spans="1:17">
      <c r="A114" t="s">
        <v>3</v>
      </c>
      <c r="B114" t="s">
        <v>4</v>
      </c>
      <c r="C114">
        <v>0</v>
      </c>
      <c r="D114">
        <v>48</v>
      </c>
      <c r="O114" t="s">
        <v>85</v>
      </c>
      <c r="P114">
        <f>D115+D118</f>
        <v>48</v>
      </c>
    </row>
    <row r="115" spans="1:17">
      <c r="A115" t="s">
        <v>3</v>
      </c>
      <c r="B115" t="s">
        <v>4</v>
      </c>
      <c r="C115">
        <v>0</v>
      </c>
      <c r="D115">
        <v>48</v>
      </c>
    </row>
    <row r="116" spans="1:17">
      <c r="A116" t="s">
        <v>3</v>
      </c>
      <c r="B116" t="s">
        <v>6</v>
      </c>
      <c r="C116">
        <v>0</v>
      </c>
      <c r="D116">
        <v>24</v>
      </c>
    </row>
    <row r="117" spans="1:17">
      <c r="A117" t="s">
        <v>3</v>
      </c>
      <c r="B117" t="s">
        <v>6</v>
      </c>
      <c r="C117">
        <v>0</v>
      </c>
      <c r="D117">
        <v>0</v>
      </c>
    </row>
    <row r="118" spans="1:17">
      <c r="A118" t="s">
        <v>3</v>
      </c>
      <c r="B118" t="s">
        <v>6</v>
      </c>
      <c r="C118">
        <v>0</v>
      </c>
      <c r="D118">
        <v>0</v>
      </c>
    </row>
    <row r="119" spans="1:17">
      <c r="J119" s="5" t="s">
        <v>12</v>
      </c>
      <c r="K119" t="s">
        <v>11</v>
      </c>
      <c r="P119" s="5" t="s">
        <v>19</v>
      </c>
    </row>
    <row r="120" spans="1:17">
      <c r="A120" t="s">
        <v>5</v>
      </c>
      <c r="B120" t="s">
        <v>4</v>
      </c>
      <c r="C120">
        <v>10000</v>
      </c>
      <c r="D120">
        <v>780</v>
      </c>
      <c r="I120" t="s">
        <v>18</v>
      </c>
      <c r="J120" t="s">
        <v>19</v>
      </c>
      <c r="M120" s="4" t="s">
        <v>32</v>
      </c>
      <c r="N120" s="4"/>
      <c r="P120" s="5" t="s">
        <v>34</v>
      </c>
    </row>
    <row r="121" spans="1:17">
      <c r="A121" t="s">
        <v>5</v>
      </c>
      <c r="B121" t="s">
        <v>4</v>
      </c>
      <c r="C121">
        <v>10000</v>
      </c>
      <c r="D121">
        <v>60</v>
      </c>
      <c r="G121" t="s">
        <v>5</v>
      </c>
      <c r="H121" t="s">
        <v>4</v>
      </c>
      <c r="I121">
        <v>10000</v>
      </c>
      <c r="J121">
        <f>AVERAGE(D120:D122)</f>
        <v>366.66666666666669</v>
      </c>
      <c r="K121">
        <f>STDEV(D120:D122)/SQRT(3)</f>
        <v>214.57969252574776</v>
      </c>
      <c r="O121" t="s">
        <v>84</v>
      </c>
      <c r="P121">
        <f>D120+D123</f>
        <v>792</v>
      </c>
      <c r="Q121">
        <f>AVERAGE(P121:P123)</f>
        <v>370.66666666666669</v>
      </c>
    </row>
    <row r="122" spans="1:17">
      <c r="A122" t="s">
        <v>5</v>
      </c>
      <c r="B122" t="s">
        <v>4</v>
      </c>
      <c r="C122">
        <v>10000</v>
      </c>
      <c r="D122">
        <v>260</v>
      </c>
      <c r="G122" t="s">
        <v>5</v>
      </c>
      <c r="H122" t="s">
        <v>6</v>
      </c>
      <c r="I122">
        <v>1</v>
      </c>
      <c r="J122">
        <f>AVERAGE(D123:D125)</f>
        <v>4</v>
      </c>
      <c r="K122">
        <f>STDEV(D123:D125)/SQRT(3)</f>
        <v>4</v>
      </c>
      <c r="O122" t="s">
        <v>84</v>
      </c>
      <c r="P122">
        <f>D121+D124</f>
        <v>60</v>
      </c>
      <c r="Q122">
        <f>STDEV(P121:P123)/SQRT(3)</f>
        <v>218.43483645649974</v>
      </c>
    </row>
    <row r="123" spans="1:17">
      <c r="A123" t="s">
        <v>5</v>
      </c>
      <c r="B123" t="s">
        <v>6</v>
      </c>
      <c r="C123">
        <v>0</v>
      </c>
      <c r="D123">
        <v>12</v>
      </c>
      <c r="G123" t="s">
        <v>3</v>
      </c>
      <c r="H123" t="s">
        <v>4</v>
      </c>
      <c r="I123">
        <v>1</v>
      </c>
      <c r="J123">
        <f>AVERAGE(D126:D128)</f>
        <v>80</v>
      </c>
      <c r="K123">
        <f>STDEV(D126:D128)/SQRT(3)</f>
        <v>21.166010488516726</v>
      </c>
      <c r="O123" t="s">
        <v>84</v>
      </c>
      <c r="P123">
        <f>D122+D125</f>
        <v>260</v>
      </c>
    </row>
    <row r="124" spans="1:17">
      <c r="A124" t="s">
        <v>5</v>
      </c>
      <c r="B124" t="s">
        <v>6</v>
      </c>
      <c r="C124">
        <v>0</v>
      </c>
      <c r="D124">
        <v>0</v>
      </c>
      <c r="G124" t="s">
        <v>3</v>
      </c>
      <c r="H124" t="s">
        <v>35</v>
      </c>
      <c r="I124">
        <v>1</v>
      </c>
      <c r="J124">
        <f>AVERAGE(D129:D131)</f>
        <v>6</v>
      </c>
      <c r="K124">
        <f>STDEV(D129:D131)/SQRT(3)</f>
        <v>3.4641016151377548</v>
      </c>
      <c r="O124" t="s">
        <v>85</v>
      </c>
      <c r="P124">
        <f>D126+D129</f>
        <v>126</v>
      </c>
      <c r="Q124">
        <f>AVERAGE(P124:P126)</f>
        <v>86</v>
      </c>
    </row>
    <row r="125" spans="1:17">
      <c r="A125" t="s">
        <v>5</v>
      </c>
      <c r="B125" t="s">
        <v>6</v>
      </c>
      <c r="C125">
        <v>0</v>
      </c>
      <c r="D125">
        <v>0</v>
      </c>
      <c r="O125" t="s">
        <v>85</v>
      </c>
      <c r="P125">
        <f>D127+D130</f>
        <v>48</v>
      </c>
      <c r="Q125">
        <f>STDEV(P124:P126)/SQRT(3)</f>
        <v>22.538855339169292</v>
      </c>
    </row>
    <row r="126" spans="1:17">
      <c r="A126" t="s">
        <v>3</v>
      </c>
      <c r="B126" t="s">
        <v>4</v>
      </c>
      <c r="C126">
        <v>0</v>
      </c>
      <c r="D126">
        <v>120</v>
      </c>
      <c r="O126" t="s">
        <v>85</v>
      </c>
      <c r="P126">
        <f>D128+D131</f>
        <v>84</v>
      </c>
    </row>
    <row r="127" spans="1:17">
      <c r="A127" t="s">
        <v>3</v>
      </c>
      <c r="B127" t="s">
        <v>4</v>
      </c>
      <c r="C127">
        <v>0</v>
      </c>
      <c r="D127">
        <v>48</v>
      </c>
    </row>
    <row r="128" spans="1:17">
      <c r="A128" t="s">
        <v>3</v>
      </c>
      <c r="B128" t="s">
        <v>4</v>
      </c>
      <c r="C128">
        <v>0</v>
      </c>
      <c r="D128">
        <v>72</v>
      </c>
    </row>
    <row r="129" spans="1:17">
      <c r="A129" t="s">
        <v>3</v>
      </c>
      <c r="B129" t="s">
        <v>6</v>
      </c>
      <c r="C129">
        <v>0</v>
      </c>
      <c r="D129">
        <v>6</v>
      </c>
    </row>
    <row r="130" spans="1:17">
      <c r="A130" t="s">
        <v>3</v>
      </c>
      <c r="B130" t="s">
        <v>6</v>
      </c>
      <c r="C130">
        <v>0</v>
      </c>
      <c r="D130">
        <v>0</v>
      </c>
    </row>
    <row r="131" spans="1:17">
      <c r="A131" t="s">
        <v>3</v>
      </c>
      <c r="B131" t="s">
        <v>6</v>
      </c>
      <c r="C131">
        <v>0</v>
      </c>
      <c r="D131">
        <v>12</v>
      </c>
    </row>
    <row r="134" spans="1:17">
      <c r="A134" s="8" t="s">
        <v>36</v>
      </c>
    </row>
    <row r="135" spans="1:17">
      <c r="A135" s="16" t="s">
        <v>81</v>
      </c>
      <c r="B135" s="16"/>
      <c r="D135" s="6" t="s">
        <v>19</v>
      </c>
      <c r="E135" t="s">
        <v>45</v>
      </c>
      <c r="K135" t="s">
        <v>100</v>
      </c>
    </row>
    <row r="136" spans="1:17">
      <c r="A136" s="16" t="s">
        <v>37</v>
      </c>
      <c r="B136" s="16"/>
      <c r="C136" t="s">
        <v>5</v>
      </c>
      <c r="D136">
        <v>1</v>
      </c>
      <c r="E136">
        <v>0</v>
      </c>
      <c r="K136" t="s">
        <v>97</v>
      </c>
      <c r="L136" t="s">
        <v>98</v>
      </c>
      <c r="N136" t="s">
        <v>99</v>
      </c>
      <c r="P136" t="s">
        <v>101</v>
      </c>
    </row>
    <row r="137" spans="1:17">
      <c r="A137" s="16" t="s">
        <v>38</v>
      </c>
      <c r="B137" s="16"/>
      <c r="C137" t="s">
        <v>5</v>
      </c>
      <c r="D137">
        <v>36</v>
      </c>
      <c r="E137">
        <v>18.330302779823363</v>
      </c>
      <c r="K137">
        <v>10</v>
      </c>
      <c r="L137">
        <v>1</v>
      </c>
      <c r="M137">
        <v>0</v>
      </c>
      <c r="N137">
        <v>1</v>
      </c>
      <c r="O137">
        <v>0</v>
      </c>
      <c r="P137">
        <v>1</v>
      </c>
      <c r="Q137">
        <v>1</v>
      </c>
    </row>
    <row r="138" spans="1:17">
      <c r="A138" s="16" t="s">
        <v>39</v>
      </c>
      <c r="B138" s="16"/>
      <c r="C138" t="s">
        <v>5</v>
      </c>
      <c r="D138">
        <v>1720</v>
      </c>
      <c r="E138">
        <v>353.84968560110383</v>
      </c>
      <c r="K138">
        <v>100</v>
      </c>
      <c r="L138">
        <v>40</v>
      </c>
      <c r="M138">
        <v>14.422205101855958</v>
      </c>
      <c r="N138">
        <v>36</v>
      </c>
      <c r="O138">
        <v>18.330302779823363</v>
      </c>
      <c r="P138">
        <v>10</v>
      </c>
      <c r="Q138">
        <v>10</v>
      </c>
    </row>
    <row r="139" spans="1:17">
      <c r="A139" s="16" t="s">
        <v>40</v>
      </c>
      <c r="B139" s="16"/>
      <c r="C139" t="s">
        <v>5</v>
      </c>
      <c r="D139">
        <v>2926</v>
      </c>
      <c r="E139">
        <v>496.71319692554977</v>
      </c>
      <c r="K139">
        <v>1000</v>
      </c>
      <c r="L139">
        <v>1165</v>
      </c>
      <c r="M139">
        <v>536.70196571281531</v>
      </c>
      <c r="N139">
        <v>1720</v>
      </c>
      <c r="O139">
        <v>353.84968560110383</v>
      </c>
      <c r="P139">
        <v>100</v>
      </c>
      <c r="Q139">
        <v>100</v>
      </c>
    </row>
    <row r="140" spans="1:17">
      <c r="A140" s="16" t="s">
        <v>37</v>
      </c>
      <c r="B140" s="16"/>
      <c r="C140" t="s">
        <v>3</v>
      </c>
      <c r="D140">
        <v>0</v>
      </c>
      <c r="E140">
        <v>0</v>
      </c>
      <c r="K140">
        <v>10000</v>
      </c>
      <c r="L140">
        <v>1924</v>
      </c>
      <c r="M140">
        <v>188.12761626087757</v>
      </c>
      <c r="N140">
        <v>2926</v>
      </c>
      <c r="O140">
        <v>496.71319692554977</v>
      </c>
      <c r="P140">
        <v>1000</v>
      </c>
      <c r="Q140">
        <v>1000</v>
      </c>
    </row>
    <row r="141" spans="1:17">
      <c r="A141" s="16" t="s">
        <v>38</v>
      </c>
      <c r="B141" s="16"/>
      <c r="C141" t="s">
        <v>3</v>
      </c>
      <c r="D141">
        <v>40</v>
      </c>
      <c r="E141">
        <v>14.422205101855958</v>
      </c>
      <c r="P141">
        <v>10000</v>
      </c>
      <c r="Q141">
        <v>10000</v>
      </c>
    </row>
    <row r="142" spans="1:17">
      <c r="A142" s="16" t="s">
        <v>39</v>
      </c>
      <c r="B142" s="16"/>
      <c r="C142" t="s">
        <v>3</v>
      </c>
      <c r="D142">
        <v>1165</v>
      </c>
      <c r="E142">
        <v>536.70196571281531</v>
      </c>
      <c r="P142">
        <v>100000</v>
      </c>
      <c r="Q142">
        <v>100000</v>
      </c>
    </row>
    <row r="143" spans="1:17">
      <c r="A143" s="16" t="s">
        <v>40</v>
      </c>
      <c r="B143" s="16"/>
      <c r="C143" t="s">
        <v>3</v>
      </c>
      <c r="D143">
        <v>1924</v>
      </c>
      <c r="E143">
        <v>188.12761626087757</v>
      </c>
    </row>
    <row r="145" spans="1:17">
      <c r="A145" s="16" t="s">
        <v>41</v>
      </c>
      <c r="B145" s="16"/>
      <c r="C145" t="s">
        <v>5</v>
      </c>
      <c r="D145">
        <v>0</v>
      </c>
      <c r="E145">
        <v>0</v>
      </c>
    </row>
    <row r="146" spans="1:17">
      <c r="A146" s="16" t="s">
        <v>42</v>
      </c>
      <c r="B146" s="16"/>
      <c r="C146" t="s">
        <v>5</v>
      </c>
      <c r="D146">
        <v>66</v>
      </c>
      <c r="E146">
        <v>33.406586176980134</v>
      </c>
    </row>
    <row r="147" spans="1:17">
      <c r="A147" s="16" t="s">
        <v>43</v>
      </c>
      <c r="B147" s="16"/>
      <c r="C147" t="s">
        <v>5</v>
      </c>
      <c r="D147">
        <v>110.66666666666667</v>
      </c>
      <c r="E147">
        <v>20.954978194002273</v>
      </c>
      <c r="K147" s="5"/>
      <c r="L147" s="5"/>
    </row>
    <row r="148" spans="1:17">
      <c r="A148" s="16" t="s">
        <v>44</v>
      </c>
      <c r="B148" s="16"/>
      <c r="C148" t="s">
        <v>5</v>
      </c>
      <c r="D148">
        <v>370.66666666666669</v>
      </c>
      <c r="E148">
        <v>218.43483645649974</v>
      </c>
      <c r="K148" s="5"/>
      <c r="L148" s="5"/>
    </row>
    <row r="149" spans="1:17">
      <c r="A149" s="16" t="s">
        <v>41</v>
      </c>
      <c r="B149" s="16"/>
      <c r="C149" t="s">
        <v>3</v>
      </c>
      <c r="D149">
        <v>1</v>
      </c>
      <c r="E149">
        <v>0</v>
      </c>
      <c r="K149" s="5"/>
      <c r="L149" s="5"/>
    </row>
    <row r="150" spans="1:17">
      <c r="A150" s="16" t="s">
        <v>42</v>
      </c>
      <c r="B150" s="16"/>
      <c r="C150" t="s">
        <v>3</v>
      </c>
      <c r="D150">
        <v>54.666666666666664</v>
      </c>
      <c r="E150">
        <v>26.766479866512974</v>
      </c>
      <c r="K150" s="5"/>
      <c r="L150" s="5"/>
    </row>
    <row r="151" spans="1:17">
      <c r="A151" s="16" t="s">
        <v>43</v>
      </c>
      <c r="B151" s="16"/>
      <c r="C151" t="s">
        <v>3</v>
      </c>
      <c r="D151">
        <v>52</v>
      </c>
      <c r="E151">
        <v>4</v>
      </c>
      <c r="K151" s="5"/>
      <c r="L151" s="5"/>
    </row>
    <row r="152" spans="1:17">
      <c r="A152" s="16" t="s">
        <v>44</v>
      </c>
      <c r="B152" s="16"/>
      <c r="C152" t="s">
        <v>3</v>
      </c>
      <c r="D152">
        <v>86</v>
      </c>
      <c r="E152">
        <v>22.538855339169292</v>
      </c>
    </row>
    <row r="154" spans="1:17">
      <c r="K154" t="s">
        <v>97</v>
      </c>
      <c r="L154" t="s">
        <v>98</v>
      </c>
      <c r="N154" t="s">
        <v>99</v>
      </c>
      <c r="P154" t="s">
        <v>101</v>
      </c>
    </row>
    <row r="155" spans="1:17">
      <c r="K155">
        <v>10</v>
      </c>
      <c r="L155">
        <v>1</v>
      </c>
      <c r="M155">
        <v>0</v>
      </c>
      <c r="N155">
        <v>1</v>
      </c>
      <c r="O155">
        <v>0</v>
      </c>
      <c r="P155">
        <v>1</v>
      </c>
      <c r="Q155">
        <v>1</v>
      </c>
    </row>
    <row r="156" spans="1:17">
      <c r="K156">
        <v>100</v>
      </c>
      <c r="L156">
        <v>54.666666666666664</v>
      </c>
      <c r="M156">
        <v>26.766479866512974</v>
      </c>
      <c r="N156">
        <v>66</v>
      </c>
      <c r="O156">
        <v>33.406586176980134</v>
      </c>
      <c r="P156">
        <v>10</v>
      </c>
      <c r="Q156">
        <v>10</v>
      </c>
    </row>
    <row r="157" spans="1:17">
      <c r="K157">
        <v>1000</v>
      </c>
      <c r="L157">
        <v>52</v>
      </c>
      <c r="M157">
        <v>4</v>
      </c>
      <c r="N157">
        <v>110.66666666666667</v>
      </c>
      <c r="O157">
        <v>20.954978194002273</v>
      </c>
      <c r="P157">
        <v>100</v>
      </c>
      <c r="Q157">
        <v>100</v>
      </c>
    </row>
    <row r="158" spans="1:17">
      <c r="K158">
        <v>10000</v>
      </c>
      <c r="L158">
        <v>86</v>
      </c>
      <c r="M158">
        <v>22.538855339169292</v>
      </c>
      <c r="N158">
        <v>370.66666666666669</v>
      </c>
      <c r="O158">
        <v>218.43483645649974</v>
      </c>
      <c r="P158">
        <v>1000</v>
      </c>
      <c r="Q158">
        <v>1000</v>
      </c>
    </row>
    <row r="159" spans="1:17">
      <c r="P159">
        <v>10000</v>
      </c>
      <c r="Q159">
        <v>10000</v>
      </c>
    </row>
    <row r="160" spans="1:17">
      <c r="P160">
        <v>100000</v>
      </c>
      <c r="Q160">
        <v>100000</v>
      </c>
    </row>
  </sheetData>
  <mergeCells count="17">
    <mergeCell ref="A145:B145"/>
    <mergeCell ref="A146:B146"/>
    <mergeCell ref="A150:B150"/>
    <mergeCell ref="A151:B151"/>
    <mergeCell ref="A152:B152"/>
    <mergeCell ref="A149:B149"/>
    <mergeCell ref="A147:B147"/>
    <mergeCell ref="A148:B148"/>
    <mergeCell ref="A140:B140"/>
    <mergeCell ref="A141:B141"/>
    <mergeCell ref="A142:B142"/>
    <mergeCell ref="A143:B143"/>
    <mergeCell ref="A135:B135"/>
    <mergeCell ref="A136:B136"/>
    <mergeCell ref="A137:B137"/>
    <mergeCell ref="A138:B138"/>
    <mergeCell ref="A139:B139"/>
  </mergeCells>
  <pageMargins left="0.75" right="0.75" top="1" bottom="1" header="0.5" footer="0.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1"/>
  <sheetViews>
    <sheetView workbookViewId="0">
      <selection activeCell="S40" sqref="S40"/>
    </sheetView>
  </sheetViews>
  <sheetFormatPr defaultColWidth="11" defaultRowHeight="15.75"/>
  <cols>
    <col min="1" max="1" width="15" customWidth="1"/>
    <col min="3" max="3" width="15.375" customWidth="1"/>
    <col min="4" max="4" width="10.375" customWidth="1"/>
    <col min="7" max="7" width="27.375" customWidth="1"/>
  </cols>
  <sheetData>
    <row r="1" spans="1:7">
      <c r="A1" t="s">
        <v>49</v>
      </c>
      <c r="B1" t="s">
        <v>46</v>
      </c>
      <c r="C1" t="s">
        <v>47</v>
      </c>
      <c r="D1" t="s">
        <v>48</v>
      </c>
      <c r="G1" t="s">
        <v>64</v>
      </c>
    </row>
    <row r="2" spans="1:7">
      <c r="A2" t="s">
        <v>20</v>
      </c>
      <c r="B2">
        <v>1</v>
      </c>
      <c r="C2">
        <v>10</v>
      </c>
      <c r="D2">
        <v>320</v>
      </c>
    </row>
    <row r="3" spans="1:7">
      <c r="A3" t="s">
        <v>20</v>
      </c>
      <c r="B3">
        <v>2</v>
      </c>
      <c r="C3">
        <v>10</v>
      </c>
      <c r="D3">
        <v>60</v>
      </c>
    </row>
    <row r="4" spans="1:7">
      <c r="A4" t="s">
        <v>21</v>
      </c>
      <c r="B4">
        <v>3</v>
      </c>
      <c r="C4">
        <v>10</v>
      </c>
      <c r="D4">
        <v>430</v>
      </c>
    </row>
    <row r="5" spans="1:7">
      <c r="A5" t="s">
        <v>22</v>
      </c>
      <c r="B5">
        <v>4</v>
      </c>
      <c r="C5">
        <v>10</v>
      </c>
      <c r="D5">
        <v>10</v>
      </c>
    </row>
    <row r="6" spans="1:7">
      <c r="A6" t="s">
        <v>22</v>
      </c>
      <c r="B6">
        <v>5</v>
      </c>
      <c r="C6">
        <v>10</v>
      </c>
      <c r="D6">
        <v>100</v>
      </c>
    </row>
    <row r="7" spans="1:7">
      <c r="B7" t="s">
        <v>14</v>
      </c>
      <c r="C7">
        <v>10</v>
      </c>
      <c r="D7">
        <f>AVERAGE(D2:D6)</f>
        <v>184</v>
      </c>
    </row>
    <row r="8" spans="1:7">
      <c r="B8" t="s">
        <v>11</v>
      </c>
      <c r="C8">
        <v>0</v>
      </c>
      <c r="D8">
        <f>STDEV(D2:D6)/SQRT(5)</f>
        <v>81.154174261093914</v>
      </c>
    </row>
    <row r="11" spans="1:7">
      <c r="A11" t="s">
        <v>50</v>
      </c>
      <c r="B11">
        <v>1</v>
      </c>
      <c r="C11">
        <v>100</v>
      </c>
      <c r="D11">
        <v>2310</v>
      </c>
    </row>
    <row r="12" spans="1:7">
      <c r="A12" t="s">
        <v>50</v>
      </c>
      <c r="B12">
        <v>2</v>
      </c>
      <c r="C12">
        <v>100</v>
      </c>
      <c r="D12">
        <v>170</v>
      </c>
    </row>
    <row r="13" spans="1:7">
      <c r="A13" t="s">
        <v>50</v>
      </c>
      <c r="B13">
        <v>3</v>
      </c>
      <c r="C13">
        <v>100</v>
      </c>
      <c r="D13">
        <v>1010</v>
      </c>
    </row>
    <row r="14" spans="1:7">
      <c r="A14" t="s">
        <v>51</v>
      </c>
      <c r="B14">
        <v>4</v>
      </c>
      <c r="C14">
        <v>100</v>
      </c>
      <c r="D14">
        <v>1800</v>
      </c>
    </row>
    <row r="15" spans="1:7">
      <c r="A15" t="s">
        <v>51</v>
      </c>
      <c r="B15">
        <v>5</v>
      </c>
      <c r="C15">
        <v>100</v>
      </c>
      <c r="D15">
        <v>300</v>
      </c>
    </row>
    <row r="16" spans="1:7">
      <c r="A16" t="s">
        <v>51</v>
      </c>
      <c r="B16">
        <v>6</v>
      </c>
      <c r="C16">
        <v>100</v>
      </c>
      <c r="D16">
        <v>200</v>
      </c>
    </row>
    <row r="17" spans="1:4">
      <c r="A17" t="s">
        <v>52</v>
      </c>
      <c r="B17">
        <v>7</v>
      </c>
      <c r="C17">
        <v>100</v>
      </c>
      <c r="D17">
        <v>10</v>
      </c>
    </row>
    <row r="18" spans="1:4">
      <c r="A18" t="s">
        <v>52</v>
      </c>
      <c r="B18">
        <v>8</v>
      </c>
      <c r="C18">
        <v>100</v>
      </c>
      <c r="D18">
        <v>10</v>
      </c>
    </row>
    <row r="19" spans="1:4">
      <c r="A19" t="s">
        <v>53</v>
      </c>
      <c r="B19">
        <v>9</v>
      </c>
      <c r="C19">
        <v>100</v>
      </c>
      <c r="D19">
        <v>10</v>
      </c>
    </row>
    <row r="20" spans="1:4">
      <c r="A20" t="s">
        <v>53</v>
      </c>
      <c r="B20">
        <v>10</v>
      </c>
      <c r="C20">
        <v>100</v>
      </c>
      <c r="D20">
        <v>10</v>
      </c>
    </row>
    <row r="21" spans="1:4">
      <c r="B21" t="s">
        <v>14</v>
      </c>
      <c r="C21">
        <v>100</v>
      </c>
      <c r="D21">
        <f>AVERAGE(D11:D20)</f>
        <v>583</v>
      </c>
    </row>
    <row r="22" spans="1:4">
      <c r="B22" t="s">
        <v>11</v>
      </c>
      <c r="C22">
        <v>0</v>
      </c>
      <c r="D22">
        <f>STDEV(D11:D20)/SQRT(10)</f>
        <v>265.76117097875675</v>
      </c>
    </row>
    <row r="26" spans="1:4">
      <c r="A26" t="s">
        <v>54</v>
      </c>
      <c r="B26">
        <v>1</v>
      </c>
      <c r="C26">
        <v>1000</v>
      </c>
      <c r="D26">
        <v>10</v>
      </c>
    </row>
    <row r="27" spans="1:4">
      <c r="A27" t="s">
        <v>54</v>
      </c>
      <c r="B27">
        <v>2</v>
      </c>
      <c r="C27">
        <v>1000</v>
      </c>
      <c r="D27">
        <v>0</v>
      </c>
    </row>
    <row r="28" spans="1:4">
      <c r="A28" t="s">
        <v>54</v>
      </c>
      <c r="B28">
        <v>3</v>
      </c>
      <c r="C28">
        <v>1000</v>
      </c>
      <c r="D28">
        <v>0</v>
      </c>
    </row>
    <row r="29" spans="1:4">
      <c r="A29" t="s">
        <v>55</v>
      </c>
      <c r="B29">
        <v>4</v>
      </c>
      <c r="C29">
        <v>1000</v>
      </c>
      <c r="D29">
        <v>330</v>
      </c>
    </row>
    <row r="30" spans="1:4">
      <c r="A30" t="s">
        <v>55</v>
      </c>
      <c r="B30">
        <v>5</v>
      </c>
      <c r="C30">
        <v>1000</v>
      </c>
      <c r="D30">
        <v>740</v>
      </c>
    </row>
    <row r="31" spans="1:4">
      <c r="A31" t="s">
        <v>55</v>
      </c>
      <c r="B31">
        <v>6</v>
      </c>
      <c r="C31">
        <v>1000</v>
      </c>
      <c r="D31">
        <v>50</v>
      </c>
    </row>
    <row r="32" spans="1:4">
      <c r="A32" t="s">
        <v>56</v>
      </c>
      <c r="B32">
        <v>7</v>
      </c>
      <c r="C32">
        <v>1000</v>
      </c>
      <c r="D32">
        <v>50</v>
      </c>
    </row>
    <row r="33" spans="1:4">
      <c r="A33" t="s">
        <v>56</v>
      </c>
      <c r="B33">
        <v>8</v>
      </c>
      <c r="C33">
        <v>1000</v>
      </c>
      <c r="D33">
        <v>1880</v>
      </c>
    </row>
    <row r="34" spans="1:4">
      <c r="A34" t="s">
        <v>56</v>
      </c>
      <c r="B34">
        <v>9</v>
      </c>
      <c r="C34">
        <v>1000</v>
      </c>
      <c r="D34">
        <v>1800</v>
      </c>
    </row>
    <row r="35" spans="1:4">
      <c r="A35" t="s">
        <v>57</v>
      </c>
      <c r="B35">
        <v>10</v>
      </c>
      <c r="C35">
        <v>1000</v>
      </c>
      <c r="D35">
        <v>570</v>
      </c>
    </row>
    <row r="36" spans="1:4">
      <c r="A36" t="s">
        <v>57</v>
      </c>
      <c r="B36">
        <v>11</v>
      </c>
      <c r="C36">
        <v>1000</v>
      </c>
      <c r="D36">
        <v>1300</v>
      </c>
    </row>
    <row r="37" spans="1:4">
      <c r="A37" t="s">
        <v>58</v>
      </c>
      <c r="B37">
        <v>12</v>
      </c>
      <c r="C37">
        <v>1000</v>
      </c>
      <c r="D37">
        <v>1060</v>
      </c>
    </row>
    <row r="38" spans="1:4">
      <c r="A38" t="s">
        <v>58</v>
      </c>
      <c r="B38">
        <v>13</v>
      </c>
      <c r="C38">
        <v>1000</v>
      </c>
      <c r="D38">
        <v>0</v>
      </c>
    </row>
    <row r="39" spans="1:4">
      <c r="A39" t="s">
        <v>58</v>
      </c>
      <c r="B39">
        <v>14</v>
      </c>
      <c r="C39">
        <v>1000</v>
      </c>
      <c r="D39">
        <v>10</v>
      </c>
    </row>
    <row r="40" spans="1:4">
      <c r="B40" t="s">
        <v>14</v>
      </c>
      <c r="C40">
        <v>1000</v>
      </c>
      <c r="D40">
        <f>AVERAGE(D26:D39)</f>
        <v>557.14285714285711</v>
      </c>
    </row>
    <row r="41" spans="1:4">
      <c r="B41" t="s">
        <v>11</v>
      </c>
      <c r="C41">
        <f>STDEV(C26:C39)/SQRT(14)</f>
        <v>0</v>
      </c>
      <c r="D41">
        <f>STDEV(D26:D39)/SQRT(14)</f>
        <v>184.99904535372511</v>
      </c>
    </row>
    <row r="45" spans="1:4">
      <c r="A45" t="s">
        <v>59</v>
      </c>
      <c r="B45">
        <v>1</v>
      </c>
      <c r="C45">
        <v>10000</v>
      </c>
      <c r="D45">
        <v>10</v>
      </c>
    </row>
    <row r="46" spans="1:4">
      <c r="A46" t="s">
        <v>60</v>
      </c>
      <c r="B46">
        <v>2</v>
      </c>
      <c r="C46">
        <v>10000</v>
      </c>
      <c r="D46">
        <v>0</v>
      </c>
    </row>
    <row r="47" spans="1:4">
      <c r="A47" t="s">
        <v>60</v>
      </c>
      <c r="B47">
        <v>3</v>
      </c>
      <c r="C47">
        <v>10000</v>
      </c>
      <c r="D47">
        <v>0</v>
      </c>
    </row>
    <row r="48" spans="1:4">
      <c r="A48" t="s">
        <v>61</v>
      </c>
      <c r="B48">
        <v>4</v>
      </c>
      <c r="C48">
        <v>10000</v>
      </c>
      <c r="D48">
        <v>0</v>
      </c>
    </row>
    <row r="49" spans="1:6">
      <c r="A49" t="s">
        <v>62</v>
      </c>
      <c r="B49">
        <v>5</v>
      </c>
      <c r="C49">
        <v>10000</v>
      </c>
      <c r="D49">
        <v>10</v>
      </c>
    </row>
    <row r="50" spans="1:6">
      <c r="A50" t="s">
        <v>63</v>
      </c>
      <c r="B50">
        <v>6</v>
      </c>
      <c r="C50">
        <v>10000</v>
      </c>
      <c r="D50">
        <v>0</v>
      </c>
    </row>
    <row r="51" spans="1:6">
      <c r="B51" t="s">
        <v>14</v>
      </c>
      <c r="C51">
        <v>10000</v>
      </c>
      <c r="D51">
        <f>AVERAGE(D45:D49)</f>
        <v>4</v>
      </c>
    </row>
    <row r="52" spans="1:6">
      <c r="B52" t="s">
        <v>11</v>
      </c>
      <c r="C52">
        <v>0</v>
      </c>
      <c r="D52">
        <f>STDEV(D45:D50)/SQRT(6)</f>
        <v>2.1081851067789197</v>
      </c>
    </row>
    <row r="55" spans="1:6">
      <c r="A55" t="s">
        <v>47</v>
      </c>
      <c r="B55" t="s">
        <v>48</v>
      </c>
      <c r="D55" t="s">
        <v>11</v>
      </c>
    </row>
    <row r="56" spans="1:6">
      <c r="A56">
        <v>10</v>
      </c>
      <c r="B56" s="16">
        <v>184</v>
      </c>
      <c r="C56" s="16"/>
      <c r="D56">
        <v>81.154174261093914</v>
      </c>
      <c r="E56">
        <v>1</v>
      </c>
      <c r="F56">
        <v>1</v>
      </c>
    </row>
    <row r="57" spans="1:6">
      <c r="A57">
        <v>100</v>
      </c>
      <c r="B57" s="16">
        <v>583</v>
      </c>
      <c r="C57" s="16"/>
      <c r="D57">
        <v>265.76117097875675</v>
      </c>
      <c r="E57">
        <v>10</v>
      </c>
      <c r="F57">
        <v>10</v>
      </c>
    </row>
    <row r="58" spans="1:6">
      <c r="A58">
        <v>1000</v>
      </c>
      <c r="B58" s="16">
        <v>557.14285714285711</v>
      </c>
      <c r="C58" s="16"/>
      <c r="D58">
        <v>184.99904535372511</v>
      </c>
      <c r="E58">
        <v>100</v>
      </c>
      <c r="F58">
        <v>100</v>
      </c>
    </row>
    <row r="59" spans="1:6">
      <c r="A59">
        <v>10000</v>
      </c>
      <c r="B59" s="16">
        <v>4</v>
      </c>
      <c r="C59" s="16"/>
      <c r="D59">
        <v>2.1081851067789197</v>
      </c>
      <c r="E59">
        <v>1000</v>
      </c>
      <c r="F59">
        <v>1000</v>
      </c>
    </row>
    <row r="60" spans="1:6">
      <c r="E60">
        <v>10000</v>
      </c>
      <c r="F60">
        <v>10000</v>
      </c>
    </row>
    <row r="61" spans="1:6">
      <c r="E61">
        <v>100000</v>
      </c>
      <c r="F61">
        <v>100000</v>
      </c>
    </row>
  </sheetData>
  <mergeCells count="4">
    <mergeCell ref="B56:C56"/>
    <mergeCell ref="B57:C57"/>
    <mergeCell ref="B58:C58"/>
    <mergeCell ref="B59:C59"/>
  </mergeCells>
  <pageMargins left="0.75" right="0.75" top="1" bottom="1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3"/>
  <sheetViews>
    <sheetView topLeftCell="A151" zoomScaleNormal="100" zoomScalePageLayoutView="135" workbookViewId="0">
      <selection activeCell="D155" sqref="D155"/>
    </sheetView>
  </sheetViews>
  <sheetFormatPr defaultColWidth="11" defaultRowHeight="15.75"/>
  <cols>
    <col min="1" max="1" width="16.875" customWidth="1"/>
    <col min="2" max="2" width="14" customWidth="1"/>
    <col min="4" max="4" width="13.625" customWidth="1"/>
    <col min="5" max="6" width="13" customWidth="1"/>
    <col min="9" max="9" width="14.875" customWidth="1"/>
    <col min="10" max="10" width="13.375" customWidth="1"/>
  </cols>
  <sheetData>
    <row r="1" spans="1:10">
      <c r="A1" t="s">
        <v>28</v>
      </c>
      <c r="B1" t="s">
        <v>65</v>
      </c>
      <c r="C1" t="s">
        <v>66</v>
      </c>
      <c r="D1" t="s">
        <v>67</v>
      </c>
      <c r="E1" t="s">
        <v>68</v>
      </c>
      <c r="F1" t="s">
        <v>69</v>
      </c>
      <c r="G1" t="s">
        <v>70</v>
      </c>
    </row>
    <row r="2" spans="1:10">
      <c r="A2">
        <v>0</v>
      </c>
      <c r="B2">
        <v>1</v>
      </c>
      <c r="C2" s="1">
        <v>0</v>
      </c>
      <c r="D2">
        <v>0</v>
      </c>
      <c r="E2" t="s">
        <v>71</v>
      </c>
      <c r="F2" t="s">
        <v>71</v>
      </c>
      <c r="G2" t="s">
        <v>71</v>
      </c>
    </row>
    <row r="3" spans="1:10">
      <c r="A3">
        <v>0</v>
      </c>
      <c r="B3">
        <v>2</v>
      </c>
      <c r="C3" s="1">
        <v>48</v>
      </c>
      <c r="D3">
        <v>6.65</v>
      </c>
      <c r="E3">
        <f>D3/C3</f>
        <v>0.13854166666666667</v>
      </c>
      <c r="F3">
        <v>39</v>
      </c>
      <c r="G3">
        <f>F3/C3</f>
        <v>0.8125</v>
      </c>
    </row>
    <row r="4" spans="1:10">
      <c r="A4">
        <v>0</v>
      </c>
      <c r="B4">
        <v>3</v>
      </c>
      <c r="C4" s="1">
        <v>32</v>
      </c>
      <c r="D4">
        <v>5.54</v>
      </c>
      <c r="E4">
        <f t="shared" ref="E4:E20" si="0">D4/C4</f>
        <v>0.173125</v>
      </c>
      <c r="F4">
        <v>29</v>
      </c>
      <c r="G4">
        <f t="shared" ref="G4:G20" si="1">F4/C4</f>
        <v>0.90625</v>
      </c>
    </row>
    <row r="5" spans="1:10">
      <c r="A5">
        <v>0</v>
      </c>
      <c r="B5">
        <v>4</v>
      </c>
      <c r="C5" s="1">
        <v>39</v>
      </c>
      <c r="D5">
        <v>6.43</v>
      </c>
      <c r="E5">
        <f t="shared" si="0"/>
        <v>0.16487179487179487</v>
      </c>
      <c r="F5">
        <v>36</v>
      </c>
      <c r="G5">
        <f t="shared" si="1"/>
        <v>0.92307692307692313</v>
      </c>
    </row>
    <row r="6" spans="1:10">
      <c r="A6">
        <v>0</v>
      </c>
      <c r="B6">
        <v>5</v>
      </c>
      <c r="C6" s="1">
        <v>20</v>
      </c>
      <c r="D6">
        <v>4.33</v>
      </c>
      <c r="E6">
        <f t="shared" si="0"/>
        <v>0.2165</v>
      </c>
      <c r="F6">
        <v>20</v>
      </c>
      <c r="G6">
        <f t="shared" si="1"/>
        <v>1</v>
      </c>
    </row>
    <row r="7" spans="1:10">
      <c r="A7">
        <v>0</v>
      </c>
      <c r="B7">
        <v>6</v>
      </c>
      <c r="C7" s="1">
        <v>36</v>
      </c>
      <c r="D7">
        <v>6.41</v>
      </c>
      <c r="E7">
        <f t="shared" si="0"/>
        <v>0.17805555555555555</v>
      </c>
      <c r="F7">
        <v>36</v>
      </c>
      <c r="G7">
        <f t="shared" si="1"/>
        <v>1</v>
      </c>
    </row>
    <row r="8" spans="1:10">
      <c r="A8">
        <v>0</v>
      </c>
      <c r="B8">
        <v>7</v>
      </c>
      <c r="C8" s="1">
        <v>39</v>
      </c>
      <c r="D8">
        <v>6.03</v>
      </c>
      <c r="E8">
        <f t="shared" si="0"/>
        <v>0.15461538461538463</v>
      </c>
      <c r="F8">
        <v>37</v>
      </c>
      <c r="G8">
        <f t="shared" si="1"/>
        <v>0.94871794871794868</v>
      </c>
    </row>
    <row r="9" spans="1:10">
      <c r="A9">
        <v>0</v>
      </c>
      <c r="B9">
        <v>8</v>
      </c>
      <c r="C9" s="1">
        <v>24</v>
      </c>
      <c r="D9">
        <v>5.67</v>
      </c>
      <c r="E9">
        <f t="shared" si="0"/>
        <v>0.23624999999999999</v>
      </c>
      <c r="F9">
        <v>24</v>
      </c>
      <c r="G9">
        <f t="shared" si="1"/>
        <v>1</v>
      </c>
      <c r="I9" t="s">
        <v>102</v>
      </c>
    </row>
    <row r="10" spans="1:10">
      <c r="A10">
        <v>0</v>
      </c>
      <c r="B10">
        <v>9</v>
      </c>
      <c r="C10" s="1">
        <v>22</v>
      </c>
      <c r="D10">
        <v>4.78</v>
      </c>
      <c r="E10">
        <f t="shared" si="0"/>
        <v>0.21727272727272728</v>
      </c>
      <c r="F10">
        <v>22</v>
      </c>
      <c r="G10">
        <f t="shared" si="1"/>
        <v>1</v>
      </c>
      <c r="I10">
        <v>1</v>
      </c>
      <c r="J10">
        <f>3/20</f>
        <v>0.15</v>
      </c>
    </row>
    <row r="11" spans="1:10">
      <c r="A11">
        <v>0</v>
      </c>
      <c r="B11">
        <v>10</v>
      </c>
      <c r="C11" s="1">
        <v>33</v>
      </c>
      <c r="D11">
        <v>6.14</v>
      </c>
      <c r="E11">
        <f t="shared" si="0"/>
        <v>0.18606060606060604</v>
      </c>
      <c r="F11">
        <v>28</v>
      </c>
      <c r="G11">
        <f t="shared" si="1"/>
        <v>0.84848484848484851</v>
      </c>
      <c r="I11">
        <v>10</v>
      </c>
      <c r="J11">
        <f>2/25</f>
        <v>0.08</v>
      </c>
    </row>
    <row r="12" spans="1:10">
      <c r="A12">
        <v>0</v>
      </c>
      <c r="B12">
        <v>11</v>
      </c>
      <c r="C12" s="1">
        <v>32</v>
      </c>
      <c r="D12">
        <v>4.53</v>
      </c>
      <c r="E12">
        <f t="shared" si="0"/>
        <v>0.14156250000000001</v>
      </c>
      <c r="F12">
        <v>28</v>
      </c>
      <c r="G12">
        <f t="shared" si="1"/>
        <v>0.875</v>
      </c>
      <c r="I12">
        <v>100</v>
      </c>
      <c r="J12">
        <f>4/29</f>
        <v>0.13793103448275862</v>
      </c>
    </row>
    <row r="13" spans="1:10">
      <c r="A13">
        <v>0</v>
      </c>
      <c r="B13">
        <v>12</v>
      </c>
      <c r="C13" s="1">
        <v>32</v>
      </c>
      <c r="D13">
        <v>5.73</v>
      </c>
      <c r="E13">
        <f t="shared" si="0"/>
        <v>0.17906250000000001</v>
      </c>
      <c r="F13">
        <v>16</v>
      </c>
      <c r="G13">
        <f t="shared" si="1"/>
        <v>0.5</v>
      </c>
      <c r="I13">
        <v>1000</v>
      </c>
      <c r="J13">
        <f>10/32</f>
        <v>0.3125</v>
      </c>
    </row>
    <row r="14" spans="1:10">
      <c r="A14">
        <v>0</v>
      </c>
      <c r="B14">
        <v>13</v>
      </c>
      <c r="C14" s="1">
        <v>29</v>
      </c>
      <c r="D14">
        <v>4.17</v>
      </c>
      <c r="E14">
        <f t="shared" si="0"/>
        <v>0.14379310344827587</v>
      </c>
      <c r="F14">
        <v>28</v>
      </c>
      <c r="G14">
        <f t="shared" si="1"/>
        <v>0.96551724137931039</v>
      </c>
      <c r="I14">
        <v>10000</v>
      </c>
      <c r="J14">
        <f>9/28</f>
        <v>0.32142857142857145</v>
      </c>
    </row>
    <row r="15" spans="1:10">
      <c r="A15">
        <v>0</v>
      </c>
      <c r="B15">
        <v>14</v>
      </c>
      <c r="C15" s="1">
        <v>0</v>
      </c>
      <c r="D15">
        <v>0</v>
      </c>
      <c r="E15" t="s">
        <v>71</v>
      </c>
      <c r="F15" t="s">
        <v>71</v>
      </c>
      <c r="G15" t="s">
        <v>71</v>
      </c>
    </row>
    <row r="16" spans="1:10">
      <c r="A16">
        <v>0</v>
      </c>
      <c r="B16">
        <v>15</v>
      </c>
      <c r="C16" s="1">
        <v>39</v>
      </c>
      <c r="D16">
        <v>6.62</v>
      </c>
      <c r="E16">
        <f t="shared" si="0"/>
        <v>0.16974358974358975</v>
      </c>
      <c r="F16">
        <v>31</v>
      </c>
      <c r="G16">
        <f t="shared" si="1"/>
        <v>0.79487179487179482</v>
      </c>
    </row>
    <row r="17" spans="1:7">
      <c r="A17">
        <v>0</v>
      </c>
      <c r="B17">
        <v>16</v>
      </c>
      <c r="C17" s="1">
        <v>34</v>
      </c>
      <c r="D17">
        <v>6.49</v>
      </c>
      <c r="E17">
        <f t="shared" si="0"/>
        <v>0.19088235294117648</v>
      </c>
      <c r="F17">
        <v>33</v>
      </c>
      <c r="G17">
        <f t="shared" si="1"/>
        <v>0.97058823529411764</v>
      </c>
    </row>
    <row r="18" spans="1:7">
      <c r="A18">
        <v>0</v>
      </c>
      <c r="B18">
        <v>17</v>
      </c>
      <c r="C18" s="1">
        <v>33</v>
      </c>
      <c r="D18">
        <v>6.39</v>
      </c>
      <c r="E18">
        <f t="shared" si="0"/>
        <v>0.19363636363636363</v>
      </c>
      <c r="F18">
        <v>32</v>
      </c>
      <c r="G18">
        <f>F18/C18</f>
        <v>0.96969696969696972</v>
      </c>
    </row>
    <row r="19" spans="1:7">
      <c r="A19">
        <v>0</v>
      </c>
      <c r="B19">
        <v>18</v>
      </c>
      <c r="C19" s="1">
        <v>32</v>
      </c>
      <c r="D19">
        <v>6.39</v>
      </c>
      <c r="E19">
        <f t="shared" si="0"/>
        <v>0.19968749999999999</v>
      </c>
      <c r="F19">
        <v>30</v>
      </c>
      <c r="G19">
        <f t="shared" si="1"/>
        <v>0.9375</v>
      </c>
    </row>
    <row r="20" spans="1:7">
      <c r="A20">
        <v>0</v>
      </c>
      <c r="B20">
        <v>19</v>
      </c>
      <c r="C20" s="1">
        <v>21</v>
      </c>
      <c r="D20">
        <v>4.16</v>
      </c>
      <c r="E20">
        <f t="shared" si="0"/>
        <v>0.1980952380952381</v>
      </c>
      <c r="F20">
        <v>21</v>
      </c>
      <c r="G20">
        <f t="shared" si="1"/>
        <v>1</v>
      </c>
    </row>
    <row r="21" spans="1:7">
      <c r="A21">
        <v>0</v>
      </c>
      <c r="B21">
        <v>20</v>
      </c>
      <c r="C21" s="1">
        <v>0</v>
      </c>
      <c r="D21">
        <v>0</v>
      </c>
      <c r="E21" t="s">
        <v>71</v>
      </c>
      <c r="F21" t="s">
        <v>71</v>
      </c>
      <c r="G21" t="s">
        <v>71</v>
      </c>
    </row>
    <row r="22" spans="1:7">
      <c r="A22" t="s">
        <v>12</v>
      </c>
      <c r="C22">
        <f>AVERAGE(C3:C14,C16:C20)</f>
        <v>32.058823529411768</v>
      </c>
      <c r="D22">
        <f t="shared" ref="D22:E22" si="2">AVERAGE(D3:D14,D16:D20)</f>
        <v>5.6741176470588242</v>
      </c>
      <c r="E22">
        <f t="shared" si="2"/>
        <v>0.18127975781808114</v>
      </c>
      <c r="F22">
        <f>AVERAGE(F3:F14,F16:F20)</f>
        <v>28.823529411764707</v>
      </c>
      <c r="G22">
        <f>AVERAGE(G3:G14,G16:G20)</f>
        <v>0.90895317420717137</v>
      </c>
    </row>
    <row r="23" spans="1:7">
      <c r="A23" t="s">
        <v>11</v>
      </c>
      <c r="C23">
        <f>STDEV(C3:C14,C16:C20)/SQRT(17)</f>
        <v>1.7811731680752652</v>
      </c>
      <c r="D23">
        <f t="shared" ref="D23:E23" si="3">STDEV(D3:D14,D16:D20)/SQRT(17)</f>
        <v>0.22266279375590106</v>
      </c>
      <c r="E23">
        <f t="shared" si="3"/>
        <v>6.7658863985008161E-3</v>
      </c>
      <c r="F23">
        <f>STDEV(F3:F14,F16:F20)/SQRT(17)</f>
        <v>1.5840085369033519</v>
      </c>
      <c r="G23">
        <f>STDEV(G3:G14,G16:G20)/SQRT(17)</f>
        <v>3.0262847456359519E-2</v>
      </c>
    </row>
    <row r="24" spans="1:7">
      <c r="A24" t="s">
        <v>72</v>
      </c>
      <c r="C24">
        <f>STDEV(C3:C14,C16:C20)</f>
        <v>7.3439651094903571</v>
      </c>
      <c r="D24">
        <f t="shared" ref="D24:E24" si="4">STDEV(D3:D14,D16:D20)</f>
        <v>0.91806221755070061</v>
      </c>
      <c r="E24">
        <f t="shared" si="4"/>
        <v>2.7896464271948727E-2</v>
      </c>
      <c r="F24">
        <f>STDEV(F3:F14,F16:F20)</f>
        <v>6.5310345095326099</v>
      </c>
      <c r="G24">
        <f>STDEV(G3:G14,G16:G20)</f>
        <v>0.12477691659452504</v>
      </c>
    </row>
    <row r="25" spans="1:7">
      <c r="A25" t="s">
        <v>73</v>
      </c>
      <c r="B25" s="1">
        <f>17/20</f>
        <v>0.85</v>
      </c>
    </row>
    <row r="29" spans="1:7">
      <c r="A29" s="4">
        <v>10</v>
      </c>
      <c r="B29">
        <v>1</v>
      </c>
      <c r="C29" s="1">
        <v>26</v>
      </c>
      <c r="D29">
        <v>4.2893999999999997</v>
      </c>
      <c r="E29">
        <v>0.16497692307692308</v>
      </c>
      <c r="F29">
        <v>26</v>
      </c>
      <c r="G29">
        <f>F29/C29</f>
        <v>1</v>
      </c>
    </row>
    <row r="30" spans="1:7">
      <c r="A30" s="4">
        <v>10</v>
      </c>
      <c r="B30">
        <v>2</v>
      </c>
      <c r="C30" s="1">
        <v>18</v>
      </c>
      <c r="D30">
        <v>3.2761999999999998</v>
      </c>
      <c r="E30">
        <v>0.1820111111111111</v>
      </c>
      <c r="F30">
        <v>17</v>
      </c>
      <c r="G30">
        <f t="shared" ref="G30:G52" si="5">F30/C30</f>
        <v>0.94444444444444442</v>
      </c>
    </row>
    <row r="31" spans="1:7">
      <c r="A31" s="4">
        <v>10</v>
      </c>
      <c r="B31">
        <v>3</v>
      </c>
      <c r="C31" s="1">
        <v>33</v>
      </c>
      <c r="D31">
        <v>4.8509000000000002</v>
      </c>
      <c r="E31">
        <v>0.14699696969696971</v>
      </c>
      <c r="F31">
        <v>30</v>
      </c>
      <c r="G31">
        <f t="shared" si="5"/>
        <v>0.90909090909090906</v>
      </c>
    </row>
    <row r="32" spans="1:7">
      <c r="A32" s="4">
        <v>10</v>
      </c>
      <c r="B32">
        <v>4</v>
      </c>
      <c r="C32" s="1">
        <v>37</v>
      </c>
      <c r="D32">
        <v>5.4966999999999997</v>
      </c>
      <c r="E32">
        <v>0.14855945945945945</v>
      </c>
      <c r="F32">
        <v>30</v>
      </c>
      <c r="G32">
        <f t="shared" si="5"/>
        <v>0.81081081081081086</v>
      </c>
    </row>
    <row r="33" spans="1:7">
      <c r="A33" s="4">
        <v>10</v>
      </c>
      <c r="B33">
        <v>5</v>
      </c>
      <c r="C33" s="1">
        <v>10</v>
      </c>
      <c r="D33">
        <v>2.1179000000000001</v>
      </c>
      <c r="E33">
        <v>0.21179000000000001</v>
      </c>
      <c r="F33">
        <v>10</v>
      </c>
      <c r="G33">
        <f t="shared" si="5"/>
        <v>1</v>
      </c>
    </row>
    <row r="34" spans="1:7">
      <c r="A34" s="4">
        <v>10</v>
      </c>
      <c r="B34">
        <v>6</v>
      </c>
      <c r="C34" s="1">
        <v>9</v>
      </c>
      <c r="D34">
        <v>1.8819999999999999</v>
      </c>
      <c r="E34">
        <v>0.20911111111111111</v>
      </c>
      <c r="F34">
        <v>5</v>
      </c>
      <c r="G34">
        <f t="shared" si="5"/>
        <v>0.55555555555555558</v>
      </c>
    </row>
    <row r="35" spans="1:7">
      <c r="A35" s="4">
        <v>10</v>
      </c>
      <c r="B35">
        <v>7</v>
      </c>
      <c r="C35" s="1">
        <v>31</v>
      </c>
      <c r="D35">
        <v>5.4024999999999999</v>
      </c>
      <c r="E35">
        <v>0.17427419354838708</v>
      </c>
      <c r="F35">
        <v>24</v>
      </c>
      <c r="G35">
        <f t="shared" si="5"/>
        <v>0.77419354838709675</v>
      </c>
    </row>
    <row r="36" spans="1:7">
      <c r="A36" s="4">
        <v>10</v>
      </c>
      <c r="B36">
        <v>8</v>
      </c>
      <c r="C36" s="1">
        <v>11</v>
      </c>
      <c r="D36">
        <v>2.1663999999999999</v>
      </c>
      <c r="E36">
        <v>0.19694545454545453</v>
      </c>
      <c r="F36">
        <v>11</v>
      </c>
      <c r="G36">
        <f t="shared" si="5"/>
        <v>1</v>
      </c>
    </row>
    <row r="37" spans="1:7">
      <c r="A37" s="4">
        <v>10</v>
      </c>
      <c r="B37">
        <v>9</v>
      </c>
      <c r="C37" s="14" t="s">
        <v>71</v>
      </c>
      <c r="D37" s="6" t="s">
        <v>71</v>
      </c>
      <c r="E37" s="6" t="s">
        <v>71</v>
      </c>
      <c r="F37" t="s">
        <v>71</v>
      </c>
      <c r="G37" t="s">
        <v>71</v>
      </c>
    </row>
    <row r="38" spans="1:7">
      <c r="A38" s="4">
        <v>10</v>
      </c>
      <c r="B38">
        <v>10</v>
      </c>
      <c r="C38" s="1">
        <v>14</v>
      </c>
      <c r="D38">
        <v>2.5072000000000001</v>
      </c>
      <c r="E38">
        <v>0.17908571428571429</v>
      </c>
      <c r="F38">
        <v>5</v>
      </c>
      <c r="G38">
        <f t="shared" si="5"/>
        <v>0.35714285714285715</v>
      </c>
    </row>
    <row r="39" spans="1:7">
      <c r="A39" s="4">
        <v>10</v>
      </c>
      <c r="B39">
        <v>11</v>
      </c>
      <c r="C39" s="1">
        <v>9</v>
      </c>
      <c r="D39">
        <v>1.9117</v>
      </c>
      <c r="E39">
        <v>0.21241111111111111</v>
      </c>
      <c r="F39">
        <v>8</v>
      </c>
      <c r="G39">
        <f t="shared" si="5"/>
        <v>0.88888888888888884</v>
      </c>
    </row>
    <row r="40" spans="1:7">
      <c r="A40" s="4">
        <v>10</v>
      </c>
      <c r="B40">
        <v>12</v>
      </c>
      <c r="C40" s="1">
        <v>7</v>
      </c>
      <c r="D40">
        <v>1.3391999999999999</v>
      </c>
      <c r="E40">
        <v>0.19131428571428571</v>
      </c>
      <c r="F40">
        <v>7</v>
      </c>
      <c r="G40">
        <f t="shared" si="5"/>
        <v>1</v>
      </c>
    </row>
    <row r="41" spans="1:7">
      <c r="A41" s="4">
        <v>10</v>
      </c>
      <c r="B41">
        <v>13</v>
      </c>
      <c r="C41" s="1">
        <v>18</v>
      </c>
      <c r="D41">
        <v>3.2302</v>
      </c>
      <c r="E41">
        <v>0.17945555555555556</v>
      </c>
      <c r="F41">
        <v>18</v>
      </c>
      <c r="G41">
        <f t="shared" si="5"/>
        <v>1</v>
      </c>
    </row>
    <row r="42" spans="1:7">
      <c r="A42" s="4">
        <v>10</v>
      </c>
      <c r="B42">
        <v>14</v>
      </c>
      <c r="C42" s="1">
        <v>26</v>
      </c>
      <c r="D42">
        <v>4.3917999999999999</v>
      </c>
      <c r="E42">
        <v>0.16891538461538461</v>
      </c>
      <c r="F42">
        <v>20</v>
      </c>
      <c r="G42">
        <f t="shared" si="5"/>
        <v>0.76923076923076927</v>
      </c>
    </row>
    <row r="43" spans="1:7">
      <c r="A43" s="4">
        <v>10</v>
      </c>
      <c r="B43">
        <v>15</v>
      </c>
      <c r="C43" s="1">
        <v>18</v>
      </c>
      <c r="D43">
        <v>3.1265999999999998</v>
      </c>
      <c r="E43">
        <v>0.17369999999999999</v>
      </c>
      <c r="F43">
        <v>18</v>
      </c>
      <c r="G43">
        <f t="shared" si="5"/>
        <v>1</v>
      </c>
    </row>
    <row r="44" spans="1:7">
      <c r="A44" s="4">
        <v>10</v>
      </c>
      <c r="B44">
        <v>16</v>
      </c>
      <c r="C44" s="1">
        <v>30</v>
      </c>
      <c r="D44">
        <v>4.7039</v>
      </c>
      <c r="E44">
        <v>0.15679666666666667</v>
      </c>
      <c r="F44">
        <v>20</v>
      </c>
      <c r="G44">
        <f t="shared" si="5"/>
        <v>0.66666666666666663</v>
      </c>
    </row>
    <row r="45" spans="1:7">
      <c r="A45" s="4">
        <v>10</v>
      </c>
      <c r="B45">
        <v>17</v>
      </c>
      <c r="C45" s="1">
        <v>31</v>
      </c>
      <c r="D45">
        <v>4.4160000000000004</v>
      </c>
      <c r="E45">
        <v>0.1424516129032258</v>
      </c>
      <c r="F45">
        <v>18</v>
      </c>
      <c r="G45">
        <f t="shared" si="5"/>
        <v>0.58064516129032262</v>
      </c>
    </row>
    <row r="46" spans="1:7">
      <c r="A46" s="4">
        <v>10</v>
      </c>
      <c r="B46">
        <v>18</v>
      </c>
      <c r="C46" s="1">
        <v>17</v>
      </c>
      <c r="D46">
        <v>3.0952000000000002</v>
      </c>
      <c r="E46">
        <v>0.18207058823529412</v>
      </c>
      <c r="F46">
        <v>16</v>
      </c>
      <c r="G46">
        <f t="shared" si="5"/>
        <v>0.94117647058823528</v>
      </c>
    </row>
    <row r="47" spans="1:7">
      <c r="A47" s="4">
        <v>10</v>
      </c>
      <c r="B47">
        <v>19</v>
      </c>
      <c r="C47" s="1">
        <v>9</v>
      </c>
      <c r="D47">
        <v>1.5630999999999999</v>
      </c>
      <c r="E47">
        <v>0.17367777777777776</v>
      </c>
      <c r="F47">
        <v>6</v>
      </c>
      <c r="G47">
        <f t="shared" si="5"/>
        <v>0.66666666666666663</v>
      </c>
    </row>
    <row r="48" spans="1:7">
      <c r="A48" s="4">
        <v>10</v>
      </c>
      <c r="B48">
        <v>20</v>
      </c>
      <c r="C48" s="1">
        <v>27</v>
      </c>
      <c r="D48">
        <v>4.0266999999999999</v>
      </c>
      <c r="E48">
        <v>0.14913703703703704</v>
      </c>
      <c r="F48">
        <v>16</v>
      </c>
      <c r="G48">
        <f t="shared" si="5"/>
        <v>0.59259259259259256</v>
      </c>
    </row>
    <row r="49" spans="1:7">
      <c r="A49" s="4">
        <v>10</v>
      </c>
      <c r="B49">
        <v>21</v>
      </c>
      <c r="C49" s="1">
        <v>19</v>
      </c>
      <c r="D49">
        <v>2.3191999999999999</v>
      </c>
      <c r="E49">
        <f>D49/C49</f>
        <v>0.12206315789473683</v>
      </c>
      <c r="F49">
        <v>16</v>
      </c>
      <c r="G49">
        <f t="shared" si="5"/>
        <v>0.84210526315789469</v>
      </c>
    </row>
    <row r="50" spans="1:7">
      <c r="A50" s="4">
        <v>10</v>
      </c>
      <c r="B50">
        <v>22</v>
      </c>
      <c r="C50" s="1">
        <v>4</v>
      </c>
      <c r="D50">
        <v>0.54630000000000001</v>
      </c>
      <c r="E50">
        <f t="shared" ref="E50:E52" si="6">D50/C50</f>
        <v>0.136575</v>
      </c>
      <c r="F50">
        <v>4</v>
      </c>
      <c r="G50">
        <f t="shared" si="5"/>
        <v>1</v>
      </c>
    </row>
    <row r="51" spans="1:7">
      <c r="A51" s="4">
        <v>10</v>
      </c>
      <c r="B51">
        <v>23</v>
      </c>
      <c r="C51" s="1">
        <v>12</v>
      </c>
      <c r="D51">
        <v>1.2185999999999999</v>
      </c>
      <c r="E51">
        <f t="shared" si="6"/>
        <v>0.10154999999999999</v>
      </c>
      <c r="F51">
        <v>11</v>
      </c>
      <c r="G51">
        <f t="shared" si="5"/>
        <v>0.91666666666666663</v>
      </c>
    </row>
    <row r="52" spans="1:7">
      <c r="A52" s="4">
        <v>10</v>
      </c>
      <c r="B52">
        <v>24</v>
      </c>
      <c r="C52" s="1">
        <v>40</v>
      </c>
      <c r="D52">
        <v>5.8295000000000003</v>
      </c>
      <c r="E52">
        <f t="shared" si="6"/>
        <v>0.14573750000000002</v>
      </c>
      <c r="F52">
        <v>11</v>
      </c>
      <c r="G52">
        <f t="shared" si="5"/>
        <v>0.27500000000000002</v>
      </c>
    </row>
    <row r="53" spans="1:7">
      <c r="A53" s="4">
        <v>10</v>
      </c>
      <c r="B53">
        <v>25</v>
      </c>
      <c r="C53" s="14" t="s">
        <v>71</v>
      </c>
      <c r="D53" s="6" t="s">
        <v>71</v>
      </c>
      <c r="E53" s="6" t="s">
        <v>71</v>
      </c>
      <c r="F53" s="6" t="s">
        <v>71</v>
      </c>
      <c r="G53" s="6" t="s">
        <v>71</v>
      </c>
    </row>
    <row r="54" spans="1:7">
      <c r="A54" s="4">
        <v>10</v>
      </c>
      <c r="B54">
        <v>26</v>
      </c>
      <c r="C54" s="1">
        <v>1</v>
      </c>
      <c r="D54">
        <v>0.11360000000000001</v>
      </c>
      <c r="E54">
        <v>0.11360000000000001</v>
      </c>
      <c r="F54" s="6"/>
      <c r="G54" s="6"/>
    </row>
    <row r="55" spans="1:7">
      <c r="A55" s="4">
        <v>10</v>
      </c>
      <c r="B55">
        <v>27</v>
      </c>
      <c r="C55" s="1">
        <v>21</v>
      </c>
      <c r="D55">
        <v>3.5247000000000002</v>
      </c>
      <c r="E55">
        <v>0.16784285714285715</v>
      </c>
      <c r="F55" s="6"/>
      <c r="G55" s="6"/>
    </row>
    <row r="56" spans="1:7">
      <c r="A56" s="4">
        <v>10</v>
      </c>
      <c r="B56">
        <v>28</v>
      </c>
      <c r="C56" s="1">
        <v>15</v>
      </c>
      <c r="D56">
        <v>2.4838</v>
      </c>
      <c r="E56">
        <v>0.16558666666666666</v>
      </c>
      <c r="F56" s="6"/>
      <c r="G56" s="6"/>
    </row>
    <row r="57" spans="1:7">
      <c r="A57" s="4">
        <v>10</v>
      </c>
      <c r="B57">
        <v>29</v>
      </c>
      <c r="C57" s="1">
        <v>12</v>
      </c>
      <c r="D57">
        <v>2.0379</v>
      </c>
      <c r="E57">
        <v>0.169825</v>
      </c>
      <c r="F57" s="6"/>
      <c r="G57" s="6"/>
    </row>
    <row r="58" spans="1:7">
      <c r="A58" t="s">
        <v>12</v>
      </c>
      <c r="C58">
        <f>AVERAGE(C29:C36,C38:C52,C54:C57)</f>
        <v>18.703703703703702</v>
      </c>
      <c r="D58">
        <f t="shared" ref="D58:E58" si="7">AVERAGE(D29:D36,D38:D52,D54:D57)</f>
        <v>3.032118518518518</v>
      </c>
      <c r="E58">
        <f t="shared" si="7"/>
        <v>0.16542448659836037</v>
      </c>
      <c r="F58">
        <f>AVERAGE(F29:F36,F38:F52)</f>
        <v>15.086956521739131</v>
      </c>
      <c r="G58">
        <f t="shared" ref="G58" si="8">AVERAGE(G29:G36,G38:G52)</f>
        <v>0.80395118570349455</v>
      </c>
    </row>
    <row r="59" spans="1:7">
      <c r="A59" t="s">
        <v>11</v>
      </c>
      <c r="C59">
        <f>STDEV(C29:C36,C38:C52,C54:C57)/SQRT(27)</f>
        <v>2.0034264201923735</v>
      </c>
      <c r="D59">
        <f t="shared" ref="D59:E59" si="9">STDEV(D29:D36,D38:D52,D54:D57)/SQRT(27)</f>
        <v>0.29611773458558371</v>
      </c>
      <c r="E59">
        <f t="shared" si="9"/>
        <v>5.4006712474042439E-3</v>
      </c>
      <c r="F59">
        <f t="shared" ref="F59:G59" si="10">STDEV(F29:F36,F38:F52)/SQRT(23)</f>
        <v>1.6174848032815894</v>
      </c>
      <c r="G59">
        <f t="shared" si="10"/>
        <v>4.4799553717425507E-2</v>
      </c>
    </row>
    <row r="60" spans="1:7">
      <c r="A60" t="s">
        <v>72</v>
      </c>
      <c r="C60">
        <f>STDEV(C29:C36,C38:C52,C54:C57)</f>
        <v>10.410109046997077</v>
      </c>
      <c r="D60">
        <f t="shared" ref="D60:E60" si="11">STDEV(D29:D36,D38:D52,D54:D57)</f>
        <v>1.5386728839732804</v>
      </c>
      <c r="E60">
        <f t="shared" si="11"/>
        <v>2.806271098644161E-2</v>
      </c>
      <c r="F60">
        <f t="shared" ref="F60:G60" si="12">STDEV(F29:F36,F38:F52)</f>
        <v>7.757184608057119</v>
      </c>
      <c r="G60">
        <f t="shared" si="12"/>
        <v>0.21485111194837075</v>
      </c>
    </row>
    <row r="61" spans="1:7">
      <c r="A61" t="s">
        <v>73</v>
      </c>
      <c r="B61" s="1">
        <f>27/29</f>
        <v>0.93103448275862066</v>
      </c>
    </row>
    <row r="63" spans="1:7">
      <c r="D63" s="4"/>
    </row>
    <row r="64" spans="1:7">
      <c r="A64" s="4">
        <v>100</v>
      </c>
      <c r="B64">
        <v>1</v>
      </c>
      <c r="C64" s="1">
        <v>19</v>
      </c>
      <c r="D64">
        <v>3.3485</v>
      </c>
      <c r="E64">
        <v>0.17623684210526316</v>
      </c>
      <c r="F64">
        <v>17</v>
      </c>
      <c r="G64">
        <f>F64/C64</f>
        <v>0.89473684210526316</v>
      </c>
    </row>
    <row r="65" spans="1:7">
      <c r="A65" s="4">
        <v>100</v>
      </c>
      <c r="B65">
        <v>2</v>
      </c>
      <c r="C65" s="1">
        <v>19</v>
      </c>
      <c r="D65">
        <v>3.5398000000000001</v>
      </c>
      <c r="E65">
        <v>0.18630526315789475</v>
      </c>
      <c r="F65">
        <v>8</v>
      </c>
      <c r="G65">
        <f t="shared" ref="G65:G83" si="13">F65/C65</f>
        <v>0.42105263157894735</v>
      </c>
    </row>
    <row r="66" spans="1:7">
      <c r="A66" s="4">
        <v>100</v>
      </c>
      <c r="B66">
        <v>3</v>
      </c>
      <c r="C66" s="1">
        <v>12</v>
      </c>
      <c r="D66">
        <v>2.0143</v>
      </c>
      <c r="E66">
        <v>0.16785833333333333</v>
      </c>
      <c r="F66">
        <v>8</v>
      </c>
      <c r="G66">
        <f t="shared" si="13"/>
        <v>0.66666666666666663</v>
      </c>
    </row>
    <row r="67" spans="1:7">
      <c r="A67" s="4">
        <v>100</v>
      </c>
      <c r="B67">
        <v>4</v>
      </c>
      <c r="C67" s="1">
        <v>2</v>
      </c>
      <c r="D67">
        <v>0.39019999999999999</v>
      </c>
      <c r="E67">
        <v>0.1951</v>
      </c>
      <c r="F67">
        <v>0</v>
      </c>
      <c r="G67">
        <f t="shared" si="13"/>
        <v>0</v>
      </c>
    </row>
    <row r="68" spans="1:7">
      <c r="A68" s="4">
        <v>100</v>
      </c>
      <c r="B68">
        <v>5</v>
      </c>
      <c r="C68" s="1">
        <v>26</v>
      </c>
      <c r="D68">
        <v>4.8101000000000003</v>
      </c>
      <c r="E68">
        <v>0.18500384615384616</v>
      </c>
      <c r="F68">
        <v>20</v>
      </c>
      <c r="G68">
        <f t="shared" si="13"/>
        <v>0.76923076923076927</v>
      </c>
    </row>
    <row r="69" spans="1:7">
      <c r="A69" s="4">
        <v>100</v>
      </c>
      <c r="B69">
        <v>6</v>
      </c>
      <c r="C69" s="1">
        <v>2</v>
      </c>
      <c r="D69">
        <v>0.32040000000000002</v>
      </c>
      <c r="E69">
        <v>0.16020000000000001</v>
      </c>
      <c r="F69">
        <v>0</v>
      </c>
      <c r="G69">
        <f t="shared" si="13"/>
        <v>0</v>
      </c>
    </row>
    <row r="70" spans="1:7">
      <c r="A70" s="4">
        <v>100</v>
      </c>
      <c r="B70">
        <v>7</v>
      </c>
      <c r="C70" s="1">
        <v>31</v>
      </c>
      <c r="D70">
        <v>5.5122</v>
      </c>
      <c r="E70">
        <v>0.17781290322580645</v>
      </c>
      <c r="F70">
        <v>27</v>
      </c>
      <c r="G70">
        <f t="shared" si="13"/>
        <v>0.87096774193548387</v>
      </c>
    </row>
    <row r="71" spans="1:7">
      <c r="A71" s="4">
        <v>100</v>
      </c>
      <c r="B71">
        <v>8</v>
      </c>
      <c r="C71" s="1">
        <v>40</v>
      </c>
      <c r="D71">
        <v>6.9208999999999996</v>
      </c>
      <c r="E71">
        <v>0.1730225</v>
      </c>
      <c r="F71">
        <v>24</v>
      </c>
      <c r="G71">
        <f t="shared" si="13"/>
        <v>0.6</v>
      </c>
    </row>
    <row r="72" spans="1:7">
      <c r="A72" s="4">
        <v>100</v>
      </c>
      <c r="B72">
        <v>9</v>
      </c>
      <c r="C72" s="1">
        <v>7</v>
      </c>
      <c r="D72">
        <v>0.68979999999999997</v>
      </c>
      <c r="E72">
        <v>9.854285714285714E-2</v>
      </c>
      <c r="F72">
        <v>5</v>
      </c>
      <c r="G72">
        <f t="shared" si="13"/>
        <v>0.7142857142857143</v>
      </c>
    </row>
    <row r="73" spans="1:7">
      <c r="A73" s="4">
        <v>100</v>
      </c>
      <c r="B73">
        <v>10</v>
      </c>
      <c r="C73" s="1">
        <v>20</v>
      </c>
      <c r="D73">
        <v>3.4232999999999998</v>
      </c>
      <c r="E73">
        <v>0.17116499999999998</v>
      </c>
      <c r="F73">
        <v>15</v>
      </c>
      <c r="G73">
        <f t="shared" si="13"/>
        <v>0.75</v>
      </c>
    </row>
    <row r="74" spans="1:7">
      <c r="A74" s="4">
        <v>100</v>
      </c>
      <c r="B74">
        <v>11</v>
      </c>
      <c r="C74" s="1">
        <v>33</v>
      </c>
      <c r="D74">
        <v>5.4997999999999996</v>
      </c>
      <c r="E74">
        <v>0.16666060606060604</v>
      </c>
      <c r="F74">
        <v>30</v>
      </c>
      <c r="G74">
        <f t="shared" si="13"/>
        <v>0.90909090909090906</v>
      </c>
    </row>
    <row r="75" spans="1:7">
      <c r="A75" s="4">
        <v>100</v>
      </c>
      <c r="B75">
        <v>12</v>
      </c>
      <c r="C75" s="1">
        <v>31</v>
      </c>
      <c r="D75">
        <v>5.2774000000000001</v>
      </c>
      <c r="E75">
        <v>0.17023870967741936</v>
      </c>
      <c r="F75">
        <v>24</v>
      </c>
      <c r="G75">
        <f t="shared" si="13"/>
        <v>0.77419354838709675</v>
      </c>
    </row>
    <row r="76" spans="1:7">
      <c r="A76" s="4">
        <v>100</v>
      </c>
      <c r="B76">
        <v>13</v>
      </c>
      <c r="C76" s="1">
        <v>21</v>
      </c>
      <c r="D76">
        <v>3.6000999999999999</v>
      </c>
      <c r="E76">
        <v>0.17143333333333333</v>
      </c>
      <c r="F76">
        <v>18</v>
      </c>
      <c r="G76">
        <f t="shared" si="13"/>
        <v>0.8571428571428571</v>
      </c>
    </row>
    <row r="77" spans="1:7">
      <c r="A77" s="4">
        <v>100</v>
      </c>
      <c r="B77">
        <v>14</v>
      </c>
      <c r="C77" s="1">
        <v>34</v>
      </c>
      <c r="D77">
        <v>5.9292999999999996</v>
      </c>
      <c r="E77">
        <v>0.17439117647058822</v>
      </c>
      <c r="F77">
        <v>26</v>
      </c>
      <c r="G77">
        <f t="shared" si="13"/>
        <v>0.76470588235294112</v>
      </c>
    </row>
    <row r="78" spans="1:7">
      <c r="A78" s="4">
        <v>100</v>
      </c>
      <c r="B78">
        <v>15</v>
      </c>
      <c r="C78" s="1">
        <v>19</v>
      </c>
      <c r="D78">
        <v>2.9228999999999998</v>
      </c>
      <c r="E78">
        <v>0.15383684210526316</v>
      </c>
      <c r="F78">
        <v>14</v>
      </c>
      <c r="G78">
        <f t="shared" si="13"/>
        <v>0.73684210526315785</v>
      </c>
    </row>
    <row r="79" spans="1:7">
      <c r="A79" s="4">
        <v>100</v>
      </c>
      <c r="B79">
        <v>16</v>
      </c>
      <c r="C79" s="1">
        <v>10</v>
      </c>
      <c r="D79">
        <v>2.0634999999999999</v>
      </c>
      <c r="E79">
        <v>0.20634999999999998</v>
      </c>
      <c r="F79">
        <v>7</v>
      </c>
      <c r="G79">
        <f t="shared" si="13"/>
        <v>0.7</v>
      </c>
    </row>
    <row r="80" spans="1:7">
      <c r="A80" s="4">
        <v>100</v>
      </c>
      <c r="B80">
        <v>17</v>
      </c>
      <c r="C80" s="1">
        <v>36</v>
      </c>
      <c r="D80">
        <v>6.1848999999999998</v>
      </c>
      <c r="E80">
        <v>0.17180277777777778</v>
      </c>
      <c r="F80">
        <v>33</v>
      </c>
      <c r="G80">
        <f t="shared" si="13"/>
        <v>0.91666666666666663</v>
      </c>
    </row>
    <row r="81" spans="1:7">
      <c r="A81" s="4">
        <v>100</v>
      </c>
      <c r="B81">
        <v>18</v>
      </c>
      <c r="C81" s="1">
        <v>21</v>
      </c>
      <c r="D81">
        <v>3.6827000000000001</v>
      </c>
      <c r="E81">
        <v>0.17536666666666667</v>
      </c>
      <c r="F81">
        <v>14</v>
      </c>
      <c r="G81">
        <f t="shared" si="13"/>
        <v>0.66666666666666663</v>
      </c>
    </row>
    <row r="82" spans="1:7">
      <c r="A82" s="4">
        <v>100</v>
      </c>
      <c r="B82">
        <v>19</v>
      </c>
      <c r="C82" s="1">
        <v>22</v>
      </c>
      <c r="D82">
        <v>3.6657999999999999</v>
      </c>
      <c r="E82">
        <v>0.16662727272727273</v>
      </c>
      <c r="F82">
        <v>14</v>
      </c>
      <c r="G82">
        <f t="shared" si="13"/>
        <v>0.63636363636363635</v>
      </c>
    </row>
    <row r="83" spans="1:7">
      <c r="A83" s="4">
        <v>100</v>
      </c>
      <c r="B83">
        <v>20</v>
      </c>
      <c r="C83" s="1">
        <v>22</v>
      </c>
      <c r="D83">
        <v>3.9163999999999999</v>
      </c>
      <c r="E83">
        <v>0.17801818181818183</v>
      </c>
      <c r="F83">
        <v>14</v>
      </c>
      <c r="G83">
        <f t="shared" si="13"/>
        <v>0.63636363636363635</v>
      </c>
    </row>
    <row r="84" spans="1:7">
      <c r="A84" s="4">
        <v>100</v>
      </c>
      <c r="B84">
        <v>22</v>
      </c>
      <c r="C84" s="1">
        <v>12</v>
      </c>
      <c r="D84">
        <v>1.8444</v>
      </c>
      <c r="E84">
        <f>D84/C84</f>
        <v>0.1537</v>
      </c>
      <c r="F84">
        <v>9</v>
      </c>
      <c r="G84">
        <f>F84/C84</f>
        <v>0.75</v>
      </c>
    </row>
    <row r="85" spans="1:7">
      <c r="A85" s="4">
        <v>100</v>
      </c>
      <c r="B85">
        <v>23</v>
      </c>
      <c r="C85" s="1">
        <v>25</v>
      </c>
      <c r="D85">
        <v>4.8864999999999998</v>
      </c>
      <c r="E85">
        <f>D85/C85</f>
        <v>0.19545999999999999</v>
      </c>
      <c r="F85">
        <v>13</v>
      </c>
      <c r="G85">
        <f t="shared" ref="G85:G86" si="14">F85/C85</f>
        <v>0.52</v>
      </c>
    </row>
    <row r="86" spans="1:7">
      <c r="A86" s="4">
        <v>100</v>
      </c>
      <c r="B86">
        <v>25</v>
      </c>
      <c r="C86" s="1">
        <v>43</v>
      </c>
      <c r="D86">
        <v>6.5255000000000001</v>
      </c>
      <c r="E86">
        <f>D86/C86</f>
        <v>0.15175581395348836</v>
      </c>
      <c r="F86">
        <v>22</v>
      </c>
      <c r="G86">
        <f t="shared" si="14"/>
        <v>0.51162790697674421</v>
      </c>
    </row>
    <row r="87" spans="1:7">
      <c r="A87" s="4">
        <v>100</v>
      </c>
      <c r="B87">
        <v>26</v>
      </c>
      <c r="C87" s="1">
        <v>16</v>
      </c>
      <c r="D87">
        <v>2.605</v>
      </c>
      <c r="E87">
        <v>0.1628125</v>
      </c>
      <c r="F87">
        <v>3</v>
      </c>
      <c r="G87">
        <v>0.1875</v>
      </c>
    </row>
    <row r="88" spans="1:7">
      <c r="A88" s="4">
        <v>100</v>
      </c>
      <c r="B88">
        <v>27</v>
      </c>
      <c r="C88" s="1">
        <v>31</v>
      </c>
      <c r="D88">
        <v>4.7089999999999996</v>
      </c>
      <c r="E88">
        <v>0.1519032258064516</v>
      </c>
      <c r="F88">
        <v>3</v>
      </c>
      <c r="G88">
        <v>9.6774193548387094E-2</v>
      </c>
    </row>
    <row r="89" spans="1:7">
      <c r="A89" s="4">
        <v>100</v>
      </c>
      <c r="B89">
        <v>28</v>
      </c>
      <c r="C89" s="1">
        <v>12</v>
      </c>
      <c r="D89">
        <v>1.8449</v>
      </c>
      <c r="E89">
        <v>0.15374166666666667</v>
      </c>
      <c r="F89">
        <v>1</v>
      </c>
      <c r="G89">
        <v>8.3333333333333329E-2</v>
      </c>
    </row>
    <row r="90" spans="1:7">
      <c r="A90" s="4">
        <v>100</v>
      </c>
      <c r="B90">
        <v>29</v>
      </c>
      <c r="C90" s="1">
        <v>11</v>
      </c>
      <c r="D90">
        <v>2.2925</v>
      </c>
      <c r="E90">
        <v>0.2084090909090909</v>
      </c>
      <c r="F90">
        <v>4</v>
      </c>
      <c r="G90">
        <v>0.36363636363636365</v>
      </c>
    </row>
    <row r="91" spans="1:7">
      <c r="A91" s="4">
        <v>100</v>
      </c>
      <c r="B91">
        <v>21</v>
      </c>
      <c r="C91" s="14" t="s">
        <v>71</v>
      </c>
      <c r="D91" s="6" t="s">
        <v>71</v>
      </c>
      <c r="E91" s="6" t="s">
        <v>71</v>
      </c>
      <c r="F91" s="6" t="s">
        <v>71</v>
      </c>
      <c r="G91" s="6" t="s">
        <v>71</v>
      </c>
    </row>
    <row r="92" spans="1:7">
      <c r="A92" s="4">
        <v>100</v>
      </c>
      <c r="B92">
        <v>24</v>
      </c>
      <c r="C92" s="14" t="s">
        <v>71</v>
      </c>
      <c r="D92" s="6" t="s">
        <v>71</v>
      </c>
      <c r="E92" s="6" t="s">
        <v>71</v>
      </c>
      <c r="F92" s="6" t="s">
        <v>71</v>
      </c>
      <c r="G92" s="6" t="s">
        <v>71</v>
      </c>
    </row>
    <row r="93" spans="1:7">
      <c r="A93" t="s">
        <v>12</v>
      </c>
      <c r="C93">
        <f>AVERAGE(C64:C83,C84:C85,C86:C90)</f>
        <v>21.37037037037037</v>
      </c>
      <c r="D93">
        <f>AVERAGE(D64:D83,D84:D85,D86:D90)</f>
        <v>3.6451888888888879</v>
      </c>
      <c r="E93">
        <f>AVERAGE(E64:E83,E84:E85,E86:E90)</f>
        <v>0.1705094595959929</v>
      </c>
      <c r="F93">
        <f>AVERAGE(F64:F83,F84:F85,F86:F90)</f>
        <v>13.814814814814815</v>
      </c>
      <c r="G93">
        <f>AVERAGE(G64:G83,G84:G85,G86:G90)</f>
        <v>0.58510548413315711</v>
      </c>
    </row>
    <row r="94" spans="1:7">
      <c r="A94" t="s">
        <v>11</v>
      </c>
      <c r="C94">
        <f>STDEV(C64:C83,C84:C85,C86:C90)/SQRT(27)</f>
        <v>2.1157045044806289</v>
      </c>
      <c r="D94">
        <f>STDEV(D64:D83,D84:D85,D86:D90)/SQRT(27)</f>
        <v>0.35805928018856725</v>
      </c>
      <c r="E94">
        <f>STDEV(E64:E83,E84:E85,E86:E90)/SQRT(27)</f>
        <v>4.0508681114462004E-3</v>
      </c>
      <c r="F94">
        <f>STDEV(F64:F83,F84:F85,F86:F90)/SQRT(27)</f>
        <v>1.843628465142702</v>
      </c>
      <c r="G94">
        <f>STDEV(G64:G83,G84:G85,G86:G90)/SQRT(27)</f>
        <v>5.4864613491408802E-2</v>
      </c>
    </row>
    <row r="95" spans="1:7">
      <c r="A95" t="s">
        <v>72</v>
      </c>
      <c r="C95">
        <f>STDEV(C64:C83,C84:C85,C86:C90,)</f>
        <v>11.519192634112814</v>
      </c>
      <c r="D95">
        <f>STDEV(D64:D83,D84:D85,D86:D90,)</f>
        <v>1.9513886655561081</v>
      </c>
      <c r="E95">
        <f>STDEV(E64:E83,E84:E85,E86:E90,)</f>
        <v>3.8275139003166016E-2</v>
      </c>
      <c r="F95">
        <f>STDEV(F64:F83,F84:F85,F86:F90,)</f>
        <v>9.7564928862349625</v>
      </c>
      <c r="G95">
        <f>STDEV(G64:G83,G84:G85,G86:G90,)</f>
        <v>0.30081555928577586</v>
      </c>
    </row>
    <row r="96" spans="1:7">
      <c r="A96" s="1">
        <f>23/29</f>
        <v>0.7931034482758621</v>
      </c>
    </row>
    <row r="97" spans="1:14">
      <c r="A97" s="4"/>
    </row>
    <row r="98" spans="1:14">
      <c r="A98" s="4">
        <v>1000</v>
      </c>
      <c r="B98">
        <v>1</v>
      </c>
      <c r="C98" s="1">
        <v>26</v>
      </c>
      <c r="D98">
        <v>4.2904999999999998</v>
      </c>
      <c r="E98">
        <v>0.16501923076923075</v>
      </c>
      <c r="F98">
        <v>1</v>
      </c>
      <c r="G98">
        <f>F98/C98</f>
        <v>3.8461538461538464E-2</v>
      </c>
    </row>
    <row r="99" spans="1:14">
      <c r="A99" s="4">
        <v>1000</v>
      </c>
      <c r="B99">
        <v>2</v>
      </c>
      <c r="C99" s="1">
        <v>7</v>
      </c>
      <c r="D99">
        <v>1.3694999999999999</v>
      </c>
      <c r="E99">
        <v>0.19564285714285715</v>
      </c>
      <c r="F99">
        <v>4</v>
      </c>
      <c r="G99">
        <f t="shared" ref="G99:G115" si="15">F99/C99</f>
        <v>0.5714285714285714</v>
      </c>
    </row>
    <row r="100" spans="1:14">
      <c r="A100" s="4">
        <v>1000</v>
      </c>
      <c r="B100">
        <v>3</v>
      </c>
      <c r="C100" s="1">
        <v>17</v>
      </c>
      <c r="D100">
        <v>3.1871</v>
      </c>
      <c r="E100">
        <v>0.1874764705882353</v>
      </c>
      <c r="F100">
        <v>8</v>
      </c>
      <c r="G100">
        <f t="shared" si="15"/>
        <v>0.47058823529411764</v>
      </c>
    </row>
    <row r="101" spans="1:14">
      <c r="A101" s="4">
        <v>1000</v>
      </c>
      <c r="B101">
        <v>4</v>
      </c>
      <c r="C101" s="1">
        <v>15</v>
      </c>
      <c r="D101">
        <v>2.8412000000000002</v>
      </c>
      <c r="E101">
        <v>0.18941333333333335</v>
      </c>
      <c r="F101">
        <v>15</v>
      </c>
      <c r="G101">
        <f t="shared" si="15"/>
        <v>1</v>
      </c>
    </row>
    <row r="102" spans="1:14">
      <c r="A102" s="4">
        <v>1000</v>
      </c>
      <c r="B102">
        <v>5</v>
      </c>
      <c r="C102" s="1">
        <v>26</v>
      </c>
      <c r="D102">
        <v>3.4169999999999998</v>
      </c>
      <c r="E102">
        <v>0.13142307692307692</v>
      </c>
      <c r="F102">
        <v>3</v>
      </c>
      <c r="G102">
        <f t="shared" si="15"/>
        <v>0.11538461538461539</v>
      </c>
    </row>
    <row r="103" spans="1:14">
      <c r="A103" s="4">
        <v>1000</v>
      </c>
      <c r="B103">
        <v>6</v>
      </c>
      <c r="C103" s="1">
        <v>4</v>
      </c>
      <c r="D103">
        <v>0.62009999999999998</v>
      </c>
      <c r="E103">
        <v>0.155025</v>
      </c>
      <c r="F103">
        <v>2</v>
      </c>
      <c r="G103">
        <f t="shared" si="15"/>
        <v>0.5</v>
      </c>
    </row>
    <row r="104" spans="1:14">
      <c r="A104" s="4">
        <v>1000</v>
      </c>
      <c r="B104">
        <v>8</v>
      </c>
      <c r="C104" s="1">
        <v>26</v>
      </c>
      <c r="D104">
        <v>3.0284</v>
      </c>
      <c r="E104">
        <v>0.11647692307692308</v>
      </c>
      <c r="F104">
        <v>24</v>
      </c>
      <c r="G104">
        <f t="shared" si="15"/>
        <v>0.92307692307692313</v>
      </c>
    </row>
    <row r="105" spans="1:14">
      <c r="A105" s="4">
        <v>1000</v>
      </c>
      <c r="B105">
        <v>9</v>
      </c>
      <c r="C105" s="1">
        <v>24</v>
      </c>
      <c r="D105">
        <v>4.2877999999999998</v>
      </c>
      <c r="E105">
        <v>0.17865833333333334</v>
      </c>
      <c r="F105">
        <v>2</v>
      </c>
      <c r="G105">
        <f t="shared" si="15"/>
        <v>8.3333333333333329E-2</v>
      </c>
      <c r="N105" s="6"/>
    </row>
    <row r="106" spans="1:14">
      <c r="A106" s="4">
        <v>1000</v>
      </c>
      <c r="B106">
        <v>11</v>
      </c>
      <c r="C106" s="1">
        <v>24</v>
      </c>
      <c r="D106">
        <v>3.7262</v>
      </c>
      <c r="E106" s="6">
        <v>0.15525833333333333</v>
      </c>
      <c r="F106">
        <v>2</v>
      </c>
      <c r="G106">
        <f t="shared" si="15"/>
        <v>8.3333333333333329E-2</v>
      </c>
      <c r="N106" s="6"/>
    </row>
    <row r="107" spans="1:14">
      <c r="A107" s="4">
        <v>1000</v>
      </c>
      <c r="B107">
        <v>14</v>
      </c>
      <c r="C107" s="1">
        <v>32</v>
      </c>
      <c r="D107">
        <v>5.2892000000000001</v>
      </c>
      <c r="E107" s="6">
        <v>0.1652875</v>
      </c>
      <c r="F107">
        <v>1</v>
      </c>
      <c r="G107">
        <f t="shared" si="15"/>
        <v>3.125E-2</v>
      </c>
    </row>
    <row r="108" spans="1:14">
      <c r="A108" s="4">
        <v>1000</v>
      </c>
      <c r="B108">
        <v>15</v>
      </c>
      <c r="C108" s="1">
        <v>17</v>
      </c>
      <c r="D108">
        <v>3.4807999999999999</v>
      </c>
      <c r="E108" s="6">
        <v>0.20475294117647058</v>
      </c>
      <c r="F108">
        <v>6</v>
      </c>
      <c r="G108">
        <f t="shared" si="15"/>
        <v>0.35294117647058826</v>
      </c>
    </row>
    <row r="109" spans="1:14">
      <c r="A109" s="4">
        <v>1000</v>
      </c>
      <c r="B109">
        <v>16</v>
      </c>
      <c r="C109" s="1">
        <v>11</v>
      </c>
      <c r="D109">
        <v>2.1993999999999998</v>
      </c>
      <c r="E109" s="6">
        <v>0.19994545454545454</v>
      </c>
      <c r="F109">
        <v>2</v>
      </c>
      <c r="G109">
        <f t="shared" si="15"/>
        <v>0.18181818181818182</v>
      </c>
    </row>
    <row r="110" spans="1:14">
      <c r="A110" s="4">
        <v>1000</v>
      </c>
      <c r="B110">
        <v>17</v>
      </c>
      <c r="C110" s="1">
        <v>22</v>
      </c>
      <c r="D110">
        <v>4.1897000000000002</v>
      </c>
      <c r="E110" s="6">
        <v>0.19044090909090911</v>
      </c>
      <c r="F110">
        <v>19</v>
      </c>
      <c r="G110">
        <f t="shared" si="15"/>
        <v>0.86363636363636365</v>
      </c>
    </row>
    <row r="111" spans="1:14">
      <c r="A111" s="4">
        <v>1000</v>
      </c>
      <c r="B111">
        <v>19</v>
      </c>
      <c r="C111" s="1">
        <v>32</v>
      </c>
      <c r="D111">
        <v>4.0481999999999996</v>
      </c>
      <c r="E111">
        <v>0.12650624999999999</v>
      </c>
      <c r="F111">
        <v>30</v>
      </c>
      <c r="G111">
        <f t="shared" si="15"/>
        <v>0.9375</v>
      </c>
    </row>
    <row r="112" spans="1:14">
      <c r="A112" s="4">
        <v>1000</v>
      </c>
      <c r="B112">
        <v>20</v>
      </c>
      <c r="C112" s="1">
        <v>16</v>
      </c>
      <c r="D112">
        <v>2.8841999999999999</v>
      </c>
      <c r="E112">
        <v>0.18026249999999999</v>
      </c>
      <c r="F112">
        <v>13</v>
      </c>
      <c r="G112">
        <f t="shared" si="15"/>
        <v>0.8125</v>
      </c>
    </row>
    <row r="113" spans="1:14">
      <c r="A113" s="4">
        <v>1000</v>
      </c>
      <c r="B113">
        <v>21</v>
      </c>
      <c r="C113" s="1">
        <v>1</v>
      </c>
      <c r="D113">
        <v>0.12520000000000001</v>
      </c>
      <c r="E113">
        <f>D113/C113</f>
        <v>0.12520000000000001</v>
      </c>
      <c r="F113">
        <v>1</v>
      </c>
      <c r="G113">
        <f t="shared" si="15"/>
        <v>1</v>
      </c>
    </row>
    <row r="114" spans="1:14">
      <c r="A114" s="4">
        <v>1000</v>
      </c>
      <c r="B114">
        <v>22</v>
      </c>
      <c r="C114" s="1">
        <v>12</v>
      </c>
      <c r="D114">
        <v>1.7624</v>
      </c>
      <c r="E114">
        <f t="shared" ref="E114:E116" si="16">D114/C114</f>
        <v>0.14686666666666667</v>
      </c>
      <c r="F114">
        <v>3</v>
      </c>
      <c r="G114">
        <f t="shared" si="15"/>
        <v>0.25</v>
      </c>
    </row>
    <row r="115" spans="1:14">
      <c r="A115" s="4">
        <v>1000</v>
      </c>
      <c r="B115">
        <v>23</v>
      </c>
      <c r="C115" s="14">
        <v>29</v>
      </c>
      <c r="D115" s="6">
        <v>4.0621</v>
      </c>
      <c r="E115">
        <f t="shared" si="16"/>
        <v>0.14007241379310345</v>
      </c>
      <c r="F115">
        <v>0</v>
      </c>
      <c r="G115">
        <f t="shared" si="15"/>
        <v>0</v>
      </c>
    </row>
    <row r="116" spans="1:14">
      <c r="A116" s="4">
        <v>1000</v>
      </c>
      <c r="B116">
        <v>25</v>
      </c>
      <c r="C116" s="1">
        <v>8</v>
      </c>
      <c r="D116">
        <v>1.2242999999999999</v>
      </c>
      <c r="E116">
        <f t="shared" si="16"/>
        <v>0.15303749999999999</v>
      </c>
      <c r="F116">
        <v>3</v>
      </c>
      <c r="G116">
        <f>F116/C116</f>
        <v>0.375</v>
      </c>
    </row>
    <row r="117" spans="1:14">
      <c r="A117" s="4">
        <v>1000</v>
      </c>
      <c r="B117">
        <v>26</v>
      </c>
      <c r="C117" s="1">
        <v>14</v>
      </c>
      <c r="D117">
        <v>2.6396000000000002</v>
      </c>
      <c r="E117">
        <v>0.18854285714285715</v>
      </c>
      <c r="F117">
        <v>3</v>
      </c>
      <c r="G117">
        <f t="shared" ref="G117:G123" si="17">F117/C117</f>
        <v>0.21428571428571427</v>
      </c>
    </row>
    <row r="118" spans="1:14">
      <c r="A118" s="4">
        <v>1000</v>
      </c>
      <c r="B118">
        <v>27</v>
      </c>
      <c r="C118" s="1">
        <v>1</v>
      </c>
      <c r="D118">
        <v>0.1883</v>
      </c>
      <c r="E118">
        <v>0.1883</v>
      </c>
      <c r="F118">
        <v>0</v>
      </c>
      <c r="G118">
        <f t="shared" si="17"/>
        <v>0</v>
      </c>
    </row>
    <row r="119" spans="1:14">
      <c r="A119" s="4">
        <v>1000</v>
      </c>
      <c r="B119">
        <v>28</v>
      </c>
      <c r="C119" s="1">
        <v>18</v>
      </c>
      <c r="D119">
        <v>2.3294999999999999</v>
      </c>
      <c r="E119">
        <v>0.12941666666666665</v>
      </c>
      <c r="F119">
        <v>5</v>
      </c>
      <c r="G119">
        <f t="shared" si="17"/>
        <v>0.27777777777777779</v>
      </c>
    </row>
    <row r="120" spans="1:14">
      <c r="A120" s="4">
        <v>1000</v>
      </c>
      <c r="B120">
        <v>29</v>
      </c>
      <c r="C120" s="1">
        <v>5</v>
      </c>
      <c r="D120">
        <v>0.79849999999999999</v>
      </c>
      <c r="E120">
        <v>0.15970000000000001</v>
      </c>
      <c r="F120">
        <v>0</v>
      </c>
      <c r="G120">
        <f t="shared" si="17"/>
        <v>0</v>
      </c>
    </row>
    <row r="121" spans="1:14">
      <c r="A121" s="4">
        <v>1000</v>
      </c>
      <c r="B121">
        <v>30</v>
      </c>
      <c r="C121" s="1">
        <v>21</v>
      </c>
      <c r="D121">
        <v>3.0251999999999999</v>
      </c>
      <c r="E121">
        <v>0.14405714285714286</v>
      </c>
      <c r="F121">
        <v>4</v>
      </c>
      <c r="G121">
        <f t="shared" si="17"/>
        <v>0.19047619047619047</v>
      </c>
    </row>
    <row r="122" spans="1:14">
      <c r="A122" s="4">
        <v>1000</v>
      </c>
      <c r="B122">
        <v>31</v>
      </c>
      <c r="C122" s="1">
        <v>5</v>
      </c>
      <c r="D122">
        <v>0.86160000000000003</v>
      </c>
      <c r="E122">
        <v>0.17232</v>
      </c>
      <c r="F122">
        <v>0</v>
      </c>
      <c r="G122">
        <f t="shared" si="17"/>
        <v>0</v>
      </c>
    </row>
    <row r="123" spans="1:14">
      <c r="A123" s="4">
        <v>1000</v>
      </c>
      <c r="B123">
        <v>32</v>
      </c>
      <c r="C123" s="1">
        <v>16</v>
      </c>
      <c r="D123">
        <v>2.1688999999999998</v>
      </c>
      <c r="E123">
        <v>0.13555624999999999</v>
      </c>
      <c r="F123">
        <v>2</v>
      </c>
      <c r="G123">
        <f t="shared" si="17"/>
        <v>0.125</v>
      </c>
    </row>
    <row r="124" spans="1:14">
      <c r="A124" s="4">
        <v>1000</v>
      </c>
      <c r="B124">
        <v>33</v>
      </c>
      <c r="C124" s="1" t="s">
        <v>71</v>
      </c>
      <c r="D124" t="s">
        <v>71</v>
      </c>
      <c r="E124" t="s">
        <v>71</v>
      </c>
      <c r="F124" t="s">
        <v>71</v>
      </c>
      <c r="G124" t="s">
        <v>71</v>
      </c>
    </row>
    <row r="125" spans="1:14">
      <c r="A125" s="4">
        <v>1000</v>
      </c>
      <c r="B125">
        <v>34</v>
      </c>
      <c r="C125" s="15" t="s">
        <v>71</v>
      </c>
      <c r="D125" s="6" t="s">
        <v>71</v>
      </c>
      <c r="E125" s="6" t="s">
        <v>71</v>
      </c>
      <c r="F125" t="s">
        <v>71</v>
      </c>
      <c r="G125" t="s">
        <v>71</v>
      </c>
      <c r="N125" s="6"/>
    </row>
    <row r="126" spans="1:14">
      <c r="A126" s="4">
        <v>1000</v>
      </c>
      <c r="B126">
        <v>35</v>
      </c>
      <c r="C126" s="15" t="s">
        <v>71</v>
      </c>
      <c r="D126" s="6" t="s">
        <v>71</v>
      </c>
      <c r="E126" s="6" t="s">
        <v>71</v>
      </c>
      <c r="F126" t="s">
        <v>71</v>
      </c>
      <c r="G126" t="s">
        <v>71</v>
      </c>
      <c r="N126" s="6"/>
    </row>
    <row r="127" spans="1:14">
      <c r="A127" s="4">
        <v>1000</v>
      </c>
      <c r="B127">
        <v>36</v>
      </c>
      <c r="C127" s="15" t="s">
        <v>71</v>
      </c>
      <c r="D127" s="6" t="s">
        <v>71</v>
      </c>
      <c r="E127" s="6" t="s">
        <v>71</v>
      </c>
      <c r="F127" t="s">
        <v>71</v>
      </c>
      <c r="G127" t="s">
        <v>71</v>
      </c>
      <c r="N127" s="6"/>
    </row>
    <row r="128" spans="1:14">
      <c r="A128" s="4">
        <v>1000</v>
      </c>
      <c r="B128">
        <v>37</v>
      </c>
      <c r="C128" s="15" t="s">
        <v>71</v>
      </c>
      <c r="D128" s="6" t="s">
        <v>71</v>
      </c>
      <c r="E128" s="6" t="s">
        <v>71</v>
      </c>
      <c r="F128" t="s">
        <v>71</v>
      </c>
      <c r="G128" t="s">
        <v>71</v>
      </c>
      <c r="M128" s="6"/>
    </row>
    <row r="129" spans="1:7">
      <c r="A129" s="4">
        <v>1000</v>
      </c>
      <c r="B129">
        <v>38</v>
      </c>
      <c r="C129" s="15" t="s">
        <v>71</v>
      </c>
      <c r="D129" s="6" t="s">
        <v>71</v>
      </c>
      <c r="E129" s="6" t="s">
        <v>71</v>
      </c>
      <c r="F129" s="6" t="s">
        <v>71</v>
      </c>
      <c r="G129" s="6" t="s">
        <v>71</v>
      </c>
    </row>
    <row r="130" spans="1:7">
      <c r="A130" t="s">
        <v>12</v>
      </c>
      <c r="C130">
        <f>AVERAGE(C98:C103,C104:C105,C106,C107:C110,C111:C115,C116:C123)</f>
        <v>16.5</v>
      </c>
      <c r="D130">
        <f>AVERAGE(D98:D103,D104:D105,D106,D107:D110,D111:D115,D116:D123)</f>
        <v>2.6171115384615384</v>
      </c>
      <c r="E130">
        <f>AVERAGE(E98:E103,E104:E105,E106,E107:E110,E111:E115,E116:E123)</f>
        <v>0.16248686963229203</v>
      </c>
      <c r="F130">
        <f>AVERAGE(F98:F103,F104:F105,F106,F107:F110,F111:F115,F116:F123)</f>
        <v>5.884615384615385</v>
      </c>
      <c r="G130">
        <f>AVERAGE(G98:G103,G104:G105,G106,G107:G110,G111:G115,G116:G123)</f>
        <v>0.36145353672220182</v>
      </c>
    </row>
    <row r="131" spans="1:7">
      <c r="A131" t="s">
        <v>11</v>
      </c>
      <c r="C131">
        <f>STDEV(C98:C103,C104:C105,C106,C107:C110,C111:C115,C116:C123)/SQRT(26)</f>
        <v>1.8382684159911928</v>
      </c>
      <c r="D131">
        <f>STDEV(D98:D103,D104:D105,D106,D107:D110,D111:D115,D116:D123)/SQRT(26)</f>
        <v>0.27710059530385606</v>
      </c>
      <c r="E131">
        <f>STDEV(E98:E103,E104:E105,E106,E107:E110,E111:E115,E116:E123)/SQRT(26)</f>
        <v>5.1635148453389032E-3</v>
      </c>
      <c r="F131">
        <f>STDEV(F98:F103,F104:F105,F106,F107:F110,F111:F115,F116:F123)/SQRT(26)</f>
        <v>1.5425522537733696</v>
      </c>
      <c r="G131">
        <f>STDEV(G98:G103,G104:G105,G106,G107:G110,G111:G115,G116:G123)/SQRT(26)</f>
        <v>6.9098744850209698E-2</v>
      </c>
    </row>
    <row r="132" spans="1:7">
      <c r="A132" t="s">
        <v>72</v>
      </c>
      <c r="C132">
        <f>STDEV(C98:C105,C106,C107:C110,C111:C115,C116:C123)</f>
        <v>9.3733665243603905</v>
      </c>
      <c r="D132">
        <f>STDEV(D98:D105,D106,D107:D110,D111:D115,D116:D123)</f>
        <v>1.4129413426825392</v>
      </c>
      <c r="E132">
        <f>STDEV(E98:E105,E106,E107:E110,E111:E115,E116:E123)</f>
        <v>2.6328862955109097E-2</v>
      </c>
      <c r="F132">
        <f>STDEV(F98:F105,F106,F107:F110,F111:F115,F116:F123)</f>
        <v>7.8655040427269407</v>
      </c>
      <c r="G132">
        <f>STDEV(G98:G105,G106,G107:G110,G111:G115,G116:G123)</f>
        <v>0.35233584835598819</v>
      </c>
    </row>
    <row r="133" spans="1:7">
      <c r="A133" s="1">
        <f>26/32</f>
        <v>0.8125</v>
      </c>
    </row>
    <row r="135" spans="1:7">
      <c r="A135" s="4">
        <v>10000</v>
      </c>
      <c r="B135">
        <v>2</v>
      </c>
      <c r="C135" s="1">
        <v>4</v>
      </c>
      <c r="D135">
        <v>0.60829999999999995</v>
      </c>
      <c r="E135">
        <v>0.15207499999999999</v>
      </c>
      <c r="F135">
        <v>2</v>
      </c>
      <c r="G135" s="9">
        <f t="shared" ref="G135:G152" si="18">F135/C135</f>
        <v>0.5</v>
      </c>
    </row>
    <row r="136" spans="1:7">
      <c r="A136" s="4">
        <v>10000</v>
      </c>
      <c r="B136">
        <v>5</v>
      </c>
      <c r="C136" s="1">
        <v>23</v>
      </c>
      <c r="D136">
        <v>4.1295000000000002</v>
      </c>
      <c r="E136">
        <v>0.17954347826086958</v>
      </c>
      <c r="F136">
        <v>5</v>
      </c>
      <c r="G136" s="9">
        <f t="shared" si="18"/>
        <v>0.21739130434782608</v>
      </c>
    </row>
    <row r="137" spans="1:7">
      <c r="A137" s="4">
        <v>10000</v>
      </c>
      <c r="B137">
        <v>7</v>
      </c>
      <c r="C137" s="1">
        <v>25</v>
      </c>
      <c r="D137">
        <v>3.3481999999999998</v>
      </c>
      <c r="E137">
        <v>0.13392799999999999</v>
      </c>
      <c r="F137">
        <v>22</v>
      </c>
      <c r="G137" s="9">
        <f>F137/C137</f>
        <v>0.88</v>
      </c>
    </row>
    <row r="138" spans="1:7">
      <c r="A138" s="4">
        <v>10000</v>
      </c>
      <c r="B138">
        <v>8</v>
      </c>
      <c r="C138" s="1">
        <v>7</v>
      </c>
      <c r="D138">
        <v>1.4046000000000001</v>
      </c>
      <c r="E138">
        <v>0.20065714285714287</v>
      </c>
      <c r="F138">
        <v>5</v>
      </c>
      <c r="G138" s="9">
        <f t="shared" si="18"/>
        <v>0.7142857142857143</v>
      </c>
    </row>
    <row r="139" spans="1:7">
      <c r="A139" s="4">
        <v>10000</v>
      </c>
      <c r="B139">
        <v>9</v>
      </c>
      <c r="C139" s="1">
        <v>26</v>
      </c>
      <c r="D139">
        <v>2.2850000000000001</v>
      </c>
      <c r="E139">
        <v>8.7884615384615394E-2</v>
      </c>
      <c r="F139">
        <v>25</v>
      </c>
      <c r="G139" s="9">
        <f t="shared" si="18"/>
        <v>0.96153846153846156</v>
      </c>
    </row>
    <row r="140" spans="1:7">
      <c r="A140" s="4">
        <v>10000</v>
      </c>
      <c r="B140">
        <v>10</v>
      </c>
      <c r="C140" s="1">
        <v>25</v>
      </c>
      <c r="D140">
        <v>4.3472</v>
      </c>
      <c r="E140">
        <v>0.17388799999999999</v>
      </c>
      <c r="F140">
        <v>23</v>
      </c>
      <c r="G140" s="9">
        <f t="shared" si="18"/>
        <v>0.92</v>
      </c>
    </row>
    <row r="141" spans="1:7">
      <c r="A141" s="4">
        <v>10000</v>
      </c>
      <c r="B141">
        <v>12</v>
      </c>
      <c r="C141" s="1">
        <v>10</v>
      </c>
      <c r="D141">
        <v>1.871</v>
      </c>
      <c r="E141">
        <v>0.18709999999999999</v>
      </c>
      <c r="F141">
        <v>5</v>
      </c>
      <c r="G141" s="9">
        <f t="shared" si="18"/>
        <v>0.5</v>
      </c>
    </row>
    <row r="142" spans="1:7">
      <c r="A142" s="4">
        <v>10000</v>
      </c>
      <c r="B142">
        <v>13</v>
      </c>
      <c r="C142" s="1">
        <v>5</v>
      </c>
      <c r="D142">
        <v>0.94299999999999995</v>
      </c>
      <c r="E142">
        <v>0.18859999999999999</v>
      </c>
      <c r="F142">
        <v>2</v>
      </c>
      <c r="G142" s="9">
        <f t="shared" si="18"/>
        <v>0.4</v>
      </c>
    </row>
    <row r="143" spans="1:7">
      <c r="A143" s="4">
        <v>10000</v>
      </c>
      <c r="B143">
        <v>14</v>
      </c>
      <c r="C143" s="1">
        <v>20</v>
      </c>
      <c r="D143">
        <v>3.3355999999999999</v>
      </c>
      <c r="E143">
        <v>0.16677999999999998</v>
      </c>
      <c r="F143">
        <v>19</v>
      </c>
      <c r="G143" s="9">
        <f t="shared" si="18"/>
        <v>0.95</v>
      </c>
    </row>
    <row r="144" spans="1:7">
      <c r="A144" s="4">
        <v>10000</v>
      </c>
      <c r="B144">
        <v>15</v>
      </c>
      <c r="C144" s="1">
        <v>16</v>
      </c>
      <c r="D144">
        <v>2.1251000000000002</v>
      </c>
      <c r="E144">
        <v>0.13281875000000001</v>
      </c>
      <c r="F144">
        <v>12</v>
      </c>
      <c r="G144" s="9">
        <f t="shared" si="18"/>
        <v>0.75</v>
      </c>
    </row>
    <row r="145" spans="1:7">
      <c r="A145" s="4">
        <v>10000</v>
      </c>
      <c r="B145">
        <v>16</v>
      </c>
      <c r="C145" s="1">
        <v>26</v>
      </c>
      <c r="D145">
        <v>4.0980999999999996</v>
      </c>
      <c r="E145">
        <v>0.15761923076923076</v>
      </c>
      <c r="F145">
        <v>12</v>
      </c>
      <c r="G145" s="9">
        <f t="shared" si="18"/>
        <v>0.46153846153846156</v>
      </c>
    </row>
    <row r="146" spans="1:7">
      <c r="A146" s="4">
        <v>10000</v>
      </c>
      <c r="B146">
        <v>17</v>
      </c>
      <c r="C146" s="1">
        <v>17</v>
      </c>
      <c r="D146">
        <v>2.5129000000000001</v>
      </c>
      <c r="E146">
        <v>0.14781764705882353</v>
      </c>
      <c r="F146">
        <v>15</v>
      </c>
      <c r="G146" s="9">
        <f t="shared" si="18"/>
        <v>0.88235294117647056</v>
      </c>
    </row>
    <row r="147" spans="1:7">
      <c r="A147" s="4">
        <v>10000</v>
      </c>
      <c r="B147">
        <v>18</v>
      </c>
      <c r="C147" s="1">
        <v>32</v>
      </c>
      <c r="D147">
        <v>4.6150000000000002</v>
      </c>
      <c r="E147">
        <v>0.14421875000000001</v>
      </c>
      <c r="F147">
        <v>26</v>
      </c>
      <c r="G147" s="9">
        <f t="shared" si="18"/>
        <v>0.8125</v>
      </c>
    </row>
    <row r="148" spans="1:7">
      <c r="A148" s="4">
        <v>10000</v>
      </c>
      <c r="B148">
        <v>19</v>
      </c>
      <c r="C148" s="1">
        <v>35</v>
      </c>
      <c r="D148">
        <v>5.056</v>
      </c>
      <c r="E148">
        <v>0.14445714285714287</v>
      </c>
      <c r="F148">
        <v>12</v>
      </c>
      <c r="G148" s="9">
        <f t="shared" si="18"/>
        <v>0.34285714285714286</v>
      </c>
    </row>
    <row r="149" spans="1:7">
      <c r="A149" s="4">
        <v>10000</v>
      </c>
      <c r="B149">
        <v>20</v>
      </c>
      <c r="C149" s="1">
        <v>14</v>
      </c>
      <c r="D149">
        <v>2.5678999999999998</v>
      </c>
      <c r="E149">
        <v>0.18342142857142857</v>
      </c>
      <c r="F149">
        <v>14</v>
      </c>
      <c r="G149" s="9">
        <f t="shared" si="18"/>
        <v>1</v>
      </c>
    </row>
    <row r="150" spans="1:7">
      <c r="A150" s="4">
        <v>10000</v>
      </c>
      <c r="B150">
        <v>21</v>
      </c>
      <c r="C150" s="1">
        <v>7</v>
      </c>
      <c r="D150">
        <v>1.4227000000000001</v>
      </c>
      <c r="E150">
        <v>0.20324285714285714</v>
      </c>
      <c r="F150">
        <v>1</v>
      </c>
      <c r="G150" s="9">
        <f t="shared" si="18"/>
        <v>0.14285714285714285</v>
      </c>
    </row>
    <row r="151" spans="1:7">
      <c r="A151" s="4">
        <v>10000</v>
      </c>
      <c r="B151" s="4">
        <v>22</v>
      </c>
      <c r="C151" s="1">
        <v>1</v>
      </c>
      <c r="D151" s="4">
        <v>0.15920000000000001</v>
      </c>
      <c r="E151" s="4">
        <v>0.15920000000000001</v>
      </c>
      <c r="F151" s="4" t="s">
        <v>71</v>
      </c>
      <c r="G151" s="4" t="s">
        <v>71</v>
      </c>
    </row>
    <row r="152" spans="1:7">
      <c r="A152" s="4">
        <v>10000</v>
      </c>
      <c r="B152" s="4">
        <v>23</v>
      </c>
      <c r="C152" s="1">
        <v>3</v>
      </c>
      <c r="D152" s="4">
        <v>0.4647</v>
      </c>
      <c r="E152" s="4">
        <f>D152/C152</f>
        <v>0.15490000000000001</v>
      </c>
      <c r="F152" s="4">
        <v>3</v>
      </c>
      <c r="G152" s="10">
        <f t="shared" si="18"/>
        <v>1</v>
      </c>
    </row>
    <row r="153" spans="1:7">
      <c r="A153" s="4">
        <v>10000</v>
      </c>
      <c r="B153">
        <v>24</v>
      </c>
      <c r="C153" s="14">
        <v>2</v>
      </c>
      <c r="D153" s="11">
        <v>0.26279999999999998</v>
      </c>
      <c r="E153" s="11">
        <v>0.13139999999999999</v>
      </c>
      <c r="F153" s="11">
        <v>1</v>
      </c>
      <c r="G153" s="11">
        <v>0.5</v>
      </c>
    </row>
    <row r="154" spans="1:7">
      <c r="A154" s="4">
        <v>10000</v>
      </c>
      <c r="B154">
        <v>25</v>
      </c>
      <c r="C154" s="14">
        <v>15</v>
      </c>
      <c r="D154" s="11">
        <v>1.2975000000000001</v>
      </c>
      <c r="E154" s="11">
        <v>8.6500000000000007E-2</v>
      </c>
      <c r="F154" s="11">
        <v>5</v>
      </c>
      <c r="G154" s="11">
        <v>0.33333333333333331</v>
      </c>
    </row>
    <row r="155" spans="1:7">
      <c r="A155" s="4">
        <v>10000</v>
      </c>
      <c r="B155" s="4">
        <v>26</v>
      </c>
      <c r="C155" s="1" t="s">
        <v>71</v>
      </c>
      <c r="D155" t="s">
        <v>71</v>
      </c>
      <c r="E155" t="s">
        <v>71</v>
      </c>
      <c r="F155" t="s">
        <v>71</v>
      </c>
      <c r="G155" t="s">
        <v>71</v>
      </c>
    </row>
    <row r="156" spans="1:7">
      <c r="A156" s="4">
        <v>10000</v>
      </c>
      <c r="B156" s="4">
        <v>27</v>
      </c>
      <c r="C156" s="1" t="s">
        <v>71</v>
      </c>
      <c r="D156" t="s">
        <v>71</v>
      </c>
      <c r="E156" t="s">
        <v>71</v>
      </c>
      <c r="F156" t="s">
        <v>71</v>
      </c>
      <c r="G156" s="9" t="e">
        <f>F156/C156</f>
        <v>#VALUE!</v>
      </c>
    </row>
    <row r="157" spans="1:7">
      <c r="A157" s="4">
        <v>10000</v>
      </c>
      <c r="B157">
        <v>28</v>
      </c>
      <c r="C157" s="1" t="s">
        <v>71</v>
      </c>
      <c r="D157" t="s">
        <v>71</v>
      </c>
      <c r="E157" t="s">
        <v>71</v>
      </c>
      <c r="F157" t="s">
        <v>71</v>
      </c>
      <c r="G157" s="9" t="e">
        <f>F157/C157</f>
        <v>#VALUE!</v>
      </c>
    </row>
    <row r="158" spans="1:7">
      <c r="A158" s="4">
        <v>10000</v>
      </c>
      <c r="B158">
        <v>29</v>
      </c>
      <c r="C158" s="1" t="s">
        <v>71</v>
      </c>
      <c r="D158" t="s">
        <v>71</v>
      </c>
      <c r="E158" t="s">
        <v>71</v>
      </c>
      <c r="F158" t="s">
        <v>71</v>
      </c>
      <c r="G158" s="9" t="e">
        <f>F158/C158</f>
        <v>#VALUE!</v>
      </c>
    </row>
    <row r="159" spans="1:7">
      <c r="A159" s="4">
        <v>10000</v>
      </c>
      <c r="B159" s="4">
        <v>30</v>
      </c>
      <c r="C159" s="1" t="s">
        <v>71</v>
      </c>
      <c r="D159" t="s">
        <v>71</v>
      </c>
      <c r="E159" t="s">
        <v>71</v>
      </c>
      <c r="F159" t="s">
        <v>71</v>
      </c>
      <c r="G159" t="s">
        <v>71</v>
      </c>
    </row>
    <row r="160" spans="1:7">
      <c r="A160" s="4">
        <v>10000</v>
      </c>
      <c r="B160" s="4">
        <v>31</v>
      </c>
      <c r="C160" s="14" t="s">
        <v>71</v>
      </c>
      <c r="D160" s="11" t="s">
        <v>71</v>
      </c>
      <c r="E160" s="11" t="s">
        <v>71</v>
      </c>
      <c r="F160" s="11" t="s">
        <v>71</v>
      </c>
      <c r="G160" s="11" t="s">
        <v>71</v>
      </c>
    </row>
    <row r="161" spans="1:14">
      <c r="A161" s="4">
        <v>10000</v>
      </c>
      <c r="B161">
        <v>32</v>
      </c>
      <c r="C161" s="14" t="s">
        <v>71</v>
      </c>
      <c r="D161" s="11" t="s">
        <v>71</v>
      </c>
      <c r="E161" s="11" t="s">
        <v>71</v>
      </c>
      <c r="F161" s="11" t="s">
        <v>71</v>
      </c>
      <c r="G161" s="11" t="s">
        <v>71</v>
      </c>
    </row>
    <row r="162" spans="1:14">
      <c r="A162" s="4">
        <v>10000</v>
      </c>
      <c r="B162">
        <v>33</v>
      </c>
      <c r="C162" s="14" t="s">
        <v>71</v>
      </c>
      <c r="D162" s="11" t="s">
        <v>71</v>
      </c>
      <c r="E162" s="11" t="s">
        <v>71</v>
      </c>
      <c r="F162" s="11" t="s">
        <v>71</v>
      </c>
      <c r="G162" s="11" t="s">
        <v>71</v>
      </c>
    </row>
    <row r="163" spans="1:14">
      <c r="A163" t="s">
        <v>12</v>
      </c>
      <c r="C163">
        <f>AVERAGE(C135:C135,C136,C137:C140,C141:C151,C152,C153:C155)</f>
        <v>15.65</v>
      </c>
      <c r="D163">
        <f>AVERAGE(D135:D135,D136,D137:D140,D141:D151,D152,D153:D154)</f>
        <v>2.3427149999999997</v>
      </c>
      <c r="E163">
        <f>AVERAGE(E135:E135,E136,E137:E140,E141:E151,E152,E153:E154)</f>
        <v>0.15580260214510558</v>
      </c>
      <c r="F163">
        <f>AVERAGE(F135:F135,F136,F137:F140,F141:F151,F152,F153:F154)</f>
        <v>11</v>
      </c>
      <c r="G163">
        <f>AVERAGE(G135:G135,G136,G137:G140,G141:G150,G152,G153:G154)</f>
        <v>0.64571865799655548</v>
      </c>
    </row>
    <row r="164" spans="1:14">
      <c r="A164" t="s">
        <v>11</v>
      </c>
      <c r="C164">
        <f>STDEV(C135,C136,C137:C140,C141:C150,C152,C153:C154)/SQRT(21)</f>
        <v>2.2269581948137387</v>
      </c>
      <c r="D164">
        <f>STDEV(D135,D136,D137:D140,D141:D150,D152,D153:D154)/SQRT(21)</f>
        <v>0.32754998222820869</v>
      </c>
      <c r="E164">
        <f>STDEV(E135,E136,E137:E140,E141:E150,E152,E153:E154)/SQRT(21)</f>
        <v>7.1739038556764452E-3</v>
      </c>
      <c r="F164">
        <f>STDEV(F135,F136,F137:F140,F141:F150,F152,F153:F154)/SQRT(21)</f>
        <v>1.8884219777733913</v>
      </c>
      <c r="G164">
        <f>STDEV(G135,G136,G137:G140,G141:G150,G152,G153:G154)/SQRT(21)</f>
        <v>6.2074182504691079E-2</v>
      </c>
    </row>
    <row r="165" spans="1:14">
      <c r="A165" t="s">
        <v>72</v>
      </c>
      <c r="C165">
        <f>STDEV(C135,C136,C137:C140,C141:C151,C152,C153:C154)</f>
        <v>10.514526292605613</v>
      </c>
      <c r="D165">
        <f>STDEV(D135,D136,D137:D140,D141:D151,D152,D153:D154)</f>
        <v>1.5487500879826661</v>
      </c>
      <c r="E165">
        <f>STDEV(E135,E136,E137:E140,E141:E151,E152,E153:E154)</f>
        <v>3.2008124536735641E-2</v>
      </c>
      <c r="F165">
        <f>STDEV(F135,F136,F137:F140,F141:F151,F152,F153:F154)</f>
        <v>8.6538366571647796</v>
      </c>
      <c r="G165">
        <f>STDEV(G135,G136,G137:G140,G141:G151,G152,G153:G154)</f>
        <v>0.28445964003025037</v>
      </c>
    </row>
    <row r="166" spans="1:14">
      <c r="A166" s="1">
        <f>21/28</f>
        <v>0.75</v>
      </c>
    </row>
    <row r="170" spans="1:14">
      <c r="A170" s="7" t="s">
        <v>77</v>
      </c>
    </row>
    <row r="171" spans="1:14">
      <c r="A171" t="s">
        <v>74</v>
      </c>
      <c r="B171" t="s">
        <v>75</v>
      </c>
      <c r="C171" t="s">
        <v>66</v>
      </c>
      <c r="D171" t="s">
        <v>67</v>
      </c>
      <c r="E171" t="s">
        <v>76</v>
      </c>
      <c r="F171" t="s">
        <v>70</v>
      </c>
      <c r="I171" t="s">
        <v>11</v>
      </c>
      <c r="J171" t="s">
        <v>75</v>
      </c>
      <c r="K171" t="s">
        <v>66</v>
      </c>
      <c r="L171" t="s">
        <v>67</v>
      </c>
      <c r="M171" t="s">
        <v>76</v>
      </c>
      <c r="N171" t="s">
        <v>70</v>
      </c>
    </row>
    <row r="172" spans="1:14">
      <c r="B172">
        <v>0</v>
      </c>
      <c r="C172">
        <v>32.058823529411768</v>
      </c>
      <c r="D172">
        <v>5.6741176470588242</v>
      </c>
      <c r="E172">
        <v>0.18127975781808114</v>
      </c>
      <c r="F172">
        <v>0.90895317420717137</v>
      </c>
      <c r="J172">
        <v>0</v>
      </c>
      <c r="K172">
        <v>1.7811731680752652</v>
      </c>
      <c r="L172">
        <v>0.22266279375590106</v>
      </c>
      <c r="M172">
        <v>6.7658863985008161E-3</v>
      </c>
      <c r="N172">
        <v>3.0262847456359519E-2</v>
      </c>
    </row>
    <row r="173" spans="1:14">
      <c r="B173">
        <v>10</v>
      </c>
      <c r="C173">
        <v>18.703703703703702</v>
      </c>
      <c r="D173">
        <v>3.032118518518518</v>
      </c>
      <c r="E173">
        <v>0.16542448659836037</v>
      </c>
      <c r="F173">
        <v>0.80395118570349455</v>
      </c>
      <c r="J173">
        <v>10</v>
      </c>
      <c r="K173">
        <v>2.0034264201923735</v>
      </c>
      <c r="L173">
        <v>0.29611773458558371</v>
      </c>
      <c r="M173">
        <v>5.4006712474042439E-3</v>
      </c>
      <c r="N173">
        <v>4.4799553717425507E-2</v>
      </c>
    </row>
    <row r="174" spans="1:14">
      <c r="B174">
        <v>100</v>
      </c>
      <c r="C174">
        <v>21.37037037037037</v>
      </c>
      <c r="D174">
        <v>3.6451888888888879</v>
      </c>
      <c r="E174">
        <v>0.1705094595959929</v>
      </c>
      <c r="F174">
        <v>0.58510548413315711</v>
      </c>
      <c r="J174">
        <v>100</v>
      </c>
      <c r="K174">
        <v>2.1157045044806289</v>
      </c>
      <c r="L174">
        <v>0.35805928018856725</v>
      </c>
      <c r="M174">
        <v>4.0508681114462004E-3</v>
      </c>
      <c r="N174">
        <v>5.4864613491408802E-2</v>
      </c>
    </row>
    <row r="175" spans="1:14">
      <c r="B175">
        <v>1000</v>
      </c>
      <c r="C175">
        <v>16.5</v>
      </c>
      <c r="D175">
        <v>2.6171115384615384</v>
      </c>
      <c r="E175">
        <v>0.16248686963229203</v>
      </c>
      <c r="F175">
        <v>0.36145353672220182</v>
      </c>
      <c r="J175">
        <v>1000</v>
      </c>
      <c r="K175">
        <v>1.8382684159911928</v>
      </c>
      <c r="L175">
        <v>0.27710059530385606</v>
      </c>
      <c r="M175">
        <v>5.1635148453389032E-3</v>
      </c>
      <c r="N175">
        <v>6.9098744850209698E-2</v>
      </c>
    </row>
    <row r="176" spans="1:14">
      <c r="B176">
        <v>10000</v>
      </c>
      <c r="C176">
        <v>14.952380952380953</v>
      </c>
      <c r="D176">
        <v>2.3427149999999997</v>
      </c>
      <c r="E176">
        <v>0.15580260214510558</v>
      </c>
      <c r="F176">
        <v>0.64571865799655548</v>
      </c>
      <c r="J176">
        <v>10000</v>
      </c>
      <c r="K176">
        <v>2.2269581948137387</v>
      </c>
      <c r="L176">
        <v>0.32754998222820869</v>
      </c>
      <c r="M176">
        <v>7.1739038556764452E-3</v>
      </c>
      <c r="N176">
        <v>6.2074182504691079E-2</v>
      </c>
    </row>
    <row r="178" spans="1:3">
      <c r="A178" t="s">
        <v>80</v>
      </c>
    </row>
    <row r="179" spans="1:3">
      <c r="A179" s="12" t="s">
        <v>78</v>
      </c>
      <c r="B179" s="13" t="s">
        <v>79</v>
      </c>
    </row>
    <row r="180" spans="1:3">
      <c r="A180" s="12">
        <v>10</v>
      </c>
      <c r="B180">
        <v>0.79487179487179493</v>
      </c>
      <c r="C180">
        <v>0.10015420209622243</v>
      </c>
    </row>
    <row r="181" spans="1:3">
      <c r="A181" s="12">
        <v>100</v>
      </c>
      <c r="B181">
        <v>0.84615384615384615</v>
      </c>
      <c r="C181">
        <v>0.47871355387816905</v>
      </c>
    </row>
    <row r="182" spans="1:3">
      <c r="A182" s="12">
        <v>1000</v>
      </c>
      <c r="B182">
        <v>0.76470588235294124</v>
      </c>
      <c r="C182">
        <v>0.12500000000000017</v>
      </c>
    </row>
    <row r="183" spans="1:3">
      <c r="A183" s="12">
        <v>10000</v>
      </c>
      <c r="B183">
        <v>0.66666666666666674</v>
      </c>
      <c r="C183">
        <v>0.33333333333333331</v>
      </c>
    </row>
  </sheetData>
  <pageMargins left="0.74803149606299213" right="0.74803149606299213" top="0.98425196850393704" bottom="0.98425196850393704" header="0.51181102362204722" footer="0.51181102362204722"/>
  <pageSetup paperSize="9" scale="99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Beetle densities</vt:lpstr>
      <vt:lpstr>Transmssion cross couple</vt:lpstr>
      <vt:lpstr>Transmission cross generations</vt:lpstr>
      <vt:lpstr>Larval fitness</vt:lpstr>
      <vt:lpstr>'Larval fitness'!Print_Area</vt:lpstr>
    </vt:vector>
  </TitlesOfParts>
  <Company>Leiden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Wang</dc:creator>
  <cp:lastModifiedBy>Yin Wang</cp:lastModifiedBy>
  <cp:lastPrinted>2017-06-15T22:19:23Z</cp:lastPrinted>
  <dcterms:created xsi:type="dcterms:W3CDTF">2017-04-28T12:25:32Z</dcterms:created>
  <dcterms:modified xsi:type="dcterms:W3CDTF">2018-10-17T14:41:12Z</dcterms:modified>
</cp:coreProperties>
</file>