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21Backup\Repository extra files\"/>
    </mc:Choice>
  </mc:AlternateContent>
  <bookViews>
    <workbookView xWindow="0" yWindow="0" windowWidth="22990" windowHeight="9140"/>
  </bookViews>
  <sheets>
    <sheet name="READ ME" sheetId="6" r:id="rId1"/>
    <sheet name="Results of NPVs and differences" sheetId="1" r:id="rId2"/>
    <sheet name="Verification of NPV" sheetId="2" r:id="rId3"/>
    <sheet name="Discussion" sheetId="3" r:id="rId4"/>
    <sheet name="Discussion Solver apartments" sheetId="4" r:id="rId5"/>
    <sheet name="Discussion Solver terraced" sheetId="5" r:id="rId6"/>
  </sheets>
  <definedNames>
    <definedName name="solver_adj" localSheetId="4" hidden="1">'Discussion Solver apartments'!$B$38</definedName>
    <definedName name="solver_adj" localSheetId="5" hidden="1">'Discussion Solver terraced'!$B$38</definedName>
    <definedName name="solver_cvg" localSheetId="4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cvg" localSheetId="5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4" hidden="1">1</definedName>
    <definedName name="solver_drv" localSheetId="5" hidden="1">1</definedName>
    <definedName name="solver_eng" localSheetId="4" hidden="1">1</definedName>
    <definedName name="solver_eng" localSheetId="5" hidden="1">1</definedName>
    <definedName name="solver_est" localSheetId="4" hidden="1">1</definedName>
    <definedName name="solver_est" localSheetId="5" hidden="1">1</definedName>
    <definedName name="solver_itr" localSheetId="4" hidden="1">2147483647</definedName>
    <definedName name="solver_itr" localSheetId="5" hidden="1">2147483647</definedName>
    <definedName name="solver_lhs1" localSheetId="4" hidden="1">'Discussion Solver apartments'!$B$38</definedName>
    <definedName name="solver_lhs1" localSheetId="5" hidden="1">'Discussion Solver terraced'!$B$17</definedName>
    <definedName name="solver_mip" localSheetId="4" hidden="1">2147483647</definedName>
    <definedName name="solver_mip" localSheetId="5" hidden="1">2147483647</definedName>
    <definedName name="solver_mni" localSheetId="4" hidden="1">30</definedName>
    <definedName name="solver_mni" localSheetId="5" hidden="1">30</definedName>
    <definedName name="solver_mrt" localSheetId="4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rt" localSheetId="5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4" hidden="1">2</definedName>
    <definedName name="solver_msl" localSheetId="5" hidden="1">2</definedName>
    <definedName name="solver_neg" localSheetId="4" hidden="1">1</definedName>
    <definedName name="solver_neg" localSheetId="5" hidden="1">1</definedName>
    <definedName name="solver_nod" localSheetId="4" hidden="1">2147483647</definedName>
    <definedName name="solver_nod" localSheetId="5" hidden="1">2147483647</definedName>
    <definedName name="solver_num" localSheetId="4" hidden="1">1</definedName>
    <definedName name="solver_num" localSheetId="5" hidden="1">1</definedName>
    <definedName name="solver_nwt" localSheetId="4" hidden="1">1</definedName>
    <definedName name="solver_nwt" localSheetId="5" hidden="1">1</definedName>
    <definedName name="solver_opt" localSheetId="4" hidden="1">'Discussion Solver apartments'!$B$50</definedName>
    <definedName name="solver_opt" localSheetId="5" hidden="1">'Discussion Solver terraced'!$B$50</definedName>
    <definedName name="solver_pre" localSheetId="4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pre" localSheetId="5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rbv" localSheetId="4" hidden="1">1</definedName>
    <definedName name="solver_rbv" localSheetId="5" hidden="1">1</definedName>
    <definedName name="solver_rel1" localSheetId="4" hidden="1">3</definedName>
    <definedName name="solver_rel1" localSheetId="5" hidden="1">3</definedName>
    <definedName name="solver_rhs1" localSheetId="4" hidden="1">0</definedName>
    <definedName name="solver_rhs1" localSheetId="5" hidden="1">0</definedName>
    <definedName name="solver_rlx" localSheetId="4" hidden="1">2</definedName>
    <definedName name="solver_rlx" localSheetId="5" hidden="1">2</definedName>
    <definedName name="solver_rsd" localSheetId="4" hidden="1">0</definedName>
    <definedName name="solver_rsd" localSheetId="5" hidden="1">0</definedName>
    <definedName name="solver_scl" localSheetId="4" hidden="1">1</definedName>
    <definedName name="solver_scl" localSheetId="5" hidden="1">1</definedName>
    <definedName name="solver_sho" localSheetId="4" hidden="1">2</definedName>
    <definedName name="solver_sho" localSheetId="5" hidden="1">2</definedName>
    <definedName name="solver_ssz" localSheetId="4" hidden="1">100</definedName>
    <definedName name="solver_ssz" localSheetId="5" hidden="1">100</definedName>
    <definedName name="solver_tim" localSheetId="4" hidden="1">2147483647</definedName>
    <definedName name="solver_tim" localSheetId="5" hidden="1">2147483647</definedName>
    <definedName name="solver_tol" localSheetId="4" hidden="1">1</definedName>
    <definedName name="solver_tol" localSheetId="5" hidden="1">1</definedName>
    <definedName name="solver_typ" localSheetId="4" hidden="1">3</definedName>
    <definedName name="solver_typ" localSheetId="5" hidden="1">3</definedName>
    <definedName name="solver_val" localSheetId="4" hidden="1">36858</definedName>
    <definedName name="solver_val" localSheetId="5" hidden="1">46425</definedName>
    <definedName name="solver_ver" localSheetId="4" hidden="1">3</definedName>
    <definedName name="solver_ver" localSheetId="5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4" l="1"/>
  <c r="F47" i="5"/>
  <c r="F38" i="5"/>
  <c r="J63" i="4" l="1"/>
  <c r="B41" i="2"/>
  <c r="B42" i="2"/>
  <c r="B43" i="2"/>
  <c r="F28" i="2"/>
  <c r="H62" i="5" l="1"/>
  <c r="H61" i="5"/>
  <c r="G62" i="5"/>
  <c r="G61" i="5"/>
  <c r="J62" i="5"/>
  <c r="I62" i="5"/>
  <c r="J61" i="5"/>
  <c r="I61" i="5"/>
  <c r="H64" i="4"/>
  <c r="J64" i="4" s="1"/>
  <c r="H63" i="4"/>
  <c r="G63" i="4"/>
  <c r="I63" i="4" s="1"/>
  <c r="G64" i="4"/>
  <c r="I64" i="4"/>
  <c r="G38" i="5" l="1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G38" i="4"/>
  <c r="F34" i="5"/>
  <c r="F43" i="5" s="1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B29" i="5"/>
  <c r="K18" i="5"/>
  <c r="K40" i="5" s="1"/>
  <c r="J18" i="5"/>
  <c r="J40" i="5" s="1"/>
  <c r="I18" i="5"/>
  <c r="I40" i="5" s="1"/>
  <c r="H18" i="5"/>
  <c r="H40" i="5" s="1"/>
  <c r="G18" i="5"/>
  <c r="G40" i="5" s="1"/>
  <c r="F18" i="5"/>
  <c r="F39" i="5" s="1"/>
  <c r="E18" i="5"/>
  <c r="D18" i="5"/>
  <c r="BN17" i="5"/>
  <c r="BN18" i="5" s="1"/>
  <c r="BM17" i="5"/>
  <c r="BM18" i="5" s="1"/>
  <c r="BL17" i="5"/>
  <c r="BL18" i="5" s="1"/>
  <c r="BK17" i="5"/>
  <c r="BK18" i="5" s="1"/>
  <c r="BJ17" i="5"/>
  <c r="BJ18" i="5" s="1"/>
  <c r="BI17" i="5"/>
  <c r="BI18" i="5" s="1"/>
  <c r="BH17" i="5"/>
  <c r="BH18" i="5" s="1"/>
  <c r="BG17" i="5"/>
  <c r="BG18" i="5" s="1"/>
  <c r="BF17" i="5"/>
  <c r="BF18" i="5" s="1"/>
  <c r="BE17" i="5"/>
  <c r="BE18" i="5" s="1"/>
  <c r="BD17" i="5"/>
  <c r="BD18" i="5" s="1"/>
  <c r="BC17" i="5"/>
  <c r="BC18" i="5" s="1"/>
  <c r="BB17" i="5"/>
  <c r="BB18" i="5" s="1"/>
  <c r="BA17" i="5"/>
  <c r="BA18" i="5" s="1"/>
  <c r="AZ17" i="5"/>
  <c r="AZ18" i="5" s="1"/>
  <c r="AY17" i="5"/>
  <c r="AY18" i="5" s="1"/>
  <c r="AX17" i="5"/>
  <c r="AX18" i="5" s="1"/>
  <c r="AW17" i="5"/>
  <c r="AW18" i="5" s="1"/>
  <c r="AV17" i="5"/>
  <c r="AV18" i="5" s="1"/>
  <c r="AU17" i="5"/>
  <c r="AU18" i="5" s="1"/>
  <c r="AT17" i="5"/>
  <c r="AT18" i="5" s="1"/>
  <c r="AS17" i="5"/>
  <c r="AS18" i="5" s="1"/>
  <c r="AR17" i="5"/>
  <c r="AR18" i="5" s="1"/>
  <c r="AQ17" i="5"/>
  <c r="AQ18" i="5" s="1"/>
  <c r="AP17" i="5"/>
  <c r="AP18" i="5" s="1"/>
  <c r="AO17" i="5"/>
  <c r="AO18" i="5" s="1"/>
  <c r="AN17" i="5"/>
  <c r="AN18" i="5" s="1"/>
  <c r="AM17" i="5"/>
  <c r="AM18" i="5" s="1"/>
  <c r="AL17" i="5"/>
  <c r="AL18" i="5" s="1"/>
  <c r="AK17" i="5"/>
  <c r="AK18" i="5" s="1"/>
  <c r="AJ17" i="5"/>
  <c r="AJ18" i="5" s="1"/>
  <c r="AI17" i="5"/>
  <c r="AI18" i="5" s="1"/>
  <c r="AH17" i="5"/>
  <c r="AH18" i="5" s="1"/>
  <c r="AH40" i="5" s="1"/>
  <c r="AG17" i="5"/>
  <c r="AG18" i="5" s="1"/>
  <c r="AG40" i="5" s="1"/>
  <c r="AF17" i="5"/>
  <c r="AF18" i="5" s="1"/>
  <c r="AF40" i="5" s="1"/>
  <c r="AE17" i="5"/>
  <c r="AE18" i="5" s="1"/>
  <c r="AD17" i="5"/>
  <c r="AD18" i="5" s="1"/>
  <c r="AD40" i="5" s="1"/>
  <c r="AC17" i="5"/>
  <c r="AC18" i="5" s="1"/>
  <c r="AC40" i="5" s="1"/>
  <c r="AB17" i="5"/>
  <c r="AB18" i="5" s="1"/>
  <c r="AB40" i="5" s="1"/>
  <c r="AA17" i="5"/>
  <c r="AA18" i="5" s="1"/>
  <c r="Z17" i="5"/>
  <c r="Z18" i="5" s="1"/>
  <c r="Z40" i="5" s="1"/>
  <c r="Y17" i="5"/>
  <c r="Y18" i="5" s="1"/>
  <c r="Y40" i="5" s="1"/>
  <c r="X17" i="5"/>
  <c r="X18" i="5" s="1"/>
  <c r="X40" i="5" s="1"/>
  <c r="W17" i="5"/>
  <c r="W18" i="5" s="1"/>
  <c r="V17" i="5"/>
  <c r="V18" i="5" s="1"/>
  <c r="V40" i="5" s="1"/>
  <c r="U17" i="5"/>
  <c r="U18" i="5" s="1"/>
  <c r="U40" i="5" s="1"/>
  <c r="T17" i="5"/>
  <c r="T18" i="5" s="1"/>
  <c r="T40" i="5" s="1"/>
  <c r="S17" i="5"/>
  <c r="S18" i="5" s="1"/>
  <c r="R17" i="5"/>
  <c r="R18" i="5" s="1"/>
  <c r="R40" i="5" s="1"/>
  <c r="Q17" i="5"/>
  <c r="Q18" i="5" s="1"/>
  <c r="Q40" i="5" s="1"/>
  <c r="P17" i="5"/>
  <c r="P18" i="5" s="1"/>
  <c r="P40" i="5" s="1"/>
  <c r="O17" i="5"/>
  <c r="O18" i="5" s="1"/>
  <c r="N17" i="5"/>
  <c r="N18" i="5" s="1"/>
  <c r="N40" i="5" s="1"/>
  <c r="M17" i="5"/>
  <c r="M18" i="5" s="1"/>
  <c r="M40" i="5" s="1"/>
  <c r="L17" i="5"/>
  <c r="L18" i="5" s="1"/>
  <c r="L40" i="5" s="1"/>
  <c r="E18" i="4"/>
  <c r="F18" i="4"/>
  <c r="G18" i="4"/>
  <c r="G40" i="4" s="1"/>
  <c r="H18" i="4"/>
  <c r="H40" i="4" s="1"/>
  <c r="I18" i="4"/>
  <c r="J18" i="4"/>
  <c r="K18" i="4"/>
  <c r="D18" i="4"/>
  <c r="M17" i="4"/>
  <c r="M18" i="4" s="1"/>
  <c r="M40" i="4" s="1"/>
  <c r="N17" i="4"/>
  <c r="N18" i="4" s="1"/>
  <c r="N40" i="4" s="1"/>
  <c r="O17" i="4"/>
  <c r="O18" i="4" s="1"/>
  <c r="O40" i="4" s="1"/>
  <c r="P17" i="4"/>
  <c r="P18" i="4" s="1"/>
  <c r="P40" i="4" s="1"/>
  <c r="Q17" i="4"/>
  <c r="Q18" i="4" s="1"/>
  <c r="Q40" i="4" s="1"/>
  <c r="R17" i="4"/>
  <c r="R18" i="4" s="1"/>
  <c r="R40" i="4" s="1"/>
  <c r="S17" i="4"/>
  <c r="S18" i="4" s="1"/>
  <c r="S40" i="4" s="1"/>
  <c r="T17" i="4"/>
  <c r="T18" i="4" s="1"/>
  <c r="T40" i="4" s="1"/>
  <c r="U17" i="4"/>
  <c r="U18" i="4" s="1"/>
  <c r="V17" i="4"/>
  <c r="V18" i="4" s="1"/>
  <c r="V40" i="4" s="1"/>
  <c r="W17" i="4"/>
  <c r="W18" i="4" s="1"/>
  <c r="W40" i="4" s="1"/>
  <c r="X17" i="4"/>
  <c r="X18" i="4" s="1"/>
  <c r="X40" i="4" s="1"/>
  <c r="Y17" i="4"/>
  <c r="Y18" i="4" s="1"/>
  <c r="Y40" i="4" s="1"/>
  <c r="Z17" i="4"/>
  <c r="Z18" i="4" s="1"/>
  <c r="Z40" i="4" s="1"/>
  <c r="AA17" i="4"/>
  <c r="AA18" i="4" s="1"/>
  <c r="AA40" i="4" s="1"/>
  <c r="AB17" i="4"/>
  <c r="AB18" i="4" s="1"/>
  <c r="AB40" i="4" s="1"/>
  <c r="AC17" i="4"/>
  <c r="AC18" i="4" s="1"/>
  <c r="AC40" i="4" s="1"/>
  <c r="AD17" i="4"/>
  <c r="AD18" i="4" s="1"/>
  <c r="AD40" i="4" s="1"/>
  <c r="AE17" i="4"/>
  <c r="AE18" i="4" s="1"/>
  <c r="AE40" i="4" s="1"/>
  <c r="AF17" i="4"/>
  <c r="AF18" i="4" s="1"/>
  <c r="AF40" i="4" s="1"/>
  <c r="AG17" i="4"/>
  <c r="AG18" i="4" s="1"/>
  <c r="AG40" i="4" s="1"/>
  <c r="AH17" i="4"/>
  <c r="AH18" i="4" s="1"/>
  <c r="AH40" i="4" s="1"/>
  <c r="AI17" i="4"/>
  <c r="AI18" i="4" s="1"/>
  <c r="AI40" i="4" s="1"/>
  <c r="AJ17" i="4"/>
  <c r="AJ18" i="4" s="1"/>
  <c r="AK17" i="4"/>
  <c r="AK18" i="4" s="1"/>
  <c r="AL17" i="4"/>
  <c r="AL18" i="4" s="1"/>
  <c r="AM17" i="4"/>
  <c r="AM18" i="4" s="1"/>
  <c r="AN17" i="4"/>
  <c r="AN18" i="4" s="1"/>
  <c r="AO17" i="4"/>
  <c r="AO18" i="4" s="1"/>
  <c r="AP17" i="4"/>
  <c r="AP18" i="4" s="1"/>
  <c r="AQ17" i="4"/>
  <c r="AQ18" i="4" s="1"/>
  <c r="AR17" i="4"/>
  <c r="AR18" i="4" s="1"/>
  <c r="AS17" i="4"/>
  <c r="AS18" i="4" s="1"/>
  <c r="AT17" i="4"/>
  <c r="AT18" i="4" s="1"/>
  <c r="AU17" i="4"/>
  <c r="AU18" i="4" s="1"/>
  <c r="AV17" i="4"/>
  <c r="AV18" i="4" s="1"/>
  <c r="AW17" i="4"/>
  <c r="AW18" i="4" s="1"/>
  <c r="AX17" i="4"/>
  <c r="AX18" i="4" s="1"/>
  <c r="AY17" i="4"/>
  <c r="AY18" i="4" s="1"/>
  <c r="AZ17" i="4"/>
  <c r="AZ18" i="4" s="1"/>
  <c r="BA17" i="4"/>
  <c r="BA18" i="4" s="1"/>
  <c r="BB17" i="4"/>
  <c r="BB18" i="4" s="1"/>
  <c r="BC17" i="4"/>
  <c r="BC18" i="4" s="1"/>
  <c r="BD17" i="4"/>
  <c r="BD18" i="4" s="1"/>
  <c r="BE17" i="4"/>
  <c r="BE18" i="4" s="1"/>
  <c r="BF17" i="4"/>
  <c r="BF18" i="4" s="1"/>
  <c r="BG17" i="4"/>
  <c r="BG18" i="4" s="1"/>
  <c r="BH17" i="4"/>
  <c r="BH18" i="4" s="1"/>
  <c r="BI17" i="4"/>
  <c r="BI18" i="4" s="1"/>
  <c r="BJ17" i="4"/>
  <c r="BJ18" i="4" s="1"/>
  <c r="BK17" i="4"/>
  <c r="BK18" i="4" s="1"/>
  <c r="BL17" i="4"/>
  <c r="BL18" i="4" s="1"/>
  <c r="BM17" i="4"/>
  <c r="BM18" i="4" s="1"/>
  <c r="BN17" i="4"/>
  <c r="BN18" i="4" s="1"/>
  <c r="L17" i="4"/>
  <c r="L18" i="4" s="1"/>
  <c r="L40" i="4" s="1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J40" i="4"/>
  <c r="I40" i="4"/>
  <c r="F40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F34" i="4"/>
  <c r="F43" i="4" s="1"/>
  <c r="B29" i="4"/>
  <c r="I39" i="4" s="1"/>
  <c r="I44" i="5" l="1"/>
  <c r="AF44" i="5"/>
  <c r="AB44" i="5"/>
  <c r="X44" i="5"/>
  <c r="T44" i="5"/>
  <c r="P44" i="5"/>
  <c r="L44" i="5"/>
  <c r="H44" i="5"/>
  <c r="AI44" i="5"/>
  <c r="AE44" i="5"/>
  <c r="AA44" i="5"/>
  <c r="W44" i="5"/>
  <c r="S44" i="5"/>
  <c r="O44" i="5"/>
  <c r="K44" i="5"/>
  <c r="G44" i="5"/>
  <c r="F44" i="5"/>
  <c r="G39" i="5"/>
  <c r="K39" i="5"/>
  <c r="AD44" i="4"/>
  <c r="V44" i="4"/>
  <c r="N44" i="4"/>
  <c r="G39" i="4"/>
  <c r="G45" i="4" s="1"/>
  <c r="G47" i="4" s="1"/>
  <c r="G48" i="4" s="1"/>
  <c r="AG44" i="4"/>
  <c r="Y44" i="4"/>
  <c r="U44" i="4"/>
  <c r="M44" i="4"/>
  <c r="I44" i="4"/>
  <c r="G44" i="4"/>
  <c r="AF44" i="4"/>
  <c r="AB44" i="4"/>
  <c r="X44" i="4"/>
  <c r="T44" i="4"/>
  <c r="P44" i="4"/>
  <c r="L44" i="4"/>
  <c r="H44" i="4"/>
  <c r="AH44" i="4"/>
  <c r="Z44" i="4"/>
  <c r="R44" i="4"/>
  <c r="J44" i="4"/>
  <c r="AC44" i="4"/>
  <c r="Q44" i="4"/>
  <c r="AI44" i="4"/>
  <c r="AE44" i="4"/>
  <c r="AA44" i="4"/>
  <c r="W44" i="4"/>
  <c r="S44" i="4"/>
  <c r="O44" i="4"/>
  <c r="K44" i="4"/>
  <c r="F44" i="4"/>
  <c r="N44" i="5"/>
  <c r="J44" i="5"/>
  <c r="AH39" i="5"/>
  <c r="AH45" i="5" s="1"/>
  <c r="O40" i="5"/>
  <c r="O39" i="5"/>
  <c r="S39" i="5"/>
  <c r="S40" i="5"/>
  <c r="W40" i="5"/>
  <c r="W39" i="5"/>
  <c r="AA40" i="5"/>
  <c r="AA39" i="5"/>
  <c r="AE39" i="5"/>
  <c r="AE40" i="5"/>
  <c r="AI40" i="5"/>
  <c r="AI39" i="5"/>
  <c r="G45" i="5"/>
  <c r="K45" i="5"/>
  <c r="K47" i="5" s="1"/>
  <c r="K48" i="5" s="1"/>
  <c r="H39" i="5"/>
  <c r="H45" i="5" s="1"/>
  <c r="H47" i="5" s="1"/>
  <c r="H48" i="5" s="1"/>
  <c r="L39" i="5"/>
  <c r="L45" i="5" s="1"/>
  <c r="P39" i="5"/>
  <c r="P45" i="5" s="1"/>
  <c r="P47" i="5" s="1"/>
  <c r="P48" i="5" s="1"/>
  <c r="T39" i="5"/>
  <c r="T45" i="5" s="1"/>
  <c r="X39" i="5"/>
  <c r="X45" i="5" s="1"/>
  <c r="X47" i="5" s="1"/>
  <c r="X48" i="5" s="1"/>
  <c r="AB39" i="5"/>
  <c r="AB45" i="5" s="1"/>
  <c r="AB47" i="5" s="1"/>
  <c r="AB48" i="5" s="1"/>
  <c r="AF39" i="5"/>
  <c r="AF45" i="5" s="1"/>
  <c r="AF47" i="5" s="1"/>
  <c r="AF48" i="5" s="1"/>
  <c r="F40" i="5"/>
  <c r="F45" i="5" s="1"/>
  <c r="I39" i="5"/>
  <c r="I45" i="5" s="1"/>
  <c r="I47" i="5" s="1"/>
  <c r="I48" i="5" s="1"/>
  <c r="M39" i="5"/>
  <c r="M45" i="5" s="1"/>
  <c r="Q39" i="5"/>
  <c r="Q45" i="5" s="1"/>
  <c r="U39" i="5"/>
  <c r="U45" i="5" s="1"/>
  <c r="Y39" i="5"/>
  <c r="Y45" i="5" s="1"/>
  <c r="AC39" i="5"/>
  <c r="AC45" i="5" s="1"/>
  <c r="AG39" i="5"/>
  <c r="AG45" i="5" s="1"/>
  <c r="J39" i="5"/>
  <c r="J45" i="5" s="1"/>
  <c r="N39" i="5"/>
  <c r="N45" i="5" s="1"/>
  <c r="R39" i="5"/>
  <c r="R45" i="5" s="1"/>
  <c r="V39" i="5"/>
  <c r="V45" i="5" s="1"/>
  <c r="Z39" i="5"/>
  <c r="Z45" i="5" s="1"/>
  <c r="AD39" i="5"/>
  <c r="AD45" i="5" s="1"/>
  <c r="AE39" i="4"/>
  <c r="AE45" i="4" s="1"/>
  <c r="U39" i="4"/>
  <c r="U40" i="4"/>
  <c r="Y39" i="4"/>
  <c r="Y45" i="4" s="1"/>
  <c r="W39" i="4"/>
  <c r="W45" i="4" s="1"/>
  <c r="S39" i="4"/>
  <c r="S45" i="4" s="1"/>
  <c r="K39" i="4"/>
  <c r="O39" i="4"/>
  <c r="O45" i="4" s="1"/>
  <c r="K40" i="4"/>
  <c r="AH39" i="4"/>
  <c r="AH45" i="4" s="1"/>
  <c r="AH47" i="4" s="1"/>
  <c r="AH48" i="4" s="1"/>
  <c r="M39" i="4"/>
  <c r="M45" i="4" s="1"/>
  <c r="AG39" i="4"/>
  <c r="AG45" i="4" s="1"/>
  <c r="AG47" i="4" s="1"/>
  <c r="AG48" i="4" s="1"/>
  <c r="AI39" i="4"/>
  <c r="AI45" i="4" s="1"/>
  <c r="AA39" i="4"/>
  <c r="AA45" i="4" s="1"/>
  <c r="Q39" i="4"/>
  <c r="Q45" i="4" s="1"/>
  <c r="Q47" i="4" s="1"/>
  <c r="Q48" i="4" s="1"/>
  <c r="AC39" i="4"/>
  <c r="AC45" i="4" s="1"/>
  <c r="I45" i="4"/>
  <c r="H39" i="4"/>
  <c r="H45" i="4" s="1"/>
  <c r="H47" i="4" s="1"/>
  <c r="H48" i="4" s="1"/>
  <c r="L39" i="4"/>
  <c r="L45" i="4" s="1"/>
  <c r="P39" i="4"/>
  <c r="P45" i="4" s="1"/>
  <c r="T39" i="4"/>
  <c r="T45" i="4" s="1"/>
  <c r="T47" i="4" s="1"/>
  <c r="T48" i="4" s="1"/>
  <c r="X39" i="4"/>
  <c r="X45" i="4" s="1"/>
  <c r="X47" i="4" s="1"/>
  <c r="X48" i="4" s="1"/>
  <c r="AB39" i="4"/>
  <c r="AB45" i="4" s="1"/>
  <c r="AF39" i="4"/>
  <c r="AF45" i="4" s="1"/>
  <c r="F39" i="4"/>
  <c r="F45" i="4" s="1"/>
  <c r="J39" i="4"/>
  <c r="J45" i="4" s="1"/>
  <c r="J47" i="4" s="1"/>
  <c r="J48" i="4" s="1"/>
  <c r="N39" i="4"/>
  <c r="N45" i="4" s="1"/>
  <c r="R39" i="4"/>
  <c r="R45" i="4" s="1"/>
  <c r="V39" i="4"/>
  <c r="V45" i="4" s="1"/>
  <c r="V47" i="4" s="1"/>
  <c r="V48" i="4" s="1"/>
  <c r="Z39" i="4"/>
  <c r="Z45" i="4" s="1"/>
  <c r="Z47" i="4" s="1"/>
  <c r="Z48" i="4" s="1"/>
  <c r="AD39" i="4"/>
  <c r="AD45" i="4" s="1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AG33" i="3"/>
  <c r="AE33" i="3"/>
  <c r="AA33" i="3"/>
  <c r="AA39" i="3" s="1"/>
  <c r="Z33" i="3"/>
  <c r="Z39" i="3" s="1"/>
  <c r="V33" i="3"/>
  <c r="U33" i="3"/>
  <c r="Q33" i="3"/>
  <c r="O33" i="3"/>
  <c r="K33" i="3"/>
  <c r="K39" i="3" s="1"/>
  <c r="J33" i="3"/>
  <c r="F33" i="3"/>
  <c r="AI30" i="3"/>
  <c r="AH30" i="3"/>
  <c r="AG30" i="3"/>
  <c r="AF30" i="3"/>
  <c r="AE30" i="3"/>
  <c r="AD30" i="3"/>
  <c r="AC30" i="3"/>
  <c r="AB30" i="3"/>
  <c r="AA30" i="3"/>
  <c r="AA38" i="3" s="1"/>
  <c r="Z30" i="3"/>
  <c r="Y30" i="3"/>
  <c r="X30" i="3"/>
  <c r="W30" i="3"/>
  <c r="W38" i="3" s="1"/>
  <c r="V30" i="3"/>
  <c r="U30" i="3"/>
  <c r="T30" i="3"/>
  <c r="S30" i="3"/>
  <c r="S38" i="3" s="1"/>
  <c r="R30" i="3"/>
  <c r="Q30" i="3"/>
  <c r="P30" i="3"/>
  <c r="O30" i="3"/>
  <c r="O38" i="3" s="1"/>
  <c r="N30" i="3"/>
  <c r="M30" i="3"/>
  <c r="L30" i="3"/>
  <c r="K30" i="3"/>
  <c r="K38" i="3" s="1"/>
  <c r="J30" i="3"/>
  <c r="I30" i="3"/>
  <c r="H30" i="3"/>
  <c r="G30" i="3"/>
  <c r="F30" i="3"/>
  <c r="AI29" i="3"/>
  <c r="AH29" i="3"/>
  <c r="AG29" i="3"/>
  <c r="AG38" i="3" s="1"/>
  <c r="AF29" i="3"/>
  <c r="AE29" i="3"/>
  <c r="AD29" i="3"/>
  <c r="AC29" i="3"/>
  <c r="AC38" i="3" s="1"/>
  <c r="AB29" i="3"/>
  <c r="AA29" i="3"/>
  <c r="Z29" i="3"/>
  <c r="Y29" i="3"/>
  <c r="Y38" i="3" s="1"/>
  <c r="X29" i="3"/>
  <c r="W29" i="3"/>
  <c r="V29" i="3"/>
  <c r="U29" i="3"/>
  <c r="U38" i="3" s="1"/>
  <c r="T29" i="3"/>
  <c r="S29" i="3"/>
  <c r="R29" i="3"/>
  <c r="Q29" i="3"/>
  <c r="Q38" i="3" s="1"/>
  <c r="P29" i="3"/>
  <c r="O29" i="3"/>
  <c r="N29" i="3"/>
  <c r="M29" i="3"/>
  <c r="M38" i="3" s="1"/>
  <c r="L29" i="3"/>
  <c r="K29" i="3"/>
  <c r="J29" i="3"/>
  <c r="I29" i="3"/>
  <c r="I38" i="3" s="1"/>
  <c r="H29" i="3"/>
  <c r="G29" i="3"/>
  <c r="F29" i="3"/>
  <c r="F28" i="3"/>
  <c r="F37" i="3" s="1"/>
  <c r="B23" i="3"/>
  <c r="AF33" i="3" s="1"/>
  <c r="L47" i="5" l="1"/>
  <c r="L48" i="5" s="1"/>
  <c r="T47" i="5"/>
  <c r="T48" i="5" s="1"/>
  <c r="G47" i="5"/>
  <c r="G48" i="5" s="1"/>
  <c r="G33" i="3"/>
  <c r="M33" i="3"/>
  <c r="R33" i="3"/>
  <c r="R39" i="3" s="1"/>
  <c r="W33" i="3"/>
  <c r="W39" i="3" s="1"/>
  <c r="W41" i="3" s="1"/>
  <c r="W42" i="3" s="1"/>
  <c r="AC33" i="3"/>
  <c r="AH33" i="3"/>
  <c r="I33" i="3"/>
  <c r="I39" i="3" s="1"/>
  <c r="I41" i="3" s="1"/>
  <c r="I42" i="3" s="1"/>
  <c r="N33" i="3"/>
  <c r="N39" i="3" s="1"/>
  <c r="S33" i="3"/>
  <c r="Y33" i="3"/>
  <c r="Y39" i="3" s="1"/>
  <c r="AD33" i="3"/>
  <c r="AI33" i="3"/>
  <c r="AI39" i="3" s="1"/>
  <c r="S39" i="3"/>
  <c r="K41" i="3"/>
  <c r="K42" i="3" s="1"/>
  <c r="O41" i="3"/>
  <c r="O42" i="3" s="1"/>
  <c r="AA41" i="3"/>
  <c r="AA42" i="3" s="1"/>
  <c r="O39" i="3"/>
  <c r="AE39" i="3"/>
  <c r="F47" i="4"/>
  <c r="S47" i="4"/>
  <c r="S48" i="4" s="1"/>
  <c r="AI47" i="4"/>
  <c r="AI48" i="4" s="1"/>
  <c r="W47" i="4"/>
  <c r="W48" i="4" s="1"/>
  <c r="J39" i="3"/>
  <c r="U39" i="3"/>
  <c r="U41" i="3" s="1"/>
  <c r="U42" i="3" s="1"/>
  <c r="Q39" i="3"/>
  <c r="Q41" i="3" s="1"/>
  <c r="Q42" i="3" s="1"/>
  <c r="AG39" i="3"/>
  <c r="AG41" i="3" s="1"/>
  <c r="AG42" i="3" s="1"/>
  <c r="G38" i="3"/>
  <c r="M39" i="3"/>
  <c r="M41" i="3" s="1"/>
  <c r="M42" i="3" s="1"/>
  <c r="AC39" i="3"/>
  <c r="AC41" i="3" s="1"/>
  <c r="AC42" i="3" s="1"/>
  <c r="AH39" i="3"/>
  <c r="AE38" i="3"/>
  <c r="AI38" i="3"/>
  <c r="F39" i="3"/>
  <c r="V39" i="3"/>
  <c r="AF39" i="3"/>
  <c r="AD39" i="3"/>
  <c r="M44" i="5"/>
  <c r="M47" i="5" s="1"/>
  <c r="M48" i="5" s="1"/>
  <c r="J47" i="5"/>
  <c r="R44" i="5"/>
  <c r="R47" i="5" s="1"/>
  <c r="R48" i="5" s="1"/>
  <c r="N47" i="5"/>
  <c r="N48" i="5" s="1"/>
  <c r="W45" i="5"/>
  <c r="W47" i="5" s="1"/>
  <c r="W48" i="5" s="1"/>
  <c r="O45" i="5"/>
  <c r="O47" i="5" s="1"/>
  <c r="O48" i="5" s="1"/>
  <c r="S45" i="5"/>
  <c r="S47" i="5" s="1"/>
  <c r="S48" i="5" s="1"/>
  <c r="F48" i="5"/>
  <c r="AE45" i="5"/>
  <c r="AE47" i="5" s="1"/>
  <c r="AE48" i="5" s="1"/>
  <c r="AI45" i="5"/>
  <c r="AI47" i="5" s="1"/>
  <c r="AI48" i="5" s="1"/>
  <c r="AA45" i="5"/>
  <c r="AA47" i="5" s="1"/>
  <c r="AA48" i="5" s="1"/>
  <c r="U45" i="4"/>
  <c r="U47" i="4" s="1"/>
  <c r="U48" i="4" s="1"/>
  <c r="Y47" i="4"/>
  <c r="Y48" i="4" s="1"/>
  <c r="AE47" i="4"/>
  <c r="AE48" i="4" s="1"/>
  <c r="AB47" i="4"/>
  <c r="AB48" i="4" s="1"/>
  <c r="L47" i="4"/>
  <c r="AA47" i="4"/>
  <c r="AA48" i="4" s="1"/>
  <c r="O47" i="4"/>
  <c r="O48" i="4" s="1"/>
  <c r="M47" i="4"/>
  <c r="M48" i="4" s="1"/>
  <c r="AC47" i="4"/>
  <c r="AC48" i="4" s="1"/>
  <c r="AF47" i="4"/>
  <c r="AF48" i="4" s="1"/>
  <c r="P47" i="4"/>
  <c r="P48" i="4" s="1"/>
  <c r="I47" i="4"/>
  <c r="I48" i="4" s="1"/>
  <c r="R47" i="4"/>
  <c r="R48" i="4" s="1"/>
  <c r="AD47" i="4"/>
  <c r="AD48" i="4" s="1"/>
  <c r="N47" i="4"/>
  <c r="N48" i="4" s="1"/>
  <c r="K45" i="4"/>
  <c r="K47" i="4" s="1"/>
  <c r="K48" i="4" s="1"/>
  <c r="F48" i="4"/>
  <c r="J38" i="3"/>
  <c r="R38" i="3"/>
  <c r="Z38" i="3"/>
  <c r="Z41" i="3" s="1"/>
  <c r="Z42" i="3" s="1"/>
  <c r="AH38" i="3"/>
  <c r="L38" i="3"/>
  <c r="T38" i="3"/>
  <c r="X38" i="3"/>
  <c r="AF38" i="3"/>
  <c r="F38" i="3"/>
  <c r="N38" i="3"/>
  <c r="V38" i="3"/>
  <c r="AD38" i="3"/>
  <c r="AD41" i="3" s="1"/>
  <c r="AD42" i="3" s="1"/>
  <c r="H38" i="3"/>
  <c r="P38" i="3"/>
  <c r="AB38" i="3"/>
  <c r="Y41" i="3"/>
  <c r="Y42" i="3" s="1"/>
  <c r="S41" i="3"/>
  <c r="S42" i="3" s="1"/>
  <c r="G39" i="3"/>
  <c r="H33" i="3"/>
  <c r="H39" i="3" s="1"/>
  <c r="L33" i="3"/>
  <c r="L39" i="3" s="1"/>
  <c r="P33" i="3"/>
  <c r="P39" i="3" s="1"/>
  <c r="T33" i="3"/>
  <c r="T39" i="3" s="1"/>
  <c r="X33" i="3"/>
  <c r="X39" i="3" s="1"/>
  <c r="AB33" i="3"/>
  <c r="AB39" i="3" s="1"/>
  <c r="G41" i="3" l="1"/>
  <c r="AI41" i="3"/>
  <c r="AI42" i="3" s="1"/>
  <c r="AE41" i="3"/>
  <c r="AE42" i="3" s="1"/>
  <c r="N41" i="3"/>
  <c r="N42" i="3" s="1"/>
  <c r="J41" i="3"/>
  <c r="J42" i="3" s="1"/>
  <c r="AF41" i="3"/>
  <c r="AF42" i="3" s="1"/>
  <c r="AH41" i="3"/>
  <c r="AH42" i="3" s="1"/>
  <c r="R41" i="3"/>
  <c r="R42" i="3" s="1"/>
  <c r="X41" i="3"/>
  <c r="X42" i="3" s="1"/>
  <c r="F41" i="3"/>
  <c r="F42" i="3" s="1"/>
  <c r="L41" i="3"/>
  <c r="L42" i="3" s="1"/>
  <c r="H41" i="3"/>
  <c r="H42" i="3" s="1"/>
  <c r="V41" i="3"/>
  <c r="V42" i="3" s="1"/>
  <c r="P41" i="3"/>
  <c r="P42" i="3" s="1"/>
  <c r="T41" i="3"/>
  <c r="T42" i="3" s="1"/>
  <c r="J48" i="5"/>
  <c r="V44" i="5"/>
  <c r="V47" i="5" s="1"/>
  <c r="V48" i="5" s="1"/>
  <c r="Q44" i="5"/>
  <c r="Q47" i="5" s="1"/>
  <c r="Q48" i="5" s="1"/>
  <c r="B50" i="4"/>
  <c r="L48" i="4"/>
  <c r="B51" i="4" s="1"/>
  <c r="B49" i="4"/>
  <c r="AB41" i="3"/>
  <c r="AB42" i="3" s="1"/>
  <c r="G42" i="3"/>
  <c r="B43" i="3" l="1"/>
  <c r="B44" i="3"/>
  <c r="B45" i="3"/>
  <c r="U44" i="5"/>
  <c r="U47" i="5" s="1"/>
  <c r="U48" i="5" s="1"/>
  <c r="Z44" i="5"/>
  <c r="Z47" i="5" s="1"/>
  <c r="Z48" i="5" s="1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AI30" i="2"/>
  <c r="AH30" i="2"/>
  <c r="AH36" i="2" s="1"/>
  <c r="AG30" i="2"/>
  <c r="AF30" i="2"/>
  <c r="AE30" i="2"/>
  <c r="AD30" i="2"/>
  <c r="AD36" i="2" s="1"/>
  <c r="AC30" i="2"/>
  <c r="AB30" i="2"/>
  <c r="AA30" i="2"/>
  <c r="Z30" i="2"/>
  <c r="Z36" i="2" s="1"/>
  <c r="Y30" i="2"/>
  <c r="X30" i="2"/>
  <c r="W30" i="2"/>
  <c r="V30" i="2"/>
  <c r="V36" i="2" s="1"/>
  <c r="U30" i="2"/>
  <c r="T30" i="2"/>
  <c r="S30" i="2"/>
  <c r="R30" i="2"/>
  <c r="R36" i="2" s="1"/>
  <c r="Q30" i="2"/>
  <c r="P30" i="2"/>
  <c r="O30" i="2"/>
  <c r="N30" i="2"/>
  <c r="N36" i="2" s="1"/>
  <c r="M30" i="2"/>
  <c r="L30" i="2"/>
  <c r="K30" i="2"/>
  <c r="J30" i="2"/>
  <c r="J36" i="2" s="1"/>
  <c r="I30" i="2"/>
  <c r="H30" i="2"/>
  <c r="G30" i="2"/>
  <c r="F30" i="2"/>
  <c r="F36" i="2" s="1"/>
  <c r="AI29" i="2"/>
  <c r="AI36" i="2" s="1"/>
  <c r="AH29" i="2"/>
  <c r="AG29" i="2"/>
  <c r="AG36" i="2" s="1"/>
  <c r="AF29" i="2"/>
  <c r="AF36" i="2" s="1"/>
  <c r="AE29" i="2"/>
  <c r="AE36" i="2" s="1"/>
  <c r="AD29" i="2"/>
  <c r="AC29" i="2"/>
  <c r="AC36" i="2" s="1"/>
  <c r="AB29" i="2"/>
  <c r="AB36" i="2" s="1"/>
  <c r="AA29" i="2"/>
  <c r="AA36" i="2" s="1"/>
  <c r="Z29" i="2"/>
  <c r="Y29" i="2"/>
  <c r="Y36" i="2" s="1"/>
  <c r="X29" i="2"/>
  <c r="X36" i="2" s="1"/>
  <c r="W29" i="2"/>
  <c r="W36" i="2" s="1"/>
  <c r="V29" i="2"/>
  <c r="U29" i="2"/>
  <c r="U36" i="2" s="1"/>
  <c r="T29" i="2"/>
  <c r="T36" i="2" s="1"/>
  <c r="S29" i="2"/>
  <c r="S36" i="2" s="1"/>
  <c r="R29" i="2"/>
  <c r="Q29" i="2"/>
  <c r="Q36" i="2" s="1"/>
  <c r="P29" i="2"/>
  <c r="P36" i="2" s="1"/>
  <c r="O29" i="2"/>
  <c r="O36" i="2" s="1"/>
  <c r="N29" i="2"/>
  <c r="M29" i="2"/>
  <c r="M36" i="2" s="1"/>
  <c r="L29" i="2"/>
  <c r="L36" i="2" s="1"/>
  <c r="K29" i="2"/>
  <c r="K36" i="2" s="1"/>
  <c r="J29" i="2"/>
  <c r="I29" i="2"/>
  <c r="I36" i="2" s="1"/>
  <c r="H29" i="2"/>
  <c r="H36" i="2" s="1"/>
  <c r="G29" i="2"/>
  <c r="G36" i="2" s="1"/>
  <c r="F29" i="2"/>
  <c r="F35" i="2"/>
  <c r="B23" i="2"/>
  <c r="AH31" i="2" s="1"/>
  <c r="AH37" i="2" s="1"/>
  <c r="Y44" i="5" l="1"/>
  <c r="Y47" i="5" s="1"/>
  <c r="AH44" i="5"/>
  <c r="AH47" i="5" s="1"/>
  <c r="AH48" i="5" s="1"/>
  <c r="AD44" i="5"/>
  <c r="AD47" i="5" s="1"/>
  <c r="AD48" i="5" s="1"/>
  <c r="S39" i="2"/>
  <c r="S40" i="2" s="1"/>
  <c r="F39" i="2"/>
  <c r="AF39" i="2"/>
  <c r="AF40" i="2" s="1"/>
  <c r="AH39" i="2"/>
  <c r="AH40" i="2" s="1"/>
  <c r="W39" i="2"/>
  <c r="W40" i="2" s="1"/>
  <c r="AG39" i="2"/>
  <c r="AG40" i="2" s="1"/>
  <c r="G39" i="2"/>
  <c r="G40" i="2" s="1"/>
  <c r="H39" i="2"/>
  <c r="H40" i="2" s="1"/>
  <c r="Q39" i="2"/>
  <c r="Q40" i="2" s="1"/>
  <c r="H31" i="2"/>
  <c r="H37" i="2" s="1"/>
  <c r="T31" i="2"/>
  <c r="T37" i="2" s="1"/>
  <c r="T39" i="2" s="1"/>
  <c r="T40" i="2" s="1"/>
  <c r="AF31" i="2"/>
  <c r="AF37" i="2" s="1"/>
  <c r="G31" i="2"/>
  <c r="G37" i="2" s="1"/>
  <c r="K31" i="2"/>
  <c r="K37" i="2" s="1"/>
  <c r="K39" i="2" s="1"/>
  <c r="K40" i="2" s="1"/>
  <c r="O31" i="2"/>
  <c r="O37" i="2" s="1"/>
  <c r="O39" i="2" s="1"/>
  <c r="O40" i="2" s="1"/>
  <c r="S31" i="2"/>
  <c r="S37" i="2" s="1"/>
  <c r="W31" i="2"/>
  <c r="W37" i="2" s="1"/>
  <c r="AA31" i="2"/>
  <c r="AA37" i="2" s="1"/>
  <c r="AA39" i="2" s="1"/>
  <c r="AA40" i="2" s="1"/>
  <c r="AE31" i="2"/>
  <c r="AE37" i="2" s="1"/>
  <c r="AE39" i="2" s="1"/>
  <c r="AE40" i="2" s="1"/>
  <c r="AI31" i="2"/>
  <c r="AI37" i="2" s="1"/>
  <c r="AI39" i="2" s="1"/>
  <c r="AI40" i="2" s="1"/>
  <c r="L31" i="2"/>
  <c r="L37" i="2" s="1"/>
  <c r="L39" i="2" s="1"/>
  <c r="L40" i="2" s="1"/>
  <c r="I31" i="2"/>
  <c r="I37" i="2" s="1"/>
  <c r="I39" i="2" s="1"/>
  <c r="I40" i="2" s="1"/>
  <c r="M31" i="2"/>
  <c r="M37" i="2" s="1"/>
  <c r="M39" i="2" s="1"/>
  <c r="M40" i="2" s="1"/>
  <c r="Q31" i="2"/>
  <c r="Q37" i="2" s="1"/>
  <c r="U31" i="2"/>
  <c r="U37" i="2" s="1"/>
  <c r="U39" i="2" s="1"/>
  <c r="U40" i="2" s="1"/>
  <c r="Y31" i="2"/>
  <c r="Y37" i="2" s="1"/>
  <c r="Y39" i="2" s="1"/>
  <c r="Y40" i="2" s="1"/>
  <c r="AC31" i="2"/>
  <c r="AC37" i="2" s="1"/>
  <c r="AC39" i="2" s="1"/>
  <c r="AC40" i="2" s="1"/>
  <c r="AG31" i="2"/>
  <c r="AG37" i="2" s="1"/>
  <c r="P31" i="2"/>
  <c r="P37" i="2" s="1"/>
  <c r="P39" i="2" s="1"/>
  <c r="P40" i="2" s="1"/>
  <c r="X31" i="2"/>
  <c r="X37" i="2" s="1"/>
  <c r="X39" i="2" s="1"/>
  <c r="X40" i="2" s="1"/>
  <c r="AB31" i="2"/>
  <c r="AB37" i="2" s="1"/>
  <c r="AB39" i="2" s="1"/>
  <c r="AB40" i="2" s="1"/>
  <c r="F31" i="2"/>
  <c r="F37" i="2" s="1"/>
  <c r="J31" i="2"/>
  <c r="J37" i="2" s="1"/>
  <c r="J39" i="2" s="1"/>
  <c r="J40" i="2" s="1"/>
  <c r="N31" i="2"/>
  <c r="N37" i="2" s="1"/>
  <c r="N39" i="2" s="1"/>
  <c r="N40" i="2" s="1"/>
  <c r="R31" i="2"/>
  <c r="R37" i="2" s="1"/>
  <c r="R39" i="2" s="1"/>
  <c r="R40" i="2" s="1"/>
  <c r="V31" i="2"/>
  <c r="V37" i="2" s="1"/>
  <c r="V39" i="2" s="1"/>
  <c r="V40" i="2" s="1"/>
  <c r="Z31" i="2"/>
  <c r="Z37" i="2" s="1"/>
  <c r="Z39" i="2" s="1"/>
  <c r="Z40" i="2" s="1"/>
  <c r="AD31" i="2"/>
  <c r="AD37" i="2" s="1"/>
  <c r="AD39" i="2" s="1"/>
  <c r="AD40" i="2" s="1"/>
  <c r="Y48" i="5" l="1"/>
  <c r="AC44" i="5"/>
  <c r="AC47" i="5" s="1"/>
  <c r="AG44" i="5"/>
  <c r="AG47" i="5" s="1"/>
  <c r="AG48" i="5" s="1"/>
  <c r="F40" i="2"/>
  <c r="B50" i="5" l="1"/>
  <c r="B49" i="5"/>
  <c r="AC48" i="5"/>
  <c r="B51" i="5" s="1"/>
  <c r="AM7" i="1" l="1"/>
  <c r="AM8" i="1" s="1"/>
  <c r="AU90" i="1" l="1"/>
  <c r="AS89" i="1"/>
  <c r="AR93" i="1"/>
  <c r="AR82" i="1"/>
  <c r="T67" i="1"/>
  <c r="S67" i="1"/>
  <c r="AU84" i="1" s="1"/>
  <c r="R67" i="1"/>
  <c r="Q67" i="1"/>
  <c r="AU82" i="1" s="1"/>
  <c r="P67" i="1"/>
  <c r="AU78" i="1" s="1"/>
  <c r="O67" i="1"/>
  <c r="N67" i="1"/>
  <c r="AU76" i="1" s="1"/>
  <c r="T66" i="1"/>
  <c r="S66" i="1"/>
  <c r="AT84" i="1" s="1"/>
  <c r="R66" i="1"/>
  <c r="Q66" i="1"/>
  <c r="AT82" i="1" s="1"/>
  <c r="P66" i="1"/>
  <c r="AT78" i="1" s="1"/>
  <c r="O66" i="1"/>
  <c r="N66" i="1"/>
  <c r="AT76" i="1" s="1"/>
  <c r="T65" i="1"/>
  <c r="Z13" i="1" s="1"/>
  <c r="S65" i="1"/>
  <c r="AS84" i="1" s="1"/>
  <c r="R65" i="1"/>
  <c r="Q65" i="1"/>
  <c r="AS82" i="1" s="1"/>
  <c r="P65" i="1"/>
  <c r="AS78" i="1" s="1"/>
  <c r="O65" i="1"/>
  <c r="N65" i="1"/>
  <c r="AS76" i="1" s="1"/>
  <c r="T64" i="1"/>
  <c r="S64" i="1"/>
  <c r="AR84" i="1" s="1"/>
  <c r="R64" i="1"/>
  <c r="Q64" i="1"/>
  <c r="P64" i="1"/>
  <c r="AR78" i="1" s="1"/>
  <c r="O64" i="1"/>
  <c r="N64" i="1"/>
  <c r="AR76" i="1" s="1"/>
  <c r="T59" i="1"/>
  <c r="S59" i="1"/>
  <c r="AU83" i="1" s="1"/>
  <c r="R59" i="1"/>
  <c r="Q59" i="1"/>
  <c r="AU81" i="1" s="1"/>
  <c r="P59" i="1"/>
  <c r="O59" i="1"/>
  <c r="AU79" i="1" s="1"/>
  <c r="N59" i="1"/>
  <c r="T58" i="1"/>
  <c r="S58" i="1"/>
  <c r="AT83" i="1" s="1"/>
  <c r="R58" i="1"/>
  <c r="Q58" i="1"/>
  <c r="AT81" i="1" s="1"/>
  <c r="P58" i="1"/>
  <c r="O58" i="1"/>
  <c r="AT79" i="1" s="1"/>
  <c r="N58" i="1"/>
  <c r="T57" i="1"/>
  <c r="Z12" i="1" s="1"/>
  <c r="S57" i="1"/>
  <c r="AS83" i="1" s="1"/>
  <c r="R57" i="1"/>
  <c r="Q57" i="1"/>
  <c r="AS81" i="1" s="1"/>
  <c r="P57" i="1"/>
  <c r="O57" i="1"/>
  <c r="AS79" i="1" s="1"/>
  <c r="N57" i="1"/>
  <c r="T56" i="1"/>
  <c r="S56" i="1"/>
  <c r="AR83" i="1" s="1"/>
  <c r="R56" i="1"/>
  <c r="Q56" i="1"/>
  <c r="AR81" i="1" s="1"/>
  <c r="P56" i="1"/>
  <c r="O56" i="1"/>
  <c r="AR79" i="1" s="1"/>
  <c r="N56" i="1"/>
  <c r="T51" i="1"/>
  <c r="S51" i="1"/>
  <c r="R51" i="1"/>
  <c r="Q51" i="1"/>
  <c r="P51" i="1"/>
  <c r="O51" i="1"/>
  <c r="N51" i="1"/>
  <c r="T50" i="1"/>
  <c r="S50" i="1"/>
  <c r="R50" i="1"/>
  <c r="AT90" i="1" s="1"/>
  <c r="Q50" i="1"/>
  <c r="P50" i="1"/>
  <c r="O50" i="1"/>
  <c r="N50" i="1"/>
  <c r="T49" i="1"/>
  <c r="S49" i="1"/>
  <c r="R49" i="1"/>
  <c r="AS90" i="1" s="1"/>
  <c r="Q49" i="1"/>
  <c r="P49" i="1"/>
  <c r="O49" i="1"/>
  <c r="N49" i="1"/>
  <c r="T48" i="1"/>
  <c r="S48" i="1"/>
  <c r="R48" i="1"/>
  <c r="AR90" i="1" s="1"/>
  <c r="Q48" i="1"/>
  <c r="P48" i="1"/>
  <c r="O48" i="1"/>
  <c r="N48" i="1"/>
  <c r="T43" i="1"/>
  <c r="S43" i="1"/>
  <c r="R43" i="1"/>
  <c r="AU89" i="1" s="1"/>
  <c r="Q43" i="1"/>
  <c r="P43" i="1"/>
  <c r="O43" i="1"/>
  <c r="N43" i="1"/>
  <c r="T42" i="1"/>
  <c r="S42" i="1"/>
  <c r="R42" i="1"/>
  <c r="AT89" i="1" s="1"/>
  <c r="Q42" i="1"/>
  <c r="P42" i="1"/>
  <c r="O42" i="1"/>
  <c r="N42" i="1"/>
  <c r="T41" i="1"/>
  <c r="Z10" i="1" s="1"/>
  <c r="S41" i="1"/>
  <c r="R41" i="1"/>
  <c r="Q41" i="1"/>
  <c r="P41" i="1"/>
  <c r="O41" i="1"/>
  <c r="N41" i="1"/>
  <c r="T40" i="1"/>
  <c r="S40" i="1"/>
  <c r="R40" i="1"/>
  <c r="AR89" i="1" s="1"/>
  <c r="Q40" i="1"/>
  <c r="P40" i="1"/>
  <c r="O40" i="1"/>
  <c r="N40" i="1"/>
  <c r="T35" i="1"/>
  <c r="S35" i="1"/>
  <c r="R35" i="1"/>
  <c r="AU88" i="1" s="1"/>
  <c r="Q35" i="1"/>
  <c r="P35" i="1"/>
  <c r="O35" i="1"/>
  <c r="N35" i="1"/>
  <c r="T34" i="1"/>
  <c r="S34" i="1"/>
  <c r="R34" i="1"/>
  <c r="AT88" i="1" s="1"/>
  <c r="Q34" i="1"/>
  <c r="P34" i="1"/>
  <c r="O34" i="1"/>
  <c r="N34" i="1"/>
  <c r="T33" i="1"/>
  <c r="Z9" i="1" s="1"/>
  <c r="S33" i="1"/>
  <c r="R33" i="1"/>
  <c r="AS88" i="1" s="1"/>
  <c r="Q33" i="1"/>
  <c r="P33" i="1"/>
  <c r="O33" i="1"/>
  <c r="N33" i="1"/>
  <c r="T32" i="1"/>
  <c r="S32" i="1"/>
  <c r="R32" i="1"/>
  <c r="AR88" i="1" s="1"/>
  <c r="Q32" i="1"/>
  <c r="P32" i="1"/>
  <c r="O32" i="1"/>
  <c r="N32" i="1"/>
  <c r="T27" i="1"/>
  <c r="S27" i="1"/>
  <c r="R27" i="1"/>
  <c r="AU87" i="1" s="1"/>
  <c r="Q27" i="1"/>
  <c r="P27" i="1"/>
  <c r="O27" i="1"/>
  <c r="N27" i="1"/>
  <c r="T26" i="1"/>
  <c r="S26" i="1"/>
  <c r="R26" i="1"/>
  <c r="AT87" i="1" s="1"/>
  <c r="Q26" i="1"/>
  <c r="P26" i="1"/>
  <c r="O26" i="1"/>
  <c r="N26" i="1"/>
  <c r="T25" i="1"/>
  <c r="Z8" i="1" s="1"/>
  <c r="S25" i="1"/>
  <c r="R25" i="1"/>
  <c r="AS87" i="1" s="1"/>
  <c r="Q25" i="1"/>
  <c r="P25" i="1"/>
  <c r="O25" i="1"/>
  <c r="N25" i="1"/>
  <c r="T24" i="1"/>
  <c r="S24" i="1"/>
  <c r="R24" i="1"/>
  <c r="AR87" i="1" s="1"/>
  <c r="Q24" i="1"/>
  <c r="P24" i="1"/>
  <c r="O24" i="1"/>
  <c r="N24" i="1"/>
  <c r="T19" i="1"/>
  <c r="S19" i="1"/>
  <c r="R19" i="1"/>
  <c r="AU86" i="1" s="1"/>
  <c r="Q19" i="1"/>
  <c r="P19" i="1"/>
  <c r="O19" i="1"/>
  <c r="AU80" i="1" s="1"/>
  <c r="N19" i="1"/>
  <c r="T18" i="1"/>
  <c r="S18" i="1"/>
  <c r="R18" i="1"/>
  <c r="AT86" i="1" s="1"/>
  <c r="Q18" i="1"/>
  <c r="P18" i="1"/>
  <c r="O18" i="1"/>
  <c r="AT80" i="1" s="1"/>
  <c r="N18" i="1"/>
  <c r="T17" i="1"/>
  <c r="S17" i="1"/>
  <c r="R17" i="1"/>
  <c r="AS86" i="1" s="1"/>
  <c r="Q17" i="1"/>
  <c r="P17" i="1"/>
  <c r="O17" i="1"/>
  <c r="AS80" i="1" s="1"/>
  <c r="N17" i="1"/>
  <c r="T16" i="1"/>
  <c r="S16" i="1"/>
  <c r="R16" i="1"/>
  <c r="AR86" i="1" s="1"/>
  <c r="Q16" i="1"/>
  <c r="P16" i="1"/>
  <c r="O16" i="1"/>
  <c r="AR80" i="1" s="1"/>
  <c r="N16" i="1"/>
  <c r="T8" i="1"/>
  <c r="S8" i="1"/>
  <c r="BD17" i="1" s="1"/>
  <c r="R8" i="1"/>
  <c r="BC17" i="1" s="1"/>
  <c r="Q8" i="1"/>
  <c r="P8" i="1"/>
  <c r="AS77" i="1" s="1"/>
  <c r="O8" i="1"/>
  <c r="AZ17" i="1" s="1"/>
  <c r="N8" i="1"/>
  <c r="AY17" i="1" s="1"/>
  <c r="N9" i="1"/>
  <c r="O9" i="1"/>
  <c r="AZ18" i="1" s="1"/>
  <c r="P9" i="1"/>
  <c r="AT77" i="1" s="1"/>
  <c r="Q9" i="1"/>
  <c r="BB18" i="1" s="1"/>
  <c r="R9" i="1"/>
  <c r="S9" i="1"/>
  <c r="BD18" i="1" s="1"/>
  <c r="T9" i="1"/>
  <c r="Y6" i="1" s="1"/>
  <c r="N10" i="1"/>
  <c r="AY19" i="1" s="1"/>
  <c r="O10" i="1"/>
  <c r="P10" i="1"/>
  <c r="BA19" i="1" s="1"/>
  <c r="Q10" i="1"/>
  <c r="BB19" i="1" s="1"/>
  <c r="R10" i="1"/>
  <c r="AU85" i="1" s="1"/>
  <c r="S10" i="1"/>
  <c r="T10" i="1"/>
  <c r="O7" i="1"/>
  <c r="P7" i="1"/>
  <c r="BA16" i="1" s="1"/>
  <c r="Q7" i="1"/>
  <c r="BB7" i="1" s="1"/>
  <c r="R7" i="1"/>
  <c r="BC16" i="1" s="1"/>
  <c r="S7" i="1"/>
  <c r="T7" i="1"/>
  <c r="N7" i="1"/>
  <c r="AY7" i="1" s="1"/>
  <c r="AE7" i="1" l="1"/>
  <c r="X6" i="1"/>
  <c r="AS92" i="1"/>
  <c r="Z7" i="1"/>
  <c r="AS96" i="1"/>
  <c r="Z11" i="1"/>
  <c r="BD16" i="1"/>
  <c r="AR92" i="1"/>
  <c r="X7" i="1"/>
  <c r="AE16" i="1"/>
  <c r="AI8" i="1" s="1"/>
  <c r="AK8" i="1" s="1"/>
  <c r="X8" i="1"/>
  <c r="AE24" i="1"/>
  <c r="AI9" i="1" s="1"/>
  <c r="AK9" i="1" s="1"/>
  <c r="AR94" i="1"/>
  <c r="X9" i="1"/>
  <c r="AE32" i="1"/>
  <c r="AI10" i="1" s="1"/>
  <c r="AK10" i="1" s="1"/>
  <c r="X13" i="1"/>
  <c r="AE64" i="1"/>
  <c r="AI14" i="1" s="1"/>
  <c r="AK14" i="1" s="1"/>
  <c r="AS94" i="1"/>
  <c r="BE19" i="1"/>
  <c r="AA6" i="1"/>
  <c r="AS91" i="1"/>
  <c r="Z6" i="1"/>
  <c r="AU92" i="1"/>
  <c r="AA7" i="1"/>
  <c r="AU93" i="1"/>
  <c r="AA8" i="1"/>
  <c r="AU94" i="1"/>
  <c r="AA9" i="1"/>
  <c r="AA10" i="1"/>
  <c r="AU96" i="1"/>
  <c r="AA11" i="1"/>
  <c r="AA12" i="1"/>
  <c r="AA13" i="1"/>
  <c r="AS95" i="1"/>
  <c r="AS93" i="1"/>
  <c r="AZ16" i="1"/>
  <c r="AR95" i="1"/>
  <c r="X10" i="1"/>
  <c r="AE40" i="1"/>
  <c r="AI11" i="1" s="1"/>
  <c r="AK11" i="1" s="1"/>
  <c r="AR96" i="1"/>
  <c r="X11" i="1"/>
  <c r="AE48" i="1"/>
  <c r="AI12" i="1" s="1"/>
  <c r="AK12" i="1" s="1"/>
  <c r="X12" i="1"/>
  <c r="AE56" i="1"/>
  <c r="AI13" i="1" s="1"/>
  <c r="AK13" i="1" s="1"/>
  <c r="BD10" i="1"/>
  <c r="AZ10" i="1"/>
  <c r="BC9" i="1"/>
  <c r="AY9" i="1"/>
  <c r="BB8" i="1"/>
  <c r="AT92" i="1"/>
  <c r="Y7" i="1"/>
  <c r="AE18" i="1"/>
  <c r="AJ8" i="1" s="1"/>
  <c r="AL8" i="1" s="1"/>
  <c r="AT93" i="1"/>
  <c r="Y8" i="1"/>
  <c r="AE26" i="1"/>
  <c r="AJ9" i="1" s="1"/>
  <c r="AL9" i="1" s="1"/>
  <c r="AT94" i="1"/>
  <c r="Y9" i="1"/>
  <c r="AE34" i="1"/>
  <c r="AJ10" i="1" s="1"/>
  <c r="AL10" i="1" s="1"/>
  <c r="AT95" i="1"/>
  <c r="Y10" i="1"/>
  <c r="AE42" i="1"/>
  <c r="AJ11" i="1" s="1"/>
  <c r="AL11" i="1" s="1"/>
  <c r="AT96" i="1"/>
  <c r="Y11" i="1"/>
  <c r="AE50" i="1"/>
  <c r="AJ12" i="1" s="1"/>
  <c r="AL12" i="1" s="1"/>
  <c r="Y12" i="1"/>
  <c r="AE58" i="1"/>
  <c r="AJ13" i="1" s="1"/>
  <c r="AL13" i="1" s="1"/>
  <c r="Y13" i="1"/>
  <c r="AE66" i="1"/>
  <c r="AJ14" i="1" s="1"/>
  <c r="AL14" i="1" s="1"/>
  <c r="AU95" i="1"/>
  <c r="BE7" i="1"/>
  <c r="AS75" i="1"/>
  <c r="BB9" i="1"/>
  <c r="BB26" i="1" s="1"/>
  <c r="BM27" i="1" s="1"/>
  <c r="AU75" i="1"/>
  <c r="AS85" i="1"/>
  <c r="AU91" i="1"/>
  <c r="BC10" i="1"/>
  <c r="AT91" i="1"/>
  <c r="AE9" i="1"/>
  <c r="AJ7" i="1" s="1"/>
  <c r="AL7" i="1" s="1"/>
  <c r="AU77" i="1"/>
  <c r="AY10" i="1"/>
  <c r="AY27" i="1" s="1"/>
  <c r="BN24" i="1" s="1"/>
  <c r="AR77" i="1"/>
  <c r="BE16" i="1"/>
  <c r="BE24" i="1" s="1"/>
  <c r="BK30" i="1" s="1"/>
  <c r="AI7" i="1"/>
  <c r="AK7" i="1" s="1"/>
  <c r="AR85" i="1"/>
  <c r="BA7" i="1"/>
  <c r="BA24" i="1" s="1"/>
  <c r="BK25" i="1" s="1"/>
  <c r="AR75" i="1"/>
  <c r="BE8" i="1"/>
  <c r="BA8" i="1"/>
  <c r="AY16" i="1"/>
  <c r="AY24" i="1" s="1"/>
  <c r="BK24" i="1" s="1"/>
  <c r="BB16" i="1"/>
  <c r="BB24" i="1" s="1"/>
  <c r="BK27" i="1" s="1"/>
  <c r="BD19" i="1"/>
  <c r="BD27" i="1" s="1"/>
  <c r="BN28" i="1" s="1"/>
  <c r="AZ19" i="1"/>
  <c r="AZ27" i="1" s="1"/>
  <c r="BN26" i="1" s="1"/>
  <c r="BC18" i="1"/>
  <c r="BC26" i="1" s="1"/>
  <c r="BM29" i="1" s="1"/>
  <c r="AY18" i="1"/>
  <c r="AY26" i="1" s="1"/>
  <c r="BM24" i="1" s="1"/>
  <c r="BB17" i="1"/>
  <c r="BB25" i="1" s="1"/>
  <c r="BL27" i="1" s="1"/>
  <c r="AT75" i="1"/>
  <c r="AR91" i="1"/>
  <c r="AT85" i="1"/>
  <c r="BD7" i="1"/>
  <c r="BD24" i="1" s="1"/>
  <c r="BK28" i="1" s="1"/>
  <c r="AZ7" i="1"/>
  <c r="AZ24" i="1" s="1"/>
  <c r="BK26" i="1" s="1"/>
  <c r="BB10" i="1"/>
  <c r="BB27" i="1" s="1"/>
  <c r="BN27" i="1" s="1"/>
  <c r="BE9" i="1"/>
  <c r="BA9" i="1"/>
  <c r="BD8" i="1"/>
  <c r="BD25" i="1" s="1"/>
  <c r="BL28" i="1" s="1"/>
  <c r="AZ8" i="1"/>
  <c r="AZ25" i="1" s="1"/>
  <c r="BL26" i="1" s="1"/>
  <c r="BC19" i="1"/>
  <c r="BE17" i="1"/>
  <c r="BA17" i="1"/>
  <c r="BC7" i="1"/>
  <c r="BC24" i="1" s="1"/>
  <c r="BK29" i="1" s="1"/>
  <c r="BE10" i="1"/>
  <c r="BE27" i="1" s="1"/>
  <c r="BN30" i="1" s="1"/>
  <c r="BA10" i="1"/>
  <c r="BA27" i="1" s="1"/>
  <c r="BN25" i="1" s="1"/>
  <c r="BD9" i="1"/>
  <c r="BD26" i="1" s="1"/>
  <c r="BM28" i="1" s="1"/>
  <c r="AZ9" i="1"/>
  <c r="AZ26" i="1" s="1"/>
  <c r="BM26" i="1" s="1"/>
  <c r="BC8" i="1"/>
  <c r="BC25" i="1" s="1"/>
  <c r="BL29" i="1" s="1"/>
  <c r="AY8" i="1"/>
  <c r="AY25" i="1" s="1"/>
  <c r="BL24" i="1" s="1"/>
  <c r="BE18" i="1"/>
  <c r="BA18" i="1"/>
  <c r="BA25" i="1" l="1"/>
  <c r="BL25" i="1" s="1"/>
  <c r="BC27" i="1"/>
  <c r="BN29" i="1" s="1"/>
  <c r="BA26" i="1"/>
  <c r="BM25" i="1" s="1"/>
  <c r="BE25" i="1"/>
  <c r="BL30" i="1" s="1"/>
  <c r="BE26" i="1"/>
  <c r="BM30" i="1" s="1"/>
</calcChain>
</file>

<file path=xl/sharedStrings.xml><?xml version="1.0" encoding="utf-8"?>
<sst xmlns="http://schemas.openxmlformats.org/spreadsheetml/2006/main" count="807" uniqueCount="141">
  <si>
    <t>TS</t>
  </si>
  <si>
    <t>Apartments</t>
  </si>
  <si>
    <t>Terraced houses</t>
  </si>
  <si>
    <r>
      <t xml:space="preserve">Table 19. </t>
    </r>
    <r>
      <rPr>
        <sz val="8"/>
        <rFont val="Palatino Linotype"/>
        <family val="1"/>
      </rPr>
      <t>LTC estimates in 2020, for 2021 to 2050, when RE= C:G0D0 and D: G000</t>
    </r>
  </si>
  <si>
    <r>
      <t xml:space="preserve">Table 19. </t>
    </r>
    <r>
      <rPr>
        <sz val="8"/>
        <rFont val="Palatino Linotype"/>
        <family val="1"/>
      </rPr>
      <t>LTC estimates in 2020, for 2021 to 2050, when RE=E:0ED0 and F:0E00</t>
    </r>
  </si>
  <si>
    <r>
      <t xml:space="preserve">Table 19. </t>
    </r>
    <r>
      <rPr>
        <sz val="8"/>
        <rFont val="Palatino Linotype"/>
        <family val="1"/>
      </rPr>
      <t>LTC estimates in 2020, for 2021 to 2050, when RE=G:00D0 and H:0000</t>
    </r>
  </si>
  <si>
    <r>
      <t xml:space="preserve">Table 19. </t>
    </r>
    <r>
      <rPr>
        <sz val="8"/>
        <rFont val="Palatino Linotype"/>
        <family val="1"/>
      </rPr>
      <t>LTC estimates in 2020, for 2021 to 2050, when RE= I:GEDH and J:GE0H</t>
    </r>
  </si>
  <si>
    <r>
      <t xml:space="preserve">Table 19. </t>
    </r>
    <r>
      <rPr>
        <sz val="8"/>
        <rFont val="Palatino Linotype"/>
        <family val="1"/>
      </rPr>
      <t>LTC estimates in 2020, for 2021 to 2050, when RE= K:G0DH and L:G00H</t>
    </r>
  </si>
  <si>
    <r>
      <t xml:space="preserve">Table 19. </t>
    </r>
    <r>
      <rPr>
        <sz val="8"/>
        <rFont val="Palatino Linotype"/>
        <family val="1"/>
      </rPr>
      <t>LTC estimates in 2020, for 2021 to 2050, when RE= M:0EDH and N:0E0H</t>
    </r>
  </si>
  <si>
    <r>
      <t xml:space="preserve">Table 19. </t>
    </r>
    <r>
      <rPr>
        <sz val="8"/>
        <rFont val="Palatino Linotype"/>
        <family val="1"/>
      </rPr>
      <t>LTC estimates in 2020, for 2021 to 2050, when RE= O:00DH and P:000H</t>
    </r>
  </si>
  <si>
    <r>
      <t xml:space="preserve">Table 19. </t>
    </r>
    <r>
      <rPr>
        <sz val="8"/>
        <rFont val="Palatino Linotype"/>
        <family val="1"/>
      </rPr>
      <t>LTC estimates in 2020, for 2021 to 2050, when RE=A:GED0 and B:GE00</t>
    </r>
  </si>
  <si>
    <t>Ideal estimates</t>
  </si>
  <si>
    <t>Bounded estimates</t>
  </si>
  <si>
    <t>TS1:GB3</t>
  </si>
  <si>
    <t>TS3:GB2</t>
  </si>
  <si>
    <t>TS4:EB2</t>
  </si>
  <si>
    <t>TS2:EB3</t>
  </si>
  <si>
    <t>TS5:HN2</t>
  </si>
  <si>
    <t>TS6:HP1</t>
  </si>
  <si>
    <t>TS7:HN1</t>
  </si>
  <si>
    <t>Source</t>
  </si>
  <si>
    <t>RE</t>
  </si>
  <si>
    <t>Ideal</t>
  </si>
  <si>
    <t>Estimates</t>
  </si>
  <si>
    <t>(k€)</t>
  </si>
  <si>
    <t>Bounded</t>
  </si>
  <si>
    <t>Natural gas</t>
  </si>
  <si>
    <t>GXXX</t>
  </si>
  <si>
    <t>0XXX</t>
  </si>
  <si>
    <t>Electricity</t>
  </si>
  <si>
    <t>XEXX</t>
  </si>
  <si>
    <t>X0XX</t>
  </si>
  <si>
    <t xml:space="preserve">Heat </t>
  </si>
  <si>
    <t>XEHX</t>
  </si>
  <si>
    <t>X0HX</t>
  </si>
  <si>
    <t>0E0X</t>
  </si>
  <si>
    <t>GE0X</t>
  </si>
  <si>
    <t>G00X</t>
  </si>
  <si>
    <t>000X</t>
  </si>
  <si>
    <t xml:space="preserve"> </t>
  </si>
  <si>
    <t>Ideal estimates (k€)</t>
  </si>
  <si>
    <t>Bounded estimates (k€)</t>
  </si>
  <si>
    <t>Heat from network</t>
  </si>
  <si>
    <t>Order of the TSs</t>
  </si>
  <si>
    <t>Minimum values</t>
  </si>
  <si>
    <t>Maximum values</t>
  </si>
  <si>
    <t>Heat network</t>
  </si>
  <si>
    <t>Difference between TS7:HN1 and TS5:HN2</t>
  </si>
  <si>
    <t>A</t>
  </si>
  <si>
    <t>C</t>
  </si>
  <si>
    <t>E</t>
  </si>
  <si>
    <t>G</t>
  </si>
  <si>
    <t>I</t>
  </si>
  <si>
    <t>K</t>
  </si>
  <si>
    <t>M</t>
  </si>
  <si>
    <t>O</t>
  </si>
  <si>
    <t>GE0D</t>
  </si>
  <si>
    <t>G00D</t>
  </si>
  <si>
    <t>0E0D</t>
  </si>
  <si>
    <t>000D</t>
  </si>
  <si>
    <t>GEHD</t>
  </si>
  <si>
    <t>G0HD</t>
  </si>
  <si>
    <t>0EHD</t>
  </si>
  <si>
    <t>00HD</t>
  </si>
  <si>
    <t>Difference in NPV</t>
  </si>
  <si>
    <t>% of NPV of TS7</t>
  </si>
  <si>
    <t>Difference in UC</t>
  </si>
  <si>
    <t>Year</t>
  </si>
  <si>
    <t>tick</t>
  </si>
  <si>
    <t>simulated year</t>
  </si>
  <si>
    <t>NA</t>
  </si>
  <si>
    <t>Gas Price</t>
  </si>
  <si>
    <t>Ele Price</t>
  </si>
  <si>
    <t>Heat Price</t>
  </si>
  <si>
    <t>From TS1 to TS3:GB1</t>
  </si>
  <si>
    <t>cooking demand</t>
  </si>
  <si>
    <t>kWh/year</t>
  </si>
  <si>
    <t>heat demand</t>
  </si>
  <si>
    <t>heating efficiency</t>
  </si>
  <si>
    <t>dmnl</t>
  </si>
  <si>
    <t>IDR</t>
  </si>
  <si>
    <t>Years of calculation</t>
  </si>
  <si>
    <t>years</t>
  </si>
  <si>
    <t>Investment costs in year 0</t>
  </si>
  <si>
    <t>Euros</t>
  </si>
  <si>
    <t>Connection</t>
  </si>
  <si>
    <t>Metering</t>
  </si>
  <si>
    <t>Operation costs from cooking</t>
  </si>
  <si>
    <t>Operation costs from heating</t>
  </si>
  <si>
    <t>Reinvestment</t>
  </si>
  <si>
    <t>Total re(investment)</t>
  </si>
  <si>
    <t>Total fixed</t>
  </si>
  <si>
    <t>Total variable</t>
  </si>
  <si>
    <t>Total cashflow</t>
  </si>
  <si>
    <t>Discounted flow</t>
  </si>
  <si>
    <t>NPV from formula</t>
  </si>
  <si>
    <t>Assume apartments with TS1:GB3 that want to go to TS3:GB2</t>
  </si>
  <si>
    <t>TS7 in each RE</t>
  </si>
  <si>
    <t>Terraced</t>
  </si>
  <si>
    <t>Gas price</t>
  </si>
  <si>
    <t xml:space="preserve">Gas tax </t>
  </si>
  <si>
    <t>discount rate</t>
  </si>
  <si>
    <t>Ele Price XEXX</t>
  </si>
  <si>
    <t>Ele Price X0XX</t>
  </si>
  <si>
    <t>Loan repayment</t>
  </si>
  <si>
    <t>Annual loan repayment</t>
  </si>
  <si>
    <t>Total loan repayment</t>
  </si>
  <si>
    <t>Assume apartments with TS1:GB3 that consider going to TS3:GB2</t>
  </si>
  <si>
    <t>A version of this workbook was used to prepare (intermediate) results and discussion for the following publication:</t>
  </si>
  <si>
    <t>Nava-Guerrero, G.D.C., Hansen, H. H., Korevaar, G., &amp; Lukszo, Z. (2021). The effect of group decisions in heat transitions: An agent-based approach. Energy Policy, 156(112306). https://doi.org/10.1016/j.enpol.2021.112306.</t>
  </si>
  <si>
    <t>Tab</t>
  </si>
  <si>
    <t>Purpose</t>
  </si>
  <si>
    <t>Results of NPVs and differences</t>
  </si>
  <si>
    <t>Verification of NPV</t>
  </si>
  <si>
    <t>Discussion</t>
  </si>
  <si>
    <t>Discussion Solver apartments</t>
  </si>
  <si>
    <t>Discussion Solver terraced</t>
  </si>
  <si>
    <t>Prepare the tables of results used in the publication above. Compare results of NPVs.</t>
  </si>
  <si>
    <t>Use this tab to compare its NPV results with the NPV results from the NetLogo model.</t>
  </si>
  <si>
    <t>Use this tab to explore NPVs of apartments, which are calculated in the NetLogo model. Specifically, for results in section "5.2. Initial individual household preferences".</t>
  </si>
  <si>
    <t>Use this tab to explore NPVs of dwellings, which are calculated in the NetLogo model.</t>
  </si>
  <si>
    <t>Use this tab to explore NPVs of terraced houses, which are calculated in the NetLogo model. Specifically, for results in section "5.2. Initial individual household preferences".</t>
  </si>
  <si>
    <t>NPV-year</t>
  </si>
  <si>
    <t>Euro/kWh</t>
  </si>
  <si>
    <t>If we assume RE=0000</t>
  </si>
  <si>
    <t>If we assume apartments with TS1:GB3</t>
  </si>
  <si>
    <t>Value</t>
  </si>
  <si>
    <t>Units</t>
  </si>
  <si>
    <t>See values to the right</t>
  </si>
  <si>
    <t>NPV from total cashflows</t>
  </si>
  <si>
    <t>NPV from discounted cashflows</t>
  </si>
  <si>
    <t>Ele Price RE=X0XX</t>
  </si>
  <si>
    <t>Ele Price RE=XEXX</t>
  </si>
  <si>
    <t>bounded discount rate</t>
  </si>
  <si>
    <t>market discount rate</t>
  </si>
  <si>
    <t>Heat Price RE=0X0X</t>
  </si>
  <si>
    <t>To cite the data and the data sources, refer to the sources described in the journal article.</t>
  </si>
  <si>
    <t>Below is a description of the purpose of each tab. Sources of the data and explanation of the original calculations with the NetLogo model and assumptions are described in the publication above (https://doi.org/10.1016/j.enpol.2021.112306).</t>
  </si>
  <si>
    <r>
      <t>Sources of the data, assumptions, and explanation of the original calculations with the NetLogo model are described in:</t>
    </r>
    <r>
      <rPr>
        <sz val="11"/>
        <color theme="1"/>
        <rFont val="Calibri"/>
        <family val="2"/>
        <scheme val="minor"/>
      </rPr>
      <t xml:space="preserve"> Nava-Guerrero, G.D.C., Hansen, H. H., Korevaar, G., &amp; Lukszo, Z. (2021). The effect of group decisions in heat transitions: An agent-based approach. Energy Policy, 156(112306). https://doi.org/10.1016/j.enpol.2021.112306. To cite data and data sources, refer to the sources described in the journal article.</t>
    </r>
  </si>
  <si>
    <t>Apartments [Euro]</t>
  </si>
  <si>
    <t>Tax after 2026 [Euro/kWh]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</si>
</sst>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€&quot;\ #,##0.00;[Red]&quot;€&quot;\ \-#,##0.00"/>
    <numFmt numFmtId="164" formatCode="0.0"/>
    <numFmt numFmtId="165" formatCode="0.0%"/>
    <numFmt numFmtId="166" formatCode="0.000"/>
  </numFmts>
  <fonts count="13" x14ac:knownFonts="1">
    <font>
      <sz val="11"/>
      <color theme="1"/>
      <name val="Calibri"/>
      <family val="2"/>
      <scheme val="minor"/>
    </font>
    <font>
      <b/>
      <sz val="8"/>
      <name val="Palatino Linotype"/>
      <family val="1"/>
    </font>
    <font>
      <sz val="8"/>
      <name val="Palatino Linotype"/>
      <family val="1"/>
    </font>
    <font>
      <sz val="8"/>
      <color theme="1"/>
      <name val="Palatino Linotype"/>
      <family val="1"/>
    </font>
    <font>
      <b/>
      <sz val="8"/>
      <color theme="1"/>
      <name val="Palatino Linotype"/>
      <family val="1"/>
    </font>
    <font>
      <b/>
      <sz val="8"/>
      <color theme="3" tint="-0.249977111117893"/>
      <name val="Palatino Linotype"/>
      <family val="1"/>
    </font>
    <font>
      <sz val="10"/>
      <color theme="1"/>
      <name val="Times New Roman"/>
      <family val="1"/>
    </font>
    <font>
      <b/>
      <sz val="10"/>
      <color theme="3" tint="-0.249977111117893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trike/>
      <sz val="8"/>
      <color theme="1"/>
      <name val="Palatino Linotype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8" fontId="0" fillId="0" borderId="0" xfId="0" applyNumberFormat="1"/>
    <xf numFmtId="1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Fill="1" applyAlignment="1">
      <alignment horizontal="center" vertical="center"/>
    </xf>
    <xf numFmtId="166" fontId="10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11" fillId="0" borderId="0" xfId="0" applyFont="1"/>
    <xf numFmtId="0" fontId="0" fillId="0" borderId="1" xfId="0" applyBorder="1"/>
    <xf numFmtId="0" fontId="11" fillId="5" borderId="1" xfId="0" applyFon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0" fontId="12" fillId="0" borderId="0" xfId="0" applyFont="1"/>
    <xf numFmtId="0" fontId="12" fillId="0" borderId="1" xfId="0" applyFont="1" applyBorder="1"/>
    <xf numFmtId="2" fontId="0" fillId="0" borderId="1" xfId="0" applyNumberFormat="1" applyBorder="1"/>
    <xf numFmtId="8" fontId="0" fillId="0" borderId="1" xfId="0" applyNumberFormat="1" applyBorder="1"/>
    <xf numFmtId="0" fontId="11" fillId="0" borderId="5" xfId="0" applyFont="1" applyBorder="1"/>
    <xf numFmtId="8" fontId="0" fillId="0" borderId="5" xfId="0" applyNumberFormat="1" applyBorder="1"/>
    <xf numFmtId="0" fontId="12" fillId="0" borderId="5" xfId="0" applyFont="1" applyBorder="1"/>
    <xf numFmtId="0" fontId="11" fillId="0" borderId="0" xfId="0" applyFont="1" applyFill="1"/>
    <xf numFmtId="0" fontId="12" fillId="0" borderId="4" xfId="0" applyFont="1" applyBorder="1"/>
    <xf numFmtId="0" fontId="6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2" fontId="6" fillId="4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11" fillId="0" borderId="1" xfId="0" applyFont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12" fillId="0" borderId="1" xfId="0" applyFont="1" applyFill="1" applyBorder="1"/>
    <xf numFmtId="8" fontId="0" fillId="0" borderId="1" xfId="0" applyNumberFormat="1" applyFill="1" applyBorder="1"/>
    <xf numFmtId="0" fontId="1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32"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  <dxf>
      <font>
        <b/>
        <i val="0"/>
        <u val="doubl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workbookViewId="0">
      <selection activeCell="A15" sqref="A15:J15"/>
    </sheetView>
  </sheetViews>
  <sheetFormatPr defaultRowHeight="14.5" x14ac:dyDescent="0.35"/>
  <cols>
    <col min="1" max="1" width="31.08984375" customWidth="1"/>
    <col min="2" max="2" width="145.81640625" bestFit="1" customWidth="1"/>
  </cols>
  <sheetData>
    <row r="2" spans="1:10" x14ac:dyDescent="0.35">
      <c r="A2" s="35" t="s">
        <v>108</v>
      </c>
    </row>
    <row r="3" spans="1:10" x14ac:dyDescent="0.35">
      <c r="A3" s="34" t="s">
        <v>109</v>
      </c>
    </row>
    <row r="5" spans="1:10" x14ac:dyDescent="0.35">
      <c r="A5" t="s">
        <v>137</v>
      </c>
    </row>
    <row r="6" spans="1:10" x14ac:dyDescent="0.35">
      <c r="A6" t="s">
        <v>136</v>
      </c>
    </row>
    <row r="8" spans="1:10" x14ac:dyDescent="0.35">
      <c r="A8" s="37" t="s">
        <v>110</v>
      </c>
      <c r="B8" s="37" t="s">
        <v>111</v>
      </c>
    </row>
    <row r="9" spans="1:10" x14ac:dyDescent="0.35">
      <c r="A9" s="36" t="s">
        <v>112</v>
      </c>
      <c r="B9" s="36" t="s">
        <v>117</v>
      </c>
    </row>
    <row r="10" spans="1:10" x14ac:dyDescent="0.35">
      <c r="A10" s="36" t="s">
        <v>113</v>
      </c>
      <c r="B10" s="36" t="s">
        <v>118</v>
      </c>
    </row>
    <row r="11" spans="1:10" x14ac:dyDescent="0.35">
      <c r="A11" s="36" t="s">
        <v>114</v>
      </c>
      <c r="B11" s="36" t="s">
        <v>120</v>
      </c>
    </row>
    <row r="12" spans="1:10" x14ac:dyDescent="0.35">
      <c r="A12" s="36" t="s">
        <v>115</v>
      </c>
      <c r="B12" s="36" t="s">
        <v>119</v>
      </c>
    </row>
    <row r="13" spans="1:10" x14ac:dyDescent="0.35">
      <c r="A13" s="36" t="s">
        <v>116</v>
      </c>
      <c r="B13" s="36" t="s">
        <v>121</v>
      </c>
    </row>
    <row r="15" spans="1:10" x14ac:dyDescent="0.35">
      <c r="A15" s="68"/>
      <c r="B15" s="68"/>
      <c r="C15" s="68"/>
      <c r="D15" s="68"/>
      <c r="E15" s="68"/>
      <c r="F15" s="68"/>
      <c r="G15" s="68"/>
      <c r="H15" s="68"/>
      <c r="I15" s="68"/>
      <c r="J15" s="68"/>
    </row>
  </sheetData>
  <mergeCells count="1">
    <mergeCell ref="A15:J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06"/>
  <sheetViews>
    <sheetView zoomScaleNormal="100" workbookViewId="0">
      <selection activeCell="AG5" sqref="AG5:AM14"/>
    </sheetView>
  </sheetViews>
  <sheetFormatPr defaultColWidth="8.90625" defaultRowHeight="13" x14ac:dyDescent="0.35"/>
  <cols>
    <col min="1" max="1" width="15.1796875" style="4" customWidth="1"/>
    <col min="2" max="2" width="8.6328125" style="1" bestFit="1" customWidth="1"/>
    <col min="3" max="3" width="7.08984375" style="1" bestFit="1" customWidth="1"/>
    <col min="4" max="10" width="9.36328125" style="1" bestFit="1" customWidth="1"/>
    <col min="11" max="11" width="8.90625" style="1"/>
    <col min="12" max="12" width="14.453125" style="12" bestFit="1" customWidth="1"/>
    <col min="13" max="13" width="16.54296875" style="12" bestFit="1" customWidth="1"/>
    <col min="14" max="14" width="8.6328125" style="9" bestFit="1" customWidth="1"/>
    <col min="15" max="15" width="8.36328125" style="9" bestFit="1" customWidth="1"/>
    <col min="16" max="16" width="8.6328125" style="9" bestFit="1" customWidth="1"/>
    <col min="17" max="17" width="8.36328125" style="9" bestFit="1" customWidth="1"/>
    <col min="18" max="18" width="8.54296875" style="9" bestFit="1" customWidth="1"/>
    <col min="19" max="19" width="8.453125" style="9" bestFit="1" customWidth="1"/>
    <col min="20" max="20" width="8.54296875" style="9" bestFit="1" customWidth="1"/>
    <col min="21" max="21" width="8.90625" style="1"/>
    <col min="22" max="28" width="8.90625" style="23"/>
    <col min="29" max="29" width="16.6328125" style="1" customWidth="1"/>
    <col min="30" max="34" width="8.90625" style="1"/>
    <col min="35" max="36" width="11.54296875" style="1" bestFit="1" customWidth="1"/>
    <col min="37" max="37" width="8.90625" style="1"/>
    <col min="38" max="38" width="11.54296875" style="1" bestFit="1" customWidth="1"/>
    <col min="39" max="39" width="11.54296875" style="1" customWidth="1"/>
    <col min="40" max="40" width="8.90625" style="1"/>
    <col min="41" max="48" width="8.90625" style="9"/>
    <col min="49" max="49" width="15.453125" style="1" bestFit="1" customWidth="1"/>
    <col min="50" max="50" width="8.90625" style="1"/>
    <col min="51" max="51" width="17.36328125" style="1" bestFit="1" customWidth="1"/>
    <col min="52" max="16384" width="8.90625" style="1"/>
  </cols>
  <sheetData>
    <row r="1" spans="1:64" customFormat="1" ht="14.5" x14ac:dyDescent="0.35"/>
    <row r="2" spans="1:64" customFormat="1" ht="73" customHeight="1" x14ac:dyDescent="0.35">
      <c r="A2" s="68" t="s">
        <v>138</v>
      </c>
      <c r="B2" s="68"/>
      <c r="C2" s="68"/>
      <c r="D2" s="68"/>
      <c r="E2" s="68"/>
      <c r="F2" s="68"/>
      <c r="G2" s="68"/>
      <c r="H2" s="68"/>
      <c r="I2" s="68"/>
      <c r="J2" s="68"/>
    </row>
    <row r="3" spans="1:64" customFormat="1" ht="14.5" x14ac:dyDescent="0.35"/>
    <row r="4" spans="1:64" x14ac:dyDescent="0.35">
      <c r="A4" s="2" t="s">
        <v>10</v>
      </c>
      <c r="V4" s="82"/>
      <c r="W4" s="82"/>
      <c r="X4" s="82" t="s">
        <v>22</v>
      </c>
      <c r="Y4" s="82"/>
      <c r="Z4" s="82" t="s">
        <v>25</v>
      </c>
      <c r="AA4" s="82"/>
      <c r="BH4" s="29"/>
      <c r="BI4" s="29"/>
      <c r="BJ4" s="29"/>
      <c r="BK4" s="29"/>
      <c r="BL4" s="29"/>
    </row>
    <row r="5" spans="1:64" ht="12.65" customHeight="1" x14ac:dyDescent="0.35">
      <c r="A5" s="5"/>
      <c r="V5" s="83" t="s">
        <v>97</v>
      </c>
      <c r="W5" s="82"/>
      <c r="X5" s="82" t="s">
        <v>1</v>
      </c>
      <c r="Y5" s="82" t="s">
        <v>98</v>
      </c>
      <c r="Z5" s="82" t="s">
        <v>1</v>
      </c>
      <c r="AA5" s="82" t="s">
        <v>98</v>
      </c>
      <c r="AC5" s="4" t="s">
        <v>47</v>
      </c>
      <c r="AG5" s="82"/>
      <c r="AH5" s="82"/>
      <c r="AI5" s="88" t="s">
        <v>64</v>
      </c>
      <c r="AJ5" s="88"/>
      <c r="AK5" s="88" t="s">
        <v>65</v>
      </c>
      <c r="AL5" s="88"/>
      <c r="AM5" s="82" t="s">
        <v>66</v>
      </c>
      <c r="AO5" s="18" t="s">
        <v>43</v>
      </c>
      <c r="AW5" s="4" t="s">
        <v>44</v>
      </c>
      <c r="BH5" s="29"/>
      <c r="BI5" s="29"/>
      <c r="BJ5" s="29"/>
      <c r="BK5" s="29"/>
      <c r="BL5" s="29"/>
    </row>
    <row r="6" spans="1:64" ht="14.4" customHeight="1" x14ac:dyDescent="0.35">
      <c r="A6" s="1"/>
      <c r="B6" s="79" t="s">
        <v>0</v>
      </c>
      <c r="C6" s="80"/>
      <c r="D6" s="7" t="s">
        <v>13</v>
      </c>
      <c r="E6" s="7" t="s">
        <v>16</v>
      </c>
      <c r="F6" s="7" t="s">
        <v>14</v>
      </c>
      <c r="G6" s="7" t="s">
        <v>15</v>
      </c>
      <c r="H6" s="7" t="s">
        <v>17</v>
      </c>
      <c r="I6" s="7" t="s">
        <v>18</v>
      </c>
      <c r="J6" s="7" t="s">
        <v>19</v>
      </c>
      <c r="L6" s="73" t="s">
        <v>0</v>
      </c>
      <c r="M6" s="74"/>
      <c r="N6" s="10" t="s">
        <v>13</v>
      </c>
      <c r="O6" s="10" t="s">
        <v>16</v>
      </c>
      <c r="P6" s="10" t="s">
        <v>14</v>
      </c>
      <c r="Q6" s="10" t="s">
        <v>15</v>
      </c>
      <c r="R6" s="10" t="s">
        <v>17</v>
      </c>
      <c r="S6" s="10" t="s">
        <v>18</v>
      </c>
      <c r="T6" s="10" t="s">
        <v>19</v>
      </c>
      <c r="V6" s="82" t="s">
        <v>48</v>
      </c>
      <c r="W6" s="82" t="s">
        <v>56</v>
      </c>
      <c r="X6" s="8">
        <f>T7-P7</f>
        <v>11.677672975953403</v>
      </c>
      <c r="Y6" s="8">
        <f>T9-P9</f>
        <v>14.135872599090696</v>
      </c>
      <c r="Z6" s="8">
        <f>T8-O8</f>
        <v>8.0264666807225993</v>
      </c>
      <c r="AA6" s="8">
        <f>T10-O10</f>
        <v>11.189695081011799</v>
      </c>
      <c r="AG6" s="82"/>
      <c r="AH6" s="82"/>
      <c r="AI6" s="82" t="s">
        <v>1</v>
      </c>
      <c r="AJ6" s="82" t="s">
        <v>2</v>
      </c>
      <c r="AK6" s="82" t="s">
        <v>1</v>
      </c>
      <c r="AL6" s="82" t="s">
        <v>2</v>
      </c>
      <c r="AM6" s="82"/>
      <c r="AW6" s="73" t="s">
        <v>0</v>
      </c>
      <c r="AX6" s="74"/>
      <c r="AY6" s="10" t="s">
        <v>13</v>
      </c>
      <c r="AZ6" s="10" t="s">
        <v>16</v>
      </c>
      <c r="BA6" s="10" t="s">
        <v>14</v>
      </c>
      <c r="BB6" s="10" t="s">
        <v>15</v>
      </c>
      <c r="BC6" s="10" t="s">
        <v>17</v>
      </c>
      <c r="BD6" s="10" t="s">
        <v>18</v>
      </c>
      <c r="BE6" s="10" t="s">
        <v>19</v>
      </c>
      <c r="BH6" s="29"/>
      <c r="BI6" s="81"/>
      <c r="BJ6" s="81"/>
      <c r="BK6" s="29"/>
      <c r="BL6" s="29"/>
    </row>
    <row r="7" spans="1:64" ht="26" x14ac:dyDescent="0.35">
      <c r="A7" s="1"/>
      <c r="B7" s="77" t="s">
        <v>1</v>
      </c>
      <c r="C7" s="6" t="s">
        <v>11</v>
      </c>
      <c r="D7" s="8">
        <v>27977.650585338699</v>
      </c>
      <c r="E7" s="8">
        <v>53863.651905516497</v>
      </c>
      <c r="F7" s="8">
        <v>26305.374745416499</v>
      </c>
      <c r="G7" s="8">
        <v>52565.218457622002</v>
      </c>
      <c r="H7" s="8">
        <v>39334.445666937499</v>
      </c>
      <c r="I7" s="8">
        <v>45672.141756675897</v>
      </c>
      <c r="J7" s="8">
        <v>37983.047721369898</v>
      </c>
      <c r="L7" s="71" t="s">
        <v>1</v>
      </c>
      <c r="M7" s="11" t="s">
        <v>11</v>
      </c>
      <c r="N7" s="13">
        <f>D7/1000</f>
        <v>27.977650585338697</v>
      </c>
      <c r="O7" s="13">
        <f t="shared" ref="O7:T7" si="0">E7/1000</f>
        <v>53.863651905516498</v>
      </c>
      <c r="P7" s="13">
        <f t="shared" si="0"/>
        <v>26.305374745416497</v>
      </c>
      <c r="Q7" s="13">
        <f t="shared" si="0"/>
        <v>52.565218457622002</v>
      </c>
      <c r="R7" s="13">
        <f t="shared" si="0"/>
        <v>39.334445666937498</v>
      </c>
      <c r="S7" s="13">
        <f t="shared" si="0"/>
        <v>45.672141756675899</v>
      </c>
      <c r="T7" s="13">
        <f t="shared" si="0"/>
        <v>37.9830477213699</v>
      </c>
      <c r="V7" s="82" t="s">
        <v>49</v>
      </c>
      <c r="W7" s="82" t="s">
        <v>57</v>
      </c>
      <c r="X7" s="8">
        <f>T16-P16</f>
        <v>11.796452832241808</v>
      </c>
      <c r="Y7" s="8">
        <f>T18-P18</f>
        <v>14.254652455379102</v>
      </c>
      <c r="Z7" s="8">
        <f>T17-O17</f>
        <v>7.8779518702442015</v>
      </c>
      <c r="AA7" s="8">
        <f>T19-O19</f>
        <v>10.988143698878297</v>
      </c>
      <c r="AC7" s="71" t="s">
        <v>1</v>
      </c>
      <c r="AD7" s="11" t="s">
        <v>11</v>
      </c>
      <c r="AE7" s="22">
        <f>T7-R7</f>
        <v>-1.351397945567598</v>
      </c>
      <c r="AG7" s="82" t="s">
        <v>48</v>
      </c>
      <c r="AH7" s="82" t="s">
        <v>56</v>
      </c>
      <c r="AI7" s="22">
        <f>AE7</f>
        <v>-1.351397945567598</v>
      </c>
      <c r="AJ7" s="22">
        <f>AE9</f>
        <v>-1.8730805902648058</v>
      </c>
      <c r="AK7" s="89">
        <f>AI7/T7</f>
        <v>-3.5578976060082687E-2</v>
      </c>
      <c r="AL7" s="89">
        <f>AJ7/T9</f>
        <v>-3.8928873777053646E-2</v>
      </c>
      <c r="AM7" s="90">
        <f>(27301-18457)/1000</f>
        <v>8.8439999999999994</v>
      </c>
      <c r="AO7" s="9">
        <v>3</v>
      </c>
      <c r="AP7" s="9">
        <v>1</v>
      </c>
      <c r="AQ7" s="9">
        <v>7</v>
      </c>
      <c r="AR7" s="9">
        <v>5</v>
      </c>
      <c r="AS7" s="9">
        <v>6</v>
      </c>
      <c r="AT7" s="9">
        <v>4</v>
      </c>
      <c r="AU7" s="9">
        <v>2</v>
      </c>
      <c r="AW7" s="71" t="s">
        <v>1</v>
      </c>
      <c r="AX7" s="11" t="s">
        <v>11</v>
      </c>
      <c r="AY7" s="13">
        <f t="shared" ref="AY7:BE7" si="1">MIN(N7,N16,N24,N32,N40,N48,N56,N64)</f>
        <v>26.094164912545999</v>
      </c>
      <c r="AZ7" s="13">
        <f t="shared" si="1"/>
        <v>53.863651905516498</v>
      </c>
      <c r="BA7" s="13">
        <f t="shared" si="1"/>
        <v>24.675725826888502</v>
      </c>
      <c r="BB7" s="13">
        <f t="shared" si="1"/>
        <v>52.565218457622002</v>
      </c>
      <c r="BC7" s="13">
        <f t="shared" si="1"/>
        <v>36.930807993743798</v>
      </c>
      <c r="BD7" s="13">
        <f t="shared" si="1"/>
        <v>45.672141756675899</v>
      </c>
      <c r="BE7" s="13">
        <f t="shared" si="1"/>
        <v>36.7370089567234</v>
      </c>
      <c r="BH7" s="29"/>
      <c r="BI7" s="81"/>
      <c r="BJ7" s="30"/>
      <c r="BK7" s="29"/>
      <c r="BL7" s="29"/>
    </row>
    <row r="8" spans="1:64" ht="26" x14ac:dyDescent="0.35">
      <c r="A8" s="1"/>
      <c r="B8" s="78"/>
      <c r="C8" s="6" t="s">
        <v>12</v>
      </c>
      <c r="D8" s="8">
        <v>5709.2146602334897</v>
      </c>
      <c r="E8" s="8">
        <v>15115.1083668261</v>
      </c>
      <c r="F8" s="8">
        <v>6426.3202191022501</v>
      </c>
      <c r="G8" s="8">
        <v>17087.895224656299</v>
      </c>
      <c r="H8" s="8">
        <v>17813.295168842898</v>
      </c>
      <c r="I8" s="8">
        <v>24057.965314081299</v>
      </c>
      <c r="J8" s="8">
        <v>23141.5750475487</v>
      </c>
      <c r="L8" s="72"/>
      <c r="M8" s="11" t="s">
        <v>12</v>
      </c>
      <c r="N8" s="13">
        <f>D8/1000</f>
        <v>5.7092146602334894</v>
      </c>
      <c r="O8" s="13">
        <f t="shared" ref="O8" si="2">E8/1000</f>
        <v>15.115108366826099</v>
      </c>
      <c r="P8" s="13">
        <f t="shared" ref="P8" si="3">F8/1000</f>
        <v>6.4263202191022497</v>
      </c>
      <c r="Q8" s="13">
        <f t="shared" ref="Q8" si="4">G8/1000</f>
        <v>17.0878952246563</v>
      </c>
      <c r="R8" s="13">
        <f t="shared" ref="R8" si="5">H8/1000</f>
        <v>17.813295168842899</v>
      </c>
      <c r="S8" s="13">
        <f t="shared" ref="S8" si="6">I8/1000</f>
        <v>24.057965314081297</v>
      </c>
      <c r="T8" s="13">
        <f t="shared" ref="T8" si="7">J8/1000</f>
        <v>23.141575047548699</v>
      </c>
      <c r="V8" s="82" t="s">
        <v>50</v>
      </c>
      <c r="W8" s="82" t="s">
        <v>58</v>
      </c>
      <c r="X8" s="8">
        <f>T24-P24</f>
        <v>12.543489618596993</v>
      </c>
      <c r="Y8" s="8">
        <f>T26-P26</f>
        <v>15.286537938112996</v>
      </c>
      <c r="Z8" s="8">
        <f>T25-O25</f>
        <v>8.0172069815127998</v>
      </c>
      <c r="AA8" s="8">
        <f>T27-O27</f>
        <v>11.177129740762897</v>
      </c>
      <c r="AC8" s="72"/>
      <c r="AD8" s="11" t="s">
        <v>12</v>
      </c>
      <c r="AE8" s="22"/>
      <c r="AG8" s="82" t="s">
        <v>49</v>
      </c>
      <c r="AH8" s="82" t="s">
        <v>57</v>
      </c>
      <c r="AI8" s="22">
        <f>AE16</f>
        <v>-1.3513979455675909</v>
      </c>
      <c r="AJ8" s="22">
        <f>AE18</f>
        <v>-1.8730805902647987</v>
      </c>
      <c r="AK8" s="89">
        <f>AI8/T16</f>
        <v>-3.5468061021828978E-2</v>
      </c>
      <c r="AL8" s="89">
        <f>AJ8/T18</f>
        <v>-3.8833008967313884E-2</v>
      </c>
      <c r="AM8" s="90">
        <f>AM7*0.74</f>
        <v>6.5445599999999997</v>
      </c>
      <c r="AO8" s="9">
        <v>1</v>
      </c>
      <c r="AP8" s="9">
        <v>3</v>
      </c>
      <c r="AQ8" s="9">
        <v>2</v>
      </c>
      <c r="AR8" s="9">
        <v>4</v>
      </c>
      <c r="AS8" s="9">
        <v>5</v>
      </c>
      <c r="AT8" s="9">
        <v>7</v>
      </c>
      <c r="AU8" s="9">
        <v>6</v>
      </c>
      <c r="AW8" s="72"/>
      <c r="AX8" s="11" t="s">
        <v>12</v>
      </c>
      <c r="AY8" s="13">
        <f t="shared" ref="AY8:AY10" si="8">MIN(N8,N17,N25,N33,N41,N49,N57,N65)</f>
        <v>5.6863817556934499</v>
      </c>
      <c r="AZ8" s="13">
        <f t="shared" ref="AZ8:AZ10" si="9">MIN(O8,O17,O25,O33,O41,O49,O57,O65)</f>
        <v>15.115108366826099</v>
      </c>
      <c r="BA8" s="13">
        <f t="shared" ref="BA8:BA10" si="10">MIN(P8,P17,P25,P33,P41,P49,P57,P65)</f>
        <v>6.4065644977139602</v>
      </c>
      <c r="BB8" s="13">
        <f t="shared" ref="BB8:BB10" si="11">MIN(Q8,Q17,Q25,Q33,Q41,Q49,Q57,Q65)</f>
        <v>17.0878952246563</v>
      </c>
      <c r="BC8" s="13">
        <f t="shared" ref="BC8:BC10" si="12">MIN(R8,R17,R25,R33,R41,R49,R57,R65)</f>
        <v>17.699851198644801</v>
      </c>
      <c r="BD8" s="13">
        <f t="shared" ref="BD8:BD10" si="13">MIN(S8,S17,S25,S33,S41,S49,S57,S65)</f>
        <v>24.057965314081297</v>
      </c>
      <c r="BE8" s="13">
        <f t="shared" ref="BE8:BE10" si="14">MIN(T8,T17,T25,T33,T41,T49,T57,T65)</f>
        <v>23.082766024017999</v>
      </c>
      <c r="BH8" s="29"/>
      <c r="BI8" s="81"/>
      <c r="BJ8" s="30"/>
      <c r="BK8" s="29"/>
      <c r="BL8" s="29"/>
    </row>
    <row r="9" spans="1:64" ht="26" x14ac:dyDescent="0.35">
      <c r="A9" s="1"/>
      <c r="B9" s="77" t="s">
        <v>2</v>
      </c>
      <c r="C9" s="6" t="s">
        <v>11</v>
      </c>
      <c r="D9" s="8">
        <v>36255.323435805898</v>
      </c>
      <c r="E9" s="8">
        <v>67526.113462166904</v>
      </c>
      <c r="F9" s="8">
        <v>33979.5853767031</v>
      </c>
      <c r="G9" s="8">
        <v>65747.671613903804</v>
      </c>
      <c r="H9" s="8">
        <v>49988.538566058603</v>
      </c>
      <c r="I9" s="8">
        <v>56299.737887032803</v>
      </c>
      <c r="J9" s="8">
        <v>48115.457975793797</v>
      </c>
      <c r="L9" s="71" t="s">
        <v>2</v>
      </c>
      <c r="M9" s="11" t="s">
        <v>11</v>
      </c>
      <c r="N9" s="13">
        <f t="shared" ref="N9:N10" si="15">D9/1000</f>
        <v>36.255323435805899</v>
      </c>
      <c r="O9" s="13">
        <f t="shared" ref="O9:O10" si="16">E9/1000</f>
        <v>67.526113462166904</v>
      </c>
      <c r="P9" s="13">
        <f t="shared" ref="P9:P10" si="17">F9/1000</f>
        <v>33.979585376703099</v>
      </c>
      <c r="Q9" s="13">
        <f t="shared" ref="Q9:Q10" si="18">G9/1000</f>
        <v>65.747671613903805</v>
      </c>
      <c r="R9" s="13">
        <f t="shared" ref="R9:R10" si="19">H9/1000</f>
        <v>49.988538566058601</v>
      </c>
      <c r="S9" s="13">
        <f t="shared" ref="S9:S10" si="20">I9/1000</f>
        <v>56.299737887032805</v>
      </c>
      <c r="T9" s="13">
        <f t="shared" ref="T9:T10" si="21">J9/1000</f>
        <v>48.115457975793795</v>
      </c>
      <c r="V9" s="82" t="s">
        <v>51</v>
      </c>
      <c r="W9" s="82" t="s">
        <v>59</v>
      </c>
      <c r="X9" s="8">
        <f>T32-P32</f>
        <v>12.662269474885399</v>
      </c>
      <c r="Y9" s="8">
        <f>T34-P34</f>
        <v>15.405317794401402</v>
      </c>
      <c r="Z9" s="8">
        <f>T33-O33</f>
        <v>7.868692171034402</v>
      </c>
      <c r="AA9" s="8">
        <f>T35-O35</f>
        <v>10.975578358629498</v>
      </c>
      <c r="AC9" s="71" t="s">
        <v>2</v>
      </c>
      <c r="AD9" s="11" t="s">
        <v>11</v>
      </c>
      <c r="AE9" s="22">
        <f t="shared" ref="AE9" si="22">T9-R9</f>
        <v>-1.8730805902648058</v>
      </c>
      <c r="AG9" s="82" t="s">
        <v>50</v>
      </c>
      <c r="AH9" s="82" t="s">
        <v>58</v>
      </c>
      <c r="AI9" s="22">
        <f>AE24</f>
        <v>-0.64178004766230146</v>
      </c>
      <c r="AJ9" s="22">
        <f>AE26</f>
        <v>-0.90992548577060717</v>
      </c>
      <c r="AK9" s="89">
        <f>AI9/T24</f>
        <v>-1.7243244920149066E-2</v>
      </c>
      <c r="AL9" s="89">
        <f>AJ9/T26</f>
        <v>-1.9327653054053318E-2</v>
      </c>
      <c r="AM9" s="89"/>
      <c r="AO9" s="9">
        <v>3</v>
      </c>
      <c r="AP9" s="9">
        <v>1</v>
      </c>
      <c r="AQ9" s="9">
        <v>7</v>
      </c>
      <c r="AR9" s="9">
        <v>5</v>
      </c>
      <c r="AS9" s="9">
        <v>6</v>
      </c>
      <c r="AT9" s="9">
        <v>4</v>
      </c>
      <c r="AU9" s="9">
        <v>2</v>
      </c>
      <c r="AW9" s="71" t="s">
        <v>2</v>
      </c>
      <c r="AX9" s="11" t="s">
        <v>11</v>
      </c>
      <c r="AY9" s="13">
        <f t="shared" si="8"/>
        <v>33.723691487560799</v>
      </c>
      <c r="AZ9" s="13">
        <f t="shared" si="9"/>
        <v>67.526113462166904</v>
      </c>
      <c r="BA9" s="13">
        <f t="shared" si="10"/>
        <v>31.792405543841799</v>
      </c>
      <c r="BB9" s="13">
        <f t="shared" si="11"/>
        <v>65.747671613903805</v>
      </c>
      <c r="BC9" s="13">
        <f t="shared" si="12"/>
        <v>46.726479715346599</v>
      </c>
      <c r="BD9" s="13">
        <f t="shared" si="13"/>
        <v>56.299737887032805</v>
      </c>
      <c r="BE9" s="13">
        <f t="shared" si="14"/>
        <v>46.424593004232001</v>
      </c>
      <c r="BH9" s="29"/>
      <c r="BI9" s="81"/>
      <c r="BJ9" s="30"/>
      <c r="BK9" s="29"/>
      <c r="BL9" s="29"/>
    </row>
    <row r="10" spans="1:64" ht="26" x14ac:dyDescent="0.35">
      <c r="A10" s="1"/>
      <c r="B10" s="78"/>
      <c r="C10" s="6" t="s">
        <v>12</v>
      </c>
      <c r="D10" s="8">
        <v>7450.3287443987301</v>
      </c>
      <c r="E10" s="8">
        <v>19517.515383796701</v>
      </c>
      <c r="F10" s="8">
        <v>8416.9402010563408</v>
      </c>
      <c r="G10" s="8">
        <v>22178.063300658101</v>
      </c>
      <c r="H10" s="8">
        <v>23514.051587583701</v>
      </c>
      <c r="I10" s="8">
        <v>31567.021181554599</v>
      </c>
      <c r="J10" s="8">
        <v>30707.210464808501</v>
      </c>
      <c r="L10" s="72"/>
      <c r="M10" s="11" t="s">
        <v>12</v>
      </c>
      <c r="N10" s="13">
        <f t="shared" si="15"/>
        <v>7.4503287443987301</v>
      </c>
      <c r="O10" s="13">
        <f t="shared" si="16"/>
        <v>19.517515383796702</v>
      </c>
      <c r="P10" s="13">
        <f t="shared" si="17"/>
        <v>8.4169402010563417</v>
      </c>
      <c r="Q10" s="13">
        <f t="shared" si="18"/>
        <v>22.178063300658103</v>
      </c>
      <c r="R10" s="13">
        <f t="shared" si="19"/>
        <v>23.514051587583701</v>
      </c>
      <c r="S10" s="13">
        <f t="shared" si="20"/>
        <v>31.567021181554598</v>
      </c>
      <c r="T10" s="13">
        <f t="shared" si="21"/>
        <v>30.707210464808501</v>
      </c>
      <c r="V10" s="84" t="s">
        <v>52</v>
      </c>
      <c r="W10" s="84" t="s">
        <v>60</v>
      </c>
      <c r="X10" s="85">
        <f>T40-P40</f>
        <v>10.431634211306903</v>
      </c>
      <c r="Y10" s="85">
        <f>T42-P42</f>
        <v>12.445007627528902</v>
      </c>
      <c r="Z10" s="8">
        <f>T41-O41</f>
        <v>7.9676576571919</v>
      </c>
      <c r="AA10" s="8">
        <f>T43-O43</f>
        <v>11.109891690682996</v>
      </c>
      <c r="AC10" s="72"/>
      <c r="AD10" s="11" t="s">
        <v>12</v>
      </c>
      <c r="AE10" s="22"/>
      <c r="AG10" s="82" t="s">
        <v>51</v>
      </c>
      <c r="AH10" s="82" t="s">
        <v>59</v>
      </c>
      <c r="AI10" s="22">
        <f>AE32</f>
        <v>-0.64178004766229435</v>
      </c>
      <c r="AJ10" s="22">
        <f>AE34</f>
        <v>-0.90992548577060006</v>
      </c>
      <c r="AK10" s="89">
        <f>AI10/T32</f>
        <v>-1.7188390605207556E-2</v>
      </c>
      <c r="AL10" s="89">
        <f>AJ10/T34</f>
        <v>-1.9279012236450586E-2</v>
      </c>
      <c r="AM10" s="89"/>
      <c r="AO10" s="9">
        <v>1</v>
      </c>
      <c r="AP10" s="9">
        <v>3</v>
      </c>
      <c r="AQ10" s="9">
        <v>2</v>
      </c>
      <c r="AR10" s="9">
        <v>4</v>
      </c>
      <c r="AS10" s="9">
        <v>5</v>
      </c>
      <c r="AT10" s="9">
        <v>7</v>
      </c>
      <c r="AU10" s="9">
        <v>6</v>
      </c>
      <c r="AW10" s="72"/>
      <c r="AX10" s="11" t="s">
        <v>12</v>
      </c>
      <c r="AY10" s="13">
        <f t="shared" si="8"/>
        <v>7.41963856637412</v>
      </c>
      <c r="AZ10" s="13">
        <f t="shared" si="9"/>
        <v>19.517515383796702</v>
      </c>
      <c r="BA10" s="13">
        <f t="shared" si="10"/>
        <v>8.3904257077118896</v>
      </c>
      <c r="BB10" s="13">
        <f t="shared" si="11"/>
        <v>22.178063300658103</v>
      </c>
      <c r="BC10" s="13">
        <f t="shared" si="12"/>
        <v>23.360092897731302</v>
      </c>
      <c r="BD10" s="13">
        <f t="shared" si="13"/>
        <v>31.567021181554598</v>
      </c>
      <c r="BE10" s="13">
        <f t="shared" si="14"/>
        <v>30.627407074479699</v>
      </c>
      <c r="BH10" s="29"/>
      <c r="BI10" s="81"/>
      <c r="BJ10" s="30"/>
      <c r="BK10" s="29"/>
      <c r="BL10" s="29"/>
    </row>
    <row r="11" spans="1:64" x14ac:dyDescent="0.35">
      <c r="A11" s="3"/>
      <c r="V11" s="86" t="s">
        <v>53</v>
      </c>
      <c r="W11" s="86" t="s">
        <v>61</v>
      </c>
      <c r="X11" s="87">
        <f>T48-P48</f>
        <v>10.550414067595302</v>
      </c>
      <c r="Y11" s="87">
        <f>T50-P50</f>
        <v>12.5637874838173</v>
      </c>
      <c r="Z11" s="8">
        <f>T49-O49</f>
        <v>7.8191428467135022</v>
      </c>
      <c r="AA11" s="8">
        <f>T51-O51</f>
        <v>10.908340308549498</v>
      </c>
      <c r="AG11" s="82" t="s">
        <v>52</v>
      </c>
      <c r="AH11" s="82" t="s">
        <v>60</v>
      </c>
      <c r="AI11" s="22">
        <f>AE40</f>
        <v>-0.19379903702039769</v>
      </c>
      <c r="AJ11" s="22">
        <f>AE42</f>
        <v>-0.30188671111459797</v>
      </c>
      <c r="AK11" s="89">
        <f>AI11/T40</f>
        <v>-5.2753079938732926E-3</v>
      </c>
      <c r="AL11" s="89">
        <f>AJ11/T42</f>
        <v>-6.5027325298700712E-3</v>
      </c>
      <c r="AM11" s="89"/>
      <c r="BH11" s="29"/>
      <c r="BI11" s="29"/>
      <c r="BJ11" s="29"/>
      <c r="BK11" s="29"/>
      <c r="BL11" s="29"/>
    </row>
    <row r="12" spans="1:64" ht="14.4" customHeight="1" x14ac:dyDescent="0.35">
      <c r="A12" s="3"/>
      <c r="V12" s="84" t="s">
        <v>54</v>
      </c>
      <c r="W12" s="84" t="s">
        <v>62</v>
      </c>
      <c r="X12" s="85">
        <f>T56-P56</f>
        <v>12.061283129834898</v>
      </c>
      <c r="Y12" s="85">
        <f>T58-P58</f>
        <v>14.632187460390202</v>
      </c>
      <c r="Z12" s="8">
        <f>T57-O57</f>
        <v>7.9676576571919</v>
      </c>
      <c r="AA12" s="8">
        <f>T59-O59</f>
        <v>11.109891690682996</v>
      </c>
      <c r="AG12" s="82" t="s">
        <v>53</v>
      </c>
      <c r="AH12" s="82" t="s">
        <v>61</v>
      </c>
      <c r="AI12" s="22">
        <f>AE48</f>
        <v>-0.19379903702039769</v>
      </c>
      <c r="AJ12" s="22">
        <f>AE50</f>
        <v>-0.30188671111459797</v>
      </c>
      <c r="AK12" s="89">
        <f>AI12/T48</f>
        <v>-5.2583065852596176E-3</v>
      </c>
      <c r="AL12" s="89">
        <f>AJ12/T50</f>
        <v>-6.4861373931640459E-3</v>
      </c>
      <c r="AM12" s="89"/>
      <c r="BH12" s="29"/>
      <c r="BI12" s="29"/>
      <c r="BJ12" s="29"/>
      <c r="BK12" s="29"/>
      <c r="BL12" s="29"/>
    </row>
    <row r="13" spans="1:64" x14ac:dyDescent="0.35">
      <c r="A13" s="2" t="s">
        <v>3</v>
      </c>
      <c r="V13" s="86" t="s">
        <v>55</v>
      </c>
      <c r="W13" s="86" t="s">
        <v>63</v>
      </c>
      <c r="X13" s="87">
        <f>T64-P64</f>
        <v>12.180062986123296</v>
      </c>
      <c r="Y13" s="87">
        <f>T66-P66</f>
        <v>14.750967316678601</v>
      </c>
      <c r="Z13" s="8">
        <f>T65-O65</f>
        <v>7.8191428467135022</v>
      </c>
      <c r="AA13" s="8">
        <f>T67-O67</f>
        <v>10.908340308549498</v>
      </c>
      <c r="AG13" s="82" t="s">
        <v>54</v>
      </c>
      <c r="AH13" s="82" t="s">
        <v>62</v>
      </c>
      <c r="AI13" s="22">
        <f>AE56</f>
        <v>-0.19379903702039769</v>
      </c>
      <c r="AJ13" s="22">
        <f>AE58</f>
        <v>-0.30188671111459797</v>
      </c>
      <c r="AK13" s="89">
        <f>AI13/T56</f>
        <v>-5.2753079938732926E-3</v>
      </c>
      <c r="AL13" s="89">
        <f>AJ13/T58</f>
        <v>-6.5027325298700712E-3</v>
      </c>
      <c r="AM13" s="89"/>
      <c r="BH13" s="29"/>
      <c r="BI13" s="29"/>
      <c r="BJ13" s="29"/>
      <c r="BK13" s="29"/>
      <c r="BL13" s="29"/>
    </row>
    <row r="14" spans="1:64" x14ac:dyDescent="0.35">
      <c r="A14" s="3"/>
      <c r="X14" s="25"/>
      <c r="Y14" s="25"/>
      <c r="AG14" s="82" t="s">
        <v>55</v>
      </c>
      <c r="AH14" s="82" t="s">
        <v>63</v>
      </c>
      <c r="AI14" s="22">
        <f>AE64</f>
        <v>-0.19379903702039769</v>
      </c>
      <c r="AJ14" s="22">
        <f>AE66</f>
        <v>-0.30188671111459797</v>
      </c>
      <c r="AK14" s="89">
        <f>AI14/T64</f>
        <v>-5.2583065852596176E-3</v>
      </c>
      <c r="AL14" s="89">
        <f>AJ14/T66</f>
        <v>-6.4861373931640459E-3</v>
      </c>
      <c r="AM14" s="89"/>
      <c r="AO14" s="9" t="s">
        <v>39</v>
      </c>
      <c r="AW14" s="1" t="s">
        <v>45</v>
      </c>
      <c r="BH14" s="29"/>
      <c r="BI14" s="29"/>
      <c r="BJ14" s="29"/>
      <c r="BK14" s="29"/>
      <c r="BL14" s="29"/>
    </row>
    <row r="15" spans="1:64" x14ac:dyDescent="0.35">
      <c r="A15" s="3"/>
      <c r="B15" s="79" t="s">
        <v>0</v>
      </c>
      <c r="C15" s="80"/>
      <c r="D15" s="7" t="s">
        <v>13</v>
      </c>
      <c r="E15" s="7" t="s">
        <v>16</v>
      </c>
      <c r="F15" s="7" t="s">
        <v>14</v>
      </c>
      <c r="G15" s="7" t="s">
        <v>15</v>
      </c>
      <c r="H15" s="7" t="s">
        <v>17</v>
      </c>
      <c r="I15" s="7" t="s">
        <v>18</v>
      </c>
      <c r="J15" s="7" t="s">
        <v>19</v>
      </c>
      <c r="L15" s="73" t="s">
        <v>0</v>
      </c>
      <c r="M15" s="74"/>
      <c r="N15" s="10" t="s">
        <v>13</v>
      </c>
      <c r="O15" s="10" t="s">
        <v>16</v>
      </c>
      <c r="P15" s="10" t="s">
        <v>14</v>
      </c>
      <c r="Q15" s="10" t="s">
        <v>15</v>
      </c>
      <c r="R15" s="10" t="s">
        <v>17</v>
      </c>
      <c r="S15" s="10" t="s">
        <v>18</v>
      </c>
      <c r="T15" s="10" t="s">
        <v>19</v>
      </c>
      <c r="AW15" s="73" t="s">
        <v>0</v>
      </c>
      <c r="AX15" s="74"/>
      <c r="AY15" s="10" t="s">
        <v>13</v>
      </c>
      <c r="AZ15" s="10" t="s">
        <v>16</v>
      </c>
      <c r="BA15" s="10" t="s">
        <v>14</v>
      </c>
      <c r="BB15" s="10" t="s">
        <v>15</v>
      </c>
      <c r="BC15" s="10" t="s">
        <v>17</v>
      </c>
      <c r="BD15" s="10" t="s">
        <v>18</v>
      </c>
      <c r="BE15" s="10" t="s">
        <v>19</v>
      </c>
    </row>
    <row r="16" spans="1:64" ht="26" x14ac:dyDescent="0.35">
      <c r="A16" s="3"/>
      <c r="B16" s="77" t="s">
        <v>1</v>
      </c>
      <c r="C16" s="6" t="s">
        <v>11</v>
      </c>
      <c r="D16" s="8">
        <v>27977.650585338699</v>
      </c>
      <c r="E16" s="8">
        <v>60480.708013834803</v>
      </c>
      <c r="F16" s="8">
        <v>26305.374745416499</v>
      </c>
      <c r="G16" s="8">
        <v>58273.438979824998</v>
      </c>
      <c r="H16" s="8">
        <v>39453.225523225898</v>
      </c>
      <c r="I16" s="8">
        <v>46452.462652096998</v>
      </c>
      <c r="J16" s="8">
        <v>38101.827577658303</v>
      </c>
      <c r="L16" s="71" t="s">
        <v>1</v>
      </c>
      <c r="M16" s="11" t="s">
        <v>11</v>
      </c>
      <c r="N16" s="13">
        <f>D16/1000</f>
        <v>27.977650585338697</v>
      </c>
      <c r="O16" s="13">
        <f t="shared" ref="O16:O19" si="23">E16/1000</f>
        <v>60.4807080138348</v>
      </c>
      <c r="P16" s="13">
        <f t="shared" ref="P16:P19" si="24">F16/1000</f>
        <v>26.305374745416497</v>
      </c>
      <c r="Q16" s="13">
        <f t="shared" ref="Q16:Q19" si="25">G16/1000</f>
        <v>58.273438979824995</v>
      </c>
      <c r="R16" s="13">
        <f t="shared" ref="R16:R19" si="26">H16/1000</f>
        <v>39.453225523225896</v>
      </c>
      <c r="S16" s="13">
        <f t="shared" ref="S16:S19" si="27">I16/1000</f>
        <v>46.452462652096997</v>
      </c>
      <c r="T16" s="13">
        <f t="shared" ref="T16:T19" si="28">J16/1000</f>
        <v>38.101827577658305</v>
      </c>
      <c r="AC16" s="71" t="s">
        <v>1</v>
      </c>
      <c r="AD16" s="11" t="s">
        <v>11</v>
      </c>
      <c r="AE16" s="22">
        <f>T16-R16</f>
        <v>-1.3513979455675909</v>
      </c>
      <c r="AO16" s="9">
        <v>3</v>
      </c>
      <c r="AP16" s="9">
        <v>1</v>
      </c>
      <c r="AQ16" s="9">
        <v>7</v>
      </c>
      <c r="AR16" s="9">
        <v>5</v>
      </c>
      <c r="AS16" s="9">
        <v>6</v>
      </c>
      <c r="AT16" s="9">
        <v>4</v>
      </c>
      <c r="AU16" s="9">
        <v>2</v>
      </c>
      <c r="AW16" s="71" t="s">
        <v>1</v>
      </c>
      <c r="AX16" s="11" t="s">
        <v>11</v>
      </c>
      <c r="AY16" s="13">
        <f t="shared" ref="AY16:BE16" si="29">MAX(N7,N16,N24,N32,N40,N48,N56,N64)</f>
        <v>27.977650585338697</v>
      </c>
      <c r="AZ16" s="13">
        <f t="shared" si="29"/>
        <v>60.4807080138348</v>
      </c>
      <c r="BA16" s="13">
        <f t="shared" si="29"/>
        <v>26.305374745416497</v>
      </c>
      <c r="BB16" s="13">
        <f t="shared" si="29"/>
        <v>58.273438979824995</v>
      </c>
      <c r="BC16" s="13">
        <f t="shared" si="29"/>
        <v>39.453225523225896</v>
      </c>
      <c r="BD16" s="13">
        <f t="shared" si="29"/>
        <v>46.452462652096997</v>
      </c>
      <c r="BE16" s="13">
        <f t="shared" si="29"/>
        <v>38.101827577658305</v>
      </c>
    </row>
    <row r="17" spans="1:66" ht="26" x14ac:dyDescent="0.35">
      <c r="A17" s="3"/>
      <c r="B17" s="78"/>
      <c r="C17" s="6" t="s">
        <v>12</v>
      </c>
      <c r="D17" s="8">
        <v>5709.2146602334897</v>
      </c>
      <c r="E17" s="8">
        <v>15266.3378307235</v>
      </c>
      <c r="F17" s="8">
        <v>6426.3202191022501</v>
      </c>
      <c r="G17" s="8">
        <v>17218.353711821899</v>
      </c>
      <c r="H17" s="8">
        <v>17816.009822261902</v>
      </c>
      <c r="I17" s="8">
        <v>24075.799152687301</v>
      </c>
      <c r="J17" s="8">
        <v>23144.2897009677</v>
      </c>
      <c r="L17" s="72"/>
      <c r="M17" s="11" t="s">
        <v>12</v>
      </c>
      <c r="N17" s="13">
        <f>D17/1000</f>
        <v>5.7092146602334894</v>
      </c>
      <c r="O17" s="13">
        <f t="shared" si="23"/>
        <v>15.266337830723499</v>
      </c>
      <c r="P17" s="13">
        <f t="shared" si="24"/>
        <v>6.4263202191022497</v>
      </c>
      <c r="Q17" s="13">
        <f t="shared" si="25"/>
        <v>17.218353711821898</v>
      </c>
      <c r="R17" s="13">
        <f t="shared" si="26"/>
        <v>17.816009822261901</v>
      </c>
      <c r="S17" s="13">
        <f t="shared" si="27"/>
        <v>24.075799152687303</v>
      </c>
      <c r="T17" s="13">
        <f t="shared" si="28"/>
        <v>23.1442897009677</v>
      </c>
      <c r="AC17" s="72"/>
      <c r="AD17" s="11" t="s">
        <v>12</v>
      </c>
      <c r="AE17" s="22"/>
      <c r="AO17" s="9">
        <v>1</v>
      </c>
      <c r="AP17" s="9">
        <v>3</v>
      </c>
      <c r="AQ17" s="9">
        <v>2</v>
      </c>
      <c r="AR17" s="9">
        <v>4</v>
      </c>
      <c r="AS17" s="9">
        <v>5</v>
      </c>
      <c r="AT17" s="9">
        <v>7</v>
      </c>
      <c r="AU17" s="9">
        <v>6</v>
      </c>
      <c r="AW17" s="72"/>
      <c r="AX17" s="11" t="s">
        <v>12</v>
      </c>
      <c r="AY17" s="13">
        <f t="shared" ref="AY17:AY19" si="30">MAX(N8,N17,N25,N33,N41,N49,N57,N65)</f>
        <v>5.7092146602334894</v>
      </c>
      <c r="AZ17" s="13">
        <f t="shared" ref="AZ17:AZ19" si="31">MAX(O8,O17,O25,O33,O41,O49,O57,O65)</f>
        <v>15.266337830723499</v>
      </c>
      <c r="BA17" s="13">
        <f t="shared" ref="BA17:BA19" si="32">MAX(P8,P17,P25,P33,P41,P49,P57,P65)</f>
        <v>6.4263202191022497</v>
      </c>
      <c r="BB17" s="13">
        <f t="shared" ref="BB17:BB19" si="33">MAX(Q8,Q17,Q25,Q33,Q41,Q49,Q57,Q65)</f>
        <v>17.218353711821898</v>
      </c>
      <c r="BC17" s="13">
        <f t="shared" ref="BC17:BC19" si="34">MAX(R8,R17,R25,R33,R41,R49,R57,R65)</f>
        <v>17.816009822261901</v>
      </c>
      <c r="BD17" s="13">
        <f t="shared" ref="BD17:BD19" si="35">MAX(S8,S17,S25,S33,S41,S49,S57,S65)</f>
        <v>24.075799152687303</v>
      </c>
      <c r="BE17" s="13">
        <f t="shared" ref="BE17:BE19" si="36">MAX(T8,T17,T25,T33,T41,T49,T57,T65)</f>
        <v>23.1442897009677</v>
      </c>
    </row>
    <row r="18" spans="1:66" ht="26" x14ac:dyDescent="0.35">
      <c r="A18" s="3"/>
      <c r="B18" s="77" t="s">
        <v>2</v>
      </c>
      <c r="C18" s="6" t="s">
        <v>11</v>
      </c>
      <c r="D18" s="8">
        <v>36255.323435805898</v>
      </c>
      <c r="E18" s="8">
        <v>76463.788591342702</v>
      </c>
      <c r="F18" s="8">
        <v>33979.5853767031</v>
      </c>
      <c r="G18" s="8">
        <v>73452.072463788005</v>
      </c>
      <c r="H18" s="8">
        <v>50107.318422347002</v>
      </c>
      <c r="I18" s="8">
        <v>57316.223819614497</v>
      </c>
      <c r="J18" s="8">
        <v>48234.237832082203</v>
      </c>
      <c r="L18" s="71" t="s">
        <v>2</v>
      </c>
      <c r="M18" s="11" t="s">
        <v>11</v>
      </c>
      <c r="N18" s="13">
        <f t="shared" ref="N18:N19" si="37">D18/1000</f>
        <v>36.255323435805899</v>
      </c>
      <c r="O18" s="13">
        <f t="shared" si="23"/>
        <v>76.463788591342706</v>
      </c>
      <c r="P18" s="13">
        <f t="shared" si="24"/>
        <v>33.979585376703099</v>
      </c>
      <c r="Q18" s="13">
        <f t="shared" si="25"/>
        <v>73.452072463787999</v>
      </c>
      <c r="R18" s="13">
        <f t="shared" si="26"/>
        <v>50.107318422346999</v>
      </c>
      <c r="S18" s="13">
        <f t="shared" si="27"/>
        <v>57.3162238196145</v>
      </c>
      <c r="T18" s="13">
        <f t="shared" si="28"/>
        <v>48.234237832082201</v>
      </c>
      <c r="AC18" s="71" t="s">
        <v>2</v>
      </c>
      <c r="AD18" s="11" t="s">
        <v>11</v>
      </c>
      <c r="AE18" s="22">
        <f t="shared" ref="AE18" si="38">T18-R18</f>
        <v>-1.8730805902647987</v>
      </c>
      <c r="AO18" s="9">
        <v>3</v>
      </c>
      <c r="AP18" s="9">
        <v>1</v>
      </c>
      <c r="AQ18" s="9">
        <v>7</v>
      </c>
      <c r="AR18" s="9">
        <v>5</v>
      </c>
      <c r="AS18" s="9">
        <v>6</v>
      </c>
      <c r="AT18" s="9">
        <v>4</v>
      </c>
      <c r="AU18" s="9">
        <v>2</v>
      </c>
      <c r="AW18" s="71" t="s">
        <v>2</v>
      </c>
      <c r="AX18" s="11" t="s">
        <v>11</v>
      </c>
      <c r="AY18" s="13">
        <f t="shared" si="30"/>
        <v>36.255323435805899</v>
      </c>
      <c r="AZ18" s="13">
        <f t="shared" si="31"/>
        <v>76.463788591342706</v>
      </c>
      <c r="BA18" s="13">
        <f t="shared" si="32"/>
        <v>33.979585376703099</v>
      </c>
      <c r="BB18" s="13">
        <f t="shared" si="33"/>
        <v>73.452072463787999</v>
      </c>
      <c r="BC18" s="13">
        <f t="shared" si="34"/>
        <v>50.107318422346999</v>
      </c>
      <c r="BD18" s="13">
        <f t="shared" si="35"/>
        <v>57.3162238196145</v>
      </c>
      <c r="BE18" s="13">
        <f t="shared" si="36"/>
        <v>48.234237832082201</v>
      </c>
    </row>
    <row r="19" spans="1:66" ht="26" x14ac:dyDescent="0.35">
      <c r="A19" s="3"/>
      <c r="B19" s="78"/>
      <c r="C19" s="6" t="s">
        <v>12</v>
      </c>
      <c r="D19" s="8">
        <v>7450.3287443987301</v>
      </c>
      <c r="E19" s="8">
        <v>19721.781419349201</v>
      </c>
      <c r="F19" s="8">
        <v>8416.9402010563408</v>
      </c>
      <c r="G19" s="8">
        <v>22354.143477568501</v>
      </c>
      <c r="H19" s="8">
        <v>23516.766241002799</v>
      </c>
      <c r="I19" s="8">
        <v>31590.2524523988</v>
      </c>
      <c r="J19" s="8">
        <v>30709.9251182275</v>
      </c>
      <c r="L19" s="72"/>
      <c r="M19" s="11" t="s">
        <v>12</v>
      </c>
      <c r="N19" s="13">
        <f t="shared" si="37"/>
        <v>7.4503287443987301</v>
      </c>
      <c r="O19" s="13">
        <f t="shared" si="23"/>
        <v>19.721781419349202</v>
      </c>
      <c r="P19" s="13">
        <f t="shared" si="24"/>
        <v>8.4169402010563417</v>
      </c>
      <c r="Q19" s="13">
        <f t="shared" si="25"/>
        <v>22.354143477568503</v>
      </c>
      <c r="R19" s="13">
        <f t="shared" si="26"/>
        <v>23.516766241002799</v>
      </c>
      <c r="S19" s="13">
        <f t="shared" si="27"/>
        <v>31.590252452398801</v>
      </c>
      <c r="T19" s="13">
        <f t="shared" si="28"/>
        <v>30.709925118227499</v>
      </c>
      <c r="AC19" s="72"/>
      <c r="AD19" s="11" t="s">
        <v>12</v>
      </c>
      <c r="AE19" s="22"/>
      <c r="AO19" s="9">
        <v>1</v>
      </c>
      <c r="AP19" s="9">
        <v>3</v>
      </c>
      <c r="AQ19" s="9">
        <v>2</v>
      </c>
      <c r="AR19" s="9">
        <v>4</v>
      </c>
      <c r="AS19" s="9">
        <v>5</v>
      </c>
      <c r="AT19" s="9">
        <v>7</v>
      </c>
      <c r="AU19" s="9">
        <v>6</v>
      </c>
      <c r="AW19" s="72"/>
      <c r="AX19" s="11" t="s">
        <v>12</v>
      </c>
      <c r="AY19" s="13">
        <f t="shared" si="30"/>
        <v>7.4503287443987301</v>
      </c>
      <c r="AZ19" s="13">
        <f t="shared" si="31"/>
        <v>19.721781419349202</v>
      </c>
      <c r="BA19" s="13">
        <f t="shared" si="32"/>
        <v>8.4169402010563417</v>
      </c>
      <c r="BB19" s="13">
        <f t="shared" si="33"/>
        <v>22.354143477568503</v>
      </c>
      <c r="BC19" s="13">
        <f t="shared" si="34"/>
        <v>23.516766241002799</v>
      </c>
      <c r="BD19" s="13">
        <f t="shared" si="35"/>
        <v>31.590252452398801</v>
      </c>
      <c r="BE19" s="13">
        <f t="shared" si="36"/>
        <v>30.709925118227499</v>
      </c>
    </row>
    <row r="20" spans="1:66" x14ac:dyDescent="0.35">
      <c r="A20" s="3"/>
    </row>
    <row r="21" spans="1:66" x14ac:dyDescent="0.35">
      <c r="A21" s="2" t="s">
        <v>4</v>
      </c>
    </row>
    <row r="22" spans="1:66" x14ac:dyDescent="0.35">
      <c r="A22" s="3"/>
      <c r="BI22" s="70" t="s">
        <v>20</v>
      </c>
      <c r="BJ22" s="75" t="s">
        <v>0</v>
      </c>
      <c r="BK22" s="75" t="s">
        <v>1</v>
      </c>
      <c r="BL22" s="75"/>
      <c r="BM22" s="75" t="s">
        <v>2</v>
      </c>
      <c r="BN22" s="75"/>
    </row>
    <row r="23" spans="1:66" ht="26" x14ac:dyDescent="0.35">
      <c r="A23" s="3"/>
      <c r="B23" s="79" t="s">
        <v>0</v>
      </c>
      <c r="C23" s="80"/>
      <c r="D23" s="7" t="s">
        <v>13</v>
      </c>
      <c r="E23" s="7" t="s">
        <v>16</v>
      </c>
      <c r="F23" s="7" t="s">
        <v>14</v>
      </c>
      <c r="G23" s="7" t="s">
        <v>15</v>
      </c>
      <c r="H23" s="7" t="s">
        <v>17</v>
      </c>
      <c r="I23" s="7" t="s">
        <v>18</v>
      </c>
      <c r="J23" s="7" t="s">
        <v>19</v>
      </c>
      <c r="L23" s="73" t="s">
        <v>0</v>
      </c>
      <c r="M23" s="74"/>
      <c r="N23" s="10" t="s">
        <v>13</v>
      </c>
      <c r="O23" s="10" t="s">
        <v>16</v>
      </c>
      <c r="P23" s="10" t="s">
        <v>14</v>
      </c>
      <c r="Q23" s="10" t="s">
        <v>15</v>
      </c>
      <c r="R23" s="10" t="s">
        <v>17</v>
      </c>
      <c r="S23" s="10" t="s">
        <v>18</v>
      </c>
      <c r="T23" s="10" t="s">
        <v>19</v>
      </c>
      <c r="AW23" s="73" t="s">
        <v>0</v>
      </c>
      <c r="AX23" s="74"/>
      <c r="AY23" s="10" t="s">
        <v>13</v>
      </c>
      <c r="AZ23" s="10" t="s">
        <v>16</v>
      </c>
      <c r="BA23" s="10" t="s">
        <v>14</v>
      </c>
      <c r="BB23" s="10" t="s">
        <v>15</v>
      </c>
      <c r="BC23" s="10" t="s">
        <v>17</v>
      </c>
      <c r="BD23" s="10" t="s">
        <v>18</v>
      </c>
      <c r="BE23" s="10" t="s">
        <v>19</v>
      </c>
      <c r="BI23" s="70"/>
      <c r="BJ23" s="75"/>
      <c r="BK23" s="19" t="s">
        <v>11</v>
      </c>
      <c r="BL23" s="19" t="s">
        <v>12</v>
      </c>
      <c r="BM23" s="19" t="s">
        <v>11</v>
      </c>
      <c r="BN23" s="19" t="s">
        <v>12</v>
      </c>
    </row>
    <row r="24" spans="1:66" ht="26" x14ac:dyDescent="0.35">
      <c r="A24" s="3"/>
      <c r="B24" s="77" t="s">
        <v>1</v>
      </c>
      <c r="C24" s="6" t="s">
        <v>11</v>
      </c>
      <c r="D24" s="8">
        <v>26094.164912545999</v>
      </c>
      <c r="E24" s="8">
        <v>53863.651905516497</v>
      </c>
      <c r="F24" s="8">
        <v>24675.725826888502</v>
      </c>
      <c r="G24" s="8">
        <v>52565.218457622002</v>
      </c>
      <c r="H24" s="8">
        <v>37860.995493147799</v>
      </c>
      <c r="I24" s="8">
        <v>45672.141756675897</v>
      </c>
      <c r="J24" s="8">
        <v>37219.215445485497</v>
      </c>
      <c r="L24" s="71" t="s">
        <v>1</v>
      </c>
      <c r="M24" s="11" t="s">
        <v>11</v>
      </c>
      <c r="N24" s="13">
        <f>D24/1000</f>
        <v>26.094164912545999</v>
      </c>
      <c r="O24" s="13">
        <f t="shared" ref="O24:O27" si="39">E24/1000</f>
        <v>53.863651905516498</v>
      </c>
      <c r="P24" s="13">
        <f t="shared" ref="P24:P27" si="40">F24/1000</f>
        <v>24.675725826888502</v>
      </c>
      <c r="Q24" s="13">
        <f t="shared" ref="Q24:Q27" si="41">G24/1000</f>
        <v>52.565218457622002</v>
      </c>
      <c r="R24" s="13">
        <f t="shared" ref="R24:R27" si="42">H24/1000</f>
        <v>37.860995493147797</v>
      </c>
      <c r="S24" s="13">
        <f t="shared" ref="S24:S27" si="43">I24/1000</f>
        <v>45.672141756675899</v>
      </c>
      <c r="T24" s="13">
        <f t="shared" ref="T24:T27" si="44">J24/1000</f>
        <v>37.219215445485496</v>
      </c>
      <c r="AC24" s="71" t="s">
        <v>1</v>
      </c>
      <c r="AD24" s="11" t="s">
        <v>11</v>
      </c>
      <c r="AE24" s="22">
        <f>T24-R24</f>
        <v>-0.64178004766230146</v>
      </c>
      <c r="AO24" s="9">
        <v>3</v>
      </c>
      <c r="AP24" s="9">
        <v>1</v>
      </c>
      <c r="AQ24" s="9">
        <v>7</v>
      </c>
      <c r="AR24" s="9">
        <v>5</v>
      </c>
      <c r="AS24" s="9">
        <v>6</v>
      </c>
      <c r="AT24" s="9">
        <v>4</v>
      </c>
      <c r="AU24" s="9">
        <v>2</v>
      </c>
      <c r="AW24" s="71" t="s">
        <v>1</v>
      </c>
      <c r="AX24" s="11" t="s">
        <v>11</v>
      </c>
      <c r="AY24" s="13" t="str">
        <f>IF(ROUND(AY7, 1)=ROUND(AY16, 1), ROUND(AY7, 1), ROUND(AY7, 1)&amp;" - "&amp;ROUND(AY16, 1))</f>
        <v>26.1 - 28</v>
      </c>
      <c r="AZ24" s="13" t="str">
        <f t="shared" ref="AZ24:BE24" si="45">IF(ROUND(AZ7, 1)=ROUND(AZ16, 1), ROUND(AZ7, 1), ROUND(AZ7, 1)&amp;" - "&amp;ROUND(AZ16, 1))</f>
        <v>53.9 - 60.5</v>
      </c>
      <c r="BA24" s="13" t="str">
        <f t="shared" si="45"/>
        <v>24.7 - 26.3</v>
      </c>
      <c r="BB24" s="13" t="str">
        <f t="shared" si="45"/>
        <v>52.6 - 58.3</v>
      </c>
      <c r="BC24" s="13" t="str">
        <f t="shared" si="45"/>
        <v>36.9 - 39.5</v>
      </c>
      <c r="BD24" s="13" t="str">
        <f t="shared" si="45"/>
        <v>45.7 - 46.5</v>
      </c>
      <c r="BE24" s="13" t="str">
        <f t="shared" si="45"/>
        <v>36.7 - 38.1</v>
      </c>
      <c r="BI24" s="76" t="s">
        <v>26</v>
      </c>
      <c r="BJ24" s="17" t="s">
        <v>13</v>
      </c>
      <c r="BK24" s="13" t="str">
        <f>AY24</f>
        <v>26.1 - 28</v>
      </c>
      <c r="BL24" s="13">
        <f>AY25</f>
        <v>5.7</v>
      </c>
      <c r="BM24" s="13" t="str">
        <f>AY26</f>
        <v>33.7 - 36.3</v>
      </c>
      <c r="BN24" s="13" t="str">
        <f>AY27</f>
        <v>7.4 - 7.5</v>
      </c>
    </row>
    <row r="25" spans="1:66" ht="26" x14ac:dyDescent="0.35">
      <c r="A25" s="3"/>
      <c r="B25" s="78"/>
      <c r="C25" s="6" t="s">
        <v>12</v>
      </c>
      <c r="D25" s="8">
        <v>5686.38175569345</v>
      </c>
      <c r="E25" s="8">
        <v>15115.1083668261</v>
      </c>
      <c r="F25" s="8">
        <v>6406.56449771396</v>
      </c>
      <c r="G25" s="8">
        <v>17087.895224656299</v>
      </c>
      <c r="H25" s="8">
        <v>17795.4329943306</v>
      </c>
      <c r="I25" s="8">
        <v>24057.965314081299</v>
      </c>
      <c r="J25" s="8">
        <v>23132.3153483389</v>
      </c>
      <c r="L25" s="72"/>
      <c r="M25" s="11" t="s">
        <v>12</v>
      </c>
      <c r="N25" s="13">
        <f>D25/1000</f>
        <v>5.6863817556934499</v>
      </c>
      <c r="O25" s="13">
        <f t="shared" si="39"/>
        <v>15.115108366826099</v>
      </c>
      <c r="P25" s="13">
        <f t="shared" si="40"/>
        <v>6.4065644977139602</v>
      </c>
      <c r="Q25" s="13">
        <f t="shared" si="41"/>
        <v>17.0878952246563</v>
      </c>
      <c r="R25" s="13">
        <f t="shared" si="42"/>
        <v>17.7954329943306</v>
      </c>
      <c r="S25" s="13">
        <f t="shared" si="43"/>
        <v>24.057965314081297</v>
      </c>
      <c r="T25" s="13">
        <f t="shared" si="44"/>
        <v>23.132315348338899</v>
      </c>
      <c r="AC25" s="72"/>
      <c r="AD25" s="11" t="s">
        <v>12</v>
      </c>
      <c r="AE25" s="22"/>
      <c r="AO25" s="9">
        <v>1</v>
      </c>
      <c r="AP25" s="9">
        <v>3</v>
      </c>
      <c r="AQ25" s="9">
        <v>2</v>
      </c>
      <c r="AR25" s="9">
        <v>4</v>
      </c>
      <c r="AS25" s="9">
        <v>5</v>
      </c>
      <c r="AT25" s="9">
        <v>7</v>
      </c>
      <c r="AU25" s="9">
        <v>6</v>
      </c>
      <c r="AW25" s="72"/>
      <c r="AX25" s="11" t="s">
        <v>12</v>
      </c>
      <c r="AY25" s="13">
        <f t="shared" ref="AY25:BE27" si="46">IF(ROUND(AY8, 1)=ROUND(AY17, 1), ROUND(AY8, 1), ROUND(AY8, 1)&amp;" - "&amp;ROUND(AY17, 1))</f>
        <v>5.7</v>
      </c>
      <c r="AZ25" s="13" t="str">
        <f t="shared" si="46"/>
        <v>15.1 - 15.3</v>
      </c>
      <c r="BA25" s="13">
        <f t="shared" si="46"/>
        <v>6.4</v>
      </c>
      <c r="BB25" s="13" t="str">
        <f t="shared" si="46"/>
        <v>17.1 - 17.2</v>
      </c>
      <c r="BC25" s="13" t="str">
        <f t="shared" si="46"/>
        <v>17.7 - 17.8</v>
      </c>
      <c r="BD25" s="13">
        <f t="shared" si="46"/>
        <v>24.1</v>
      </c>
      <c r="BE25" s="13">
        <f>IF(ROUND(BE8, 1)=ROUND(BE17, 1), ROUND(BE8, 1), ROUND(BE8, 1)&amp;" - "&amp;ROUND(BE17, 1))</f>
        <v>23.1</v>
      </c>
      <c r="BI25" s="76"/>
      <c r="BJ25" s="17" t="s">
        <v>14</v>
      </c>
      <c r="BK25" s="13" t="str">
        <f>BA24</f>
        <v>24.7 - 26.3</v>
      </c>
      <c r="BL25" s="13">
        <f>BA25</f>
        <v>6.4</v>
      </c>
      <c r="BM25" s="13" t="str">
        <f>BA26</f>
        <v>31.8 - 34</v>
      </c>
      <c r="BN25" s="13">
        <f>BA27</f>
        <v>8.4</v>
      </c>
    </row>
    <row r="26" spans="1:66" ht="26" x14ac:dyDescent="0.35">
      <c r="A26" s="3"/>
      <c r="B26" s="77" t="s">
        <v>2</v>
      </c>
      <c r="C26" s="6" t="s">
        <v>11</v>
      </c>
      <c r="D26" s="8">
        <v>33723.691487560798</v>
      </c>
      <c r="E26" s="8">
        <v>67526.113462166904</v>
      </c>
      <c r="F26" s="8">
        <v>31792.4055438418</v>
      </c>
      <c r="G26" s="8">
        <v>65747.671613903804</v>
      </c>
      <c r="H26" s="8">
        <v>47988.868967725401</v>
      </c>
      <c r="I26" s="8">
        <v>56299.737887032803</v>
      </c>
      <c r="J26" s="8">
        <v>47078.943481954797</v>
      </c>
      <c r="L26" s="71" t="s">
        <v>2</v>
      </c>
      <c r="M26" s="11" t="s">
        <v>11</v>
      </c>
      <c r="N26" s="13">
        <f t="shared" ref="N26:N27" si="47">D26/1000</f>
        <v>33.723691487560799</v>
      </c>
      <c r="O26" s="13">
        <f t="shared" si="39"/>
        <v>67.526113462166904</v>
      </c>
      <c r="P26" s="13">
        <f t="shared" si="40"/>
        <v>31.792405543841799</v>
      </c>
      <c r="Q26" s="13">
        <f t="shared" si="41"/>
        <v>65.747671613903805</v>
      </c>
      <c r="R26" s="13">
        <f t="shared" si="42"/>
        <v>47.988868967725402</v>
      </c>
      <c r="S26" s="13">
        <f t="shared" si="43"/>
        <v>56.299737887032805</v>
      </c>
      <c r="T26" s="13">
        <f t="shared" si="44"/>
        <v>47.078943481954795</v>
      </c>
      <c r="AC26" s="71" t="s">
        <v>2</v>
      </c>
      <c r="AD26" s="11" t="s">
        <v>11</v>
      </c>
      <c r="AE26" s="22">
        <f t="shared" ref="AE26" si="48">T26-R26</f>
        <v>-0.90992548577060717</v>
      </c>
      <c r="AO26" s="9">
        <v>3</v>
      </c>
      <c r="AP26" s="9">
        <v>1</v>
      </c>
      <c r="AQ26" s="9">
        <v>7</v>
      </c>
      <c r="AR26" s="9">
        <v>5</v>
      </c>
      <c r="AS26" s="9">
        <v>6</v>
      </c>
      <c r="AT26" s="9">
        <v>4</v>
      </c>
      <c r="AU26" s="9">
        <v>2</v>
      </c>
      <c r="AW26" s="71" t="s">
        <v>2</v>
      </c>
      <c r="AX26" s="11" t="s">
        <v>11</v>
      </c>
      <c r="AY26" s="13" t="str">
        <f t="shared" si="46"/>
        <v>33.7 - 36.3</v>
      </c>
      <c r="AZ26" s="13" t="str">
        <f t="shared" si="46"/>
        <v>67.5 - 76.5</v>
      </c>
      <c r="BA26" s="13" t="str">
        <f t="shared" si="46"/>
        <v>31.8 - 34</v>
      </c>
      <c r="BB26" s="13" t="str">
        <f t="shared" si="46"/>
        <v>65.7 - 73.5</v>
      </c>
      <c r="BC26" s="13" t="str">
        <f t="shared" si="46"/>
        <v>46.7 - 50.1</v>
      </c>
      <c r="BD26" s="13" t="str">
        <f t="shared" si="46"/>
        <v>56.3 - 57.3</v>
      </c>
      <c r="BE26" s="13" t="str">
        <f t="shared" si="46"/>
        <v>46.4 - 48.2</v>
      </c>
      <c r="BI26" s="76" t="s">
        <v>29</v>
      </c>
      <c r="BJ26" s="17" t="s">
        <v>16</v>
      </c>
      <c r="BK26" s="13" t="str">
        <f>AZ24</f>
        <v>53.9 - 60.5</v>
      </c>
      <c r="BL26" s="13" t="str">
        <f>AZ25</f>
        <v>15.1 - 15.3</v>
      </c>
      <c r="BM26" s="13" t="str">
        <f>AZ26</f>
        <v>67.5 - 76.5</v>
      </c>
      <c r="BN26" s="13" t="str">
        <f>AZ27</f>
        <v>19.5 - 19.7</v>
      </c>
    </row>
    <row r="27" spans="1:66" ht="26" x14ac:dyDescent="0.35">
      <c r="A27" s="3"/>
      <c r="B27" s="78"/>
      <c r="C27" s="6" t="s">
        <v>12</v>
      </c>
      <c r="D27" s="8">
        <v>7419.6385663741203</v>
      </c>
      <c r="E27" s="8">
        <v>19517.515383796701</v>
      </c>
      <c r="F27" s="8">
        <v>8390.4257077118891</v>
      </c>
      <c r="G27" s="8">
        <v>22178.063300658101</v>
      </c>
      <c r="H27" s="8">
        <v>23489.8102199639</v>
      </c>
      <c r="I27" s="8">
        <v>31567.021181554599</v>
      </c>
      <c r="J27" s="8">
        <v>30694.6451245596</v>
      </c>
      <c r="L27" s="72"/>
      <c r="M27" s="11" t="s">
        <v>12</v>
      </c>
      <c r="N27" s="13">
        <f t="shared" si="47"/>
        <v>7.41963856637412</v>
      </c>
      <c r="O27" s="13">
        <f t="shared" si="39"/>
        <v>19.517515383796702</v>
      </c>
      <c r="P27" s="13">
        <f t="shared" si="40"/>
        <v>8.3904257077118896</v>
      </c>
      <c r="Q27" s="13">
        <f t="shared" si="41"/>
        <v>22.178063300658103</v>
      </c>
      <c r="R27" s="13">
        <f t="shared" si="42"/>
        <v>23.4898102199639</v>
      </c>
      <c r="S27" s="13">
        <f t="shared" si="43"/>
        <v>31.567021181554598</v>
      </c>
      <c r="T27" s="13">
        <f t="shared" si="44"/>
        <v>30.694645124559599</v>
      </c>
      <c r="AC27" s="72"/>
      <c r="AD27" s="11" t="s">
        <v>12</v>
      </c>
      <c r="AE27" s="22"/>
      <c r="AO27" s="9">
        <v>1</v>
      </c>
      <c r="AP27" s="9">
        <v>3</v>
      </c>
      <c r="AQ27" s="9">
        <v>2</v>
      </c>
      <c r="AR27" s="9">
        <v>4</v>
      </c>
      <c r="AS27" s="9">
        <v>5</v>
      </c>
      <c r="AT27" s="9">
        <v>7</v>
      </c>
      <c r="AU27" s="9">
        <v>6</v>
      </c>
      <c r="AW27" s="72"/>
      <c r="AX27" s="11" t="s">
        <v>12</v>
      </c>
      <c r="AY27" s="13" t="str">
        <f t="shared" si="46"/>
        <v>7.4 - 7.5</v>
      </c>
      <c r="AZ27" s="13" t="str">
        <f t="shared" si="46"/>
        <v>19.5 - 19.7</v>
      </c>
      <c r="BA27" s="13">
        <f t="shared" si="46"/>
        <v>8.4</v>
      </c>
      <c r="BB27" s="13" t="str">
        <f t="shared" si="46"/>
        <v>22.2 - 22.4</v>
      </c>
      <c r="BC27" s="13" t="str">
        <f t="shared" si="46"/>
        <v>23.4 - 23.5</v>
      </c>
      <c r="BD27" s="13">
        <f t="shared" si="46"/>
        <v>31.6</v>
      </c>
      <c r="BE27" s="13" t="str">
        <f t="shared" si="46"/>
        <v>30.6 - 30.7</v>
      </c>
      <c r="BI27" s="76"/>
      <c r="BJ27" s="17" t="s">
        <v>15</v>
      </c>
      <c r="BK27" s="13" t="str">
        <f>BB24</f>
        <v>52.6 - 58.3</v>
      </c>
      <c r="BL27" s="13" t="str">
        <f>BB25</f>
        <v>17.1 - 17.2</v>
      </c>
      <c r="BM27" s="13" t="str">
        <f>BB26</f>
        <v>65.7 - 73.5</v>
      </c>
      <c r="BN27" s="13" t="str">
        <f>BB27</f>
        <v>22.2 - 22.4</v>
      </c>
    </row>
    <row r="28" spans="1:66" x14ac:dyDescent="0.35">
      <c r="A28" s="3"/>
      <c r="BI28" s="76"/>
      <c r="BJ28" s="17" t="s">
        <v>18</v>
      </c>
      <c r="BK28" s="13" t="str">
        <f>BD24</f>
        <v>45.7 - 46.5</v>
      </c>
      <c r="BL28" s="13">
        <f>BD25</f>
        <v>24.1</v>
      </c>
      <c r="BM28" s="13" t="str">
        <f>BD26</f>
        <v>56.3 - 57.3</v>
      </c>
      <c r="BN28" s="13">
        <f>BD27</f>
        <v>31.6</v>
      </c>
    </row>
    <row r="29" spans="1:66" x14ac:dyDescent="0.35">
      <c r="A29" s="2" t="s">
        <v>5</v>
      </c>
      <c r="BI29" s="76" t="s">
        <v>46</v>
      </c>
      <c r="BJ29" s="17" t="s">
        <v>17</v>
      </c>
      <c r="BK29" s="13" t="str">
        <f>BC24</f>
        <v>36.9 - 39.5</v>
      </c>
      <c r="BL29" s="13" t="str">
        <f>BC25</f>
        <v>17.7 - 17.8</v>
      </c>
      <c r="BM29" s="13" t="str">
        <f>BC26</f>
        <v>46.7 - 50.1</v>
      </c>
      <c r="BN29" s="13" t="str">
        <f>BC27</f>
        <v>23.4 - 23.5</v>
      </c>
    </row>
    <row r="30" spans="1:66" x14ac:dyDescent="0.35">
      <c r="A30" s="3"/>
      <c r="BI30" s="76"/>
      <c r="BJ30" s="17" t="s">
        <v>19</v>
      </c>
      <c r="BK30" s="13" t="str">
        <f>BE24</f>
        <v>36.7 - 38.1</v>
      </c>
      <c r="BL30" s="13">
        <f>BE25</f>
        <v>23.1</v>
      </c>
      <c r="BM30" s="13" t="str">
        <f>BE26</f>
        <v>46.4 - 48.2</v>
      </c>
      <c r="BN30" s="13" t="str">
        <f>BE27</f>
        <v>30.6 - 30.7</v>
      </c>
    </row>
    <row r="31" spans="1:66" x14ac:dyDescent="0.35">
      <c r="A31" s="3"/>
      <c r="B31" s="79" t="s">
        <v>0</v>
      </c>
      <c r="C31" s="80"/>
      <c r="D31" s="7" t="s">
        <v>13</v>
      </c>
      <c r="E31" s="7" t="s">
        <v>16</v>
      </c>
      <c r="F31" s="7" t="s">
        <v>14</v>
      </c>
      <c r="G31" s="7" t="s">
        <v>15</v>
      </c>
      <c r="H31" s="7" t="s">
        <v>17</v>
      </c>
      <c r="I31" s="7" t="s">
        <v>18</v>
      </c>
      <c r="J31" s="7" t="s">
        <v>19</v>
      </c>
      <c r="L31" s="73" t="s">
        <v>0</v>
      </c>
      <c r="M31" s="74"/>
      <c r="N31" s="10" t="s">
        <v>13</v>
      </c>
      <c r="O31" s="10" t="s">
        <v>16</v>
      </c>
      <c r="P31" s="10" t="s">
        <v>14</v>
      </c>
      <c r="Q31" s="10" t="s">
        <v>15</v>
      </c>
      <c r="R31" s="10" t="s">
        <v>17</v>
      </c>
      <c r="S31" s="10" t="s">
        <v>18</v>
      </c>
      <c r="T31" s="10" t="s">
        <v>19</v>
      </c>
    </row>
    <row r="32" spans="1:66" ht="26" x14ac:dyDescent="0.35">
      <c r="A32" s="3"/>
      <c r="B32" s="77" t="s">
        <v>1</v>
      </c>
      <c r="C32" s="6" t="s">
        <v>11</v>
      </c>
      <c r="D32" s="8">
        <v>26094.164912545999</v>
      </c>
      <c r="E32" s="8">
        <v>60480.708013834803</v>
      </c>
      <c r="F32" s="8">
        <v>24675.725826888502</v>
      </c>
      <c r="G32" s="8">
        <v>58273.438979824998</v>
      </c>
      <c r="H32" s="8">
        <v>37979.775349436197</v>
      </c>
      <c r="I32" s="8">
        <v>46452.462652096998</v>
      </c>
      <c r="J32" s="8">
        <v>37337.995301773903</v>
      </c>
      <c r="L32" s="71" t="s">
        <v>1</v>
      </c>
      <c r="M32" s="11" t="s">
        <v>11</v>
      </c>
      <c r="N32" s="13">
        <f>D32/1000</f>
        <v>26.094164912545999</v>
      </c>
      <c r="O32" s="13">
        <f t="shared" ref="O32:O35" si="49">E32/1000</f>
        <v>60.4807080138348</v>
      </c>
      <c r="P32" s="13">
        <f t="shared" ref="P32:P35" si="50">F32/1000</f>
        <v>24.675725826888502</v>
      </c>
      <c r="Q32" s="13">
        <f t="shared" ref="Q32:Q35" si="51">G32/1000</f>
        <v>58.273438979824995</v>
      </c>
      <c r="R32" s="13">
        <f t="shared" ref="R32:R35" si="52">H32/1000</f>
        <v>37.979775349436196</v>
      </c>
      <c r="S32" s="13">
        <f t="shared" ref="S32:S35" si="53">I32/1000</f>
        <v>46.452462652096997</v>
      </c>
      <c r="T32" s="13">
        <f t="shared" ref="T32:T35" si="54">J32/1000</f>
        <v>37.337995301773901</v>
      </c>
      <c r="AC32" s="71" t="s">
        <v>1</v>
      </c>
      <c r="AD32" s="11" t="s">
        <v>11</v>
      </c>
      <c r="AE32" s="22">
        <f>T32-R32</f>
        <v>-0.64178004766229435</v>
      </c>
      <c r="AO32" s="9">
        <v>3</v>
      </c>
      <c r="AP32" s="9">
        <v>1</v>
      </c>
      <c r="AQ32" s="9">
        <v>7</v>
      </c>
      <c r="AR32" s="9">
        <v>5</v>
      </c>
      <c r="AS32" s="9">
        <v>6</v>
      </c>
      <c r="AT32" s="9">
        <v>4</v>
      </c>
      <c r="AU32" s="9">
        <v>2</v>
      </c>
    </row>
    <row r="33" spans="1:47" ht="26" x14ac:dyDescent="0.35">
      <c r="A33" s="3"/>
      <c r="B33" s="78"/>
      <c r="C33" s="6" t="s">
        <v>12</v>
      </c>
      <c r="D33" s="8">
        <v>5686.38175569345</v>
      </c>
      <c r="E33" s="8">
        <v>15266.3378307235</v>
      </c>
      <c r="F33" s="8">
        <v>6406.56449771396</v>
      </c>
      <c r="G33" s="8">
        <v>17218.353711821899</v>
      </c>
      <c r="H33" s="8">
        <v>17798.147647749702</v>
      </c>
      <c r="I33" s="8">
        <v>24075.799152687301</v>
      </c>
      <c r="J33" s="8">
        <v>23135.030001757899</v>
      </c>
      <c r="L33" s="72"/>
      <c r="M33" s="11" t="s">
        <v>12</v>
      </c>
      <c r="N33" s="13">
        <f>D33/1000</f>
        <v>5.6863817556934499</v>
      </c>
      <c r="O33" s="13">
        <f t="shared" si="49"/>
        <v>15.266337830723499</v>
      </c>
      <c r="P33" s="13">
        <f t="shared" si="50"/>
        <v>6.4065644977139602</v>
      </c>
      <c r="Q33" s="13">
        <f t="shared" si="51"/>
        <v>17.218353711821898</v>
      </c>
      <c r="R33" s="13">
        <f t="shared" si="52"/>
        <v>17.798147647749701</v>
      </c>
      <c r="S33" s="13">
        <f t="shared" si="53"/>
        <v>24.075799152687303</v>
      </c>
      <c r="T33" s="13">
        <f t="shared" si="54"/>
        <v>23.135030001757901</v>
      </c>
      <c r="AC33" s="72"/>
      <c r="AD33" s="11" t="s">
        <v>12</v>
      </c>
      <c r="AE33" s="22"/>
      <c r="AO33" s="9">
        <v>1</v>
      </c>
      <c r="AP33" s="9">
        <v>3</v>
      </c>
      <c r="AQ33" s="9">
        <v>2</v>
      </c>
      <c r="AR33" s="9">
        <v>4</v>
      </c>
      <c r="AS33" s="9">
        <v>5</v>
      </c>
      <c r="AT33" s="9">
        <v>7</v>
      </c>
      <c r="AU33" s="9">
        <v>6</v>
      </c>
    </row>
    <row r="34" spans="1:47" ht="26" x14ac:dyDescent="0.35">
      <c r="A34" s="3"/>
      <c r="B34" s="77" t="s">
        <v>2</v>
      </c>
      <c r="C34" s="6" t="s">
        <v>11</v>
      </c>
      <c r="D34" s="8">
        <v>33723.691487560798</v>
      </c>
      <c r="E34" s="8">
        <v>76463.788591342702</v>
      </c>
      <c r="F34" s="8">
        <v>31792.4055438418</v>
      </c>
      <c r="G34" s="8">
        <v>73452.072463788005</v>
      </c>
      <c r="H34" s="8">
        <v>48107.648824013799</v>
      </c>
      <c r="I34" s="8">
        <v>57316.223819614497</v>
      </c>
      <c r="J34" s="8">
        <v>47197.723338243202</v>
      </c>
      <c r="L34" s="71" t="s">
        <v>2</v>
      </c>
      <c r="M34" s="11" t="s">
        <v>11</v>
      </c>
      <c r="N34" s="13">
        <f t="shared" ref="N34:N35" si="55">D34/1000</f>
        <v>33.723691487560799</v>
      </c>
      <c r="O34" s="13">
        <f t="shared" si="49"/>
        <v>76.463788591342706</v>
      </c>
      <c r="P34" s="13">
        <f t="shared" si="50"/>
        <v>31.792405543841799</v>
      </c>
      <c r="Q34" s="13">
        <f t="shared" si="51"/>
        <v>73.452072463787999</v>
      </c>
      <c r="R34" s="13">
        <f t="shared" si="52"/>
        <v>48.1076488240138</v>
      </c>
      <c r="S34" s="13">
        <f t="shared" si="53"/>
        <v>57.3162238196145</v>
      </c>
      <c r="T34" s="13">
        <f t="shared" si="54"/>
        <v>47.1977233382432</v>
      </c>
      <c r="AC34" s="71" t="s">
        <v>2</v>
      </c>
      <c r="AD34" s="11" t="s">
        <v>11</v>
      </c>
      <c r="AE34" s="22">
        <f t="shared" ref="AE34" si="56">T34-R34</f>
        <v>-0.90992548577060006</v>
      </c>
      <c r="AO34" s="9">
        <v>3</v>
      </c>
      <c r="AP34" s="9">
        <v>1</v>
      </c>
      <c r="AQ34" s="9">
        <v>7</v>
      </c>
      <c r="AR34" s="9">
        <v>5</v>
      </c>
      <c r="AS34" s="9">
        <v>6</v>
      </c>
      <c r="AT34" s="9">
        <v>4</v>
      </c>
      <c r="AU34" s="9">
        <v>2</v>
      </c>
    </row>
    <row r="35" spans="1:47" ht="26" x14ac:dyDescent="0.35">
      <c r="A35" s="3"/>
      <c r="B35" s="78"/>
      <c r="C35" s="6" t="s">
        <v>12</v>
      </c>
      <c r="D35" s="8">
        <v>7419.6385663741203</v>
      </c>
      <c r="E35" s="8">
        <v>19721.781419349201</v>
      </c>
      <c r="F35" s="8">
        <v>8390.4257077118891</v>
      </c>
      <c r="G35" s="8">
        <v>22354.143477568501</v>
      </c>
      <c r="H35" s="8">
        <v>23492.524873383001</v>
      </c>
      <c r="I35" s="8">
        <v>31590.2524523988</v>
      </c>
      <c r="J35" s="8">
        <v>30697.359777978701</v>
      </c>
      <c r="L35" s="72"/>
      <c r="M35" s="11" t="s">
        <v>12</v>
      </c>
      <c r="N35" s="13">
        <f t="shared" si="55"/>
        <v>7.41963856637412</v>
      </c>
      <c r="O35" s="13">
        <f t="shared" si="49"/>
        <v>19.721781419349202</v>
      </c>
      <c r="P35" s="13">
        <f t="shared" si="50"/>
        <v>8.3904257077118896</v>
      </c>
      <c r="Q35" s="13">
        <f t="shared" si="51"/>
        <v>22.354143477568503</v>
      </c>
      <c r="R35" s="13">
        <f t="shared" si="52"/>
        <v>23.492524873383001</v>
      </c>
      <c r="S35" s="13">
        <f t="shared" si="53"/>
        <v>31.590252452398801</v>
      </c>
      <c r="T35" s="13">
        <f t="shared" si="54"/>
        <v>30.697359777978701</v>
      </c>
      <c r="AC35" s="72"/>
      <c r="AD35" s="11" t="s">
        <v>12</v>
      </c>
      <c r="AE35" s="22"/>
      <c r="AO35" s="9">
        <v>1</v>
      </c>
      <c r="AP35" s="9">
        <v>3</v>
      </c>
      <c r="AQ35" s="9">
        <v>2</v>
      </c>
      <c r="AR35" s="9">
        <v>4</v>
      </c>
      <c r="AS35" s="9">
        <v>5</v>
      </c>
      <c r="AT35" s="9">
        <v>7</v>
      </c>
      <c r="AU35" s="9">
        <v>6</v>
      </c>
    </row>
    <row r="36" spans="1:47" x14ac:dyDescent="0.35">
      <c r="A36" s="3"/>
    </row>
    <row r="37" spans="1:47" x14ac:dyDescent="0.35">
      <c r="A37" s="2" t="s">
        <v>6</v>
      </c>
    </row>
    <row r="38" spans="1:47" x14ac:dyDescent="0.35">
      <c r="A38" s="3"/>
    </row>
    <row r="39" spans="1:47" x14ac:dyDescent="0.35">
      <c r="A39" s="3"/>
      <c r="B39" s="79" t="s">
        <v>0</v>
      </c>
      <c r="C39" s="80"/>
      <c r="D39" s="7" t="s">
        <v>13</v>
      </c>
      <c r="E39" s="7" t="s">
        <v>16</v>
      </c>
      <c r="F39" s="7" t="s">
        <v>14</v>
      </c>
      <c r="G39" s="7" t="s">
        <v>15</v>
      </c>
      <c r="H39" s="7" t="s">
        <v>17</v>
      </c>
      <c r="I39" s="7" t="s">
        <v>18</v>
      </c>
      <c r="J39" s="7" t="s">
        <v>19</v>
      </c>
      <c r="L39" s="73" t="s">
        <v>0</v>
      </c>
      <c r="M39" s="74"/>
      <c r="N39" s="10" t="s">
        <v>13</v>
      </c>
      <c r="O39" s="10" t="s">
        <v>16</v>
      </c>
      <c r="P39" s="10" t="s">
        <v>14</v>
      </c>
      <c r="Q39" s="10" t="s">
        <v>15</v>
      </c>
      <c r="R39" s="10" t="s">
        <v>17</v>
      </c>
      <c r="S39" s="10" t="s">
        <v>18</v>
      </c>
      <c r="T39" s="10" t="s">
        <v>19</v>
      </c>
    </row>
    <row r="40" spans="1:47" ht="26" x14ac:dyDescent="0.35">
      <c r="A40" s="3"/>
      <c r="B40" s="77" t="s">
        <v>1</v>
      </c>
      <c r="C40" s="6" t="s">
        <v>11</v>
      </c>
      <c r="D40" s="8">
        <v>27977.650585338699</v>
      </c>
      <c r="E40" s="8">
        <v>53863.651905516497</v>
      </c>
      <c r="F40" s="8">
        <v>26305.374745416499</v>
      </c>
      <c r="G40" s="8">
        <v>52565.218457622002</v>
      </c>
      <c r="H40" s="8">
        <v>36930.807993743801</v>
      </c>
      <c r="I40" s="8">
        <v>45672.141756675897</v>
      </c>
      <c r="J40" s="8">
        <v>36737.008956723403</v>
      </c>
      <c r="L40" s="71" t="s">
        <v>1</v>
      </c>
      <c r="M40" s="11" t="s">
        <v>11</v>
      </c>
      <c r="N40" s="13">
        <f>D40/1000</f>
        <v>27.977650585338697</v>
      </c>
      <c r="O40" s="13">
        <f t="shared" ref="O40:O43" si="57">E40/1000</f>
        <v>53.863651905516498</v>
      </c>
      <c r="P40" s="13">
        <f t="shared" ref="P40:P43" si="58">F40/1000</f>
        <v>26.305374745416497</v>
      </c>
      <c r="Q40" s="13">
        <f t="shared" ref="Q40:Q43" si="59">G40/1000</f>
        <v>52.565218457622002</v>
      </c>
      <c r="R40" s="13">
        <f t="shared" ref="R40:R43" si="60">H40/1000</f>
        <v>36.930807993743798</v>
      </c>
      <c r="S40" s="13">
        <f t="shared" ref="S40:S43" si="61">I40/1000</f>
        <v>45.672141756675899</v>
      </c>
      <c r="T40" s="13">
        <f t="shared" ref="T40:T43" si="62">J40/1000</f>
        <v>36.7370089567234</v>
      </c>
      <c r="AC40" s="71" t="s">
        <v>1</v>
      </c>
      <c r="AD40" s="11" t="s">
        <v>11</v>
      </c>
      <c r="AE40" s="22">
        <f>T40-R40</f>
        <v>-0.19379903702039769</v>
      </c>
      <c r="AO40" s="9">
        <v>3</v>
      </c>
      <c r="AP40" s="9">
        <v>1</v>
      </c>
      <c r="AQ40" s="9">
        <v>7</v>
      </c>
      <c r="AR40" s="9">
        <v>5</v>
      </c>
      <c r="AS40" s="9">
        <v>6</v>
      </c>
      <c r="AT40" s="9">
        <v>4</v>
      </c>
      <c r="AU40" s="9">
        <v>2</v>
      </c>
    </row>
    <row r="41" spans="1:47" ht="26" x14ac:dyDescent="0.35">
      <c r="A41" s="3"/>
      <c r="B41" s="78"/>
      <c r="C41" s="6" t="s">
        <v>12</v>
      </c>
      <c r="D41" s="8">
        <v>5709.2146602334897</v>
      </c>
      <c r="E41" s="8">
        <v>15115.1083668261</v>
      </c>
      <c r="F41" s="8">
        <v>6426.3202191022501</v>
      </c>
      <c r="G41" s="8">
        <v>17087.895224656299</v>
      </c>
      <c r="H41" s="8">
        <v>17699.851198644799</v>
      </c>
      <c r="I41" s="8">
        <v>24057.965314081299</v>
      </c>
      <c r="J41" s="8">
        <v>23082.766024018001</v>
      </c>
      <c r="L41" s="72"/>
      <c r="M41" s="11" t="s">
        <v>12</v>
      </c>
      <c r="N41" s="13">
        <f>D41/1000</f>
        <v>5.7092146602334894</v>
      </c>
      <c r="O41" s="13">
        <f t="shared" si="57"/>
        <v>15.115108366826099</v>
      </c>
      <c r="P41" s="13">
        <f t="shared" si="58"/>
        <v>6.4263202191022497</v>
      </c>
      <c r="Q41" s="13">
        <f t="shared" si="59"/>
        <v>17.0878952246563</v>
      </c>
      <c r="R41" s="13">
        <f t="shared" si="60"/>
        <v>17.699851198644801</v>
      </c>
      <c r="S41" s="13">
        <f t="shared" si="61"/>
        <v>24.057965314081297</v>
      </c>
      <c r="T41" s="13">
        <f t="shared" si="62"/>
        <v>23.082766024017999</v>
      </c>
      <c r="AC41" s="72"/>
      <c r="AD41" s="11" t="s">
        <v>12</v>
      </c>
      <c r="AE41" s="22"/>
      <c r="AO41" s="9">
        <v>1</v>
      </c>
      <c r="AP41" s="9">
        <v>3</v>
      </c>
      <c r="AQ41" s="9">
        <v>2</v>
      </c>
      <c r="AR41" s="9">
        <v>4</v>
      </c>
      <c r="AS41" s="9">
        <v>5</v>
      </c>
      <c r="AT41" s="9">
        <v>7</v>
      </c>
      <c r="AU41" s="9">
        <v>6</v>
      </c>
    </row>
    <row r="42" spans="1:47" ht="26" x14ac:dyDescent="0.35">
      <c r="A42" s="3"/>
      <c r="B42" s="77" t="s">
        <v>2</v>
      </c>
      <c r="C42" s="6" t="s">
        <v>11</v>
      </c>
      <c r="D42" s="8">
        <v>36255.323435805898</v>
      </c>
      <c r="E42" s="8">
        <v>67526.113462166904</v>
      </c>
      <c r="F42" s="8">
        <v>33979.5853767031</v>
      </c>
      <c r="G42" s="8">
        <v>65747.671613903804</v>
      </c>
      <c r="H42" s="8">
        <v>46726.479715346599</v>
      </c>
      <c r="I42" s="8">
        <v>56299.737887032803</v>
      </c>
      <c r="J42" s="8">
        <v>46424.593004232003</v>
      </c>
      <c r="L42" s="71" t="s">
        <v>2</v>
      </c>
      <c r="M42" s="11" t="s">
        <v>11</v>
      </c>
      <c r="N42" s="13">
        <f t="shared" ref="N42:N43" si="63">D42/1000</f>
        <v>36.255323435805899</v>
      </c>
      <c r="O42" s="13">
        <f t="shared" si="57"/>
        <v>67.526113462166904</v>
      </c>
      <c r="P42" s="13">
        <f t="shared" si="58"/>
        <v>33.979585376703099</v>
      </c>
      <c r="Q42" s="13">
        <f t="shared" si="59"/>
        <v>65.747671613903805</v>
      </c>
      <c r="R42" s="13">
        <f t="shared" si="60"/>
        <v>46.726479715346599</v>
      </c>
      <c r="S42" s="13">
        <f t="shared" si="61"/>
        <v>56.299737887032805</v>
      </c>
      <c r="T42" s="13">
        <f t="shared" si="62"/>
        <v>46.424593004232001</v>
      </c>
      <c r="AC42" s="71" t="s">
        <v>2</v>
      </c>
      <c r="AD42" s="11" t="s">
        <v>11</v>
      </c>
      <c r="AE42" s="22">
        <f t="shared" ref="AE42" si="64">T42-R42</f>
        <v>-0.30188671111459797</v>
      </c>
      <c r="AO42" s="9">
        <v>3</v>
      </c>
      <c r="AP42" s="9">
        <v>1</v>
      </c>
      <c r="AQ42" s="9">
        <v>7</v>
      </c>
      <c r="AR42" s="9">
        <v>5</v>
      </c>
      <c r="AS42" s="9">
        <v>6</v>
      </c>
      <c r="AT42" s="9">
        <v>4</v>
      </c>
      <c r="AU42" s="9">
        <v>2</v>
      </c>
    </row>
    <row r="43" spans="1:47" ht="26" x14ac:dyDescent="0.35">
      <c r="A43" s="3"/>
      <c r="B43" s="78"/>
      <c r="C43" s="6" t="s">
        <v>12</v>
      </c>
      <c r="D43" s="8">
        <v>7450.3287443987301</v>
      </c>
      <c r="E43" s="8">
        <v>19517.515383796701</v>
      </c>
      <c r="F43" s="8">
        <v>8416.9402010563408</v>
      </c>
      <c r="G43" s="8">
        <v>22178.063300658101</v>
      </c>
      <c r="H43" s="8">
        <v>23360.092897731301</v>
      </c>
      <c r="I43" s="8">
        <v>31567.021181554599</v>
      </c>
      <c r="J43" s="8">
        <v>30627.407074479699</v>
      </c>
      <c r="L43" s="72"/>
      <c r="M43" s="11" t="s">
        <v>12</v>
      </c>
      <c r="N43" s="13">
        <f t="shared" si="63"/>
        <v>7.4503287443987301</v>
      </c>
      <c r="O43" s="13">
        <f t="shared" si="57"/>
        <v>19.517515383796702</v>
      </c>
      <c r="P43" s="13">
        <f t="shared" si="58"/>
        <v>8.4169402010563417</v>
      </c>
      <c r="Q43" s="13">
        <f t="shared" si="59"/>
        <v>22.178063300658103</v>
      </c>
      <c r="R43" s="13">
        <f t="shared" si="60"/>
        <v>23.360092897731302</v>
      </c>
      <c r="S43" s="13">
        <f t="shared" si="61"/>
        <v>31.567021181554598</v>
      </c>
      <c r="T43" s="13">
        <f t="shared" si="62"/>
        <v>30.627407074479699</v>
      </c>
      <c r="AC43" s="72"/>
      <c r="AD43" s="11" t="s">
        <v>12</v>
      </c>
      <c r="AE43" s="22"/>
      <c r="AO43" s="9">
        <v>1</v>
      </c>
      <c r="AP43" s="9">
        <v>3</v>
      </c>
      <c r="AQ43" s="9">
        <v>2</v>
      </c>
      <c r="AR43" s="9">
        <v>4</v>
      </c>
      <c r="AS43" s="9">
        <v>5</v>
      </c>
      <c r="AT43" s="9">
        <v>7</v>
      </c>
      <c r="AU43" s="9">
        <v>6</v>
      </c>
    </row>
    <row r="44" spans="1:47" x14ac:dyDescent="0.35">
      <c r="A44" s="3"/>
    </row>
    <row r="45" spans="1:47" x14ac:dyDescent="0.35">
      <c r="A45" s="2" t="s">
        <v>7</v>
      </c>
    </row>
    <row r="46" spans="1:47" x14ac:dyDescent="0.35">
      <c r="A46" s="3"/>
    </row>
    <row r="47" spans="1:47" x14ac:dyDescent="0.35">
      <c r="A47" s="3"/>
      <c r="B47" s="79" t="s">
        <v>0</v>
      </c>
      <c r="C47" s="80"/>
      <c r="D47" s="7" t="s">
        <v>13</v>
      </c>
      <c r="E47" s="7" t="s">
        <v>16</v>
      </c>
      <c r="F47" s="7" t="s">
        <v>14</v>
      </c>
      <c r="G47" s="7" t="s">
        <v>15</v>
      </c>
      <c r="H47" s="7" t="s">
        <v>17</v>
      </c>
      <c r="I47" s="7" t="s">
        <v>18</v>
      </c>
      <c r="J47" s="7" t="s">
        <v>19</v>
      </c>
      <c r="L47" s="73" t="s">
        <v>0</v>
      </c>
      <c r="M47" s="74"/>
      <c r="N47" s="10" t="s">
        <v>13</v>
      </c>
      <c r="O47" s="10" t="s">
        <v>16</v>
      </c>
      <c r="P47" s="10" t="s">
        <v>14</v>
      </c>
      <c r="Q47" s="10" t="s">
        <v>15</v>
      </c>
      <c r="R47" s="10" t="s">
        <v>17</v>
      </c>
      <c r="S47" s="10" t="s">
        <v>18</v>
      </c>
      <c r="T47" s="10" t="s">
        <v>19</v>
      </c>
    </row>
    <row r="48" spans="1:47" ht="26" x14ac:dyDescent="0.35">
      <c r="A48" s="3"/>
      <c r="B48" s="77" t="s">
        <v>1</v>
      </c>
      <c r="C48" s="6" t="s">
        <v>11</v>
      </c>
      <c r="D48" s="8">
        <v>27977.650585338699</v>
      </c>
      <c r="E48" s="8">
        <v>60480.708013834803</v>
      </c>
      <c r="F48" s="8">
        <v>26305.374745416499</v>
      </c>
      <c r="G48" s="8">
        <v>58273.438979824998</v>
      </c>
      <c r="H48" s="8">
        <v>37049.5878500322</v>
      </c>
      <c r="I48" s="8">
        <v>46452.462652096998</v>
      </c>
      <c r="J48" s="8">
        <v>36855.788813011801</v>
      </c>
      <c r="L48" s="71" t="s">
        <v>1</v>
      </c>
      <c r="M48" s="11" t="s">
        <v>11</v>
      </c>
      <c r="N48" s="13">
        <f>D48/1000</f>
        <v>27.977650585338697</v>
      </c>
      <c r="O48" s="13">
        <f t="shared" ref="O48:O51" si="65">E48/1000</f>
        <v>60.4807080138348</v>
      </c>
      <c r="P48" s="13">
        <f t="shared" ref="P48:P51" si="66">F48/1000</f>
        <v>26.305374745416497</v>
      </c>
      <c r="Q48" s="13">
        <f t="shared" ref="Q48:Q51" si="67">G48/1000</f>
        <v>58.273438979824995</v>
      </c>
      <c r="R48" s="13">
        <f t="shared" ref="R48:R51" si="68">H48/1000</f>
        <v>37.049587850032196</v>
      </c>
      <c r="S48" s="13">
        <f t="shared" ref="S48:S51" si="69">I48/1000</f>
        <v>46.452462652096997</v>
      </c>
      <c r="T48" s="13">
        <f t="shared" ref="T48:T51" si="70">J48/1000</f>
        <v>36.855788813011799</v>
      </c>
      <c r="AC48" s="71" t="s">
        <v>1</v>
      </c>
      <c r="AD48" s="11" t="s">
        <v>11</v>
      </c>
      <c r="AE48" s="22">
        <f>T48-R48</f>
        <v>-0.19379903702039769</v>
      </c>
      <c r="AO48" s="9">
        <v>3</v>
      </c>
      <c r="AP48" s="9">
        <v>1</v>
      </c>
      <c r="AQ48" s="9">
        <v>7</v>
      </c>
      <c r="AR48" s="9">
        <v>5</v>
      </c>
      <c r="AS48" s="9">
        <v>6</v>
      </c>
      <c r="AT48" s="9">
        <v>4</v>
      </c>
      <c r="AU48" s="9">
        <v>2</v>
      </c>
    </row>
    <row r="49" spans="1:47" ht="26" x14ac:dyDescent="0.35">
      <c r="A49" s="3"/>
      <c r="B49" s="78"/>
      <c r="C49" s="6" t="s">
        <v>12</v>
      </c>
      <c r="D49" s="8">
        <v>5709.2146602334897</v>
      </c>
      <c r="E49" s="8">
        <v>15266.3378307235</v>
      </c>
      <c r="F49" s="8">
        <v>6426.3202191022501</v>
      </c>
      <c r="G49" s="8">
        <v>17218.353711821899</v>
      </c>
      <c r="H49" s="8">
        <v>17702.565852063799</v>
      </c>
      <c r="I49" s="8">
        <v>24075.799152687301</v>
      </c>
      <c r="J49" s="8">
        <v>23085.480677437001</v>
      </c>
      <c r="L49" s="72"/>
      <c r="M49" s="11" t="s">
        <v>12</v>
      </c>
      <c r="N49" s="13">
        <f>D49/1000</f>
        <v>5.7092146602334894</v>
      </c>
      <c r="O49" s="13">
        <f t="shared" si="65"/>
        <v>15.266337830723499</v>
      </c>
      <c r="P49" s="13">
        <f t="shared" si="66"/>
        <v>6.4263202191022497</v>
      </c>
      <c r="Q49" s="13">
        <f t="shared" si="67"/>
        <v>17.218353711821898</v>
      </c>
      <c r="R49" s="13">
        <f t="shared" si="68"/>
        <v>17.702565852063799</v>
      </c>
      <c r="S49" s="13">
        <f t="shared" si="69"/>
        <v>24.075799152687303</v>
      </c>
      <c r="T49" s="13">
        <f t="shared" si="70"/>
        <v>23.085480677437001</v>
      </c>
      <c r="AC49" s="72"/>
      <c r="AD49" s="11" t="s">
        <v>12</v>
      </c>
      <c r="AE49" s="22"/>
      <c r="AO49" s="9">
        <v>1</v>
      </c>
      <c r="AP49" s="9">
        <v>3</v>
      </c>
      <c r="AQ49" s="9">
        <v>2</v>
      </c>
      <c r="AR49" s="9">
        <v>4</v>
      </c>
      <c r="AS49" s="9">
        <v>5</v>
      </c>
      <c r="AT49" s="9">
        <v>7</v>
      </c>
      <c r="AU49" s="9">
        <v>6</v>
      </c>
    </row>
    <row r="50" spans="1:47" ht="26" x14ac:dyDescent="0.35">
      <c r="A50" s="3"/>
      <c r="B50" s="77" t="s">
        <v>2</v>
      </c>
      <c r="C50" s="6" t="s">
        <v>11</v>
      </c>
      <c r="D50" s="8">
        <v>36255.323435805898</v>
      </c>
      <c r="E50" s="8">
        <v>76463.788591342702</v>
      </c>
      <c r="F50" s="8">
        <v>33979.5853767031</v>
      </c>
      <c r="G50" s="8">
        <v>73452.072463788005</v>
      </c>
      <c r="H50" s="8">
        <v>46845.259571634997</v>
      </c>
      <c r="I50" s="8">
        <v>57316.223819614497</v>
      </c>
      <c r="J50" s="8">
        <v>46543.372860520401</v>
      </c>
      <c r="L50" s="71" t="s">
        <v>2</v>
      </c>
      <c r="M50" s="11" t="s">
        <v>11</v>
      </c>
      <c r="N50" s="13">
        <f t="shared" ref="N50:N51" si="71">D50/1000</f>
        <v>36.255323435805899</v>
      </c>
      <c r="O50" s="13">
        <f t="shared" si="65"/>
        <v>76.463788591342706</v>
      </c>
      <c r="P50" s="13">
        <f t="shared" si="66"/>
        <v>33.979585376703099</v>
      </c>
      <c r="Q50" s="13">
        <f t="shared" si="67"/>
        <v>73.452072463787999</v>
      </c>
      <c r="R50" s="13">
        <f t="shared" si="68"/>
        <v>46.845259571634998</v>
      </c>
      <c r="S50" s="13">
        <f t="shared" si="69"/>
        <v>57.3162238196145</v>
      </c>
      <c r="T50" s="13">
        <f t="shared" si="70"/>
        <v>46.5433728605204</v>
      </c>
      <c r="AC50" s="71" t="s">
        <v>2</v>
      </c>
      <c r="AD50" s="11" t="s">
        <v>11</v>
      </c>
      <c r="AE50" s="22">
        <f t="shared" ref="AE50" si="72">T50-R50</f>
        <v>-0.30188671111459797</v>
      </c>
      <c r="AO50" s="9">
        <v>3</v>
      </c>
      <c r="AP50" s="9">
        <v>1</v>
      </c>
      <c r="AQ50" s="9">
        <v>7</v>
      </c>
      <c r="AR50" s="9">
        <v>5</v>
      </c>
      <c r="AS50" s="9">
        <v>6</v>
      </c>
      <c r="AT50" s="9">
        <v>4</v>
      </c>
      <c r="AU50" s="9">
        <v>2</v>
      </c>
    </row>
    <row r="51" spans="1:47" ht="26" x14ac:dyDescent="0.35">
      <c r="A51" s="3"/>
      <c r="B51" s="78"/>
      <c r="C51" s="6" t="s">
        <v>12</v>
      </c>
      <c r="D51" s="8">
        <v>7450.3287443987301</v>
      </c>
      <c r="E51" s="8">
        <v>19721.781419349201</v>
      </c>
      <c r="F51" s="8">
        <v>8416.9402010563408</v>
      </c>
      <c r="G51" s="8">
        <v>22354.143477568501</v>
      </c>
      <c r="H51" s="8">
        <v>23362.807551150399</v>
      </c>
      <c r="I51" s="8">
        <v>31590.2524523988</v>
      </c>
      <c r="J51" s="8">
        <v>30630.121727898699</v>
      </c>
      <c r="L51" s="72"/>
      <c r="M51" s="11" t="s">
        <v>12</v>
      </c>
      <c r="N51" s="13">
        <f t="shared" si="71"/>
        <v>7.4503287443987301</v>
      </c>
      <c r="O51" s="13">
        <f t="shared" si="65"/>
        <v>19.721781419349202</v>
      </c>
      <c r="P51" s="13">
        <f t="shared" si="66"/>
        <v>8.4169402010563417</v>
      </c>
      <c r="Q51" s="13">
        <f t="shared" si="67"/>
        <v>22.354143477568503</v>
      </c>
      <c r="R51" s="13">
        <f t="shared" si="68"/>
        <v>23.3628075511504</v>
      </c>
      <c r="S51" s="13">
        <f t="shared" si="69"/>
        <v>31.590252452398801</v>
      </c>
      <c r="T51" s="13">
        <f t="shared" si="70"/>
        <v>30.6301217278987</v>
      </c>
      <c r="AC51" s="72"/>
      <c r="AD51" s="11" t="s">
        <v>12</v>
      </c>
      <c r="AE51" s="22"/>
      <c r="AO51" s="9">
        <v>1</v>
      </c>
      <c r="AP51" s="9">
        <v>3</v>
      </c>
      <c r="AQ51" s="9">
        <v>2</v>
      </c>
      <c r="AR51" s="9">
        <v>4</v>
      </c>
      <c r="AS51" s="9">
        <v>5</v>
      </c>
      <c r="AT51" s="9">
        <v>7</v>
      </c>
      <c r="AU51" s="9">
        <v>6</v>
      </c>
    </row>
    <row r="52" spans="1:47" x14ac:dyDescent="0.35">
      <c r="A52" s="3"/>
    </row>
    <row r="53" spans="1:47" x14ac:dyDescent="0.35">
      <c r="A53" s="2" t="s">
        <v>8</v>
      </c>
    </row>
    <row r="54" spans="1:47" x14ac:dyDescent="0.35">
      <c r="A54" s="3"/>
    </row>
    <row r="55" spans="1:47" x14ac:dyDescent="0.35">
      <c r="A55" s="3"/>
      <c r="B55" s="79" t="s">
        <v>0</v>
      </c>
      <c r="C55" s="80"/>
      <c r="D55" s="7" t="s">
        <v>13</v>
      </c>
      <c r="E55" s="7" t="s">
        <v>16</v>
      </c>
      <c r="F55" s="7" t="s">
        <v>14</v>
      </c>
      <c r="G55" s="7" t="s">
        <v>15</v>
      </c>
      <c r="H55" s="7" t="s">
        <v>17</v>
      </c>
      <c r="I55" s="7" t="s">
        <v>18</v>
      </c>
      <c r="J55" s="7" t="s">
        <v>19</v>
      </c>
      <c r="L55" s="73" t="s">
        <v>0</v>
      </c>
      <c r="M55" s="74"/>
      <c r="N55" s="10" t="s">
        <v>13</v>
      </c>
      <c r="O55" s="10" t="s">
        <v>16</v>
      </c>
      <c r="P55" s="10" t="s">
        <v>14</v>
      </c>
      <c r="Q55" s="10" t="s">
        <v>15</v>
      </c>
      <c r="R55" s="10" t="s">
        <v>17</v>
      </c>
      <c r="S55" s="10" t="s">
        <v>18</v>
      </c>
      <c r="T55" s="10" t="s">
        <v>19</v>
      </c>
    </row>
    <row r="56" spans="1:47" ht="26" x14ac:dyDescent="0.35">
      <c r="A56" s="3"/>
      <c r="B56" s="77" t="s">
        <v>1</v>
      </c>
      <c r="C56" s="6" t="s">
        <v>11</v>
      </c>
      <c r="D56" s="8">
        <v>26094.164912545999</v>
      </c>
      <c r="E56" s="8">
        <v>53863.651905516497</v>
      </c>
      <c r="F56" s="8">
        <v>24675.725826888502</v>
      </c>
      <c r="G56" s="8">
        <v>52565.218457622002</v>
      </c>
      <c r="H56" s="8">
        <v>36930.807993743801</v>
      </c>
      <c r="I56" s="8">
        <v>45672.141756675897</v>
      </c>
      <c r="J56" s="8">
        <v>36737.008956723403</v>
      </c>
      <c r="L56" s="71" t="s">
        <v>1</v>
      </c>
      <c r="M56" s="11" t="s">
        <v>11</v>
      </c>
      <c r="N56" s="13">
        <f>D56/1000</f>
        <v>26.094164912545999</v>
      </c>
      <c r="O56" s="13">
        <f t="shared" ref="O56:O59" si="73">E56/1000</f>
        <v>53.863651905516498</v>
      </c>
      <c r="P56" s="13">
        <f t="shared" ref="P56:P59" si="74">F56/1000</f>
        <v>24.675725826888502</v>
      </c>
      <c r="Q56" s="13">
        <f t="shared" ref="Q56:Q59" si="75">G56/1000</f>
        <v>52.565218457622002</v>
      </c>
      <c r="R56" s="13">
        <f t="shared" ref="R56:R59" si="76">H56/1000</f>
        <v>36.930807993743798</v>
      </c>
      <c r="S56" s="13">
        <f t="shared" ref="S56:S59" si="77">I56/1000</f>
        <v>45.672141756675899</v>
      </c>
      <c r="T56" s="13">
        <f t="shared" ref="T56:T59" si="78">J56/1000</f>
        <v>36.7370089567234</v>
      </c>
      <c r="AC56" s="71" t="s">
        <v>1</v>
      </c>
      <c r="AD56" s="11" t="s">
        <v>11</v>
      </c>
      <c r="AE56" s="22">
        <f>T56-R56</f>
        <v>-0.19379903702039769</v>
      </c>
      <c r="AO56" s="9">
        <v>3</v>
      </c>
      <c r="AP56" s="9">
        <v>1</v>
      </c>
      <c r="AQ56" s="9">
        <v>7</v>
      </c>
      <c r="AR56" s="9">
        <v>5</v>
      </c>
      <c r="AS56" s="9">
        <v>6</v>
      </c>
      <c r="AT56" s="9">
        <v>4</v>
      </c>
      <c r="AU56" s="9">
        <v>2</v>
      </c>
    </row>
    <row r="57" spans="1:47" ht="26" x14ac:dyDescent="0.35">
      <c r="A57" s="3"/>
      <c r="B57" s="78"/>
      <c r="C57" s="6" t="s">
        <v>12</v>
      </c>
      <c r="D57" s="8">
        <v>5686.38175569345</v>
      </c>
      <c r="E57" s="8">
        <v>15115.1083668261</v>
      </c>
      <c r="F57" s="8">
        <v>6406.56449771396</v>
      </c>
      <c r="G57" s="8">
        <v>17087.895224656299</v>
      </c>
      <c r="H57" s="8">
        <v>17699.851198644799</v>
      </c>
      <c r="I57" s="8">
        <v>24057.965314081299</v>
      </c>
      <c r="J57" s="8">
        <v>23082.766024018001</v>
      </c>
      <c r="L57" s="72"/>
      <c r="M57" s="11" t="s">
        <v>12</v>
      </c>
      <c r="N57" s="13">
        <f>D57/1000</f>
        <v>5.6863817556934499</v>
      </c>
      <c r="O57" s="13">
        <f t="shared" si="73"/>
        <v>15.115108366826099</v>
      </c>
      <c r="P57" s="13">
        <f t="shared" si="74"/>
        <v>6.4065644977139602</v>
      </c>
      <c r="Q57" s="13">
        <f t="shared" si="75"/>
        <v>17.0878952246563</v>
      </c>
      <c r="R57" s="13">
        <f t="shared" si="76"/>
        <v>17.699851198644801</v>
      </c>
      <c r="S57" s="13">
        <f t="shared" si="77"/>
        <v>24.057965314081297</v>
      </c>
      <c r="T57" s="13">
        <f t="shared" si="78"/>
        <v>23.082766024017999</v>
      </c>
      <c r="AC57" s="72"/>
      <c r="AD57" s="11" t="s">
        <v>12</v>
      </c>
      <c r="AE57" s="22"/>
      <c r="AO57" s="9">
        <v>1</v>
      </c>
      <c r="AP57" s="9">
        <v>3</v>
      </c>
      <c r="AQ57" s="9">
        <v>2</v>
      </c>
      <c r="AR57" s="9">
        <v>4</v>
      </c>
      <c r="AS57" s="9">
        <v>5</v>
      </c>
      <c r="AT57" s="9">
        <v>7</v>
      </c>
      <c r="AU57" s="9">
        <v>6</v>
      </c>
    </row>
    <row r="58" spans="1:47" ht="26" x14ac:dyDescent="0.35">
      <c r="A58" s="3"/>
      <c r="B58" s="77" t="s">
        <v>2</v>
      </c>
      <c r="C58" s="6" t="s">
        <v>11</v>
      </c>
      <c r="D58" s="8">
        <v>33723.691487560798</v>
      </c>
      <c r="E58" s="8">
        <v>67526.113462166904</v>
      </c>
      <c r="F58" s="8">
        <v>31792.4055438418</v>
      </c>
      <c r="G58" s="8">
        <v>65747.671613903804</v>
      </c>
      <c r="H58" s="8">
        <v>46726.479715346599</v>
      </c>
      <c r="I58" s="8">
        <v>56299.737887032803</v>
      </c>
      <c r="J58" s="8">
        <v>46424.593004232003</v>
      </c>
      <c r="L58" s="71" t="s">
        <v>2</v>
      </c>
      <c r="M58" s="11" t="s">
        <v>11</v>
      </c>
      <c r="N58" s="13">
        <f t="shared" ref="N58:N59" si="79">D58/1000</f>
        <v>33.723691487560799</v>
      </c>
      <c r="O58" s="13">
        <f t="shared" si="73"/>
        <v>67.526113462166904</v>
      </c>
      <c r="P58" s="13">
        <f t="shared" si="74"/>
        <v>31.792405543841799</v>
      </c>
      <c r="Q58" s="13">
        <f t="shared" si="75"/>
        <v>65.747671613903805</v>
      </c>
      <c r="R58" s="13">
        <f t="shared" si="76"/>
        <v>46.726479715346599</v>
      </c>
      <c r="S58" s="13">
        <f t="shared" si="77"/>
        <v>56.299737887032805</v>
      </c>
      <c r="T58" s="13">
        <f t="shared" si="78"/>
        <v>46.424593004232001</v>
      </c>
      <c r="AC58" s="71" t="s">
        <v>2</v>
      </c>
      <c r="AD58" s="11" t="s">
        <v>11</v>
      </c>
      <c r="AE58" s="22">
        <f t="shared" ref="AE58" si="80">T58-R58</f>
        <v>-0.30188671111459797</v>
      </c>
      <c r="AO58" s="9">
        <v>3</v>
      </c>
      <c r="AP58" s="9">
        <v>1</v>
      </c>
      <c r="AQ58" s="9">
        <v>7</v>
      </c>
      <c r="AR58" s="9">
        <v>5</v>
      </c>
      <c r="AS58" s="9">
        <v>6</v>
      </c>
      <c r="AT58" s="9">
        <v>4</v>
      </c>
      <c r="AU58" s="9">
        <v>2</v>
      </c>
    </row>
    <row r="59" spans="1:47" ht="26" x14ac:dyDescent="0.35">
      <c r="A59" s="3"/>
      <c r="B59" s="78"/>
      <c r="C59" s="6" t="s">
        <v>12</v>
      </c>
      <c r="D59" s="8">
        <v>7419.6385663741203</v>
      </c>
      <c r="E59" s="8">
        <v>19517.515383796701</v>
      </c>
      <c r="F59" s="8">
        <v>8390.4257077118891</v>
      </c>
      <c r="G59" s="8">
        <v>22178.063300658101</v>
      </c>
      <c r="H59" s="8">
        <v>23360.092897731301</v>
      </c>
      <c r="I59" s="8">
        <v>31567.021181554599</v>
      </c>
      <c r="J59" s="8">
        <v>30627.407074479699</v>
      </c>
      <c r="L59" s="72"/>
      <c r="M59" s="11" t="s">
        <v>12</v>
      </c>
      <c r="N59" s="13">
        <f t="shared" si="79"/>
        <v>7.41963856637412</v>
      </c>
      <c r="O59" s="13">
        <f t="shared" si="73"/>
        <v>19.517515383796702</v>
      </c>
      <c r="P59" s="13">
        <f t="shared" si="74"/>
        <v>8.3904257077118896</v>
      </c>
      <c r="Q59" s="13">
        <f t="shared" si="75"/>
        <v>22.178063300658103</v>
      </c>
      <c r="R59" s="13">
        <f t="shared" si="76"/>
        <v>23.360092897731302</v>
      </c>
      <c r="S59" s="13">
        <f t="shared" si="77"/>
        <v>31.567021181554598</v>
      </c>
      <c r="T59" s="13">
        <f t="shared" si="78"/>
        <v>30.627407074479699</v>
      </c>
      <c r="AC59" s="72"/>
      <c r="AD59" s="11" t="s">
        <v>12</v>
      </c>
      <c r="AE59" s="22"/>
      <c r="AO59" s="9">
        <v>1</v>
      </c>
      <c r="AP59" s="9">
        <v>3</v>
      </c>
      <c r="AQ59" s="9">
        <v>2</v>
      </c>
      <c r="AR59" s="9">
        <v>4</v>
      </c>
      <c r="AS59" s="9">
        <v>5</v>
      </c>
      <c r="AT59" s="9">
        <v>7</v>
      </c>
      <c r="AU59" s="9">
        <v>6</v>
      </c>
    </row>
    <row r="60" spans="1:47" x14ac:dyDescent="0.35">
      <c r="A60" s="3"/>
    </row>
    <row r="61" spans="1:47" x14ac:dyDescent="0.35">
      <c r="A61" s="2" t="s">
        <v>9</v>
      </c>
    </row>
    <row r="62" spans="1:47" x14ac:dyDescent="0.35">
      <c r="A62" s="3"/>
    </row>
    <row r="63" spans="1:47" x14ac:dyDescent="0.35">
      <c r="A63" s="3"/>
      <c r="B63" s="79" t="s">
        <v>0</v>
      </c>
      <c r="C63" s="80"/>
      <c r="D63" s="7" t="s">
        <v>13</v>
      </c>
      <c r="E63" s="7" t="s">
        <v>16</v>
      </c>
      <c r="F63" s="7" t="s">
        <v>14</v>
      </c>
      <c r="G63" s="7" t="s">
        <v>15</v>
      </c>
      <c r="H63" s="7" t="s">
        <v>17</v>
      </c>
      <c r="I63" s="7" t="s">
        <v>18</v>
      </c>
      <c r="J63" s="7" t="s">
        <v>19</v>
      </c>
      <c r="L63" s="73" t="s">
        <v>0</v>
      </c>
      <c r="M63" s="74"/>
      <c r="N63" s="10" t="s">
        <v>13</v>
      </c>
      <c r="O63" s="10" t="s">
        <v>16</v>
      </c>
      <c r="P63" s="10" t="s">
        <v>14</v>
      </c>
      <c r="Q63" s="10" t="s">
        <v>15</v>
      </c>
      <c r="R63" s="10" t="s">
        <v>17</v>
      </c>
      <c r="S63" s="10" t="s">
        <v>18</v>
      </c>
      <c r="T63" s="10" t="s">
        <v>19</v>
      </c>
    </row>
    <row r="64" spans="1:47" ht="26" x14ac:dyDescent="0.35">
      <c r="A64" s="3"/>
      <c r="B64" s="77" t="s">
        <v>1</v>
      </c>
      <c r="C64" s="6" t="s">
        <v>11</v>
      </c>
      <c r="D64" s="8">
        <v>26094.164912545999</v>
      </c>
      <c r="E64" s="8">
        <v>60480.708013834803</v>
      </c>
      <c r="F64" s="8">
        <v>24675.725826888502</v>
      </c>
      <c r="G64" s="8">
        <v>58273.438979824998</v>
      </c>
      <c r="H64" s="8">
        <v>37049.5878500322</v>
      </c>
      <c r="I64" s="8">
        <v>46452.462652096998</v>
      </c>
      <c r="J64" s="8">
        <v>36855.788813011801</v>
      </c>
      <c r="L64" s="71" t="s">
        <v>1</v>
      </c>
      <c r="M64" s="11" t="s">
        <v>11</v>
      </c>
      <c r="N64" s="13">
        <f>D64/1000</f>
        <v>26.094164912545999</v>
      </c>
      <c r="O64" s="13">
        <f t="shared" ref="O64:O67" si="81">E64/1000</f>
        <v>60.4807080138348</v>
      </c>
      <c r="P64" s="13">
        <f t="shared" ref="P64:P67" si="82">F64/1000</f>
        <v>24.675725826888502</v>
      </c>
      <c r="Q64" s="13">
        <f t="shared" ref="Q64:Q67" si="83">G64/1000</f>
        <v>58.273438979824995</v>
      </c>
      <c r="R64" s="13">
        <f t="shared" ref="R64:R67" si="84">H64/1000</f>
        <v>37.049587850032196</v>
      </c>
      <c r="S64" s="13">
        <f t="shared" ref="S64:S67" si="85">I64/1000</f>
        <v>46.452462652096997</v>
      </c>
      <c r="T64" s="13">
        <f t="shared" ref="T64:T67" si="86">J64/1000</f>
        <v>36.855788813011799</v>
      </c>
      <c r="AC64" s="71" t="s">
        <v>1</v>
      </c>
      <c r="AD64" s="11" t="s">
        <v>11</v>
      </c>
      <c r="AE64" s="22">
        <f>T64-R64</f>
        <v>-0.19379903702039769</v>
      </c>
      <c r="AO64" s="9">
        <v>3</v>
      </c>
      <c r="AP64" s="9">
        <v>1</v>
      </c>
      <c r="AQ64" s="9">
        <v>7</v>
      </c>
      <c r="AR64" s="9">
        <v>5</v>
      </c>
      <c r="AS64" s="9">
        <v>6</v>
      </c>
      <c r="AT64" s="9">
        <v>4</v>
      </c>
      <c r="AU64" s="9">
        <v>2</v>
      </c>
    </row>
    <row r="65" spans="1:47" ht="26" x14ac:dyDescent="0.35">
      <c r="A65" s="3"/>
      <c r="B65" s="78"/>
      <c r="C65" s="6" t="s">
        <v>12</v>
      </c>
      <c r="D65" s="8">
        <v>5686.38175569345</v>
      </c>
      <c r="E65" s="8">
        <v>15266.3378307235</v>
      </c>
      <c r="F65" s="8">
        <v>6406.56449771396</v>
      </c>
      <c r="G65" s="8">
        <v>17218.353711821899</v>
      </c>
      <c r="H65" s="8">
        <v>17702.565852063799</v>
      </c>
      <c r="I65" s="8">
        <v>24075.799152687301</v>
      </c>
      <c r="J65" s="8">
        <v>23085.480677437001</v>
      </c>
      <c r="L65" s="72"/>
      <c r="M65" s="11" t="s">
        <v>12</v>
      </c>
      <c r="N65" s="13">
        <f>D65/1000</f>
        <v>5.6863817556934499</v>
      </c>
      <c r="O65" s="13">
        <f t="shared" si="81"/>
        <v>15.266337830723499</v>
      </c>
      <c r="P65" s="13">
        <f t="shared" si="82"/>
        <v>6.4065644977139602</v>
      </c>
      <c r="Q65" s="13">
        <f t="shared" si="83"/>
        <v>17.218353711821898</v>
      </c>
      <c r="R65" s="13">
        <f t="shared" si="84"/>
        <v>17.702565852063799</v>
      </c>
      <c r="S65" s="13">
        <f t="shared" si="85"/>
        <v>24.075799152687303</v>
      </c>
      <c r="T65" s="13">
        <f t="shared" si="86"/>
        <v>23.085480677437001</v>
      </c>
      <c r="AC65" s="72"/>
      <c r="AD65" s="11" t="s">
        <v>12</v>
      </c>
      <c r="AE65" s="22"/>
      <c r="AO65" s="9">
        <v>1</v>
      </c>
      <c r="AP65" s="9">
        <v>3</v>
      </c>
      <c r="AQ65" s="9">
        <v>2</v>
      </c>
      <c r="AR65" s="9">
        <v>4</v>
      </c>
      <c r="AS65" s="9">
        <v>5</v>
      </c>
      <c r="AT65" s="9">
        <v>7</v>
      </c>
      <c r="AU65" s="9">
        <v>6</v>
      </c>
    </row>
    <row r="66" spans="1:47" ht="26" x14ac:dyDescent="0.35">
      <c r="A66" s="3"/>
      <c r="B66" s="77" t="s">
        <v>2</v>
      </c>
      <c r="C66" s="6" t="s">
        <v>11</v>
      </c>
      <c r="D66" s="8">
        <v>33723.691487560798</v>
      </c>
      <c r="E66" s="8">
        <v>76463.788591342702</v>
      </c>
      <c r="F66" s="8">
        <v>31792.4055438418</v>
      </c>
      <c r="G66" s="8">
        <v>73452.072463788005</v>
      </c>
      <c r="H66" s="8">
        <v>46845.259571634997</v>
      </c>
      <c r="I66" s="8">
        <v>57316.223819614497</v>
      </c>
      <c r="J66" s="8">
        <v>46543.372860520401</v>
      </c>
      <c r="L66" s="71" t="s">
        <v>2</v>
      </c>
      <c r="M66" s="11" t="s">
        <v>11</v>
      </c>
      <c r="N66" s="13">
        <f t="shared" ref="N66:N67" si="87">D66/1000</f>
        <v>33.723691487560799</v>
      </c>
      <c r="O66" s="13">
        <f t="shared" si="81"/>
        <v>76.463788591342706</v>
      </c>
      <c r="P66" s="13">
        <f t="shared" si="82"/>
        <v>31.792405543841799</v>
      </c>
      <c r="Q66" s="13">
        <f t="shared" si="83"/>
        <v>73.452072463787999</v>
      </c>
      <c r="R66" s="13">
        <f t="shared" si="84"/>
        <v>46.845259571634998</v>
      </c>
      <c r="S66" s="13">
        <f t="shared" si="85"/>
        <v>57.3162238196145</v>
      </c>
      <c r="T66" s="13">
        <f t="shared" si="86"/>
        <v>46.5433728605204</v>
      </c>
      <c r="AC66" s="71" t="s">
        <v>2</v>
      </c>
      <c r="AD66" s="11" t="s">
        <v>11</v>
      </c>
      <c r="AE66" s="22">
        <f t="shared" ref="AE66" si="88">T66-R66</f>
        <v>-0.30188671111459797</v>
      </c>
      <c r="AO66" s="9">
        <v>3</v>
      </c>
      <c r="AP66" s="9">
        <v>1</v>
      </c>
      <c r="AQ66" s="9">
        <v>7</v>
      </c>
      <c r="AR66" s="9">
        <v>5</v>
      </c>
      <c r="AS66" s="9">
        <v>6</v>
      </c>
      <c r="AT66" s="9">
        <v>4</v>
      </c>
      <c r="AU66" s="9">
        <v>2</v>
      </c>
    </row>
    <row r="67" spans="1:47" ht="26" x14ac:dyDescent="0.35">
      <c r="A67" s="3"/>
      <c r="B67" s="78"/>
      <c r="C67" s="6" t="s">
        <v>12</v>
      </c>
      <c r="D67" s="8">
        <v>7419.6385663741203</v>
      </c>
      <c r="E67" s="8">
        <v>19721.781419349201</v>
      </c>
      <c r="F67" s="8">
        <v>8390.4257077118891</v>
      </c>
      <c r="G67" s="8">
        <v>22354.143477568501</v>
      </c>
      <c r="H67" s="8">
        <v>23362.807551150399</v>
      </c>
      <c r="I67" s="8">
        <v>31590.2524523988</v>
      </c>
      <c r="J67" s="8">
        <v>30630.121727898699</v>
      </c>
      <c r="L67" s="72"/>
      <c r="M67" s="11" t="s">
        <v>12</v>
      </c>
      <c r="N67" s="13">
        <f t="shared" si="87"/>
        <v>7.41963856637412</v>
      </c>
      <c r="O67" s="13">
        <f t="shared" si="81"/>
        <v>19.721781419349202</v>
      </c>
      <c r="P67" s="13">
        <f t="shared" si="82"/>
        <v>8.3904257077118896</v>
      </c>
      <c r="Q67" s="13">
        <f t="shared" si="83"/>
        <v>22.354143477568503</v>
      </c>
      <c r="R67" s="13">
        <f t="shared" si="84"/>
        <v>23.3628075511504</v>
      </c>
      <c r="S67" s="13">
        <f t="shared" si="85"/>
        <v>31.590252452398801</v>
      </c>
      <c r="T67" s="13">
        <f t="shared" si="86"/>
        <v>30.6301217278987</v>
      </c>
      <c r="AC67" s="72"/>
      <c r="AD67" s="11" t="s">
        <v>12</v>
      </c>
      <c r="AE67" s="22"/>
      <c r="AO67" s="9">
        <v>1</v>
      </c>
      <c r="AP67" s="9">
        <v>3</v>
      </c>
      <c r="AQ67" s="9">
        <v>2</v>
      </c>
      <c r="AR67" s="9">
        <v>4</v>
      </c>
      <c r="AS67" s="9">
        <v>5</v>
      </c>
      <c r="AT67" s="9">
        <v>7</v>
      </c>
      <c r="AU67" s="9">
        <v>6</v>
      </c>
    </row>
    <row r="68" spans="1:47" x14ac:dyDescent="0.35">
      <c r="A68" s="3"/>
    </row>
    <row r="69" spans="1:47" x14ac:dyDescent="0.35">
      <c r="AO69" s="76" t="s">
        <v>20</v>
      </c>
      <c r="AP69" s="76" t="s">
        <v>0</v>
      </c>
      <c r="AQ69" s="76" t="s">
        <v>21</v>
      </c>
      <c r="AR69" s="76" t="s">
        <v>1</v>
      </c>
      <c r="AS69" s="76"/>
      <c r="AT69" s="76" t="s">
        <v>2</v>
      </c>
      <c r="AU69" s="76"/>
    </row>
    <row r="70" spans="1:47" x14ac:dyDescent="0.35">
      <c r="AO70" s="76"/>
      <c r="AP70" s="76"/>
      <c r="AQ70" s="76"/>
      <c r="AR70" s="14" t="s">
        <v>22</v>
      </c>
      <c r="AS70" s="14" t="s">
        <v>25</v>
      </c>
      <c r="AT70" s="14" t="s">
        <v>22</v>
      </c>
      <c r="AU70" s="14" t="s">
        <v>25</v>
      </c>
    </row>
    <row r="71" spans="1:47" x14ac:dyDescent="0.35">
      <c r="AO71" s="76"/>
      <c r="AP71" s="76"/>
      <c r="AQ71" s="76"/>
      <c r="AR71" s="15"/>
      <c r="AS71" s="15"/>
      <c r="AT71" s="15"/>
      <c r="AU71" s="15"/>
    </row>
    <row r="72" spans="1:47" x14ac:dyDescent="0.35">
      <c r="AO72" s="76"/>
      <c r="AP72" s="76"/>
      <c r="AQ72" s="76"/>
      <c r="AR72" s="14" t="s">
        <v>23</v>
      </c>
      <c r="AS72" s="14" t="s">
        <v>23</v>
      </c>
      <c r="AT72" s="14" t="s">
        <v>23</v>
      </c>
      <c r="AU72" s="14" t="s">
        <v>23</v>
      </c>
    </row>
    <row r="73" spans="1:47" x14ac:dyDescent="0.35">
      <c r="AO73" s="76"/>
      <c r="AP73" s="76"/>
      <c r="AQ73" s="76"/>
      <c r="AR73" s="15"/>
      <c r="AS73" s="15"/>
      <c r="AT73" s="15"/>
      <c r="AU73" s="15"/>
    </row>
    <row r="74" spans="1:47" x14ac:dyDescent="0.35">
      <c r="AO74" s="76"/>
      <c r="AP74" s="76"/>
      <c r="AQ74" s="76"/>
      <c r="AR74" s="14" t="s">
        <v>24</v>
      </c>
      <c r="AS74" s="14" t="s">
        <v>24</v>
      </c>
      <c r="AT74" s="14" t="s">
        <v>24</v>
      </c>
      <c r="AU74" s="14" t="s">
        <v>24</v>
      </c>
    </row>
    <row r="75" spans="1:47" x14ac:dyDescent="0.35">
      <c r="AO75" s="76" t="s">
        <v>26</v>
      </c>
      <c r="AP75" s="76" t="s">
        <v>13</v>
      </c>
      <c r="AQ75" s="14" t="s">
        <v>27</v>
      </c>
      <c r="AR75" s="16">
        <f>N7</f>
        <v>27.977650585338697</v>
      </c>
      <c r="AS75" s="16">
        <f>N8</f>
        <v>5.7092146602334894</v>
      </c>
      <c r="AT75" s="16">
        <f>N9</f>
        <v>36.255323435805899</v>
      </c>
      <c r="AU75" s="16">
        <f>N10</f>
        <v>7.4503287443987301</v>
      </c>
    </row>
    <row r="76" spans="1:47" x14ac:dyDescent="0.35">
      <c r="AO76" s="76"/>
      <c r="AP76" s="76"/>
      <c r="AQ76" s="14" t="s">
        <v>28</v>
      </c>
      <c r="AR76" s="16">
        <f>N64</f>
        <v>26.094164912545999</v>
      </c>
      <c r="AS76" s="16">
        <f>N65</f>
        <v>5.6863817556934499</v>
      </c>
      <c r="AT76" s="16">
        <f>N66</f>
        <v>33.723691487560799</v>
      </c>
      <c r="AU76" s="16">
        <f>N67</f>
        <v>7.41963856637412</v>
      </c>
    </row>
    <row r="77" spans="1:47" x14ac:dyDescent="0.35">
      <c r="AO77" s="76"/>
      <c r="AP77" s="76" t="s">
        <v>14</v>
      </c>
      <c r="AQ77" s="14" t="s">
        <v>27</v>
      </c>
      <c r="AR77" s="16">
        <f>P7</f>
        <v>26.305374745416497</v>
      </c>
      <c r="AS77" s="16">
        <f>P8</f>
        <v>6.4263202191022497</v>
      </c>
      <c r="AT77" s="16">
        <f>P9</f>
        <v>33.979585376703099</v>
      </c>
      <c r="AU77" s="16">
        <f>P10</f>
        <v>8.4169402010563417</v>
      </c>
    </row>
    <row r="78" spans="1:47" x14ac:dyDescent="0.35">
      <c r="AO78" s="76"/>
      <c r="AP78" s="76"/>
      <c r="AQ78" s="14" t="s">
        <v>28</v>
      </c>
      <c r="AR78" s="16">
        <f>P64</f>
        <v>24.675725826888502</v>
      </c>
      <c r="AS78" s="16">
        <f>P65</f>
        <v>6.4065644977139602</v>
      </c>
      <c r="AT78" s="16">
        <f>P66</f>
        <v>31.792405543841799</v>
      </c>
      <c r="AU78" s="16">
        <f>P67</f>
        <v>8.3904257077118896</v>
      </c>
    </row>
    <row r="79" spans="1:47" x14ac:dyDescent="0.35">
      <c r="AO79" s="76" t="s">
        <v>29</v>
      </c>
      <c r="AP79" s="76" t="s">
        <v>16</v>
      </c>
      <c r="AQ79" s="14" t="s">
        <v>30</v>
      </c>
      <c r="AR79" s="16">
        <f>O56</f>
        <v>53.863651905516498</v>
      </c>
      <c r="AS79" s="16">
        <f>O57</f>
        <v>15.115108366826099</v>
      </c>
      <c r="AT79" s="16">
        <f>O58</f>
        <v>67.526113462166904</v>
      </c>
      <c r="AU79" s="16">
        <f>O59</f>
        <v>19.517515383796702</v>
      </c>
    </row>
    <row r="80" spans="1:47" x14ac:dyDescent="0.35">
      <c r="AO80" s="76"/>
      <c r="AP80" s="76"/>
      <c r="AQ80" s="14" t="s">
        <v>31</v>
      </c>
      <c r="AR80" s="16">
        <f>O16</f>
        <v>60.4807080138348</v>
      </c>
      <c r="AS80" s="16">
        <f>O17</f>
        <v>15.266337830723499</v>
      </c>
      <c r="AT80" s="16">
        <f>O18</f>
        <v>76.463788591342706</v>
      </c>
      <c r="AU80" s="16">
        <f>O19</f>
        <v>19.721781419349202</v>
      </c>
    </row>
    <row r="81" spans="41:47" x14ac:dyDescent="0.35">
      <c r="AO81" s="76"/>
      <c r="AP81" s="76" t="s">
        <v>15</v>
      </c>
      <c r="AQ81" s="14" t="s">
        <v>30</v>
      </c>
      <c r="AR81" s="16">
        <f>Q56</f>
        <v>52.565218457622002</v>
      </c>
      <c r="AS81" s="16">
        <f>Q57</f>
        <v>17.0878952246563</v>
      </c>
      <c r="AT81" s="16">
        <f>Q58</f>
        <v>65.747671613903805</v>
      </c>
      <c r="AU81" s="16">
        <f>Q59</f>
        <v>22.178063300658103</v>
      </c>
    </row>
    <row r="82" spans="41:47" x14ac:dyDescent="0.35">
      <c r="AO82" s="76"/>
      <c r="AP82" s="76"/>
      <c r="AQ82" s="14" t="s">
        <v>31</v>
      </c>
      <c r="AR82" s="16">
        <f>Q64</f>
        <v>58.273438979824995</v>
      </c>
      <c r="AS82" s="16">
        <f>Q65</f>
        <v>17.218353711821898</v>
      </c>
      <c r="AT82" s="16">
        <f>Q66</f>
        <v>73.452072463787999</v>
      </c>
      <c r="AU82" s="16">
        <f>Q67</f>
        <v>22.354143477568503</v>
      </c>
    </row>
    <row r="83" spans="41:47" x14ac:dyDescent="0.35">
      <c r="AO83" s="76"/>
      <c r="AP83" s="76" t="s">
        <v>18</v>
      </c>
      <c r="AQ83" s="14" t="s">
        <v>30</v>
      </c>
      <c r="AR83" s="16">
        <f>S56</f>
        <v>45.672141756675899</v>
      </c>
      <c r="AS83" s="16">
        <f>S57</f>
        <v>24.057965314081297</v>
      </c>
      <c r="AT83" s="16">
        <f>S58</f>
        <v>56.299737887032805</v>
      </c>
      <c r="AU83" s="16">
        <f>S59</f>
        <v>31.567021181554598</v>
      </c>
    </row>
    <row r="84" spans="41:47" x14ac:dyDescent="0.35">
      <c r="AO84" s="76"/>
      <c r="AP84" s="76"/>
      <c r="AQ84" s="14" t="s">
        <v>31</v>
      </c>
      <c r="AR84" s="16">
        <f>S64</f>
        <v>46.452462652096997</v>
      </c>
      <c r="AS84" s="16">
        <f>S65</f>
        <v>24.075799152687303</v>
      </c>
      <c r="AT84" s="16">
        <f>S66</f>
        <v>57.3162238196145</v>
      </c>
      <c r="AU84" s="16">
        <f>S67</f>
        <v>31.590252452398801</v>
      </c>
    </row>
    <row r="85" spans="41:47" x14ac:dyDescent="0.35">
      <c r="AO85" s="76" t="s">
        <v>32</v>
      </c>
      <c r="AP85" s="76" t="s">
        <v>17</v>
      </c>
      <c r="AQ85" s="14" t="s">
        <v>36</v>
      </c>
      <c r="AR85" s="16">
        <f>R7</f>
        <v>39.334445666937498</v>
      </c>
      <c r="AS85" s="16">
        <f>R8</f>
        <v>17.813295168842899</v>
      </c>
      <c r="AT85" s="16">
        <f>R9</f>
        <v>49.988538566058601</v>
      </c>
      <c r="AU85" s="16">
        <f>R10</f>
        <v>23.514051587583701</v>
      </c>
    </row>
    <row r="86" spans="41:47" ht="15" customHeight="1" x14ac:dyDescent="0.35">
      <c r="AO86" s="76"/>
      <c r="AP86" s="76"/>
      <c r="AQ86" s="14" t="s">
        <v>37</v>
      </c>
      <c r="AR86" s="16">
        <f>R16</f>
        <v>39.453225523225896</v>
      </c>
      <c r="AS86" s="16">
        <f>R17</f>
        <v>17.816009822261901</v>
      </c>
      <c r="AT86" s="16">
        <f>R18</f>
        <v>50.107318422346999</v>
      </c>
      <c r="AU86" s="16">
        <f>R19</f>
        <v>23.516766241002799</v>
      </c>
    </row>
    <row r="87" spans="41:47" ht="15" customHeight="1" x14ac:dyDescent="0.35">
      <c r="AO87" s="76"/>
      <c r="AP87" s="76"/>
      <c r="AQ87" s="14" t="s">
        <v>35</v>
      </c>
      <c r="AR87" s="16">
        <f>R24</f>
        <v>37.860995493147797</v>
      </c>
      <c r="AS87" s="16">
        <f>R25</f>
        <v>17.7954329943306</v>
      </c>
      <c r="AT87" s="16">
        <f>R26</f>
        <v>47.988868967725402</v>
      </c>
      <c r="AU87" s="16">
        <f>R27</f>
        <v>23.4898102199639</v>
      </c>
    </row>
    <row r="88" spans="41:47" ht="15" customHeight="1" x14ac:dyDescent="0.35">
      <c r="AO88" s="76"/>
      <c r="AP88" s="76"/>
      <c r="AQ88" s="14" t="s">
        <v>38</v>
      </c>
      <c r="AR88" s="16">
        <f>R32</f>
        <v>37.979775349436196</v>
      </c>
      <c r="AS88" s="16">
        <f>R33</f>
        <v>17.798147647749701</v>
      </c>
      <c r="AT88" s="16">
        <f>R34</f>
        <v>48.1076488240138</v>
      </c>
      <c r="AU88" s="16">
        <f>R35</f>
        <v>23.492524873383001</v>
      </c>
    </row>
    <row r="89" spans="41:47" ht="15" customHeight="1" x14ac:dyDescent="0.35">
      <c r="AO89" s="76"/>
      <c r="AP89" s="76"/>
      <c r="AQ89" s="14" t="s">
        <v>33</v>
      </c>
      <c r="AR89" s="16">
        <f>R40</f>
        <v>36.930807993743798</v>
      </c>
      <c r="AS89" s="16">
        <f>R41</f>
        <v>17.699851198644801</v>
      </c>
      <c r="AT89" s="16">
        <f>R42</f>
        <v>46.726479715346599</v>
      </c>
      <c r="AU89" s="16">
        <f>R43</f>
        <v>23.360092897731302</v>
      </c>
    </row>
    <row r="90" spans="41:47" ht="15" customHeight="1" x14ac:dyDescent="0.35">
      <c r="AO90" s="76"/>
      <c r="AP90" s="76"/>
      <c r="AQ90" s="14" t="s">
        <v>34</v>
      </c>
      <c r="AR90" s="16">
        <f>R48</f>
        <v>37.049587850032196</v>
      </c>
      <c r="AS90" s="16">
        <f>R49</f>
        <v>17.702565852063799</v>
      </c>
      <c r="AT90" s="16">
        <f>R50</f>
        <v>46.845259571634998</v>
      </c>
      <c r="AU90" s="14">
        <f>48</f>
        <v>48</v>
      </c>
    </row>
    <row r="91" spans="41:47" ht="15" customHeight="1" x14ac:dyDescent="0.35">
      <c r="AO91" s="76"/>
      <c r="AP91" s="76" t="s">
        <v>19</v>
      </c>
      <c r="AQ91" s="14" t="s">
        <v>36</v>
      </c>
      <c r="AR91" s="16">
        <f>T7</f>
        <v>37.9830477213699</v>
      </c>
      <c r="AS91" s="16">
        <f>T8</f>
        <v>23.141575047548699</v>
      </c>
      <c r="AT91" s="16">
        <f>T9</f>
        <v>48.115457975793795</v>
      </c>
      <c r="AU91" s="16">
        <f>T10</f>
        <v>30.707210464808501</v>
      </c>
    </row>
    <row r="92" spans="41:47" ht="15" customHeight="1" x14ac:dyDescent="0.35">
      <c r="AO92" s="76"/>
      <c r="AP92" s="76"/>
      <c r="AQ92" s="14" t="s">
        <v>37</v>
      </c>
      <c r="AR92" s="16">
        <f>T16</f>
        <v>38.101827577658305</v>
      </c>
      <c r="AS92" s="16">
        <f>T17</f>
        <v>23.1442897009677</v>
      </c>
      <c r="AT92" s="16">
        <f>T18</f>
        <v>48.234237832082201</v>
      </c>
      <c r="AU92" s="16">
        <f>T19</f>
        <v>30.709925118227499</v>
      </c>
    </row>
    <row r="93" spans="41:47" ht="15" customHeight="1" x14ac:dyDescent="0.35">
      <c r="AO93" s="76"/>
      <c r="AP93" s="76"/>
      <c r="AQ93" s="14" t="s">
        <v>35</v>
      </c>
      <c r="AR93" s="16">
        <f>T24</f>
        <v>37.219215445485496</v>
      </c>
      <c r="AS93" s="16">
        <f>T25</f>
        <v>23.132315348338899</v>
      </c>
      <c r="AT93" s="16">
        <f>T26</f>
        <v>47.078943481954795</v>
      </c>
      <c r="AU93" s="16">
        <f>T27</f>
        <v>30.694645124559599</v>
      </c>
    </row>
    <row r="94" spans="41:47" ht="15" customHeight="1" x14ac:dyDescent="0.35">
      <c r="AO94" s="76"/>
      <c r="AP94" s="76"/>
      <c r="AQ94" s="14" t="s">
        <v>38</v>
      </c>
      <c r="AR94" s="13">
        <f>T32</f>
        <v>37.337995301773901</v>
      </c>
      <c r="AS94" s="13">
        <f>T33</f>
        <v>23.135030001757901</v>
      </c>
      <c r="AT94" s="13">
        <f>T34</f>
        <v>47.1977233382432</v>
      </c>
      <c r="AU94" s="13">
        <f>T35</f>
        <v>30.697359777978701</v>
      </c>
    </row>
    <row r="95" spans="41:47" ht="15" customHeight="1" x14ac:dyDescent="0.35">
      <c r="AO95" s="76"/>
      <c r="AP95" s="76"/>
      <c r="AQ95" s="14" t="s">
        <v>33</v>
      </c>
      <c r="AR95" s="13">
        <f>T40</f>
        <v>36.7370089567234</v>
      </c>
      <c r="AS95" s="13">
        <f>T41</f>
        <v>23.082766024017999</v>
      </c>
      <c r="AT95" s="13">
        <f>T42</f>
        <v>46.424593004232001</v>
      </c>
      <c r="AU95" s="13">
        <f>T43</f>
        <v>30.627407074479699</v>
      </c>
    </row>
    <row r="96" spans="41:47" ht="15" customHeight="1" x14ac:dyDescent="0.35">
      <c r="AO96" s="76"/>
      <c r="AP96" s="76"/>
      <c r="AQ96" s="14" t="s">
        <v>34</v>
      </c>
      <c r="AR96" s="13">
        <f>T48</f>
        <v>36.855788813011799</v>
      </c>
      <c r="AS96" s="13">
        <f>T49</f>
        <v>23.085480677437001</v>
      </c>
      <c r="AT96" s="13">
        <f>T50</f>
        <v>46.5433728605204</v>
      </c>
      <c r="AU96" s="13">
        <f>T51</f>
        <v>30.6301217278987</v>
      </c>
    </row>
    <row r="98" spans="49:54" x14ac:dyDescent="0.35">
      <c r="AW98" s="70" t="s">
        <v>20</v>
      </c>
      <c r="AX98" s="70" t="s">
        <v>0</v>
      </c>
      <c r="AY98" s="70" t="s">
        <v>1</v>
      </c>
      <c r="AZ98" s="70"/>
      <c r="BA98" s="70" t="s">
        <v>2</v>
      </c>
      <c r="BB98" s="70"/>
    </row>
    <row r="99" spans="49:54" ht="39" x14ac:dyDescent="0.35">
      <c r="AW99" s="70"/>
      <c r="AX99" s="70"/>
      <c r="AY99" s="19" t="s">
        <v>40</v>
      </c>
      <c r="AZ99" s="19" t="s">
        <v>41</v>
      </c>
      <c r="BA99" s="19" t="s">
        <v>40</v>
      </c>
      <c r="BB99" s="19" t="s">
        <v>41</v>
      </c>
    </row>
    <row r="100" spans="49:54" x14ac:dyDescent="0.35">
      <c r="AW100" s="69" t="s">
        <v>26</v>
      </c>
      <c r="AX100" s="20" t="s">
        <v>13</v>
      </c>
      <c r="AY100" s="21"/>
      <c r="AZ100" s="21"/>
      <c r="BA100" s="21"/>
      <c r="BB100" s="21"/>
    </row>
    <row r="101" spans="49:54" x14ac:dyDescent="0.35">
      <c r="AW101" s="69"/>
      <c r="AX101" s="20" t="s">
        <v>14</v>
      </c>
      <c r="AY101" s="21"/>
      <c r="AZ101" s="21"/>
      <c r="BA101" s="21"/>
      <c r="BB101" s="21"/>
    </row>
    <row r="102" spans="49:54" x14ac:dyDescent="0.35">
      <c r="AW102" s="69" t="s">
        <v>29</v>
      </c>
      <c r="AX102" s="20" t="s">
        <v>16</v>
      </c>
      <c r="AY102" s="21"/>
      <c r="AZ102" s="21"/>
      <c r="BA102" s="21"/>
      <c r="BB102" s="21"/>
    </row>
    <row r="103" spans="49:54" x14ac:dyDescent="0.35">
      <c r="AW103" s="69"/>
      <c r="AX103" s="20" t="s">
        <v>15</v>
      </c>
      <c r="AY103" s="21"/>
      <c r="AZ103" s="21"/>
      <c r="BA103" s="21"/>
      <c r="BB103" s="21"/>
    </row>
    <row r="104" spans="49:54" x14ac:dyDescent="0.35">
      <c r="AW104" s="69"/>
      <c r="AX104" s="20" t="s">
        <v>18</v>
      </c>
      <c r="AY104" s="21"/>
      <c r="AZ104" s="21"/>
      <c r="BA104" s="21"/>
      <c r="BB104" s="21"/>
    </row>
    <row r="105" spans="49:54" x14ac:dyDescent="0.35">
      <c r="AW105" s="69" t="s">
        <v>42</v>
      </c>
      <c r="AX105" s="20" t="s">
        <v>17</v>
      </c>
      <c r="AY105" s="21"/>
      <c r="AZ105" s="21"/>
      <c r="BA105" s="21"/>
      <c r="BB105" s="21"/>
    </row>
    <row r="106" spans="49:54" x14ac:dyDescent="0.35">
      <c r="AW106" s="69"/>
      <c r="AX106" s="20" t="s">
        <v>19</v>
      </c>
      <c r="AY106" s="21"/>
      <c r="AZ106" s="21"/>
      <c r="BA106" s="21"/>
      <c r="BB106" s="21"/>
    </row>
  </sheetData>
  <mergeCells count="108">
    <mergeCell ref="AI5:AJ5"/>
    <mergeCell ref="AK5:AL5"/>
    <mergeCell ref="AC48:AC49"/>
    <mergeCell ref="AC50:AC51"/>
    <mergeCell ref="AC56:AC57"/>
    <mergeCell ref="AC58:AC59"/>
    <mergeCell ref="AC64:AC65"/>
    <mergeCell ref="AC32:AC33"/>
    <mergeCell ref="AC34:AC35"/>
    <mergeCell ref="AC40:AC41"/>
    <mergeCell ref="AC42:AC43"/>
    <mergeCell ref="AC16:AC17"/>
    <mergeCell ref="AC18:AC19"/>
    <mergeCell ref="AC24:AC25"/>
    <mergeCell ref="AC26:AC27"/>
    <mergeCell ref="BI6:BJ6"/>
    <mergeCell ref="BI7:BI8"/>
    <mergeCell ref="BI9:BI10"/>
    <mergeCell ref="AC7:AC8"/>
    <mergeCell ref="AC9:AC10"/>
    <mergeCell ref="B16:B17"/>
    <mergeCell ref="L16:L17"/>
    <mergeCell ref="B6:C6"/>
    <mergeCell ref="B7:B8"/>
    <mergeCell ref="B9:B10"/>
    <mergeCell ref="L6:M6"/>
    <mergeCell ref="L7:L8"/>
    <mergeCell ref="L9:L10"/>
    <mergeCell ref="B15:C15"/>
    <mergeCell ref="L15:M15"/>
    <mergeCell ref="AW6:AX6"/>
    <mergeCell ref="AW9:AW10"/>
    <mergeCell ref="AW15:AX15"/>
    <mergeCell ref="AW16:AW17"/>
    <mergeCell ref="AW7:AW8"/>
    <mergeCell ref="B18:B19"/>
    <mergeCell ref="L18:L19"/>
    <mergeCell ref="B23:C23"/>
    <mergeCell ref="L23:M23"/>
    <mergeCell ref="B24:B25"/>
    <mergeCell ref="L24:L25"/>
    <mergeCell ref="B26:B27"/>
    <mergeCell ref="L26:L27"/>
    <mergeCell ref="B31:C31"/>
    <mergeCell ref="L31:M31"/>
    <mergeCell ref="B32:B33"/>
    <mergeCell ref="L32:L33"/>
    <mergeCell ref="B34:B35"/>
    <mergeCell ref="L34:L35"/>
    <mergeCell ref="B39:C39"/>
    <mergeCell ref="L39:M39"/>
    <mergeCell ref="B40:B41"/>
    <mergeCell ref="L40:L41"/>
    <mergeCell ref="B42:B43"/>
    <mergeCell ref="L42:L43"/>
    <mergeCell ref="B47:C47"/>
    <mergeCell ref="L47:M47"/>
    <mergeCell ref="B48:B49"/>
    <mergeCell ref="L48:L49"/>
    <mergeCell ref="B50:B51"/>
    <mergeCell ref="L50:L51"/>
    <mergeCell ref="B55:C55"/>
    <mergeCell ref="L55:M55"/>
    <mergeCell ref="B56:B57"/>
    <mergeCell ref="L56:L57"/>
    <mergeCell ref="BK22:BL22"/>
    <mergeCell ref="BM22:BN22"/>
    <mergeCell ref="BJ22:BJ23"/>
    <mergeCell ref="BI22:BI23"/>
    <mergeCell ref="BI24:BI25"/>
    <mergeCell ref="BI26:BI28"/>
    <mergeCell ref="BI29:BI30"/>
    <mergeCell ref="AO79:AO84"/>
    <mergeCell ref="AP79:AP80"/>
    <mergeCell ref="AP81:AP82"/>
    <mergeCell ref="AP83:AP84"/>
    <mergeCell ref="AO69:AO74"/>
    <mergeCell ref="AP69:AP74"/>
    <mergeCell ref="AQ69:AQ74"/>
    <mergeCell ref="AR69:AS69"/>
    <mergeCell ref="AT69:AU69"/>
    <mergeCell ref="AO75:AO78"/>
    <mergeCell ref="AP75:AP76"/>
    <mergeCell ref="AP77:AP78"/>
    <mergeCell ref="A2:J2"/>
    <mergeCell ref="AW102:AW104"/>
    <mergeCell ref="AW105:AW106"/>
    <mergeCell ref="AY98:AZ98"/>
    <mergeCell ref="BA98:BB98"/>
    <mergeCell ref="AW100:AW101"/>
    <mergeCell ref="AW18:AW19"/>
    <mergeCell ref="AW23:AX23"/>
    <mergeCell ref="AW24:AW25"/>
    <mergeCell ref="AW26:AW27"/>
    <mergeCell ref="AW98:AW99"/>
    <mergeCell ref="AX98:AX99"/>
    <mergeCell ref="AP91:AP96"/>
    <mergeCell ref="AP85:AP90"/>
    <mergeCell ref="AO85:AO96"/>
    <mergeCell ref="B66:B67"/>
    <mergeCell ref="L66:L67"/>
    <mergeCell ref="B58:B59"/>
    <mergeCell ref="L58:L59"/>
    <mergeCell ref="B63:C63"/>
    <mergeCell ref="L63:M63"/>
    <mergeCell ref="B64:B65"/>
    <mergeCell ref="L64:L65"/>
    <mergeCell ref="AC66:AC67"/>
  </mergeCells>
  <conditionalFormatting sqref="N7:T7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7 Q7:T7">
    <cfRule type="top10" dxfId="31" priority="74" bottom="1" rank="1"/>
  </conditionalFormatting>
  <conditionalFormatting sqref="N8:T8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8 Q8:T8">
    <cfRule type="top10" dxfId="30" priority="70" bottom="1" rank="1"/>
  </conditionalFormatting>
  <conditionalFormatting sqref="N9:T9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9 Q9:T9">
    <cfRule type="top10" dxfId="29" priority="68" bottom="1" rank="1"/>
  </conditionalFormatting>
  <conditionalFormatting sqref="N10:T10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0 Q10:T10">
    <cfRule type="top10" dxfId="28" priority="66" bottom="1" rank="1"/>
  </conditionalFormatting>
  <conditionalFormatting sqref="N16:T16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6 Q16:T16">
    <cfRule type="top10" dxfId="27" priority="64" bottom="1" rank="1"/>
  </conditionalFormatting>
  <conditionalFormatting sqref="N17:T17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7 Q17:T17">
    <cfRule type="top10" dxfId="26" priority="62" bottom="1" rank="1"/>
  </conditionalFormatting>
  <conditionalFormatting sqref="N18:T18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8 Q18:T18">
    <cfRule type="top10" dxfId="25" priority="60" bottom="1" rank="1"/>
  </conditionalFormatting>
  <conditionalFormatting sqref="N19:T1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9 Q19:T19">
    <cfRule type="top10" dxfId="24" priority="58" bottom="1" rank="1"/>
  </conditionalFormatting>
  <conditionalFormatting sqref="N24:T24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4 Q24:T24">
    <cfRule type="top10" dxfId="23" priority="56" bottom="1" rank="1"/>
  </conditionalFormatting>
  <conditionalFormatting sqref="N25:T25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5 Q25:T25">
    <cfRule type="top10" dxfId="22" priority="54" bottom="1" rank="1"/>
  </conditionalFormatting>
  <conditionalFormatting sqref="N26:T26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6 Q26:T26">
    <cfRule type="top10" dxfId="21" priority="52" bottom="1" rank="1"/>
  </conditionalFormatting>
  <conditionalFormatting sqref="N27:T27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7 Q27:T27">
    <cfRule type="top10" dxfId="20" priority="50" bottom="1" rank="1"/>
  </conditionalFormatting>
  <conditionalFormatting sqref="N32:T32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2 Q32:T32">
    <cfRule type="top10" dxfId="19" priority="48" bottom="1" rank="1"/>
  </conditionalFormatting>
  <conditionalFormatting sqref="N33:T33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3 Q33:T33">
    <cfRule type="top10" dxfId="18" priority="46" bottom="1" rank="1"/>
  </conditionalFormatting>
  <conditionalFormatting sqref="N34:T34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4 Q34:T34">
    <cfRule type="top10" dxfId="17" priority="44" bottom="1" rank="1"/>
  </conditionalFormatting>
  <conditionalFormatting sqref="N35:T35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5 Q35:T35">
    <cfRule type="top10" dxfId="16" priority="42" bottom="1" rank="1"/>
  </conditionalFormatting>
  <conditionalFormatting sqref="N40:T40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0 Q40:T40">
    <cfRule type="top10" dxfId="15" priority="40" bottom="1" rank="1"/>
  </conditionalFormatting>
  <conditionalFormatting sqref="N41:T41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1 Q41:T41">
    <cfRule type="top10" dxfId="14" priority="38" bottom="1" rank="1"/>
  </conditionalFormatting>
  <conditionalFormatting sqref="N42:T42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2 Q42:T42">
    <cfRule type="top10" dxfId="13" priority="36" bottom="1" rank="1"/>
  </conditionalFormatting>
  <conditionalFormatting sqref="N43:T43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3 Q43:T43">
    <cfRule type="top10" dxfId="12" priority="34" bottom="1" rank="1"/>
  </conditionalFormatting>
  <conditionalFormatting sqref="N48:T48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8 Q48:T48">
    <cfRule type="top10" dxfId="11" priority="32" bottom="1" rank="1"/>
  </conditionalFormatting>
  <conditionalFormatting sqref="N49:T4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49 Q49:T49">
    <cfRule type="top10" dxfId="10" priority="30" bottom="1" rank="1"/>
  </conditionalFormatting>
  <conditionalFormatting sqref="N50:T50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0 Q50:T50">
    <cfRule type="top10" dxfId="9" priority="28" bottom="1" rank="1"/>
  </conditionalFormatting>
  <conditionalFormatting sqref="N51:T51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1 Q51:T51">
    <cfRule type="top10" dxfId="8" priority="26" bottom="1" rank="1"/>
  </conditionalFormatting>
  <conditionalFormatting sqref="N56:T56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6 Q56:T56">
    <cfRule type="top10" dxfId="7" priority="24" bottom="1" rank="1"/>
  </conditionalFormatting>
  <conditionalFormatting sqref="N57:T57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7 Q57:T57">
    <cfRule type="top10" dxfId="6" priority="22" bottom="1" rank="1"/>
  </conditionalFormatting>
  <conditionalFormatting sqref="N58:T58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8 Q58:T58">
    <cfRule type="top10" dxfId="5" priority="20" bottom="1" rank="1"/>
  </conditionalFormatting>
  <conditionalFormatting sqref="N59:T5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9 Q59:T59">
    <cfRule type="top10" dxfId="4" priority="18" bottom="1" rank="1"/>
  </conditionalFormatting>
  <conditionalFormatting sqref="N64:T64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4 Q64:T64">
    <cfRule type="top10" dxfId="3" priority="16" bottom="1" rank="1"/>
  </conditionalFormatting>
  <conditionalFormatting sqref="N65:T65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5 Q65:T65">
    <cfRule type="top10" dxfId="2" priority="14" bottom="1" rank="1"/>
  </conditionalFormatting>
  <conditionalFormatting sqref="N66:T6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6 Q66:T66">
    <cfRule type="top10" dxfId="1" priority="12" bottom="1" rank="1"/>
  </conditionalFormatting>
  <conditionalFormatting sqref="N67:T67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67 Q67:T67">
    <cfRule type="top10" dxfId="0" priority="10" bottom="1" rank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46"/>
  <sheetViews>
    <sheetView workbookViewId="0">
      <selection activeCell="C46" sqref="C46"/>
    </sheetView>
  </sheetViews>
  <sheetFormatPr defaultRowHeight="14.5" x14ac:dyDescent="0.35"/>
  <cols>
    <col min="1" max="1" width="47.6328125" bestFit="1" customWidth="1"/>
    <col min="2" max="2" width="19.26953125" bestFit="1" customWidth="1"/>
    <col min="3" max="3" width="9" bestFit="1" customWidth="1"/>
    <col min="7" max="7" width="9.453125" bestFit="1" customWidth="1"/>
  </cols>
  <sheetData>
    <row r="2" spans="1:66" ht="54" customHeight="1" x14ac:dyDescent="0.35">
      <c r="A2" s="68" t="s">
        <v>138</v>
      </c>
      <c r="B2" s="68"/>
      <c r="C2" s="68"/>
      <c r="D2" s="68"/>
      <c r="E2" s="68"/>
      <c r="F2" s="68"/>
      <c r="G2" s="68"/>
      <c r="H2" s="68"/>
      <c r="I2" s="68"/>
      <c r="J2" s="68"/>
    </row>
    <row r="8" spans="1:66" x14ac:dyDescent="0.35">
      <c r="A8" s="40" t="s">
        <v>67</v>
      </c>
      <c r="B8" s="36"/>
      <c r="C8" s="36"/>
      <c r="D8" s="36">
        <v>2019</v>
      </c>
      <c r="E8" s="36">
        <v>2020</v>
      </c>
      <c r="F8" s="36">
        <v>2021</v>
      </c>
      <c r="G8" s="36">
        <v>2022</v>
      </c>
      <c r="H8" s="36">
        <v>2023</v>
      </c>
      <c r="I8" s="36">
        <v>2024</v>
      </c>
      <c r="J8" s="36">
        <v>2025</v>
      </c>
      <c r="K8" s="36">
        <v>2026</v>
      </c>
      <c r="L8" s="36">
        <v>2027</v>
      </c>
      <c r="M8" s="36">
        <v>2028</v>
      </c>
      <c r="N8" s="36">
        <v>2029</v>
      </c>
      <c r="O8" s="36">
        <v>2030</v>
      </c>
      <c r="P8" s="36">
        <v>2031</v>
      </c>
      <c r="Q8" s="36">
        <v>2032</v>
      </c>
      <c r="R8" s="36">
        <v>2033</v>
      </c>
      <c r="S8" s="36">
        <v>2034</v>
      </c>
      <c r="T8" s="36">
        <v>2035</v>
      </c>
      <c r="U8" s="36">
        <v>2036</v>
      </c>
      <c r="V8" s="36">
        <v>2037</v>
      </c>
      <c r="W8" s="36">
        <v>2038</v>
      </c>
      <c r="X8" s="36">
        <v>2039</v>
      </c>
      <c r="Y8" s="36">
        <v>2040</v>
      </c>
      <c r="Z8" s="36">
        <v>2041</v>
      </c>
      <c r="AA8" s="36">
        <v>2042</v>
      </c>
      <c r="AB8" s="36">
        <v>2043</v>
      </c>
      <c r="AC8" s="36">
        <v>2044</v>
      </c>
      <c r="AD8" s="36">
        <v>2045</v>
      </c>
      <c r="AE8" s="36">
        <v>2046</v>
      </c>
      <c r="AF8" s="36">
        <v>2047</v>
      </c>
      <c r="AG8" s="36">
        <v>2048</v>
      </c>
      <c r="AH8" s="36">
        <v>2049</v>
      </c>
      <c r="AI8" s="36">
        <v>2050</v>
      </c>
    </row>
    <row r="9" spans="1:66" x14ac:dyDescent="0.35">
      <c r="A9" s="40" t="s">
        <v>68</v>
      </c>
      <c r="B9" s="36"/>
      <c r="C9" s="36"/>
      <c r="D9" s="36">
        <v>0</v>
      </c>
      <c r="E9" s="36">
        <v>1</v>
      </c>
      <c r="F9" s="36">
        <v>2</v>
      </c>
      <c r="G9" s="36">
        <v>3</v>
      </c>
      <c r="H9" s="36">
        <v>4</v>
      </c>
      <c r="I9" s="36">
        <v>5</v>
      </c>
      <c r="J9" s="36">
        <v>6</v>
      </c>
      <c r="K9" s="36">
        <v>7</v>
      </c>
      <c r="L9" s="36">
        <v>8</v>
      </c>
      <c r="M9" s="36">
        <v>9</v>
      </c>
      <c r="N9" s="36">
        <v>10</v>
      </c>
      <c r="O9" s="36">
        <v>11</v>
      </c>
      <c r="P9" s="36">
        <v>12</v>
      </c>
      <c r="Q9" s="36">
        <v>13</v>
      </c>
      <c r="R9" s="36">
        <v>14</v>
      </c>
      <c r="S9" s="36">
        <v>15</v>
      </c>
      <c r="T9" s="36">
        <v>16</v>
      </c>
      <c r="U9" s="36">
        <v>17</v>
      </c>
      <c r="V9" s="36">
        <v>18</v>
      </c>
      <c r="W9" s="36">
        <v>19</v>
      </c>
      <c r="X9" s="36">
        <v>20</v>
      </c>
      <c r="Y9" s="36">
        <v>21</v>
      </c>
      <c r="Z9" s="36">
        <v>22</v>
      </c>
      <c r="AA9" s="36">
        <v>23</v>
      </c>
      <c r="AB9" s="36">
        <v>24</v>
      </c>
      <c r="AC9" s="36">
        <v>25</v>
      </c>
      <c r="AD9" s="36">
        <v>26</v>
      </c>
      <c r="AE9" s="36">
        <v>27</v>
      </c>
      <c r="AF9" s="36">
        <v>28</v>
      </c>
      <c r="AG9" s="36">
        <v>29</v>
      </c>
      <c r="AH9" s="36">
        <v>30</v>
      </c>
      <c r="AI9" s="36">
        <v>31</v>
      </c>
    </row>
    <row r="10" spans="1:66" x14ac:dyDescent="0.35">
      <c r="A10" s="40" t="s">
        <v>69</v>
      </c>
      <c r="B10" s="36"/>
      <c r="C10" s="36"/>
      <c r="D10" s="36">
        <v>1</v>
      </c>
      <c r="E10" s="36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6">
        <v>13</v>
      </c>
      <c r="Q10" s="36">
        <v>14</v>
      </c>
      <c r="R10" s="36">
        <v>15</v>
      </c>
      <c r="S10" s="36">
        <v>16</v>
      </c>
      <c r="T10" s="36">
        <v>17</v>
      </c>
      <c r="U10" s="36">
        <v>18</v>
      </c>
      <c r="V10" s="36">
        <v>19</v>
      </c>
      <c r="W10" s="36">
        <v>20</v>
      </c>
      <c r="X10" s="36">
        <v>21</v>
      </c>
      <c r="Y10" s="36">
        <v>22</v>
      </c>
      <c r="Z10" s="36">
        <v>23</v>
      </c>
      <c r="AA10" s="36">
        <v>24</v>
      </c>
      <c r="AB10" s="36">
        <v>25</v>
      </c>
      <c r="AC10" s="36">
        <v>26</v>
      </c>
      <c r="AD10" s="36">
        <v>27</v>
      </c>
      <c r="AE10" s="36">
        <v>28</v>
      </c>
      <c r="AF10" s="36">
        <v>29</v>
      </c>
      <c r="AG10" s="36">
        <v>30</v>
      </c>
      <c r="AH10" s="36">
        <v>31</v>
      </c>
      <c r="AI10" s="36">
        <v>32</v>
      </c>
    </row>
    <row r="11" spans="1:66" x14ac:dyDescent="0.35">
      <c r="A11" s="40" t="s">
        <v>122</v>
      </c>
      <c r="B11" s="36"/>
      <c r="C11" s="36"/>
      <c r="D11" s="36" t="s">
        <v>70</v>
      </c>
      <c r="E11" s="36"/>
      <c r="F11" s="36">
        <v>0</v>
      </c>
      <c r="G11" s="36">
        <v>1</v>
      </c>
      <c r="H11" s="36">
        <v>2</v>
      </c>
      <c r="I11" s="36">
        <v>3</v>
      </c>
      <c r="J11" s="36">
        <v>4</v>
      </c>
      <c r="K11" s="36">
        <v>5</v>
      </c>
      <c r="L11" s="36">
        <v>6</v>
      </c>
      <c r="M11" s="36">
        <v>7</v>
      </c>
      <c r="N11" s="36">
        <v>8</v>
      </c>
      <c r="O11" s="36">
        <v>9</v>
      </c>
      <c r="P11" s="36">
        <v>10</v>
      </c>
      <c r="Q11" s="36">
        <v>11</v>
      </c>
      <c r="R11" s="36">
        <v>12</v>
      </c>
      <c r="S11" s="36">
        <v>13</v>
      </c>
      <c r="T11" s="36">
        <v>14</v>
      </c>
      <c r="U11" s="36">
        <v>15</v>
      </c>
      <c r="V11" s="36">
        <v>16</v>
      </c>
      <c r="W11" s="36">
        <v>17</v>
      </c>
      <c r="X11" s="36">
        <v>18</v>
      </c>
      <c r="Y11" s="36">
        <v>19</v>
      </c>
      <c r="Z11" s="36">
        <v>20</v>
      </c>
      <c r="AA11" s="36">
        <v>21</v>
      </c>
      <c r="AB11" s="36">
        <v>22</v>
      </c>
      <c r="AC11" s="36">
        <v>23</v>
      </c>
      <c r="AD11" s="36">
        <v>24</v>
      </c>
      <c r="AE11" s="36">
        <v>25</v>
      </c>
      <c r="AF11" s="36">
        <v>26</v>
      </c>
      <c r="AG11" s="36">
        <v>27</v>
      </c>
      <c r="AH11" s="36">
        <v>28</v>
      </c>
      <c r="AI11" s="36">
        <v>29</v>
      </c>
    </row>
    <row r="15" spans="1:66" x14ac:dyDescent="0.35">
      <c r="A15" s="35" t="s">
        <v>124</v>
      </c>
      <c r="B15" s="41"/>
    </row>
    <row r="16" spans="1:66" x14ac:dyDescent="0.35">
      <c r="A16" s="40" t="s">
        <v>71</v>
      </c>
      <c r="B16" s="42" t="s">
        <v>123</v>
      </c>
      <c r="C16" s="36"/>
      <c r="D16" s="36">
        <v>7.8069946000000001E-2</v>
      </c>
      <c r="E16" s="36">
        <v>8.2154109000000003E-2</v>
      </c>
      <c r="F16" s="36">
        <v>8.3177707999999906E-2</v>
      </c>
      <c r="G16" s="36">
        <v>8.4201308000000002E-2</v>
      </c>
      <c r="H16" s="36">
        <v>8.5224907999999905E-2</v>
      </c>
      <c r="I16" s="36">
        <v>8.6248507000000002E-2</v>
      </c>
      <c r="J16" s="36">
        <v>8.7272107000000002E-2</v>
      </c>
      <c r="K16" s="36">
        <v>8.8295707000000001E-2</v>
      </c>
      <c r="L16" s="36">
        <v>8.8295707000000001E-2</v>
      </c>
      <c r="M16" s="36">
        <v>8.8295707000000001E-2</v>
      </c>
      <c r="N16" s="36">
        <v>8.8295707000000001E-2</v>
      </c>
      <c r="O16" s="36">
        <v>8.8295707000000001E-2</v>
      </c>
      <c r="P16" s="36">
        <v>8.8295707000000001E-2</v>
      </c>
      <c r="Q16" s="36">
        <v>8.8295707000000001E-2</v>
      </c>
      <c r="R16" s="36">
        <v>8.8295707000000001E-2</v>
      </c>
      <c r="S16" s="36">
        <v>8.8295707000000001E-2</v>
      </c>
      <c r="T16" s="36">
        <v>8.8295707000000001E-2</v>
      </c>
      <c r="U16" s="36">
        <v>8.8295707000000001E-2</v>
      </c>
      <c r="V16" s="36">
        <v>8.8295707000000001E-2</v>
      </c>
      <c r="W16" s="36">
        <v>8.8295707000000001E-2</v>
      </c>
      <c r="X16" s="36">
        <v>8.8295707000000001E-2</v>
      </c>
      <c r="Y16" s="36">
        <v>8.8295707000000001E-2</v>
      </c>
      <c r="Z16" s="36">
        <v>8.8295707000000001E-2</v>
      </c>
      <c r="AA16" s="36">
        <v>8.8295707000000001E-2</v>
      </c>
      <c r="AB16" s="36">
        <v>8.8295707000000001E-2</v>
      </c>
      <c r="AC16" s="36">
        <v>8.8295707000000001E-2</v>
      </c>
      <c r="AD16" s="36">
        <v>8.8295707000000001E-2</v>
      </c>
      <c r="AE16" s="36">
        <v>8.8295707000000001E-2</v>
      </c>
      <c r="AF16" s="36">
        <v>8.8295707000000001E-2</v>
      </c>
      <c r="AG16" s="36">
        <v>8.8295707000000001E-2</v>
      </c>
      <c r="AH16" s="36">
        <v>8.8295707000000001E-2</v>
      </c>
      <c r="AI16" s="36">
        <v>8.8295707000000001E-2</v>
      </c>
      <c r="AJ16" s="36">
        <v>8.8295707000000001E-2</v>
      </c>
      <c r="AK16" s="36">
        <v>8.8295707000000001E-2</v>
      </c>
      <c r="AL16" s="36">
        <v>8.8295707000000001E-2</v>
      </c>
      <c r="AM16" s="36">
        <v>8.8295707000000001E-2</v>
      </c>
      <c r="AN16" s="36">
        <v>8.8295707000000001E-2</v>
      </c>
      <c r="AO16" s="36">
        <v>8.8295707000000001E-2</v>
      </c>
      <c r="AP16" s="36">
        <v>8.8295707000000001E-2</v>
      </c>
      <c r="AQ16" s="36">
        <v>8.8295707000000001E-2</v>
      </c>
      <c r="AR16" s="36">
        <v>8.8295707000000001E-2</v>
      </c>
      <c r="AS16" s="36">
        <v>8.8295707000000001E-2</v>
      </c>
      <c r="AT16" s="36">
        <v>8.8295707000000001E-2</v>
      </c>
      <c r="AU16" s="36">
        <v>8.8295707000000001E-2</v>
      </c>
      <c r="AV16" s="36">
        <v>8.8295707000000001E-2</v>
      </c>
      <c r="AW16" s="36">
        <v>8.8295707000000001E-2</v>
      </c>
      <c r="AX16" s="36">
        <v>8.8295707000000001E-2</v>
      </c>
      <c r="AY16" s="36">
        <v>8.8295707000000001E-2</v>
      </c>
      <c r="AZ16" s="36">
        <v>8.8295707000000001E-2</v>
      </c>
      <c r="BA16" s="36">
        <v>8.8295707000000001E-2</v>
      </c>
      <c r="BB16" s="36">
        <v>8.8295707000000001E-2</v>
      </c>
      <c r="BC16" s="36">
        <v>8.8295707000000001E-2</v>
      </c>
      <c r="BD16" s="36">
        <v>8.8295707000000001E-2</v>
      </c>
      <c r="BE16" s="36">
        <v>8.8295707000000001E-2</v>
      </c>
      <c r="BF16" s="36">
        <v>8.8295707000000001E-2</v>
      </c>
      <c r="BG16" s="36">
        <v>8.8295707000000001E-2</v>
      </c>
      <c r="BH16" s="36">
        <v>8.8295707000000001E-2</v>
      </c>
      <c r="BI16" s="36">
        <v>8.8295707000000001E-2</v>
      </c>
      <c r="BJ16" s="36">
        <v>8.8295707000000001E-2</v>
      </c>
      <c r="BK16" s="36">
        <v>8.8295707000000001E-2</v>
      </c>
      <c r="BL16" s="36">
        <v>8.8295707000000001E-2</v>
      </c>
      <c r="BM16" s="36">
        <v>8.8295707000000001E-2</v>
      </c>
      <c r="BN16" s="36">
        <v>8.8295707000000001E-2</v>
      </c>
    </row>
    <row r="17" spans="1:66" x14ac:dyDescent="0.35">
      <c r="A17" s="40" t="s">
        <v>72</v>
      </c>
      <c r="B17" s="42" t="s">
        <v>123</v>
      </c>
      <c r="C17" s="36"/>
      <c r="D17" s="36">
        <v>0.22039999999999901</v>
      </c>
      <c r="E17" s="36">
        <v>0.2195</v>
      </c>
      <c r="F17" s="36">
        <v>0.211166667</v>
      </c>
      <c r="G17" s="36">
        <v>0.202833333</v>
      </c>
      <c r="H17" s="36">
        <v>0.19450000000000001</v>
      </c>
      <c r="I17" s="36">
        <v>0.18616666700000001</v>
      </c>
      <c r="J17" s="36">
        <v>0.17783333300000001</v>
      </c>
      <c r="K17" s="36">
        <v>0.16950000000000001</v>
      </c>
      <c r="L17" s="36">
        <v>0.16950000000000001</v>
      </c>
      <c r="M17" s="36">
        <v>0.16950000000000001</v>
      </c>
      <c r="N17" s="36">
        <v>0.16950000000000001</v>
      </c>
      <c r="O17" s="36">
        <v>0.16950000000000001</v>
      </c>
      <c r="P17" s="36">
        <v>0.16950000000000001</v>
      </c>
      <c r="Q17" s="36">
        <v>0.16950000000000001</v>
      </c>
      <c r="R17" s="36">
        <v>0.16950000000000001</v>
      </c>
      <c r="S17" s="36">
        <v>0.16950000000000001</v>
      </c>
      <c r="T17" s="36">
        <v>0.16950000000000001</v>
      </c>
      <c r="U17" s="36">
        <v>0.16950000000000001</v>
      </c>
      <c r="V17" s="36">
        <v>0.16950000000000001</v>
      </c>
      <c r="W17" s="36">
        <v>0.16950000000000001</v>
      </c>
      <c r="X17" s="36">
        <v>0.16950000000000001</v>
      </c>
      <c r="Y17" s="36">
        <v>0.16950000000000001</v>
      </c>
      <c r="Z17" s="36">
        <v>0.16950000000000001</v>
      </c>
      <c r="AA17" s="36">
        <v>0.16950000000000001</v>
      </c>
      <c r="AB17" s="36">
        <v>0.16950000000000001</v>
      </c>
      <c r="AC17" s="36">
        <v>0.16950000000000001</v>
      </c>
      <c r="AD17" s="36">
        <v>0.16950000000000001</v>
      </c>
      <c r="AE17" s="36">
        <v>0.16950000000000001</v>
      </c>
      <c r="AF17" s="36">
        <v>0.16950000000000001</v>
      </c>
      <c r="AG17" s="36">
        <v>0.16950000000000001</v>
      </c>
      <c r="AH17" s="36">
        <v>0.16950000000000001</v>
      </c>
      <c r="AI17" s="36">
        <v>0.16950000000000001</v>
      </c>
      <c r="AJ17" s="36">
        <v>0.16950000000000001</v>
      </c>
      <c r="AK17" s="36">
        <v>0.16950000000000001</v>
      </c>
      <c r="AL17" s="36">
        <v>0.16950000000000001</v>
      </c>
      <c r="AM17" s="36">
        <v>0.16950000000000001</v>
      </c>
      <c r="AN17" s="36">
        <v>0.16950000000000001</v>
      </c>
      <c r="AO17" s="36">
        <v>0.16950000000000001</v>
      </c>
      <c r="AP17" s="36">
        <v>0.16950000000000001</v>
      </c>
      <c r="AQ17" s="36">
        <v>0.16950000000000001</v>
      </c>
      <c r="AR17" s="36">
        <v>0.16950000000000001</v>
      </c>
      <c r="AS17" s="36">
        <v>0.16950000000000001</v>
      </c>
      <c r="AT17" s="36">
        <v>0.16950000000000001</v>
      </c>
      <c r="AU17" s="36">
        <v>0.16950000000000001</v>
      </c>
      <c r="AV17" s="36">
        <v>0.16950000000000001</v>
      </c>
      <c r="AW17" s="36">
        <v>0.16950000000000001</v>
      </c>
      <c r="AX17" s="36">
        <v>0.16950000000000001</v>
      </c>
      <c r="AY17" s="36">
        <v>0.16950000000000001</v>
      </c>
      <c r="AZ17" s="36">
        <v>0.16950000000000001</v>
      </c>
      <c r="BA17" s="36">
        <v>0.16950000000000001</v>
      </c>
      <c r="BB17" s="36">
        <v>0.16950000000000001</v>
      </c>
      <c r="BC17" s="36">
        <v>0.16950000000000001</v>
      </c>
      <c r="BD17" s="36">
        <v>0.16950000000000001</v>
      </c>
      <c r="BE17" s="36">
        <v>0.16950000000000001</v>
      </c>
      <c r="BF17" s="36">
        <v>0.16950000000000001</v>
      </c>
      <c r="BG17" s="36">
        <v>0.16950000000000001</v>
      </c>
      <c r="BH17" s="36">
        <v>0.16950000000000001</v>
      </c>
      <c r="BI17" s="36">
        <v>0.16950000000000001</v>
      </c>
      <c r="BJ17" s="36">
        <v>0.16950000000000001</v>
      </c>
      <c r="BK17" s="36">
        <v>0.16950000000000001</v>
      </c>
      <c r="BL17" s="36">
        <v>0.16950000000000001</v>
      </c>
      <c r="BM17" s="36">
        <v>0.16950000000000001</v>
      </c>
      <c r="BN17" s="36">
        <v>0.16950000000000001</v>
      </c>
    </row>
    <row r="18" spans="1:66" x14ac:dyDescent="0.35">
      <c r="A18" s="40" t="s">
        <v>73</v>
      </c>
      <c r="B18" s="42" t="s">
        <v>123</v>
      </c>
      <c r="C18" s="36"/>
      <c r="D18" s="36">
        <v>8.9171287000000002E-2</v>
      </c>
      <c r="E18" s="36">
        <v>8.9171287000000002E-2</v>
      </c>
      <c r="F18" s="36">
        <v>9.0282317000000001E-2</v>
      </c>
      <c r="G18" s="36">
        <v>9.1393347E-2</v>
      </c>
      <c r="H18" s="36">
        <v>9.2504376999999999E-2</v>
      </c>
      <c r="I18" s="36">
        <v>9.3615407999999997E-2</v>
      </c>
      <c r="J18" s="36">
        <v>9.4726437999999996E-2</v>
      </c>
      <c r="K18" s="36">
        <v>9.5837467999999995E-2</v>
      </c>
      <c r="L18" s="36">
        <v>9.5837467999999995E-2</v>
      </c>
      <c r="M18" s="36">
        <v>9.5837467999999995E-2</v>
      </c>
      <c r="N18" s="36">
        <v>9.5837467999999995E-2</v>
      </c>
      <c r="O18" s="36">
        <v>9.5837467999999995E-2</v>
      </c>
      <c r="P18" s="36">
        <v>9.5837467999999995E-2</v>
      </c>
      <c r="Q18" s="36">
        <v>9.5837467999999995E-2</v>
      </c>
      <c r="R18" s="36">
        <v>9.5837467999999995E-2</v>
      </c>
      <c r="S18" s="36">
        <v>9.5837467999999995E-2</v>
      </c>
      <c r="T18" s="36">
        <v>9.5837467999999995E-2</v>
      </c>
      <c r="U18" s="36">
        <v>9.5837467999999995E-2</v>
      </c>
      <c r="V18" s="36">
        <v>9.5837467999999995E-2</v>
      </c>
      <c r="W18" s="36">
        <v>9.5837467999999995E-2</v>
      </c>
      <c r="X18" s="36">
        <v>9.5837467999999995E-2</v>
      </c>
      <c r="Y18" s="36">
        <v>9.5837467999999995E-2</v>
      </c>
      <c r="Z18" s="36">
        <v>9.5837467999999995E-2</v>
      </c>
      <c r="AA18" s="36">
        <v>9.5837467999999995E-2</v>
      </c>
      <c r="AB18" s="36">
        <v>9.5837467999999995E-2</v>
      </c>
      <c r="AC18" s="36">
        <v>9.5837467999999995E-2</v>
      </c>
      <c r="AD18" s="36">
        <v>9.5837467999999995E-2</v>
      </c>
      <c r="AE18" s="36">
        <v>9.5837467999999995E-2</v>
      </c>
      <c r="AF18" s="36">
        <v>9.5837467999999995E-2</v>
      </c>
      <c r="AG18" s="36">
        <v>9.5837467999999995E-2</v>
      </c>
      <c r="AH18" s="36">
        <v>9.5837467999999995E-2</v>
      </c>
      <c r="AI18" s="36">
        <v>9.5837467999999995E-2</v>
      </c>
      <c r="AJ18" s="36">
        <v>9.5837467999999995E-2</v>
      </c>
      <c r="AK18" s="36">
        <v>9.5837467999999995E-2</v>
      </c>
      <c r="AL18" s="36">
        <v>9.5837467999999995E-2</v>
      </c>
      <c r="AM18" s="36">
        <v>9.5837467999999995E-2</v>
      </c>
      <c r="AN18" s="36">
        <v>9.5837467999999995E-2</v>
      </c>
      <c r="AO18" s="36">
        <v>9.5837467999999995E-2</v>
      </c>
      <c r="AP18" s="36">
        <v>9.5837467999999995E-2</v>
      </c>
      <c r="AQ18" s="36">
        <v>9.5837467999999995E-2</v>
      </c>
      <c r="AR18" s="36">
        <v>9.5837467999999995E-2</v>
      </c>
      <c r="AS18" s="36">
        <v>9.5837467999999995E-2</v>
      </c>
      <c r="AT18" s="36">
        <v>9.5837467999999995E-2</v>
      </c>
      <c r="AU18" s="36">
        <v>9.5837467999999995E-2</v>
      </c>
      <c r="AV18" s="36">
        <v>9.5837467999999995E-2</v>
      </c>
      <c r="AW18" s="36">
        <v>9.5837467999999995E-2</v>
      </c>
      <c r="AX18" s="36">
        <v>9.5837467999999995E-2</v>
      </c>
      <c r="AY18" s="36">
        <v>9.5837467999999995E-2</v>
      </c>
      <c r="AZ18" s="36">
        <v>9.5837467999999995E-2</v>
      </c>
      <c r="BA18" s="36">
        <v>9.5837467999999995E-2</v>
      </c>
      <c r="BB18" s="36">
        <v>9.5837467999999995E-2</v>
      </c>
      <c r="BC18" s="36">
        <v>9.5837467999999995E-2</v>
      </c>
      <c r="BD18" s="36">
        <v>9.5837467999999995E-2</v>
      </c>
      <c r="BE18" s="36">
        <v>9.5837467999999995E-2</v>
      </c>
      <c r="BF18" s="36">
        <v>9.5837467999999995E-2</v>
      </c>
      <c r="BG18" s="36">
        <v>9.5837467999999995E-2</v>
      </c>
      <c r="BH18" s="36">
        <v>9.5837467999999995E-2</v>
      </c>
      <c r="BI18" s="36">
        <v>9.5837467999999995E-2</v>
      </c>
      <c r="BJ18" s="36">
        <v>9.5837467999999995E-2</v>
      </c>
      <c r="BK18" s="36">
        <v>9.5837467999999995E-2</v>
      </c>
      <c r="BL18" s="36">
        <v>9.5837467999999995E-2</v>
      </c>
      <c r="BM18" s="36">
        <v>9.5837467999999995E-2</v>
      </c>
      <c r="BN18" s="36">
        <v>9.5837467999999995E-2</v>
      </c>
    </row>
    <row r="21" spans="1:66" x14ac:dyDescent="0.35">
      <c r="A21" s="35" t="s">
        <v>125</v>
      </c>
    </row>
    <row r="22" spans="1:66" x14ac:dyDescent="0.35">
      <c r="A22" s="40" t="s">
        <v>74</v>
      </c>
      <c r="B22" s="40" t="s">
        <v>126</v>
      </c>
      <c r="C22" s="40" t="s">
        <v>127</v>
      </c>
    </row>
    <row r="23" spans="1:66" x14ac:dyDescent="0.35">
      <c r="A23" s="40" t="s">
        <v>75</v>
      </c>
      <c r="B23" s="43">
        <f>37*9.769444444</f>
        <v>361.46944442799997</v>
      </c>
      <c r="C23" s="42" t="s">
        <v>76</v>
      </c>
    </row>
    <row r="24" spans="1:66" x14ac:dyDescent="0.35">
      <c r="A24" s="40" t="s">
        <v>77</v>
      </c>
      <c r="B24" s="36">
        <v>8235</v>
      </c>
      <c r="C24" s="42" t="s">
        <v>76</v>
      </c>
    </row>
    <row r="25" spans="1:66" x14ac:dyDescent="0.35">
      <c r="A25" s="40" t="s">
        <v>78</v>
      </c>
      <c r="B25" s="36">
        <v>1</v>
      </c>
      <c r="C25" s="42" t="s">
        <v>79</v>
      </c>
    </row>
    <row r="26" spans="1:66" x14ac:dyDescent="0.35">
      <c r="A26" s="40" t="s">
        <v>80</v>
      </c>
      <c r="B26" s="36">
        <v>0.36</v>
      </c>
      <c r="C26" s="42" t="s">
        <v>79</v>
      </c>
    </row>
    <row r="27" spans="1:66" x14ac:dyDescent="0.35">
      <c r="A27" s="40" t="s">
        <v>81</v>
      </c>
      <c r="B27" s="36">
        <v>30</v>
      </c>
      <c r="C27" s="42" t="s">
        <v>82</v>
      </c>
    </row>
    <row r="28" spans="1:66" x14ac:dyDescent="0.35">
      <c r="A28" s="40" t="s">
        <v>83</v>
      </c>
      <c r="B28" s="36">
        <v>3957</v>
      </c>
      <c r="C28" s="42" t="s">
        <v>84</v>
      </c>
      <c r="D28" s="36"/>
      <c r="E28" s="36"/>
      <c r="F28" s="36">
        <f>B28*0.74</f>
        <v>2928.18</v>
      </c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</row>
    <row r="29" spans="1:66" x14ac:dyDescent="0.35">
      <c r="A29" s="40" t="s">
        <v>85</v>
      </c>
      <c r="B29" s="36">
        <v>159.56</v>
      </c>
      <c r="C29" s="42" t="s">
        <v>84</v>
      </c>
      <c r="D29" s="36"/>
      <c r="E29" s="36"/>
      <c r="F29" s="36">
        <f t="shared" ref="F29:AI30" si="0">$B29</f>
        <v>159.56</v>
      </c>
      <c r="G29" s="36">
        <f t="shared" si="0"/>
        <v>159.56</v>
      </c>
      <c r="H29" s="36">
        <f t="shared" si="0"/>
        <v>159.56</v>
      </c>
      <c r="I29" s="36">
        <f t="shared" si="0"/>
        <v>159.56</v>
      </c>
      <c r="J29" s="36">
        <f t="shared" si="0"/>
        <v>159.56</v>
      </c>
      <c r="K29" s="36">
        <f t="shared" si="0"/>
        <v>159.56</v>
      </c>
      <c r="L29" s="36">
        <f t="shared" si="0"/>
        <v>159.56</v>
      </c>
      <c r="M29" s="36">
        <f t="shared" si="0"/>
        <v>159.56</v>
      </c>
      <c r="N29" s="36">
        <f t="shared" si="0"/>
        <v>159.56</v>
      </c>
      <c r="O29" s="36">
        <f t="shared" si="0"/>
        <v>159.56</v>
      </c>
      <c r="P29" s="36">
        <f t="shared" si="0"/>
        <v>159.56</v>
      </c>
      <c r="Q29" s="36">
        <f t="shared" si="0"/>
        <v>159.56</v>
      </c>
      <c r="R29" s="36">
        <f t="shared" si="0"/>
        <v>159.56</v>
      </c>
      <c r="S29" s="36">
        <f t="shared" si="0"/>
        <v>159.56</v>
      </c>
      <c r="T29" s="36">
        <f t="shared" si="0"/>
        <v>159.56</v>
      </c>
      <c r="U29" s="36">
        <f t="shared" si="0"/>
        <v>159.56</v>
      </c>
      <c r="V29" s="36">
        <f t="shared" si="0"/>
        <v>159.56</v>
      </c>
      <c r="W29" s="36">
        <f t="shared" si="0"/>
        <v>159.56</v>
      </c>
      <c r="X29" s="36">
        <f t="shared" si="0"/>
        <v>159.56</v>
      </c>
      <c r="Y29" s="36">
        <f t="shared" si="0"/>
        <v>159.56</v>
      </c>
      <c r="Z29" s="36">
        <f t="shared" si="0"/>
        <v>159.56</v>
      </c>
      <c r="AA29" s="36">
        <f t="shared" si="0"/>
        <v>159.56</v>
      </c>
      <c r="AB29" s="36">
        <f t="shared" si="0"/>
        <v>159.56</v>
      </c>
      <c r="AC29" s="36">
        <f t="shared" si="0"/>
        <v>159.56</v>
      </c>
      <c r="AD29" s="36">
        <f t="shared" si="0"/>
        <v>159.56</v>
      </c>
      <c r="AE29" s="36">
        <f t="shared" si="0"/>
        <v>159.56</v>
      </c>
      <c r="AF29" s="36">
        <f t="shared" si="0"/>
        <v>159.56</v>
      </c>
      <c r="AG29" s="36">
        <f t="shared" si="0"/>
        <v>159.56</v>
      </c>
      <c r="AH29" s="36">
        <f t="shared" si="0"/>
        <v>159.56</v>
      </c>
      <c r="AI29" s="36">
        <f t="shared" si="0"/>
        <v>159.56</v>
      </c>
    </row>
    <row r="30" spans="1:66" x14ac:dyDescent="0.35">
      <c r="A30" s="40" t="s">
        <v>86</v>
      </c>
      <c r="B30" s="36">
        <v>22.39</v>
      </c>
      <c r="C30" s="42" t="s">
        <v>84</v>
      </c>
      <c r="D30" s="36"/>
      <c r="E30" s="36"/>
      <c r="F30" s="36">
        <f t="shared" si="0"/>
        <v>22.39</v>
      </c>
      <c r="G30" s="36">
        <f t="shared" si="0"/>
        <v>22.39</v>
      </c>
      <c r="H30" s="36">
        <f t="shared" si="0"/>
        <v>22.39</v>
      </c>
      <c r="I30" s="36">
        <f t="shared" si="0"/>
        <v>22.39</v>
      </c>
      <c r="J30" s="36">
        <f t="shared" si="0"/>
        <v>22.39</v>
      </c>
      <c r="K30" s="36">
        <f t="shared" si="0"/>
        <v>22.39</v>
      </c>
      <c r="L30" s="36">
        <f t="shared" si="0"/>
        <v>22.39</v>
      </c>
      <c r="M30" s="36">
        <f t="shared" si="0"/>
        <v>22.39</v>
      </c>
      <c r="N30" s="36">
        <f t="shared" si="0"/>
        <v>22.39</v>
      </c>
      <c r="O30" s="36">
        <f t="shared" si="0"/>
        <v>22.39</v>
      </c>
      <c r="P30" s="36">
        <f t="shared" si="0"/>
        <v>22.39</v>
      </c>
      <c r="Q30" s="36">
        <f t="shared" si="0"/>
        <v>22.39</v>
      </c>
      <c r="R30" s="36">
        <f t="shared" si="0"/>
        <v>22.39</v>
      </c>
      <c r="S30" s="36">
        <f t="shared" si="0"/>
        <v>22.39</v>
      </c>
      <c r="T30" s="36">
        <f t="shared" si="0"/>
        <v>22.39</v>
      </c>
      <c r="U30" s="36">
        <f t="shared" si="0"/>
        <v>22.39</v>
      </c>
      <c r="V30" s="36">
        <f t="shared" si="0"/>
        <v>22.39</v>
      </c>
      <c r="W30" s="36">
        <f t="shared" si="0"/>
        <v>22.39</v>
      </c>
      <c r="X30" s="36">
        <f t="shared" si="0"/>
        <v>22.39</v>
      </c>
      <c r="Y30" s="36">
        <f t="shared" si="0"/>
        <v>22.39</v>
      </c>
      <c r="Z30" s="36">
        <f t="shared" si="0"/>
        <v>22.39</v>
      </c>
      <c r="AA30" s="36">
        <f t="shared" si="0"/>
        <v>22.39</v>
      </c>
      <c r="AB30" s="36">
        <f t="shared" si="0"/>
        <v>22.39</v>
      </c>
      <c r="AC30" s="36">
        <f t="shared" si="0"/>
        <v>22.39</v>
      </c>
      <c r="AD30" s="36">
        <f t="shared" si="0"/>
        <v>22.39</v>
      </c>
      <c r="AE30" s="36">
        <f t="shared" si="0"/>
        <v>22.39</v>
      </c>
      <c r="AF30" s="36">
        <f t="shared" si="0"/>
        <v>22.39</v>
      </c>
      <c r="AG30" s="36">
        <f t="shared" si="0"/>
        <v>22.39</v>
      </c>
      <c r="AH30" s="36">
        <f t="shared" si="0"/>
        <v>22.39</v>
      </c>
      <c r="AI30" s="36">
        <f t="shared" si="0"/>
        <v>22.39</v>
      </c>
    </row>
    <row r="31" spans="1:66" x14ac:dyDescent="0.35">
      <c r="A31" s="40" t="s">
        <v>87</v>
      </c>
      <c r="B31" s="36" t="s">
        <v>128</v>
      </c>
      <c r="C31" s="42" t="s">
        <v>84</v>
      </c>
      <c r="D31" s="36"/>
      <c r="E31" s="36"/>
      <c r="F31" s="36">
        <f>$B$23*F16</f>
        <v>30.066199899554373</v>
      </c>
      <c r="G31" s="36">
        <f t="shared" ref="G31:AI31" si="1">$B$23*G16</f>
        <v>30.43620002287091</v>
      </c>
      <c r="H31" s="36">
        <f t="shared" si="1"/>
        <v>30.806200146187376</v>
      </c>
      <c r="I31" s="36">
        <f t="shared" si="1"/>
        <v>31.176199908034466</v>
      </c>
      <c r="J31" s="36">
        <f t="shared" si="1"/>
        <v>31.546200031350967</v>
      </c>
      <c r="K31" s="36">
        <f t="shared" si="1"/>
        <v>31.916200154667468</v>
      </c>
      <c r="L31" s="36">
        <f t="shared" si="1"/>
        <v>31.916200154667468</v>
      </c>
      <c r="M31" s="36">
        <f t="shared" si="1"/>
        <v>31.916200154667468</v>
      </c>
      <c r="N31" s="36">
        <f t="shared" si="1"/>
        <v>31.916200154667468</v>
      </c>
      <c r="O31" s="36">
        <f t="shared" si="1"/>
        <v>31.916200154667468</v>
      </c>
      <c r="P31" s="36">
        <f t="shared" si="1"/>
        <v>31.916200154667468</v>
      </c>
      <c r="Q31" s="36">
        <f t="shared" si="1"/>
        <v>31.916200154667468</v>
      </c>
      <c r="R31" s="36">
        <f t="shared" si="1"/>
        <v>31.916200154667468</v>
      </c>
      <c r="S31" s="36">
        <f t="shared" si="1"/>
        <v>31.916200154667468</v>
      </c>
      <c r="T31" s="36">
        <f t="shared" si="1"/>
        <v>31.916200154667468</v>
      </c>
      <c r="U31" s="36">
        <f t="shared" si="1"/>
        <v>31.916200154667468</v>
      </c>
      <c r="V31" s="36">
        <f t="shared" si="1"/>
        <v>31.916200154667468</v>
      </c>
      <c r="W31" s="36">
        <f t="shared" si="1"/>
        <v>31.916200154667468</v>
      </c>
      <c r="X31" s="36">
        <f t="shared" si="1"/>
        <v>31.916200154667468</v>
      </c>
      <c r="Y31" s="36">
        <f t="shared" si="1"/>
        <v>31.916200154667468</v>
      </c>
      <c r="Z31" s="36">
        <f t="shared" si="1"/>
        <v>31.916200154667468</v>
      </c>
      <c r="AA31" s="36">
        <f t="shared" si="1"/>
        <v>31.916200154667468</v>
      </c>
      <c r="AB31" s="36">
        <f t="shared" si="1"/>
        <v>31.916200154667468</v>
      </c>
      <c r="AC31" s="36">
        <f t="shared" si="1"/>
        <v>31.916200154667468</v>
      </c>
      <c r="AD31" s="36">
        <f t="shared" si="1"/>
        <v>31.916200154667468</v>
      </c>
      <c r="AE31" s="36">
        <f t="shared" si="1"/>
        <v>31.916200154667468</v>
      </c>
      <c r="AF31" s="36">
        <f t="shared" si="1"/>
        <v>31.916200154667468</v>
      </c>
      <c r="AG31" s="36">
        <f t="shared" si="1"/>
        <v>31.916200154667468</v>
      </c>
      <c r="AH31" s="36">
        <f t="shared" si="1"/>
        <v>31.916200154667468</v>
      </c>
      <c r="AI31" s="36">
        <f t="shared" si="1"/>
        <v>31.916200154667468</v>
      </c>
    </row>
    <row r="32" spans="1:66" x14ac:dyDescent="0.35">
      <c r="A32" s="40" t="s">
        <v>88</v>
      </c>
      <c r="B32" s="36" t="s">
        <v>128</v>
      </c>
      <c r="C32" s="42" t="s">
        <v>84</v>
      </c>
      <c r="D32" s="36"/>
      <c r="E32" s="36"/>
      <c r="F32" s="36">
        <f>$B$24*F16</f>
        <v>684.96842537999919</v>
      </c>
      <c r="G32" s="36">
        <f t="shared" ref="G32:AI32" si="2">$B$24*G16</f>
        <v>693.39777137999999</v>
      </c>
      <c r="H32" s="36">
        <f t="shared" si="2"/>
        <v>701.82711737999921</v>
      </c>
      <c r="I32" s="36">
        <f t="shared" si="2"/>
        <v>710.25645514500002</v>
      </c>
      <c r="J32" s="36">
        <f t="shared" si="2"/>
        <v>718.68580114500003</v>
      </c>
      <c r="K32" s="36">
        <f t="shared" si="2"/>
        <v>727.11514714500004</v>
      </c>
      <c r="L32" s="36">
        <f t="shared" si="2"/>
        <v>727.11514714500004</v>
      </c>
      <c r="M32" s="36">
        <f t="shared" si="2"/>
        <v>727.11514714500004</v>
      </c>
      <c r="N32" s="36">
        <f t="shared" si="2"/>
        <v>727.11514714500004</v>
      </c>
      <c r="O32" s="36">
        <f t="shared" si="2"/>
        <v>727.11514714500004</v>
      </c>
      <c r="P32" s="36">
        <f t="shared" si="2"/>
        <v>727.11514714500004</v>
      </c>
      <c r="Q32" s="36">
        <f t="shared" si="2"/>
        <v>727.11514714500004</v>
      </c>
      <c r="R32" s="36">
        <f t="shared" si="2"/>
        <v>727.11514714500004</v>
      </c>
      <c r="S32" s="36">
        <f t="shared" si="2"/>
        <v>727.11514714500004</v>
      </c>
      <c r="T32" s="36">
        <f t="shared" si="2"/>
        <v>727.11514714500004</v>
      </c>
      <c r="U32" s="36">
        <f t="shared" si="2"/>
        <v>727.11514714500004</v>
      </c>
      <c r="V32" s="36">
        <f t="shared" si="2"/>
        <v>727.11514714500004</v>
      </c>
      <c r="W32" s="36">
        <f t="shared" si="2"/>
        <v>727.11514714500004</v>
      </c>
      <c r="X32" s="36">
        <f t="shared" si="2"/>
        <v>727.11514714500004</v>
      </c>
      <c r="Y32" s="36">
        <f t="shared" si="2"/>
        <v>727.11514714500004</v>
      </c>
      <c r="Z32" s="36">
        <f t="shared" si="2"/>
        <v>727.11514714500004</v>
      </c>
      <c r="AA32" s="36">
        <f t="shared" si="2"/>
        <v>727.11514714500004</v>
      </c>
      <c r="AB32" s="36">
        <f t="shared" si="2"/>
        <v>727.11514714500004</v>
      </c>
      <c r="AC32" s="36">
        <f t="shared" si="2"/>
        <v>727.11514714500004</v>
      </c>
      <c r="AD32" s="36">
        <f t="shared" si="2"/>
        <v>727.11514714500004</v>
      </c>
      <c r="AE32" s="36">
        <f t="shared" si="2"/>
        <v>727.11514714500004</v>
      </c>
      <c r="AF32" s="36">
        <f t="shared" si="2"/>
        <v>727.11514714500004</v>
      </c>
      <c r="AG32" s="36">
        <f t="shared" si="2"/>
        <v>727.11514714500004</v>
      </c>
      <c r="AH32" s="36">
        <f t="shared" si="2"/>
        <v>727.11514714500004</v>
      </c>
      <c r="AI32" s="36">
        <f t="shared" si="2"/>
        <v>727.11514714500004</v>
      </c>
    </row>
    <row r="33" spans="1:35" x14ac:dyDescent="0.35">
      <c r="A33" s="40" t="s">
        <v>89</v>
      </c>
      <c r="B33" s="36" t="s">
        <v>128</v>
      </c>
      <c r="C33" s="42" t="s">
        <v>84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>
        <v>1776</v>
      </c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</row>
    <row r="35" spans="1:35" x14ac:dyDescent="0.35">
      <c r="A35" s="40" t="s">
        <v>90</v>
      </c>
      <c r="B35" s="36" t="s">
        <v>128</v>
      </c>
      <c r="C35" s="42" t="s">
        <v>84</v>
      </c>
      <c r="D35" s="36"/>
      <c r="E35" s="36"/>
      <c r="F35" s="36">
        <f>F28+F33</f>
        <v>2928.18</v>
      </c>
      <c r="G35" s="36">
        <f t="shared" ref="G35:AI35" si="3">G28+G33</f>
        <v>0</v>
      </c>
      <c r="H35" s="36">
        <f t="shared" si="3"/>
        <v>0</v>
      </c>
      <c r="I35" s="36">
        <f t="shared" si="3"/>
        <v>0</v>
      </c>
      <c r="J35" s="36">
        <f t="shared" si="3"/>
        <v>0</v>
      </c>
      <c r="K35" s="36">
        <f t="shared" si="3"/>
        <v>0</v>
      </c>
      <c r="L35" s="36">
        <f t="shared" si="3"/>
        <v>0</v>
      </c>
      <c r="M35" s="36">
        <f t="shared" si="3"/>
        <v>0</v>
      </c>
      <c r="N35" s="36">
        <f t="shared" si="3"/>
        <v>0</v>
      </c>
      <c r="O35" s="36">
        <f t="shared" si="3"/>
        <v>0</v>
      </c>
      <c r="P35" s="36">
        <f t="shared" si="3"/>
        <v>0</v>
      </c>
      <c r="Q35" s="36">
        <f t="shared" si="3"/>
        <v>0</v>
      </c>
      <c r="R35" s="36">
        <f t="shared" si="3"/>
        <v>0</v>
      </c>
      <c r="S35" s="36">
        <f t="shared" si="3"/>
        <v>0</v>
      </c>
      <c r="T35" s="36">
        <f>T28+T33</f>
        <v>0</v>
      </c>
      <c r="U35" s="36">
        <f>U28+U33</f>
        <v>1776</v>
      </c>
      <c r="V35" s="36">
        <f>V28+V33</f>
        <v>0</v>
      </c>
      <c r="W35" s="36">
        <f t="shared" si="3"/>
        <v>0</v>
      </c>
      <c r="X35" s="36">
        <f t="shared" si="3"/>
        <v>0</v>
      </c>
      <c r="Y35" s="36">
        <f t="shared" si="3"/>
        <v>0</v>
      </c>
      <c r="Z35" s="36">
        <f t="shared" si="3"/>
        <v>0</v>
      </c>
      <c r="AA35" s="36">
        <f t="shared" si="3"/>
        <v>0</v>
      </c>
      <c r="AB35" s="36">
        <f t="shared" si="3"/>
        <v>0</v>
      </c>
      <c r="AC35" s="36">
        <f t="shared" si="3"/>
        <v>0</v>
      </c>
      <c r="AD35" s="36">
        <f t="shared" si="3"/>
        <v>0</v>
      </c>
      <c r="AE35" s="36">
        <f t="shared" si="3"/>
        <v>0</v>
      </c>
      <c r="AF35" s="36">
        <f t="shared" si="3"/>
        <v>0</v>
      </c>
      <c r="AG35" s="36">
        <f t="shared" si="3"/>
        <v>0</v>
      </c>
      <c r="AH35" s="36">
        <f t="shared" si="3"/>
        <v>0</v>
      </c>
      <c r="AI35" s="36">
        <f t="shared" si="3"/>
        <v>0</v>
      </c>
    </row>
    <row r="36" spans="1:35" x14ac:dyDescent="0.35">
      <c r="A36" s="40" t="s">
        <v>91</v>
      </c>
      <c r="B36" s="36" t="s">
        <v>128</v>
      </c>
      <c r="C36" s="42" t="s">
        <v>84</v>
      </c>
      <c r="D36" s="36"/>
      <c r="E36" s="36"/>
      <c r="F36" s="36">
        <f>SUM(F29:F30)</f>
        <v>181.95</v>
      </c>
      <c r="G36" s="36">
        <f t="shared" ref="G36:AI36" si="4">SUM(G29:G30)</f>
        <v>181.95</v>
      </c>
      <c r="H36" s="36">
        <f t="shared" si="4"/>
        <v>181.95</v>
      </c>
      <c r="I36" s="36">
        <f t="shared" si="4"/>
        <v>181.95</v>
      </c>
      <c r="J36" s="36">
        <f t="shared" si="4"/>
        <v>181.95</v>
      </c>
      <c r="K36" s="36">
        <f t="shared" si="4"/>
        <v>181.95</v>
      </c>
      <c r="L36" s="36">
        <f t="shared" si="4"/>
        <v>181.95</v>
      </c>
      <c r="M36" s="36">
        <f t="shared" si="4"/>
        <v>181.95</v>
      </c>
      <c r="N36" s="36">
        <f t="shared" si="4"/>
        <v>181.95</v>
      </c>
      <c r="O36" s="36">
        <f t="shared" si="4"/>
        <v>181.95</v>
      </c>
      <c r="P36" s="36">
        <f t="shared" si="4"/>
        <v>181.95</v>
      </c>
      <c r="Q36" s="36">
        <f t="shared" si="4"/>
        <v>181.95</v>
      </c>
      <c r="R36" s="36">
        <f t="shared" si="4"/>
        <v>181.95</v>
      </c>
      <c r="S36" s="36">
        <f t="shared" si="4"/>
        <v>181.95</v>
      </c>
      <c r="T36" s="36">
        <f t="shared" si="4"/>
        <v>181.95</v>
      </c>
      <c r="U36" s="36">
        <f t="shared" si="4"/>
        <v>181.95</v>
      </c>
      <c r="V36" s="36">
        <f t="shared" si="4"/>
        <v>181.95</v>
      </c>
      <c r="W36" s="36">
        <f t="shared" si="4"/>
        <v>181.95</v>
      </c>
      <c r="X36" s="36">
        <f t="shared" si="4"/>
        <v>181.95</v>
      </c>
      <c r="Y36" s="36">
        <f t="shared" si="4"/>
        <v>181.95</v>
      </c>
      <c r="Z36" s="36">
        <f t="shared" si="4"/>
        <v>181.95</v>
      </c>
      <c r="AA36" s="36">
        <f t="shared" si="4"/>
        <v>181.95</v>
      </c>
      <c r="AB36" s="36">
        <f t="shared" si="4"/>
        <v>181.95</v>
      </c>
      <c r="AC36" s="36">
        <f t="shared" si="4"/>
        <v>181.95</v>
      </c>
      <c r="AD36" s="36">
        <f t="shared" si="4"/>
        <v>181.95</v>
      </c>
      <c r="AE36" s="36">
        <f t="shared" si="4"/>
        <v>181.95</v>
      </c>
      <c r="AF36" s="36">
        <f t="shared" si="4"/>
        <v>181.95</v>
      </c>
      <c r="AG36" s="36">
        <f t="shared" si="4"/>
        <v>181.95</v>
      </c>
      <c r="AH36" s="36">
        <f t="shared" si="4"/>
        <v>181.95</v>
      </c>
      <c r="AI36" s="36">
        <f t="shared" si="4"/>
        <v>181.95</v>
      </c>
    </row>
    <row r="37" spans="1:35" x14ac:dyDescent="0.35">
      <c r="A37" s="40" t="s">
        <v>92</v>
      </c>
      <c r="B37" s="36" t="s">
        <v>128</v>
      </c>
      <c r="C37" s="42" t="s">
        <v>84</v>
      </c>
      <c r="D37" s="36"/>
      <c r="E37" s="36"/>
      <c r="F37" s="36">
        <f>SUM(F31:F32)</f>
        <v>715.03462527955355</v>
      </c>
      <c r="G37" s="36">
        <f t="shared" ref="G37:AI37" si="5">SUM(G31:G32)</f>
        <v>723.83397140287093</v>
      </c>
      <c r="H37" s="36">
        <f t="shared" si="5"/>
        <v>732.6333175261866</v>
      </c>
      <c r="I37" s="36">
        <f t="shared" si="5"/>
        <v>741.43265505303452</v>
      </c>
      <c r="J37" s="36">
        <f t="shared" si="5"/>
        <v>750.23200117635099</v>
      </c>
      <c r="K37" s="36">
        <f t="shared" si="5"/>
        <v>759.03134729966746</v>
      </c>
      <c r="L37" s="36">
        <f t="shared" si="5"/>
        <v>759.03134729966746</v>
      </c>
      <c r="M37" s="36">
        <f t="shared" si="5"/>
        <v>759.03134729966746</v>
      </c>
      <c r="N37" s="36">
        <f t="shared" si="5"/>
        <v>759.03134729966746</v>
      </c>
      <c r="O37" s="36">
        <f t="shared" si="5"/>
        <v>759.03134729966746</v>
      </c>
      <c r="P37" s="36">
        <f t="shared" si="5"/>
        <v>759.03134729966746</v>
      </c>
      <c r="Q37" s="36">
        <f t="shared" si="5"/>
        <v>759.03134729966746</v>
      </c>
      <c r="R37" s="36">
        <f t="shared" si="5"/>
        <v>759.03134729966746</v>
      </c>
      <c r="S37" s="36">
        <f t="shared" si="5"/>
        <v>759.03134729966746</v>
      </c>
      <c r="T37" s="36">
        <f t="shared" si="5"/>
        <v>759.03134729966746</v>
      </c>
      <c r="U37" s="36">
        <f t="shared" si="5"/>
        <v>759.03134729966746</v>
      </c>
      <c r="V37" s="36">
        <f t="shared" si="5"/>
        <v>759.03134729966746</v>
      </c>
      <c r="W37" s="36">
        <f t="shared" si="5"/>
        <v>759.03134729966746</v>
      </c>
      <c r="X37" s="36">
        <f t="shared" si="5"/>
        <v>759.03134729966746</v>
      </c>
      <c r="Y37" s="36">
        <f t="shared" si="5"/>
        <v>759.03134729966746</v>
      </c>
      <c r="Z37" s="36">
        <f t="shared" si="5"/>
        <v>759.03134729966746</v>
      </c>
      <c r="AA37" s="36">
        <f t="shared" si="5"/>
        <v>759.03134729966746</v>
      </c>
      <c r="AB37" s="36">
        <f t="shared" si="5"/>
        <v>759.03134729966746</v>
      </c>
      <c r="AC37" s="36">
        <f t="shared" si="5"/>
        <v>759.03134729966746</v>
      </c>
      <c r="AD37" s="36">
        <f t="shared" si="5"/>
        <v>759.03134729966746</v>
      </c>
      <c r="AE37" s="36">
        <f t="shared" si="5"/>
        <v>759.03134729966746</v>
      </c>
      <c r="AF37" s="36">
        <f t="shared" si="5"/>
        <v>759.03134729966746</v>
      </c>
      <c r="AG37" s="36">
        <f t="shared" si="5"/>
        <v>759.03134729966746</v>
      </c>
      <c r="AH37" s="36">
        <f t="shared" si="5"/>
        <v>759.03134729966746</v>
      </c>
      <c r="AI37" s="36">
        <f t="shared" si="5"/>
        <v>759.03134729966746</v>
      </c>
    </row>
    <row r="39" spans="1:35" x14ac:dyDescent="0.35">
      <c r="A39" s="40" t="s">
        <v>93</v>
      </c>
      <c r="B39" s="36" t="s">
        <v>128</v>
      </c>
      <c r="C39" s="42" t="s">
        <v>84</v>
      </c>
      <c r="D39" s="36"/>
      <c r="E39" s="36"/>
      <c r="F39" s="36">
        <f>SUM(F35:F37)</f>
        <v>3825.1646252795531</v>
      </c>
      <c r="G39" s="36">
        <f t="shared" ref="G39:AI39" si="6">SUM(G35:G37)</f>
        <v>905.78397140287097</v>
      </c>
      <c r="H39" s="36">
        <f t="shared" si="6"/>
        <v>914.58331752618665</v>
      </c>
      <c r="I39" s="36">
        <f t="shared" si="6"/>
        <v>923.38265505303457</v>
      </c>
      <c r="J39" s="36">
        <f t="shared" si="6"/>
        <v>932.18200117635092</v>
      </c>
      <c r="K39" s="36">
        <f t="shared" si="6"/>
        <v>940.9813472996675</v>
      </c>
      <c r="L39" s="36">
        <f t="shared" si="6"/>
        <v>940.9813472996675</v>
      </c>
      <c r="M39" s="36">
        <f t="shared" si="6"/>
        <v>940.9813472996675</v>
      </c>
      <c r="N39" s="36">
        <f t="shared" si="6"/>
        <v>940.9813472996675</v>
      </c>
      <c r="O39" s="36">
        <f t="shared" si="6"/>
        <v>940.9813472996675</v>
      </c>
      <c r="P39" s="36">
        <f t="shared" si="6"/>
        <v>940.9813472996675</v>
      </c>
      <c r="Q39" s="36">
        <f t="shared" si="6"/>
        <v>940.9813472996675</v>
      </c>
      <c r="R39" s="36">
        <f t="shared" si="6"/>
        <v>940.9813472996675</v>
      </c>
      <c r="S39" s="36">
        <f t="shared" si="6"/>
        <v>940.9813472996675</v>
      </c>
      <c r="T39" s="36">
        <f t="shared" si="6"/>
        <v>940.9813472996675</v>
      </c>
      <c r="U39" s="36">
        <f t="shared" si="6"/>
        <v>2716.9813472996675</v>
      </c>
      <c r="V39" s="36">
        <f t="shared" si="6"/>
        <v>940.9813472996675</v>
      </c>
      <c r="W39" s="36">
        <f t="shared" si="6"/>
        <v>940.9813472996675</v>
      </c>
      <c r="X39" s="36">
        <f t="shared" si="6"/>
        <v>940.9813472996675</v>
      </c>
      <c r="Y39" s="36">
        <f t="shared" si="6"/>
        <v>940.9813472996675</v>
      </c>
      <c r="Z39" s="36">
        <f t="shared" si="6"/>
        <v>940.9813472996675</v>
      </c>
      <c r="AA39" s="36">
        <f t="shared" si="6"/>
        <v>940.9813472996675</v>
      </c>
      <c r="AB39" s="36">
        <f t="shared" si="6"/>
        <v>940.9813472996675</v>
      </c>
      <c r="AC39" s="36">
        <f t="shared" si="6"/>
        <v>940.9813472996675</v>
      </c>
      <c r="AD39" s="36">
        <f t="shared" si="6"/>
        <v>940.9813472996675</v>
      </c>
      <c r="AE39" s="36">
        <f t="shared" si="6"/>
        <v>940.9813472996675</v>
      </c>
      <c r="AF39" s="36">
        <f t="shared" si="6"/>
        <v>940.9813472996675</v>
      </c>
      <c r="AG39" s="36">
        <f t="shared" si="6"/>
        <v>940.9813472996675</v>
      </c>
      <c r="AH39" s="36">
        <f t="shared" si="6"/>
        <v>940.9813472996675</v>
      </c>
      <c r="AI39" s="36">
        <f t="shared" si="6"/>
        <v>940.9813472996675</v>
      </c>
    </row>
    <row r="40" spans="1:35" x14ac:dyDescent="0.35">
      <c r="A40" s="40" t="s">
        <v>94</v>
      </c>
      <c r="B40" s="36" t="s">
        <v>128</v>
      </c>
      <c r="C40" s="42" t="s">
        <v>84</v>
      </c>
      <c r="D40" s="36"/>
      <c r="E40" s="36"/>
      <c r="F40" s="36">
        <f>F39/((1+$B$26)^F11)</f>
        <v>3825.1646252795531</v>
      </c>
      <c r="G40" s="36">
        <f t="shared" ref="G40:AI40" si="7">G39/((1+$B$26)^G11)</f>
        <v>666.01762603152281</v>
      </c>
      <c r="H40" s="36">
        <f t="shared" si="7"/>
        <v>494.4762746140716</v>
      </c>
      <c r="I40" s="36">
        <f t="shared" si="7"/>
        <v>367.08360434570699</v>
      </c>
      <c r="J40" s="36">
        <f t="shared" si="7"/>
        <v>272.48655593317261</v>
      </c>
      <c r="K40" s="36">
        <f t="shared" si="7"/>
        <v>202.24904184284313</v>
      </c>
      <c r="L40" s="36">
        <f t="shared" si="7"/>
        <v>148.71253076679642</v>
      </c>
      <c r="M40" s="36">
        <f t="shared" si="7"/>
        <v>109.34744909323268</v>
      </c>
      <c r="N40" s="36">
        <f t="shared" si="7"/>
        <v>80.402536097965211</v>
      </c>
      <c r="O40" s="36">
        <f t="shared" si="7"/>
        <v>59.119511836739136</v>
      </c>
      <c r="P40" s="36">
        <f t="shared" si="7"/>
        <v>43.470229291719953</v>
      </c>
      <c r="Q40" s="36">
        <f t="shared" si="7"/>
        <v>31.963403890970557</v>
      </c>
      <c r="R40" s="36">
        <f t="shared" si="7"/>
        <v>23.502502861007766</v>
      </c>
      <c r="S40" s="36">
        <f t="shared" si="7"/>
        <v>17.281252103682178</v>
      </c>
      <c r="T40" s="36">
        <f t="shared" si="7"/>
        <v>12.706803017413367</v>
      </c>
      <c r="U40" s="36">
        <f t="shared" si="7"/>
        <v>26.977582625338229</v>
      </c>
      <c r="V40" s="36">
        <f t="shared" si="7"/>
        <v>6.8700275829440809</v>
      </c>
      <c r="W40" s="36">
        <f t="shared" si="7"/>
        <v>5.0514908698118255</v>
      </c>
      <c r="X40" s="36">
        <f t="shared" si="7"/>
        <v>3.7143315219204598</v>
      </c>
      <c r="Y40" s="36">
        <f t="shared" si="7"/>
        <v>2.7311261190591618</v>
      </c>
      <c r="Z40" s="36">
        <f t="shared" si="7"/>
        <v>2.0081809698964426</v>
      </c>
      <c r="AA40" s="36">
        <f t="shared" si="7"/>
        <v>1.4766036543356196</v>
      </c>
      <c r="AB40" s="36">
        <f t="shared" si="7"/>
        <v>1.0857379811291323</v>
      </c>
      <c r="AC40" s="36">
        <f t="shared" si="7"/>
        <v>0.79833675083024436</v>
      </c>
      <c r="AD40" s="36">
        <f t="shared" si="7"/>
        <v>0.58701231678694443</v>
      </c>
      <c r="AE40" s="36">
        <f t="shared" si="7"/>
        <v>0.43162670351981214</v>
      </c>
      <c r="AF40" s="36">
        <f t="shared" si="7"/>
        <v>0.31737257611750896</v>
      </c>
      <c r="AG40" s="36">
        <f t="shared" si="7"/>
        <v>0.23336218832169778</v>
      </c>
      <c r="AH40" s="36">
        <f t="shared" si="7"/>
        <v>0.17158984435418956</v>
      </c>
      <c r="AI40" s="36">
        <f t="shared" si="7"/>
        <v>0.12616900320160995</v>
      </c>
    </row>
    <row r="41" spans="1:35" x14ac:dyDescent="0.35">
      <c r="A41" s="45" t="s">
        <v>129</v>
      </c>
      <c r="B41" s="46">
        <f>F39+NPV(B26,G39,H39,I39,J39,K39,L39,M39,N39,O39,P39,Q39,R39,S39,T39,U39,V39,W39,X39,Y39,Z39,AA39,AB39,AC39,AD39,AE39,AF39,AG39,AH39,AI39,)</f>
        <v>6406.5644977139655</v>
      </c>
      <c r="C41" s="47" t="s">
        <v>84</v>
      </c>
    </row>
    <row r="42" spans="1:35" x14ac:dyDescent="0.35">
      <c r="A42" s="40" t="s">
        <v>95</v>
      </c>
      <c r="B42" s="44">
        <f>F39+NPV(B26, G39:AI39)</f>
        <v>6406.5644977139655</v>
      </c>
      <c r="C42" s="42" t="s">
        <v>84</v>
      </c>
    </row>
    <row r="43" spans="1:35" x14ac:dyDescent="0.35">
      <c r="A43" s="40" t="s">
        <v>130</v>
      </c>
      <c r="B43" s="44">
        <f>SUM(F40:AI40)</f>
        <v>6406.5644977139655</v>
      </c>
      <c r="C43" s="42" t="s">
        <v>84</v>
      </c>
    </row>
    <row r="46" spans="1:35" x14ac:dyDescent="0.35">
      <c r="G46" s="24"/>
    </row>
  </sheetData>
  <mergeCells count="1">
    <mergeCell ref="A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45"/>
  <sheetViews>
    <sheetView workbookViewId="0">
      <selection activeCell="C38" sqref="C38"/>
    </sheetView>
  </sheetViews>
  <sheetFormatPr defaultRowHeight="14.5" x14ac:dyDescent="0.35"/>
  <cols>
    <col min="1" max="1" width="28.6328125" bestFit="1" customWidth="1"/>
    <col min="2" max="2" width="19.26953125" bestFit="1" customWidth="1"/>
    <col min="3" max="3" width="9.7265625" bestFit="1" customWidth="1"/>
    <col min="7" max="7" width="9.453125" bestFit="1" customWidth="1"/>
  </cols>
  <sheetData>
    <row r="2" spans="1:66" ht="54" customHeight="1" x14ac:dyDescent="0.35">
      <c r="A2" s="68" t="s">
        <v>138</v>
      </c>
      <c r="B2" s="68"/>
      <c r="C2" s="68"/>
      <c r="D2" s="68"/>
      <c r="E2" s="68"/>
      <c r="F2" s="68"/>
      <c r="G2" s="68"/>
      <c r="H2" s="68"/>
      <c r="I2" s="68"/>
      <c r="J2" s="68"/>
    </row>
    <row r="8" spans="1:66" x14ac:dyDescent="0.35">
      <c r="A8" s="40" t="s">
        <v>67</v>
      </c>
      <c r="B8" s="36"/>
      <c r="C8" s="36"/>
      <c r="D8" s="36">
        <v>2019</v>
      </c>
      <c r="E8" s="36">
        <v>2020</v>
      </c>
      <c r="F8" s="36">
        <v>2021</v>
      </c>
      <c r="G8" s="36">
        <v>2022</v>
      </c>
      <c r="H8" s="36">
        <v>2023</v>
      </c>
      <c r="I8" s="36">
        <v>2024</v>
      </c>
      <c r="J8" s="36">
        <v>2025</v>
      </c>
      <c r="K8" s="36">
        <v>2026</v>
      </c>
      <c r="L8" s="36">
        <v>2027</v>
      </c>
      <c r="M8" s="36">
        <v>2028</v>
      </c>
      <c r="N8" s="36">
        <v>2029</v>
      </c>
      <c r="O8" s="36">
        <v>2030</v>
      </c>
      <c r="P8" s="36">
        <v>2031</v>
      </c>
      <c r="Q8" s="36">
        <v>2032</v>
      </c>
      <c r="R8" s="36">
        <v>2033</v>
      </c>
      <c r="S8" s="36">
        <v>2034</v>
      </c>
      <c r="T8" s="36">
        <v>2035</v>
      </c>
      <c r="U8" s="36">
        <v>2036</v>
      </c>
      <c r="V8" s="36">
        <v>2037</v>
      </c>
      <c r="W8" s="36">
        <v>2038</v>
      </c>
      <c r="X8" s="36">
        <v>2039</v>
      </c>
      <c r="Y8" s="36">
        <v>2040</v>
      </c>
      <c r="Z8" s="36">
        <v>2041</v>
      </c>
      <c r="AA8" s="36">
        <v>2042</v>
      </c>
      <c r="AB8" s="36">
        <v>2043</v>
      </c>
      <c r="AC8" s="36">
        <v>2044</v>
      </c>
      <c r="AD8" s="36">
        <v>2045</v>
      </c>
      <c r="AE8" s="36">
        <v>2046</v>
      </c>
      <c r="AF8" s="36">
        <v>2047</v>
      </c>
      <c r="AG8" s="36">
        <v>2048</v>
      </c>
      <c r="AH8" s="36">
        <v>2049</v>
      </c>
      <c r="AI8" s="36">
        <v>2050</v>
      </c>
    </row>
    <row r="9" spans="1:66" x14ac:dyDescent="0.35">
      <c r="A9" s="40" t="s">
        <v>68</v>
      </c>
      <c r="B9" s="36"/>
      <c r="C9" s="36"/>
      <c r="D9" s="36">
        <v>0</v>
      </c>
      <c r="E9" s="36">
        <v>1</v>
      </c>
      <c r="F9" s="36">
        <v>2</v>
      </c>
      <c r="G9" s="36">
        <v>3</v>
      </c>
      <c r="H9" s="36">
        <v>4</v>
      </c>
      <c r="I9" s="36">
        <v>5</v>
      </c>
      <c r="J9" s="36">
        <v>6</v>
      </c>
      <c r="K9" s="36">
        <v>7</v>
      </c>
      <c r="L9" s="36">
        <v>8</v>
      </c>
      <c r="M9" s="36">
        <v>9</v>
      </c>
      <c r="N9" s="36">
        <v>10</v>
      </c>
      <c r="O9" s="36">
        <v>11</v>
      </c>
      <c r="P9" s="36">
        <v>12</v>
      </c>
      <c r="Q9" s="36">
        <v>13</v>
      </c>
      <c r="R9" s="36">
        <v>14</v>
      </c>
      <c r="S9" s="36">
        <v>15</v>
      </c>
      <c r="T9" s="36">
        <v>16</v>
      </c>
      <c r="U9" s="36">
        <v>17</v>
      </c>
      <c r="V9" s="36">
        <v>18</v>
      </c>
      <c r="W9" s="36">
        <v>19</v>
      </c>
      <c r="X9" s="36">
        <v>20</v>
      </c>
      <c r="Y9" s="36">
        <v>21</v>
      </c>
      <c r="Z9" s="36">
        <v>22</v>
      </c>
      <c r="AA9" s="36">
        <v>23</v>
      </c>
      <c r="AB9" s="36">
        <v>24</v>
      </c>
      <c r="AC9" s="36">
        <v>25</v>
      </c>
      <c r="AD9" s="36">
        <v>26</v>
      </c>
      <c r="AE9" s="36">
        <v>27</v>
      </c>
      <c r="AF9" s="36">
        <v>28</v>
      </c>
      <c r="AG9" s="36">
        <v>29</v>
      </c>
      <c r="AH9" s="36">
        <v>30</v>
      </c>
      <c r="AI9" s="36">
        <v>31</v>
      </c>
    </row>
    <row r="10" spans="1:66" x14ac:dyDescent="0.35">
      <c r="A10" s="40" t="s">
        <v>69</v>
      </c>
      <c r="B10" s="36"/>
      <c r="C10" s="36"/>
      <c r="D10" s="36">
        <v>1</v>
      </c>
      <c r="E10" s="36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6">
        <v>13</v>
      </c>
      <c r="Q10" s="36">
        <v>14</v>
      </c>
      <c r="R10" s="36">
        <v>15</v>
      </c>
      <c r="S10" s="36">
        <v>16</v>
      </c>
      <c r="T10" s="36">
        <v>17</v>
      </c>
      <c r="U10" s="36">
        <v>18</v>
      </c>
      <c r="V10" s="36">
        <v>19</v>
      </c>
      <c r="W10" s="36">
        <v>20</v>
      </c>
      <c r="X10" s="36">
        <v>21</v>
      </c>
      <c r="Y10" s="36">
        <v>22</v>
      </c>
      <c r="Z10" s="36">
        <v>23</v>
      </c>
      <c r="AA10" s="36">
        <v>24</v>
      </c>
      <c r="AB10" s="36">
        <v>25</v>
      </c>
      <c r="AC10" s="36">
        <v>26</v>
      </c>
      <c r="AD10" s="36">
        <v>27</v>
      </c>
      <c r="AE10" s="36">
        <v>28</v>
      </c>
      <c r="AF10" s="36">
        <v>29</v>
      </c>
      <c r="AG10" s="36">
        <v>30</v>
      </c>
      <c r="AH10" s="36">
        <v>31</v>
      </c>
      <c r="AI10" s="36">
        <v>32</v>
      </c>
    </row>
    <row r="11" spans="1:66" x14ac:dyDescent="0.35">
      <c r="A11" s="40" t="s">
        <v>122</v>
      </c>
      <c r="B11" s="36"/>
      <c r="C11" s="36"/>
      <c r="D11" s="36" t="s">
        <v>70</v>
      </c>
      <c r="E11" s="36"/>
      <c r="F11" s="36">
        <v>0</v>
      </c>
      <c r="G11" s="36">
        <v>1</v>
      </c>
      <c r="H11" s="36">
        <v>2</v>
      </c>
      <c r="I11" s="36">
        <v>3</v>
      </c>
      <c r="J11" s="36">
        <v>4</v>
      </c>
      <c r="K11" s="36">
        <v>5</v>
      </c>
      <c r="L11" s="36">
        <v>6</v>
      </c>
      <c r="M11" s="36">
        <v>7</v>
      </c>
      <c r="N11" s="36">
        <v>8</v>
      </c>
      <c r="O11" s="36">
        <v>9</v>
      </c>
      <c r="P11" s="36">
        <v>10</v>
      </c>
      <c r="Q11" s="36">
        <v>11</v>
      </c>
      <c r="R11" s="36">
        <v>12</v>
      </c>
      <c r="S11" s="36">
        <v>13</v>
      </c>
      <c r="T11" s="36">
        <v>14</v>
      </c>
      <c r="U11" s="36">
        <v>15</v>
      </c>
      <c r="V11" s="36">
        <v>16</v>
      </c>
      <c r="W11" s="36">
        <v>17</v>
      </c>
      <c r="X11" s="36">
        <v>18</v>
      </c>
      <c r="Y11" s="36">
        <v>19</v>
      </c>
      <c r="Z11" s="36">
        <v>20</v>
      </c>
      <c r="AA11" s="36">
        <v>21</v>
      </c>
      <c r="AB11" s="36">
        <v>22</v>
      </c>
      <c r="AC11" s="36">
        <v>23</v>
      </c>
      <c r="AD11" s="36">
        <v>24</v>
      </c>
      <c r="AE11" s="36">
        <v>25</v>
      </c>
      <c r="AF11" s="36">
        <v>26</v>
      </c>
      <c r="AG11" s="36">
        <v>27</v>
      </c>
      <c r="AH11" s="36">
        <v>28</v>
      </c>
      <c r="AI11" s="36">
        <v>29</v>
      </c>
    </row>
    <row r="15" spans="1:66" x14ac:dyDescent="0.35">
      <c r="A15" s="35" t="s">
        <v>124</v>
      </c>
      <c r="B15" s="41"/>
    </row>
    <row r="16" spans="1:66" x14ac:dyDescent="0.35">
      <c r="A16" s="40" t="s">
        <v>71</v>
      </c>
      <c r="B16" s="42" t="s">
        <v>123</v>
      </c>
      <c r="C16" s="36"/>
      <c r="D16" s="36">
        <v>7.8069946000000001E-2</v>
      </c>
      <c r="E16" s="36">
        <v>8.2154109000000003E-2</v>
      </c>
      <c r="F16" s="36">
        <v>8.3177707999999906E-2</v>
      </c>
      <c r="G16" s="36">
        <v>8.4201308000000002E-2</v>
      </c>
      <c r="H16" s="36">
        <v>8.5224907999999905E-2</v>
      </c>
      <c r="I16" s="36">
        <v>8.6248507000000002E-2</v>
      </c>
      <c r="J16" s="36">
        <v>8.7272107000000002E-2</v>
      </c>
      <c r="K16" s="36">
        <v>8.8295707000000001E-2</v>
      </c>
      <c r="L16" s="36">
        <v>8.8295707000000001E-2</v>
      </c>
      <c r="M16" s="36">
        <v>8.8295707000000001E-2</v>
      </c>
      <c r="N16" s="36">
        <v>8.8295707000000001E-2</v>
      </c>
      <c r="O16" s="36">
        <v>8.8295707000000001E-2</v>
      </c>
      <c r="P16" s="36">
        <v>8.8295707000000001E-2</v>
      </c>
      <c r="Q16" s="36">
        <v>8.8295707000000001E-2</v>
      </c>
      <c r="R16" s="36">
        <v>8.8295707000000001E-2</v>
      </c>
      <c r="S16" s="36">
        <v>8.8295707000000001E-2</v>
      </c>
      <c r="T16" s="36">
        <v>8.8295707000000001E-2</v>
      </c>
      <c r="U16" s="36">
        <v>8.8295707000000001E-2</v>
      </c>
      <c r="V16" s="36">
        <v>8.8295707000000001E-2</v>
      </c>
      <c r="W16" s="36">
        <v>8.8295707000000001E-2</v>
      </c>
      <c r="X16" s="36">
        <v>8.8295707000000001E-2</v>
      </c>
      <c r="Y16" s="36">
        <v>8.8295707000000001E-2</v>
      </c>
      <c r="Z16" s="36">
        <v>8.8295707000000001E-2</v>
      </c>
      <c r="AA16" s="36">
        <v>8.8295707000000001E-2</v>
      </c>
      <c r="AB16" s="36">
        <v>8.8295707000000001E-2</v>
      </c>
      <c r="AC16" s="36">
        <v>8.8295707000000001E-2</v>
      </c>
      <c r="AD16" s="36">
        <v>8.8295707000000001E-2</v>
      </c>
      <c r="AE16" s="36">
        <v>8.8295707000000001E-2</v>
      </c>
      <c r="AF16" s="36">
        <v>8.8295707000000001E-2</v>
      </c>
      <c r="AG16" s="36">
        <v>8.8295707000000001E-2</v>
      </c>
      <c r="AH16" s="36">
        <v>8.8295707000000001E-2</v>
      </c>
      <c r="AI16" s="36">
        <v>8.8295707000000001E-2</v>
      </c>
      <c r="AJ16" s="36">
        <v>8.8295707000000001E-2</v>
      </c>
      <c r="AK16" s="36">
        <v>8.8295707000000001E-2</v>
      </c>
      <c r="AL16" s="36">
        <v>8.8295707000000001E-2</v>
      </c>
      <c r="AM16" s="36">
        <v>8.8295707000000001E-2</v>
      </c>
      <c r="AN16" s="36">
        <v>8.8295707000000001E-2</v>
      </c>
      <c r="AO16" s="36">
        <v>8.8295707000000001E-2</v>
      </c>
      <c r="AP16" s="36">
        <v>8.8295707000000001E-2</v>
      </c>
      <c r="AQ16" s="36">
        <v>8.8295707000000001E-2</v>
      </c>
      <c r="AR16" s="36">
        <v>8.8295707000000001E-2</v>
      </c>
      <c r="AS16" s="36">
        <v>8.8295707000000001E-2</v>
      </c>
      <c r="AT16" s="36">
        <v>8.8295707000000001E-2</v>
      </c>
      <c r="AU16" s="36">
        <v>8.8295707000000001E-2</v>
      </c>
      <c r="AV16" s="36">
        <v>8.8295707000000001E-2</v>
      </c>
      <c r="AW16" s="36">
        <v>8.8295707000000001E-2</v>
      </c>
      <c r="AX16" s="36">
        <v>8.8295707000000001E-2</v>
      </c>
      <c r="AY16" s="36">
        <v>8.8295707000000001E-2</v>
      </c>
      <c r="AZ16" s="36">
        <v>8.8295707000000001E-2</v>
      </c>
      <c r="BA16" s="36">
        <v>8.8295707000000001E-2</v>
      </c>
      <c r="BB16" s="36">
        <v>8.8295707000000001E-2</v>
      </c>
      <c r="BC16" s="36">
        <v>8.8295707000000001E-2</v>
      </c>
      <c r="BD16" s="36">
        <v>8.8295707000000001E-2</v>
      </c>
      <c r="BE16" s="36">
        <v>8.8295707000000001E-2</v>
      </c>
      <c r="BF16" s="36">
        <v>8.8295707000000001E-2</v>
      </c>
      <c r="BG16" s="36">
        <v>8.8295707000000001E-2</v>
      </c>
      <c r="BH16" s="36">
        <v>8.8295707000000001E-2</v>
      </c>
      <c r="BI16" s="36">
        <v>8.8295707000000001E-2</v>
      </c>
      <c r="BJ16" s="36">
        <v>8.8295707000000001E-2</v>
      </c>
      <c r="BK16" s="36">
        <v>8.8295707000000001E-2</v>
      </c>
      <c r="BL16" s="36">
        <v>8.8295707000000001E-2</v>
      </c>
      <c r="BM16" s="36">
        <v>8.8295707000000001E-2</v>
      </c>
      <c r="BN16" s="36">
        <v>8.8295707000000001E-2</v>
      </c>
    </row>
    <row r="17" spans="1:66" x14ac:dyDescent="0.35">
      <c r="A17" s="40" t="s">
        <v>72</v>
      </c>
      <c r="B17" s="42" t="s">
        <v>123</v>
      </c>
      <c r="C17" s="36"/>
      <c r="D17" s="36">
        <v>0.22039999999999901</v>
      </c>
      <c r="E17" s="36">
        <v>0.2195</v>
      </c>
      <c r="F17" s="36">
        <v>0.211166667</v>
      </c>
      <c r="G17" s="36">
        <v>0.202833333</v>
      </c>
      <c r="H17" s="36">
        <v>0.19450000000000001</v>
      </c>
      <c r="I17" s="36">
        <v>0.18616666700000001</v>
      </c>
      <c r="J17" s="36">
        <v>0.17783333300000001</v>
      </c>
      <c r="K17" s="36">
        <v>0.16950000000000001</v>
      </c>
      <c r="L17" s="36">
        <v>0.16950000000000001</v>
      </c>
      <c r="M17" s="36">
        <v>0.16950000000000001</v>
      </c>
      <c r="N17" s="36">
        <v>0.16950000000000001</v>
      </c>
      <c r="O17" s="36">
        <v>0.16950000000000001</v>
      </c>
      <c r="P17" s="36">
        <v>0.16950000000000001</v>
      </c>
      <c r="Q17" s="36">
        <v>0.16950000000000001</v>
      </c>
      <c r="R17" s="36">
        <v>0.16950000000000001</v>
      </c>
      <c r="S17" s="36">
        <v>0.16950000000000001</v>
      </c>
      <c r="T17" s="36">
        <v>0.16950000000000001</v>
      </c>
      <c r="U17" s="36">
        <v>0.16950000000000001</v>
      </c>
      <c r="V17" s="36">
        <v>0.16950000000000001</v>
      </c>
      <c r="W17" s="36">
        <v>0.16950000000000001</v>
      </c>
      <c r="X17" s="36">
        <v>0.16950000000000001</v>
      </c>
      <c r="Y17" s="36">
        <v>0.16950000000000001</v>
      </c>
      <c r="Z17" s="36">
        <v>0.16950000000000001</v>
      </c>
      <c r="AA17" s="36">
        <v>0.16950000000000001</v>
      </c>
      <c r="AB17" s="36">
        <v>0.16950000000000001</v>
      </c>
      <c r="AC17" s="36">
        <v>0.16950000000000001</v>
      </c>
      <c r="AD17" s="36">
        <v>0.16950000000000001</v>
      </c>
      <c r="AE17" s="36">
        <v>0.16950000000000001</v>
      </c>
      <c r="AF17" s="36">
        <v>0.16950000000000001</v>
      </c>
      <c r="AG17" s="36">
        <v>0.16950000000000001</v>
      </c>
      <c r="AH17" s="36">
        <v>0.16950000000000001</v>
      </c>
      <c r="AI17" s="36">
        <v>0.16950000000000001</v>
      </c>
      <c r="AJ17" s="36">
        <v>0.16950000000000001</v>
      </c>
      <c r="AK17" s="36">
        <v>0.16950000000000001</v>
      </c>
      <c r="AL17" s="36">
        <v>0.16950000000000001</v>
      </c>
      <c r="AM17" s="36">
        <v>0.16950000000000001</v>
      </c>
      <c r="AN17" s="36">
        <v>0.16950000000000001</v>
      </c>
      <c r="AO17" s="36">
        <v>0.16950000000000001</v>
      </c>
      <c r="AP17" s="36">
        <v>0.16950000000000001</v>
      </c>
      <c r="AQ17" s="36">
        <v>0.16950000000000001</v>
      </c>
      <c r="AR17" s="36">
        <v>0.16950000000000001</v>
      </c>
      <c r="AS17" s="36">
        <v>0.16950000000000001</v>
      </c>
      <c r="AT17" s="36">
        <v>0.16950000000000001</v>
      </c>
      <c r="AU17" s="36">
        <v>0.16950000000000001</v>
      </c>
      <c r="AV17" s="36">
        <v>0.16950000000000001</v>
      </c>
      <c r="AW17" s="36">
        <v>0.16950000000000001</v>
      </c>
      <c r="AX17" s="36">
        <v>0.16950000000000001</v>
      </c>
      <c r="AY17" s="36">
        <v>0.16950000000000001</v>
      </c>
      <c r="AZ17" s="36">
        <v>0.16950000000000001</v>
      </c>
      <c r="BA17" s="36">
        <v>0.16950000000000001</v>
      </c>
      <c r="BB17" s="36">
        <v>0.16950000000000001</v>
      </c>
      <c r="BC17" s="36">
        <v>0.16950000000000001</v>
      </c>
      <c r="BD17" s="36">
        <v>0.16950000000000001</v>
      </c>
      <c r="BE17" s="36">
        <v>0.16950000000000001</v>
      </c>
      <c r="BF17" s="36">
        <v>0.16950000000000001</v>
      </c>
      <c r="BG17" s="36">
        <v>0.16950000000000001</v>
      </c>
      <c r="BH17" s="36">
        <v>0.16950000000000001</v>
      </c>
      <c r="BI17" s="36">
        <v>0.16950000000000001</v>
      </c>
      <c r="BJ17" s="36">
        <v>0.16950000000000001</v>
      </c>
      <c r="BK17" s="36">
        <v>0.16950000000000001</v>
      </c>
      <c r="BL17" s="36">
        <v>0.16950000000000001</v>
      </c>
      <c r="BM17" s="36">
        <v>0.16950000000000001</v>
      </c>
      <c r="BN17" s="36">
        <v>0.16950000000000001</v>
      </c>
    </row>
    <row r="18" spans="1:66" x14ac:dyDescent="0.35">
      <c r="A18" s="40" t="s">
        <v>73</v>
      </c>
      <c r="B18" s="42" t="s">
        <v>123</v>
      </c>
      <c r="C18" s="36"/>
      <c r="D18" s="36">
        <v>8.9171287000000002E-2</v>
      </c>
      <c r="E18" s="36">
        <v>8.9171287000000002E-2</v>
      </c>
      <c r="F18" s="36">
        <v>9.0282317000000001E-2</v>
      </c>
      <c r="G18" s="36">
        <v>9.1393347E-2</v>
      </c>
      <c r="H18" s="36">
        <v>9.2504376999999999E-2</v>
      </c>
      <c r="I18" s="36">
        <v>9.3615407999999997E-2</v>
      </c>
      <c r="J18" s="36">
        <v>9.4726437999999996E-2</v>
      </c>
      <c r="K18" s="36">
        <v>9.5837467999999995E-2</v>
      </c>
      <c r="L18" s="36">
        <v>9.5837467999999995E-2</v>
      </c>
      <c r="M18" s="36">
        <v>9.5837467999999995E-2</v>
      </c>
      <c r="N18" s="36">
        <v>9.5837467999999995E-2</v>
      </c>
      <c r="O18" s="36">
        <v>9.5837467999999995E-2</v>
      </c>
      <c r="P18" s="36">
        <v>9.5837467999999995E-2</v>
      </c>
      <c r="Q18" s="36">
        <v>9.5837467999999995E-2</v>
      </c>
      <c r="R18" s="36">
        <v>9.5837467999999995E-2</v>
      </c>
      <c r="S18" s="36">
        <v>9.5837467999999995E-2</v>
      </c>
      <c r="T18" s="36">
        <v>9.5837467999999995E-2</v>
      </c>
      <c r="U18" s="36">
        <v>9.5837467999999995E-2</v>
      </c>
      <c r="V18" s="36">
        <v>9.5837467999999995E-2</v>
      </c>
      <c r="W18" s="36">
        <v>9.5837467999999995E-2</v>
      </c>
      <c r="X18" s="36">
        <v>9.5837467999999995E-2</v>
      </c>
      <c r="Y18" s="36">
        <v>9.5837467999999995E-2</v>
      </c>
      <c r="Z18" s="36">
        <v>9.5837467999999995E-2</v>
      </c>
      <c r="AA18" s="36">
        <v>9.5837467999999995E-2</v>
      </c>
      <c r="AB18" s="36">
        <v>9.5837467999999995E-2</v>
      </c>
      <c r="AC18" s="36">
        <v>9.5837467999999995E-2</v>
      </c>
      <c r="AD18" s="36">
        <v>9.5837467999999995E-2</v>
      </c>
      <c r="AE18" s="36">
        <v>9.5837467999999995E-2</v>
      </c>
      <c r="AF18" s="36">
        <v>9.5837467999999995E-2</v>
      </c>
      <c r="AG18" s="36">
        <v>9.5837467999999995E-2</v>
      </c>
      <c r="AH18" s="36">
        <v>9.5837467999999995E-2</v>
      </c>
      <c r="AI18" s="36">
        <v>9.5837467999999995E-2</v>
      </c>
      <c r="AJ18" s="36">
        <v>9.5837467999999995E-2</v>
      </c>
      <c r="AK18" s="36">
        <v>9.5837467999999995E-2</v>
      </c>
      <c r="AL18" s="36">
        <v>9.5837467999999995E-2</v>
      </c>
      <c r="AM18" s="36">
        <v>9.5837467999999995E-2</v>
      </c>
      <c r="AN18" s="36">
        <v>9.5837467999999995E-2</v>
      </c>
      <c r="AO18" s="36">
        <v>9.5837467999999995E-2</v>
      </c>
      <c r="AP18" s="36">
        <v>9.5837467999999995E-2</v>
      </c>
      <c r="AQ18" s="36">
        <v>9.5837467999999995E-2</v>
      </c>
      <c r="AR18" s="36">
        <v>9.5837467999999995E-2</v>
      </c>
      <c r="AS18" s="36">
        <v>9.5837467999999995E-2</v>
      </c>
      <c r="AT18" s="36">
        <v>9.5837467999999995E-2</v>
      </c>
      <c r="AU18" s="36">
        <v>9.5837467999999995E-2</v>
      </c>
      <c r="AV18" s="36">
        <v>9.5837467999999995E-2</v>
      </c>
      <c r="AW18" s="36">
        <v>9.5837467999999995E-2</v>
      </c>
      <c r="AX18" s="36">
        <v>9.5837467999999995E-2</v>
      </c>
      <c r="AY18" s="36">
        <v>9.5837467999999995E-2</v>
      </c>
      <c r="AZ18" s="36">
        <v>9.5837467999999995E-2</v>
      </c>
      <c r="BA18" s="36">
        <v>9.5837467999999995E-2</v>
      </c>
      <c r="BB18" s="36">
        <v>9.5837467999999995E-2</v>
      </c>
      <c r="BC18" s="36">
        <v>9.5837467999999995E-2</v>
      </c>
      <c r="BD18" s="36">
        <v>9.5837467999999995E-2</v>
      </c>
      <c r="BE18" s="36">
        <v>9.5837467999999995E-2</v>
      </c>
      <c r="BF18" s="36">
        <v>9.5837467999999995E-2</v>
      </c>
      <c r="BG18" s="36">
        <v>9.5837467999999995E-2</v>
      </c>
      <c r="BH18" s="36">
        <v>9.5837467999999995E-2</v>
      </c>
      <c r="BI18" s="36">
        <v>9.5837467999999995E-2</v>
      </c>
      <c r="BJ18" s="36">
        <v>9.5837467999999995E-2</v>
      </c>
      <c r="BK18" s="36">
        <v>9.5837467999999995E-2</v>
      </c>
      <c r="BL18" s="36">
        <v>9.5837467999999995E-2</v>
      </c>
      <c r="BM18" s="36">
        <v>9.5837467999999995E-2</v>
      </c>
      <c r="BN18" s="36">
        <v>9.5837467999999995E-2</v>
      </c>
    </row>
    <row r="21" spans="1:66" s="31" customFormat="1" x14ac:dyDescent="0.35">
      <c r="A21" s="48" t="s">
        <v>96</v>
      </c>
    </row>
    <row r="22" spans="1:66" x14ac:dyDescent="0.35">
      <c r="A22" s="40" t="s">
        <v>74</v>
      </c>
      <c r="B22" s="40" t="s">
        <v>126</v>
      </c>
      <c r="C22" s="40" t="s">
        <v>127</v>
      </c>
    </row>
    <row r="23" spans="1:66" x14ac:dyDescent="0.35">
      <c r="A23" s="40" t="s">
        <v>75</v>
      </c>
      <c r="B23" s="43">
        <f>37*9.769444444</f>
        <v>361.46944442799997</v>
      </c>
      <c r="C23" s="42" t="s">
        <v>76</v>
      </c>
    </row>
    <row r="24" spans="1:66" x14ac:dyDescent="0.35">
      <c r="A24" s="40" t="s">
        <v>77</v>
      </c>
      <c r="B24" s="36">
        <v>8235</v>
      </c>
      <c r="C24" s="42" t="s">
        <v>76</v>
      </c>
    </row>
    <row r="25" spans="1:66" x14ac:dyDescent="0.35">
      <c r="A25" s="40" t="s">
        <v>78</v>
      </c>
      <c r="B25" s="36">
        <v>1</v>
      </c>
      <c r="C25" s="42" t="s">
        <v>79</v>
      </c>
    </row>
    <row r="26" spans="1:66" x14ac:dyDescent="0.35">
      <c r="A26" s="40" t="s">
        <v>80</v>
      </c>
      <c r="B26" s="36">
        <v>0.36</v>
      </c>
      <c r="C26" s="42" t="s">
        <v>79</v>
      </c>
    </row>
    <row r="27" spans="1:66" x14ac:dyDescent="0.35">
      <c r="A27" s="40" t="s">
        <v>81</v>
      </c>
      <c r="B27" s="36">
        <v>30</v>
      </c>
      <c r="C27" s="49" t="s">
        <v>82</v>
      </c>
    </row>
    <row r="28" spans="1:66" x14ac:dyDescent="0.35">
      <c r="A28" s="40" t="s">
        <v>83</v>
      </c>
      <c r="B28" s="36">
        <v>3957</v>
      </c>
      <c r="C28" s="42" t="s">
        <v>84</v>
      </c>
      <c r="D28" s="36"/>
      <c r="E28" s="36"/>
      <c r="F28" s="36">
        <f>B28*0.74</f>
        <v>2928.18</v>
      </c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</row>
    <row r="29" spans="1:66" x14ac:dyDescent="0.35">
      <c r="A29" s="40" t="s">
        <v>85</v>
      </c>
      <c r="B29" s="36">
        <v>159.56</v>
      </c>
      <c r="C29" s="42" t="s">
        <v>84</v>
      </c>
      <c r="D29" s="36"/>
      <c r="E29" s="36"/>
      <c r="F29" s="36">
        <f t="shared" ref="F29:AI30" si="0">$B29</f>
        <v>159.56</v>
      </c>
      <c r="G29" s="36">
        <f t="shared" si="0"/>
        <v>159.56</v>
      </c>
      <c r="H29" s="36">
        <f t="shared" si="0"/>
        <v>159.56</v>
      </c>
      <c r="I29" s="36">
        <f t="shared" si="0"/>
        <v>159.56</v>
      </c>
      <c r="J29" s="36">
        <f t="shared" si="0"/>
        <v>159.56</v>
      </c>
      <c r="K29" s="36">
        <f t="shared" si="0"/>
        <v>159.56</v>
      </c>
      <c r="L29" s="36">
        <f t="shared" si="0"/>
        <v>159.56</v>
      </c>
      <c r="M29" s="36">
        <f t="shared" si="0"/>
        <v>159.56</v>
      </c>
      <c r="N29" s="36">
        <f t="shared" si="0"/>
        <v>159.56</v>
      </c>
      <c r="O29" s="36">
        <f t="shared" si="0"/>
        <v>159.56</v>
      </c>
      <c r="P29" s="36">
        <f t="shared" si="0"/>
        <v>159.56</v>
      </c>
      <c r="Q29" s="36">
        <f t="shared" si="0"/>
        <v>159.56</v>
      </c>
      <c r="R29" s="36">
        <f t="shared" si="0"/>
        <v>159.56</v>
      </c>
      <c r="S29" s="36">
        <f t="shared" si="0"/>
        <v>159.56</v>
      </c>
      <c r="T29" s="36">
        <f t="shared" si="0"/>
        <v>159.56</v>
      </c>
      <c r="U29" s="36">
        <f t="shared" si="0"/>
        <v>159.56</v>
      </c>
      <c r="V29" s="36">
        <f t="shared" si="0"/>
        <v>159.56</v>
      </c>
      <c r="W29" s="36">
        <f t="shared" si="0"/>
        <v>159.56</v>
      </c>
      <c r="X29" s="36">
        <f t="shared" si="0"/>
        <v>159.56</v>
      </c>
      <c r="Y29" s="36">
        <f t="shared" si="0"/>
        <v>159.56</v>
      </c>
      <c r="Z29" s="36">
        <f t="shared" si="0"/>
        <v>159.56</v>
      </c>
      <c r="AA29" s="36">
        <f t="shared" si="0"/>
        <v>159.56</v>
      </c>
      <c r="AB29" s="36">
        <f t="shared" si="0"/>
        <v>159.56</v>
      </c>
      <c r="AC29" s="36">
        <f t="shared" si="0"/>
        <v>159.56</v>
      </c>
      <c r="AD29" s="36">
        <f t="shared" si="0"/>
        <v>159.56</v>
      </c>
      <c r="AE29" s="36">
        <f t="shared" si="0"/>
        <v>159.56</v>
      </c>
      <c r="AF29" s="36">
        <f t="shared" si="0"/>
        <v>159.56</v>
      </c>
      <c r="AG29" s="36">
        <f t="shared" si="0"/>
        <v>159.56</v>
      </c>
      <c r="AH29" s="36">
        <f t="shared" si="0"/>
        <v>159.56</v>
      </c>
      <c r="AI29" s="36">
        <f t="shared" si="0"/>
        <v>159.56</v>
      </c>
    </row>
    <row r="30" spans="1:66" x14ac:dyDescent="0.35">
      <c r="A30" s="40" t="s">
        <v>86</v>
      </c>
      <c r="B30" s="36">
        <v>22.39</v>
      </c>
      <c r="C30" s="42" t="s">
        <v>84</v>
      </c>
      <c r="D30" s="36"/>
      <c r="E30" s="36"/>
      <c r="F30" s="36">
        <f t="shared" si="0"/>
        <v>22.39</v>
      </c>
      <c r="G30" s="36">
        <f t="shared" si="0"/>
        <v>22.39</v>
      </c>
      <c r="H30" s="36">
        <f t="shared" si="0"/>
        <v>22.39</v>
      </c>
      <c r="I30" s="36">
        <f t="shared" si="0"/>
        <v>22.39</v>
      </c>
      <c r="J30" s="36">
        <f t="shared" si="0"/>
        <v>22.39</v>
      </c>
      <c r="K30" s="36">
        <f t="shared" si="0"/>
        <v>22.39</v>
      </c>
      <c r="L30" s="36">
        <f t="shared" si="0"/>
        <v>22.39</v>
      </c>
      <c r="M30" s="36">
        <f t="shared" si="0"/>
        <v>22.39</v>
      </c>
      <c r="N30" s="36">
        <f t="shared" si="0"/>
        <v>22.39</v>
      </c>
      <c r="O30" s="36">
        <f t="shared" si="0"/>
        <v>22.39</v>
      </c>
      <c r="P30" s="36">
        <f t="shared" si="0"/>
        <v>22.39</v>
      </c>
      <c r="Q30" s="36">
        <f t="shared" si="0"/>
        <v>22.39</v>
      </c>
      <c r="R30" s="36">
        <f t="shared" si="0"/>
        <v>22.39</v>
      </c>
      <c r="S30" s="36">
        <f t="shared" si="0"/>
        <v>22.39</v>
      </c>
      <c r="T30" s="36">
        <f t="shared" si="0"/>
        <v>22.39</v>
      </c>
      <c r="U30" s="36">
        <f t="shared" si="0"/>
        <v>22.39</v>
      </c>
      <c r="V30" s="36">
        <f t="shared" si="0"/>
        <v>22.39</v>
      </c>
      <c r="W30" s="36">
        <f t="shared" si="0"/>
        <v>22.39</v>
      </c>
      <c r="X30" s="36">
        <f t="shared" si="0"/>
        <v>22.39</v>
      </c>
      <c r="Y30" s="36">
        <f t="shared" si="0"/>
        <v>22.39</v>
      </c>
      <c r="Z30" s="36">
        <f t="shared" si="0"/>
        <v>22.39</v>
      </c>
      <c r="AA30" s="36">
        <f t="shared" si="0"/>
        <v>22.39</v>
      </c>
      <c r="AB30" s="36">
        <f t="shared" si="0"/>
        <v>22.39</v>
      </c>
      <c r="AC30" s="36">
        <f t="shared" si="0"/>
        <v>22.39</v>
      </c>
      <c r="AD30" s="36">
        <f t="shared" si="0"/>
        <v>22.39</v>
      </c>
      <c r="AE30" s="36">
        <f t="shared" si="0"/>
        <v>22.39</v>
      </c>
      <c r="AF30" s="36">
        <f t="shared" si="0"/>
        <v>22.39</v>
      </c>
      <c r="AG30" s="36">
        <f t="shared" si="0"/>
        <v>22.39</v>
      </c>
      <c r="AH30" s="36">
        <f t="shared" si="0"/>
        <v>22.39</v>
      </c>
      <c r="AI30" s="36">
        <f t="shared" si="0"/>
        <v>22.39</v>
      </c>
    </row>
    <row r="33" spans="1:35" x14ac:dyDescent="0.35">
      <c r="A33" s="40" t="s">
        <v>87</v>
      </c>
      <c r="B33" s="36" t="s">
        <v>128</v>
      </c>
      <c r="C33" s="42" t="s">
        <v>84</v>
      </c>
      <c r="D33" s="36"/>
      <c r="E33" s="36"/>
      <c r="F33" s="36">
        <f>$B$23*F16</f>
        <v>30.066199899554373</v>
      </c>
      <c r="G33" s="36">
        <f t="shared" ref="G33:AI33" si="1">$B$23*G16</f>
        <v>30.43620002287091</v>
      </c>
      <c r="H33" s="36">
        <f t="shared" si="1"/>
        <v>30.806200146187376</v>
      </c>
      <c r="I33" s="36">
        <f t="shared" si="1"/>
        <v>31.176199908034466</v>
      </c>
      <c r="J33" s="36">
        <f t="shared" si="1"/>
        <v>31.546200031350967</v>
      </c>
      <c r="K33" s="36">
        <f t="shared" si="1"/>
        <v>31.916200154667468</v>
      </c>
      <c r="L33" s="36">
        <f t="shared" si="1"/>
        <v>31.916200154667468</v>
      </c>
      <c r="M33" s="36">
        <f t="shared" si="1"/>
        <v>31.916200154667468</v>
      </c>
      <c r="N33" s="36">
        <f t="shared" si="1"/>
        <v>31.916200154667468</v>
      </c>
      <c r="O33" s="36">
        <f t="shared" si="1"/>
        <v>31.916200154667468</v>
      </c>
      <c r="P33" s="36">
        <f t="shared" si="1"/>
        <v>31.916200154667468</v>
      </c>
      <c r="Q33" s="36">
        <f t="shared" si="1"/>
        <v>31.916200154667468</v>
      </c>
      <c r="R33" s="36">
        <f t="shared" si="1"/>
        <v>31.916200154667468</v>
      </c>
      <c r="S33" s="36">
        <f t="shared" si="1"/>
        <v>31.916200154667468</v>
      </c>
      <c r="T33" s="36">
        <f t="shared" si="1"/>
        <v>31.916200154667468</v>
      </c>
      <c r="U33" s="36">
        <f t="shared" si="1"/>
        <v>31.916200154667468</v>
      </c>
      <c r="V33" s="36">
        <f t="shared" si="1"/>
        <v>31.916200154667468</v>
      </c>
      <c r="W33" s="36">
        <f t="shared" si="1"/>
        <v>31.916200154667468</v>
      </c>
      <c r="X33" s="36">
        <f t="shared" si="1"/>
        <v>31.916200154667468</v>
      </c>
      <c r="Y33" s="36">
        <f t="shared" si="1"/>
        <v>31.916200154667468</v>
      </c>
      <c r="Z33" s="36">
        <f t="shared" si="1"/>
        <v>31.916200154667468</v>
      </c>
      <c r="AA33" s="36">
        <f t="shared" si="1"/>
        <v>31.916200154667468</v>
      </c>
      <c r="AB33" s="36">
        <f t="shared" si="1"/>
        <v>31.916200154667468</v>
      </c>
      <c r="AC33" s="36">
        <f t="shared" si="1"/>
        <v>31.916200154667468</v>
      </c>
      <c r="AD33" s="36">
        <f t="shared" si="1"/>
        <v>31.916200154667468</v>
      </c>
      <c r="AE33" s="36">
        <f t="shared" si="1"/>
        <v>31.916200154667468</v>
      </c>
      <c r="AF33" s="36">
        <f t="shared" si="1"/>
        <v>31.916200154667468</v>
      </c>
      <c r="AG33" s="36">
        <f t="shared" si="1"/>
        <v>31.916200154667468</v>
      </c>
      <c r="AH33" s="36">
        <f t="shared" si="1"/>
        <v>31.916200154667468</v>
      </c>
      <c r="AI33" s="36">
        <f t="shared" si="1"/>
        <v>31.916200154667468</v>
      </c>
    </row>
    <row r="34" spans="1:35" x14ac:dyDescent="0.35">
      <c r="A34" s="40" t="s">
        <v>88</v>
      </c>
      <c r="B34" s="36" t="s">
        <v>128</v>
      </c>
      <c r="C34" s="42" t="s">
        <v>84</v>
      </c>
      <c r="D34" s="36"/>
      <c r="E34" s="36"/>
      <c r="F34" s="36">
        <f>$B$24*F16</f>
        <v>684.96842537999919</v>
      </c>
      <c r="G34" s="36">
        <f t="shared" ref="G34:AI34" si="2">$B$24*G16</f>
        <v>693.39777137999999</v>
      </c>
      <c r="H34" s="36">
        <f t="shared" si="2"/>
        <v>701.82711737999921</v>
      </c>
      <c r="I34" s="36">
        <f t="shared" si="2"/>
        <v>710.25645514500002</v>
      </c>
      <c r="J34" s="36">
        <f t="shared" si="2"/>
        <v>718.68580114500003</v>
      </c>
      <c r="K34" s="36">
        <f t="shared" si="2"/>
        <v>727.11514714500004</v>
      </c>
      <c r="L34" s="36">
        <f t="shared" si="2"/>
        <v>727.11514714500004</v>
      </c>
      <c r="M34" s="36">
        <f t="shared" si="2"/>
        <v>727.11514714500004</v>
      </c>
      <c r="N34" s="36">
        <f t="shared" si="2"/>
        <v>727.11514714500004</v>
      </c>
      <c r="O34" s="36">
        <f t="shared" si="2"/>
        <v>727.11514714500004</v>
      </c>
      <c r="P34" s="36">
        <f t="shared" si="2"/>
        <v>727.11514714500004</v>
      </c>
      <c r="Q34" s="36">
        <f t="shared" si="2"/>
        <v>727.11514714500004</v>
      </c>
      <c r="R34" s="36">
        <f t="shared" si="2"/>
        <v>727.11514714500004</v>
      </c>
      <c r="S34" s="36">
        <f t="shared" si="2"/>
        <v>727.11514714500004</v>
      </c>
      <c r="T34" s="36">
        <f t="shared" si="2"/>
        <v>727.11514714500004</v>
      </c>
      <c r="U34" s="36">
        <f t="shared" si="2"/>
        <v>727.11514714500004</v>
      </c>
      <c r="V34" s="36">
        <f t="shared" si="2"/>
        <v>727.11514714500004</v>
      </c>
      <c r="W34" s="36">
        <f t="shared" si="2"/>
        <v>727.11514714500004</v>
      </c>
      <c r="X34" s="36">
        <f t="shared" si="2"/>
        <v>727.11514714500004</v>
      </c>
      <c r="Y34" s="36">
        <f t="shared" si="2"/>
        <v>727.11514714500004</v>
      </c>
      <c r="Z34" s="36">
        <f t="shared" si="2"/>
        <v>727.11514714500004</v>
      </c>
      <c r="AA34" s="36">
        <f t="shared" si="2"/>
        <v>727.11514714500004</v>
      </c>
      <c r="AB34" s="36">
        <f t="shared" si="2"/>
        <v>727.11514714500004</v>
      </c>
      <c r="AC34" s="36">
        <f t="shared" si="2"/>
        <v>727.11514714500004</v>
      </c>
      <c r="AD34" s="36">
        <f t="shared" si="2"/>
        <v>727.11514714500004</v>
      </c>
      <c r="AE34" s="36">
        <f t="shared" si="2"/>
        <v>727.11514714500004</v>
      </c>
      <c r="AF34" s="36">
        <f t="shared" si="2"/>
        <v>727.11514714500004</v>
      </c>
      <c r="AG34" s="36">
        <f t="shared" si="2"/>
        <v>727.11514714500004</v>
      </c>
      <c r="AH34" s="36">
        <f t="shared" si="2"/>
        <v>727.11514714500004</v>
      </c>
      <c r="AI34" s="36">
        <f t="shared" si="2"/>
        <v>727.11514714500004</v>
      </c>
    </row>
    <row r="35" spans="1:35" x14ac:dyDescent="0.35">
      <c r="A35" s="40" t="s">
        <v>89</v>
      </c>
      <c r="B35" s="36" t="s">
        <v>128</v>
      </c>
      <c r="C35" s="42" t="s">
        <v>84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>
        <v>1776</v>
      </c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</row>
    <row r="36" spans="1:35" x14ac:dyDescent="0.35">
      <c r="A36" s="35"/>
      <c r="C36" s="41"/>
    </row>
    <row r="37" spans="1:35" x14ac:dyDescent="0.35">
      <c r="A37" s="40" t="s">
        <v>90</v>
      </c>
      <c r="B37" s="36" t="s">
        <v>128</v>
      </c>
      <c r="C37" s="42" t="s">
        <v>84</v>
      </c>
      <c r="D37" s="36"/>
      <c r="E37" s="36"/>
      <c r="F37" s="36">
        <f>F28+F35</f>
        <v>2928.18</v>
      </c>
      <c r="G37" s="36">
        <f t="shared" ref="G37:AI37" si="3">G28+G35</f>
        <v>0</v>
      </c>
      <c r="H37" s="36">
        <f t="shared" si="3"/>
        <v>0</v>
      </c>
      <c r="I37" s="36">
        <f t="shared" si="3"/>
        <v>0</v>
      </c>
      <c r="J37" s="36">
        <f t="shared" si="3"/>
        <v>0</v>
      </c>
      <c r="K37" s="36">
        <f t="shared" si="3"/>
        <v>0</v>
      </c>
      <c r="L37" s="36">
        <f t="shared" si="3"/>
        <v>0</v>
      </c>
      <c r="M37" s="36">
        <f t="shared" si="3"/>
        <v>0</v>
      </c>
      <c r="N37" s="36">
        <f t="shared" si="3"/>
        <v>0</v>
      </c>
      <c r="O37" s="36">
        <f t="shared" si="3"/>
        <v>0</v>
      </c>
      <c r="P37" s="36">
        <f t="shared" si="3"/>
        <v>0</v>
      </c>
      <c r="Q37" s="36">
        <f t="shared" si="3"/>
        <v>0</v>
      </c>
      <c r="R37" s="36">
        <f t="shared" si="3"/>
        <v>0</v>
      </c>
      <c r="S37" s="36">
        <f t="shared" si="3"/>
        <v>0</v>
      </c>
      <c r="T37" s="36">
        <f>T28+T35</f>
        <v>0</v>
      </c>
      <c r="U37" s="36">
        <f>U28+U35</f>
        <v>1776</v>
      </c>
      <c r="V37" s="36">
        <f>V28+V35</f>
        <v>0</v>
      </c>
      <c r="W37" s="36">
        <f t="shared" si="3"/>
        <v>0</v>
      </c>
      <c r="X37" s="36">
        <f t="shared" si="3"/>
        <v>0</v>
      </c>
      <c r="Y37" s="36">
        <f t="shared" si="3"/>
        <v>0</v>
      </c>
      <c r="Z37" s="36">
        <f t="shared" si="3"/>
        <v>0</v>
      </c>
      <c r="AA37" s="36">
        <f t="shared" si="3"/>
        <v>0</v>
      </c>
      <c r="AB37" s="36">
        <f t="shared" si="3"/>
        <v>0</v>
      </c>
      <c r="AC37" s="36">
        <f t="shared" si="3"/>
        <v>0</v>
      </c>
      <c r="AD37" s="36">
        <f t="shared" si="3"/>
        <v>0</v>
      </c>
      <c r="AE37" s="36">
        <f t="shared" si="3"/>
        <v>0</v>
      </c>
      <c r="AF37" s="36">
        <f t="shared" si="3"/>
        <v>0</v>
      </c>
      <c r="AG37" s="36">
        <f t="shared" si="3"/>
        <v>0</v>
      </c>
      <c r="AH37" s="36">
        <f t="shared" si="3"/>
        <v>0</v>
      </c>
      <c r="AI37" s="36">
        <f t="shared" si="3"/>
        <v>0</v>
      </c>
    </row>
    <row r="38" spans="1:35" x14ac:dyDescent="0.35">
      <c r="A38" s="40" t="s">
        <v>91</v>
      </c>
      <c r="B38" s="36" t="s">
        <v>128</v>
      </c>
      <c r="C38" s="42" t="s">
        <v>84</v>
      </c>
      <c r="D38" s="36"/>
      <c r="E38" s="36"/>
      <c r="F38" s="36">
        <f>SUM(F29:F30)</f>
        <v>181.95</v>
      </c>
      <c r="G38" s="36">
        <f t="shared" ref="G38:AI38" si="4">SUM(G29:G30)</f>
        <v>181.95</v>
      </c>
      <c r="H38" s="36">
        <f t="shared" si="4"/>
        <v>181.95</v>
      </c>
      <c r="I38" s="36">
        <f t="shared" si="4"/>
        <v>181.95</v>
      </c>
      <c r="J38" s="36">
        <f t="shared" si="4"/>
        <v>181.95</v>
      </c>
      <c r="K38" s="36">
        <f t="shared" si="4"/>
        <v>181.95</v>
      </c>
      <c r="L38" s="36">
        <f t="shared" si="4"/>
        <v>181.95</v>
      </c>
      <c r="M38" s="36">
        <f t="shared" si="4"/>
        <v>181.95</v>
      </c>
      <c r="N38" s="36">
        <f t="shared" si="4"/>
        <v>181.95</v>
      </c>
      <c r="O38" s="36">
        <f t="shared" si="4"/>
        <v>181.95</v>
      </c>
      <c r="P38" s="36">
        <f t="shared" si="4"/>
        <v>181.95</v>
      </c>
      <c r="Q38" s="36">
        <f t="shared" si="4"/>
        <v>181.95</v>
      </c>
      <c r="R38" s="36">
        <f t="shared" si="4"/>
        <v>181.95</v>
      </c>
      <c r="S38" s="36">
        <f t="shared" si="4"/>
        <v>181.95</v>
      </c>
      <c r="T38" s="36">
        <f t="shared" si="4"/>
        <v>181.95</v>
      </c>
      <c r="U38" s="36">
        <f t="shared" si="4"/>
        <v>181.95</v>
      </c>
      <c r="V38" s="36">
        <f t="shared" si="4"/>
        <v>181.95</v>
      </c>
      <c r="W38" s="36">
        <f t="shared" si="4"/>
        <v>181.95</v>
      </c>
      <c r="X38" s="36">
        <f t="shared" si="4"/>
        <v>181.95</v>
      </c>
      <c r="Y38" s="36">
        <f t="shared" si="4"/>
        <v>181.95</v>
      </c>
      <c r="Z38" s="36">
        <f t="shared" si="4"/>
        <v>181.95</v>
      </c>
      <c r="AA38" s="36">
        <f t="shared" si="4"/>
        <v>181.95</v>
      </c>
      <c r="AB38" s="36">
        <f t="shared" si="4"/>
        <v>181.95</v>
      </c>
      <c r="AC38" s="36">
        <f t="shared" si="4"/>
        <v>181.95</v>
      </c>
      <c r="AD38" s="36">
        <f t="shared" si="4"/>
        <v>181.95</v>
      </c>
      <c r="AE38" s="36">
        <f t="shared" si="4"/>
        <v>181.95</v>
      </c>
      <c r="AF38" s="36">
        <f t="shared" si="4"/>
        <v>181.95</v>
      </c>
      <c r="AG38" s="36">
        <f t="shared" si="4"/>
        <v>181.95</v>
      </c>
      <c r="AH38" s="36">
        <f t="shared" si="4"/>
        <v>181.95</v>
      </c>
      <c r="AI38" s="36">
        <f t="shared" si="4"/>
        <v>181.95</v>
      </c>
    </row>
    <row r="39" spans="1:35" x14ac:dyDescent="0.35">
      <c r="A39" s="40" t="s">
        <v>92</v>
      </c>
      <c r="B39" s="36" t="s">
        <v>128</v>
      </c>
      <c r="C39" s="42" t="s">
        <v>84</v>
      </c>
      <c r="D39" s="36"/>
      <c r="E39" s="36"/>
      <c r="F39" s="36">
        <f>SUM(F33:F34)</f>
        <v>715.03462527955355</v>
      </c>
      <c r="G39" s="36">
        <f t="shared" ref="G39:AI39" si="5">SUM(G33:G34)</f>
        <v>723.83397140287093</v>
      </c>
      <c r="H39" s="36">
        <f t="shared" si="5"/>
        <v>732.6333175261866</v>
      </c>
      <c r="I39" s="36">
        <f t="shared" si="5"/>
        <v>741.43265505303452</v>
      </c>
      <c r="J39" s="36">
        <f t="shared" si="5"/>
        <v>750.23200117635099</v>
      </c>
      <c r="K39" s="36">
        <f t="shared" si="5"/>
        <v>759.03134729966746</v>
      </c>
      <c r="L39" s="36">
        <f t="shared" si="5"/>
        <v>759.03134729966746</v>
      </c>
      <c r="M39" s="36">
        <f t="shared" si="5"/>
        <v>759.03134729966746</v>
      </c>
      <c r="N39" s="36">
        <f t="shared" si="5"/>
        <v>759.03134729966746</v>
      </c>
      <c r="O39" s="36">
        <f t="shared" si="5"/>
        <v>759.03134729966746</v>
      </c>
      <c r="P39" s="36">
        <f t="shared" si="5"/>
        <v>759.03134729966746</v>
      </c>
      <c r="Q39" s="36">
        <f t="shared" si="5"/>
        <v>759.03134729966746</v>
      </c>
      <c r="R39" s="36">
        <f t="shared" si="5"/>
        <v>759.03134729966746</v>
      </c>
      <c r="S39" s="36">
        <f t="shared" si="5"/>
        <v>759.03134729966746</v>
      </c>
      <c r="T39" s="36">
        <f t="shared" si="5"/>
        <v>759.03134729966746</v>
      </c>
      <c r="U39" s="36">
        <f t="shared" si="5"/>
        <v>759.03134729966746</v>
      </c>
      <c r="V39" s="36">
        <f t="shared" si="5"/>
        <v>759.03134729966746</v>
      </c>
      <c r="W39" s="36">
        <f t="shared" si="5"/>
        <v>759.03134729966746</v>
      </c>
      <c r="X39" s="36">
        <f t="shared" si="5"/>
        <v>759.03134729966746</v>
      </c>
      <c r="Y39" s="36">
        <f t="shared" si="5"/>
        <v>759.03134729966746</v>
      </c>
      <c r="Z39" s="36">
        <f t="shared" si="5"/>
        <v>759.03134729966746</v>
      </c>
      <c r="AA39" s="36">
        <f t="shared" si="5"/>
        <v>759.03134729966746</v>
      </c>
      <c r="AB39" s="36">
        <f t="shared" si="5"/>
        <v>759.03134729966746</v>
      </c>
      <c r="AC39" s="36">
        <f t="shared" si="5"/>
        <v>759.03134729966746</v>
      </c>
      <c r="AD39" s="36">
        <f t="shared" si="5"/>
        <v>759.03134729966746</v>
      </c>
      <c r="AE39" s="36">
        <f t="shared" si="5"/>
        <v>759.03134729966746</v>
      </c>
      <c r="AF39" s="36">
        <f t="shared" si="5"/>
        <v>759.03134729966746</v>
      </c>
      <c r="AG39" s="36">
        <f t="shared" si="5"/>
        <v>759.03134729966746</v>
      </c>
      <c r="AH39" s="36">
        <f t="shared" si="5"/>
        <v>759.03134729966746</v>
      </c>
      <c r="AI39" s="36">
        <f t="shared" si="5"/>
        <v>759.03134729966746</v>
      </c>
    </row>
    <row r="40" spans="1:35" x14ac:dyDescent="0.35">
      <c r="A40" s="35"/>
      <c r="C40" s="41"/>
    </row>
    <row r="41" spans="1:35" x14ac:dyDescent="0.35">
      <c r="A41" s="40" t="s">
        <v>93</v>
      </c>
      <c r="B41" s="36" t="s">
        <v>128</v>
      </c>
      <c r="C41" s="42" t="s">
        <v>84</v>
      </c>
      <c r="D41" s="36"/>
      <c r="E41" s="36"/>
      <c r="F41" s="36">
        <f>SUM(F37:F39)</f>
        <v>3825.1646252795531</v>
      </c>
      <c r="G41" s="36">
        <f t="shared" ref="G41:AI41" si="6">SUM(G37:G39)</f>
        <v>905.78397140287097</v>
      </c>
      <c r="H41" s="36">
        <f t="shared" si="6"/>
        <v>914.58331752618665</v>
      </c>
      <c r="I41" s="36">
        <f t="shared" si="6"/>
        <v>923.38265505303457</v>
      </c>
      <c r="J41" s="36">
        <f t="shared" si="6"/>
        <v>932.18200117635092</v>
      </c>
      <c r="K41" s="36">
        <f t="shared" si="6"/>
        <v>940.9813472996675</v>
      </c>
      <c r="L41" s="36">
        <f t="shared" si="6"/>
        <v>940.9813472996675</v>
      </c>
      <c r="M41" s="36">
        <f t="shared" si="6"/>
        <v>940.9813472996675</v>
      </c>
      <c r="N41" s="36">
        <f t="shared" si="6"/>
        <v>940.9813472996675</v>
      </c>
      <c r="O41" s="36">
        <f t="shared" si="6"/>
        <v>940.9813472996675</v>
      </c>
      <c r="P41" s="36">
        <f t="shared" si="6"/>
        <v>940.9813472996675</v>
      </c>
      <c r="Q41" s="36">
        <f t="shared" si="6"/>
        <v>940.9813472996675</v>
      </c>
      <c r="R41" s="36">
        <f t="shared" si="6"/>
        <v>940.9813472996675</v>
      </c>
      <c r="S41" s="36">
        <f t="shared" si="6"/>
        <v>940.9813472996675</v>
      </c>
      <c r="T41" s="36">
        <f t="shared" si="6"/>
        <v>940.9813472996675</v>
      </c>
      <c r="U41" s="36">
        <f t="shared" si="6"/>
        <v>2716.9813472996675</v>
      </c>
      <c r="V41" s="36">
        <f t="shared" si="6"/>
        <v>940.9813472996675</v>
      </c>
      <c r="W41" s="36">
        <f t="shared" si="6"/>
        <v>940.9813472996675</v>
      </c>
      <c r="X41" s="36">
        <f t="shared" si="6"/>
        <v>940.9813472996675</v>
      </c>
      <c r="Y41" s="36">
        <f t="shared" si="6"/>
        <v>940.9813472996675</v>
      </c>
      <c r="Z41" s="36">
        <f t="shared" si="6"/>
        <v>940.9813472996675</v>
      </c>
      <c r="AA41" s="36">
        <f t="shared" si="6"/>
        <v>940.9813472996675</v>
      </c>
      <c r="AB41" s="36">
        <f t="shared" si="6"/>
        <v>940.9813472996675</v>
      </c>
      <c r="AC41" s="36">
        <f t="shared" si="6"/>
        <v>940.9813472996675</v>
      </c>
      <c r="AD41" s="36">
        <f t="shared" si="6"/>
        <v>940.9813472996675</v>
      </c>
      <c r="AE41" s="36">
        <f t="shared" si="6"/>
        <v>940.9813472996675</v>
      </c>
      <c r="AF41" s="36">
        <f t="shared" si="6"/>
        <v>940.9813472996675</v>
      </c>
      <c r="AG41" s="36">
        <f t="shared" si="6"/>
        <v>940.9813472996675</v>
      </c>
      <c r="AH41" s="36">
        <f t="shared" si="6"/>
        <v>940.9813472996675</v>
      </c>
      <c r="AI41" s="36">
        <f t="shared" si="6"/>
        <v>940.9813472996675</v>
      </c>
    </row>
    <row r="42" spans="1:35" x14ac:dyDescent="0.35">
      <c r="A42" s="40" t="s">
        <v>94</v>
      </c>
      <c r="B42" s="36" t="s">
        <v>128</v>
      </c>
      <c r="C42" s="42" t="s">
        <v>84</v>
      </c>
      <c r="D42" s="36"/>
      <c r="E42" s="36"/>
      <c r="F42" s="36">
        <f>F41/((1+$B$26)^F11)</f>
        <v>3825.1646252795531</v>
      </c>
      <c r="G42" s="36">
        <f t="shared" ref="G42:AI42" si="7">G41/((1+$B$26)^G11)</f>
        <v>666.01762603152281</v>
      </c>
      <c r="H42" s="36">
        <f t="shared" si="7"/>
        <v>494.4762746140716</v>
      </c>
      <c r="I42" s="36">
        <f t="shared" si="7"/>
        <v>367.08360434570699</v>
      </c>
      <c r="J42" s="36">
        <f t="shared" si="7"/>
        <v>272.48655593317261</v>
      </c>
      <c r="K42" s="36">
        <f t="shared" si="7"/>
        <v>202.24904184284313</v>
      </c>
      <c r="L42" s="36">
        <f t="shared" si="7"/>
        <v>148.71253076679642</v>
      </c>
      <c r="M42" s="36">
        <f t="shared" si="7"/>
        <v>109.34744909323268</v>
      </c>
      <c r="N42" s="36">
        <f t="shared" si="7"/>
        <v>80.402536097965211</v>
      </c>
      <c r="O42" s="36">
        <f t="shared" si="7"/>
        <v>59.119511836739136</v>
      </c>
      <c r="P42" s="36">
        <f t="shared" si="7"/>
        <v>43.470229291719953</v>
      </c>
      <c r="Q42" s="36">
        <f t="shared" si="7"/>
        <v>31.963403890970557</v>
      </c>
      <c r="R42" s="36">
        <f t="shared" si="7"/>
        <v>23.502502861007766</v>
      </c>
      <c r="S42" s="36">
        <f t="shared" si="7"/>
        <v>17.281252103682178</v>
      </c>
      <c r="T42" s="36">
        <f t="shared" si="7"/>
        <v>12.706803017413367</v>
      </c>
      <c r="U42" s="36">
        <f t="shared" si="7"/>
        <v>26.977582625338229</v>
      </c>
      <c r="V42" s="36">
        <f t="shared" si="7"/>
        <v>6.8700275829440809</v>
      </c>
      <c r="W42" s="36">
        <f t="shared" si="7"/>
        <v>5.0514908698118255</v>
      </c>
      <c r="X42" s="36">
        <f t="shared" si="7"/>
        <v>3.7143315219204598</v>
      </c>
      <c r="Y42" s="36">
        <f t="shared" si="7"/>
        <v>2.7311261190591618</v>
      </c>
      <c r="Z42" s="36">
        <f t="shared" si="7"/>
        <v>2.0081809698964426</v>
      </c>
      <c r="AA42" s="36">
        <f t="shared" si="7"/>
        <v>1.4766036543356196</v>
      </c>
      <c r="AB42" s="36">
        <f t="shared" si="7"/>
        <v>1.0857379811291323</v>
      </c>
      <c r="AC42" s="36">
        <f t="shared" si="7"/>
        <v>0.79833675083024436</v>
      </c>
      <c r="AD42" s="36">
        <f t="shared" si="7"/>
        <v>0.58701231678694443</v>
      </c>
      <c r="AE42" s="36">
        <f t="shared" si="7"/>
        <v>0.43162670351981214</v>
      </c>
      <c r="AF42" s="36">
        <f t="shared" si="7"/>
        <v>0.31737257611750896</v>
      </c>
      <c r="AG42" s="36">
        <f t="shared" si="7"/>
        <v>0.23336218832169778</v>
      </c>
      <c r="AH42" s="36">
        <f t="shared" si="7"/>
        <v>0.17158984435418956</v>
      </c>
      <c r="AI42" s="36">
        <f t="shared" si="7"/>
        <v>0.12616900320160995</v>
      </c>
    </row>
    <row r="43" spans="1:35" x14ac:dyDescent="0.35">
      <c r="A43" s="45" t="s">
        <v>129</v>
      </c>
      <c r="B43" s="44">
        <f>F41+NPV(B26,G41,H41,I41,J41,K41,L41,M41,N41,O41,P41,Q41,R41,S41,T41,U41,V41,W41,X41,Y41,Z41,AA41,AB41,AC41,AD41,AE41,AF41,AG41,AH41,AI41,)</f>
        <v>6406.5644977139655</v>
      </c>
      <c r="C43" s="42" t="s">
        <v>84</v>
      </c>
    </row>
    <row r="44" spans="1:35" x14ac:dyDescent="0.35">
      <c r="A44" s="40" t="s">
        <v>95</v>
      </c>
      <c r="B44" s="44">
        <f>F41+NPV(B26, G41:AI41)</f>
        <v>6406.5644977139655</v>
      </c>
      <c r="C44" s="42" t="s">
        <v>84</v>
      </c>
    </row>
    <row r="45" spans="1:35" x14ac:dyDescent="0.35">
      <c r="A45" s="40" t="s">
        <v>130</v>
      </c>
      <c r="B45" s="36">
        <f>SUM(F42:AI42)</f>
        <v>6406.5644977139655</v>
      </c>
      <c r="C45" s="42" t="s">
        <v>84</v>
      </c>
    </row>
  </sheetData>
  <mergeCells count="1">
    <mergeCell ref="A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77"/>
  <sheetViews>
    <sheetView workbookViewId="0">
      <selection activeCell="I50" sqref="I50"/>
    </sheetView>
  </sheetViews>
  <sheetFormatPr defaultRowHeight="14.5" x14ac:dyDescent="0.35"/>
  <cols>
    <col min="1" max="1" width="28.6328125" bestFit="1" customWidth="1"/>
    <col min="2" max="2" width="19.26953125" bestFit="1" customWidth="1"/>
    <col min="3" max="3" width="9.81640625" bestFit="1" customWidth="1"/>
    <col min="4" max="10" width="11.81640625" bestFit="1" customWidth="1"/>
  </cols>
  <sheetData>
    <row r="2" spans="1:66" ht="54" customHeight="1" x14ac:dyDescent="0.35">
      <c r="A2" s="68" t="s">
        <v>138</v>
      </c>
      <c r="B2" s="68"/>
      <c r="C2" s="68"/>
      <c r="D2" s="68"/>
      <c r="E2" s="68"/>
      <c r="F2" s="68"/>
      <c r="G2" s="68"/>
      <c r="H2" s="68"/>
      <c r="I2" s="68"/>
      <c r="J2" s="68"/>
    </row>
    <row r="8" spans="1:66" x14ac:dyDescent="0.35">
      <c r="A8" s="40" t="s">
        <v>67</v>
      </c>
      <c r="B8" s="36"/>
      <c r="C8" s="36"/>
      <c r="D8" s="36">
        <v>2019</v>
      </c>
      <c r="E8" s="36">
        <v>2020</v>
      </c>
      <c r="F8" s="36">
        <v>2021</v>
      </c>
      <c r="G8" s="36">
        <v>2022</v>
      </c>
      <c r="H8" s="36">
        <v>2023</v>
      </c>
      <c r="I8" s="36">
        <v>2024</v>
      </c>
      <c r="J8" s="36">
        <v>2025</v>
      </c>
      <c r="K8" s="36">
        <v>2026</v>
      </c>
      <c r="L8" s="36">
        <v>2027</v>
      </c>
      <c r="M8" s="36">
        <v>2028</v>
      </c>
      <c r="N8" s="36">
        <v>2029</v>
      </c>
      <c r="O8" s="36">
        <v>2030</v>
      </c>
      <c r="P8" s="36">
        <v>2031</v>
      </c>
      <c r="Q8" s="36">
        <v>2032</v>
      </c>
      <c r="R8" s="36">
        <v>2033</v>
      </c>
      <c r="S8" s="36">
        <v>2034</v>
      </c>
      <c r="T8" s="36">
        <v>2035</v>
      </c>
      <c r="U8" s="36">
        <v>2036</v>
      </c>
      <c r="V8" s="36">
        <v>2037</v>
      </c>
      <c r="W8" s="36">
        <v>2038</v>
      </c>
      <c r="X8" s="36">
        <v>2039</v>
      </c>
      <c r="Y8" s="36">
        <v>2040</v>
      </c>
      <c r="Z8" s="36">
        <v>2041</v>
      </c>
      <c r="AA8" s="36">
        <v>2042</v>
      </c>
      <c r="AB8" s="36">
        <v>2043</v>
      </c>
      <c r="AC8" s="36">
        <v>2044</v>
      </c>
      <c r="AD8" s="36">
        <v>2045</v>
      </c>
      <c r="AE8" s="36">
        <v>2046</v>
      </c>
      <c r="AF8" s="36">
        <v>2047</v>
      </c>
      <c r="AG8" s="36">
        <v>2048</v>
      </c>
      <c r="AH8" s="36">
        <v>2049</v>
      </c>
      <c r="AI8" s="36">
        <v>2050</v>
      </c>
    </row>
    <row r="9" spans="1:66" x14ac:dyDescent="0.35">
      <c r="A9" s="40" t="s">
        <v>68</v>
      </c>
      <c r="B9" s="36"/>
      <c r="C9" s="36"/>
      <c r="D9" s="36">
        <v>0</v>
      </c>
      <c r="E9" s="36">
        <v>1</v>
      </c>
      <c r="F9" s="36">
        <v>2</v>
      </c>
      <c r="G9" s="36">
        <v>3</v>
      </c>
      <c r="H9" s="36">
        <v>4</v>
      </c>
      <c r="I9" s="36">
        <v>5</v>
      </c>
      <c r="J9" s="36">
        <v>6</v>
      </c>
      <c r="K9" s="36">
        <v>7</v>
      </c>
      <c r="L9" s="36">
        <v>8</v>
      </c>
      <c r="M9" s="36">
        <v>9</v>
      </c>
      <c r="N9" s="36">
        <v>10</v>
      </c>
      <c r="O9" s="36">
        <v>11</v>
      </c>
      <c r="P9" s="36">
        <v>12</v>
      </c>
      <c r="Q9" s="36">
        <v>13</v>
      </c>
      <c r="R9" s="36">
        <v>14</v>
      </c>
      <c r="S9" s="36">
        <v>15</v>
      </c>
      <c r="T9" s="36">
        <v>16</v>
      </c>
      <c r="U9" s="36">
        <v>17</v>
      </c>
      <c r="V9" s="36">
        <v>18</v>
      </c>
      <c r="W9" s="36">
        <v>19</v>
      </c>
      <c r="X9" s="36">
        <v>20</v>
      </c>
      <c r="Y9" s="36">
        <v>21</v>
      </c>
      <c r="Z9" s="36">
        <v>22</v>
      </c>
      <c r="AA9" s="36">
        <v>23</v>
      </c>
      <c r="AB9" s="36">
        <v>24</v>
      </c>
      <c r="AC9" s="36">
        <v>25</v>
      </c>
      <c r="AD9" s="36">
        <v>26</v>
      </c>
      <c r="AE9" s="36">
        <v>27</v>
      </c>
      <c r="AF9" s="36">
        <v>28</v>
      </c>
      <c r="AG9" s="36">
        <v>29</v>
      </c>
      <c r="AH9" s="36">
        <v>30</v>
      </c>
      <c r="AI9" s="36">
        <v>31</v>
      </c>
    </row>
    <row r="10" spans="1:66" x14ac:dyDescent="0.35">
      <c r="A10" s="40" t="s">
        <v>69</v>
      </c>
      <c r="B10" s="36"/>
      <c r="C10" s="36"/>
      <c r="D10" s="36">
        <v>1</v>
      </c>
      <c r="E10" s="36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6">
        <v>13</v>
      </c>
      <c r="Q10" s="36">
        <v>14</v>
      </c>
      <c r="R10" s="36">
        <v>15</v>
      </c>
      <c r="S10" s="36">
        <v>16</v>
      </c>
      <c r="T10" s="36">
        <v>17</v>
      </c>
      <c r="U10" s="36">
        <v>18</v>
      </c>
      <c r="V10" s="36">
        <v>19</v>
      </c>
      <c r="W10" s="36">
        <v>20</v>
      </c>
      <c r="X10" s="36">
        <v>21</v>
      </c>
      <c r="Y10" s="36">
        <v>22</v>
      </c>
      <c r="Z10" s="36">
        <v>23</v>
      </c>
      <c r="AA10" s="36">
        <v>24</v>
      </c>
      <c r="AB10" s="36">
        <v>25</v>
      </c>
      <c r="AC10" s="36">
        <v>26</v>
      </c>
      <c r="AD10" s="36">
        <v>27</v>
      </c>
      <c r="AE10" s="36">
        <v>28</v>
      </c>
      <c r="AF10" s="36">
        <v>29</v>
      </c>
      <c r="AG10" s="36">
        <v>30</v>
      </c>
      <c r="AH10" s="36">
        <v>31</v>
      </c>
      <c r="AI10" s="36">
        <v>32</v>
      </c>
    </row>
    <row r="11" spans="1:66" x14ac:dyDescent="0.35">
      <c r="A11" s="40" t="s">
        <v>122</v>
      </c>
      <c r="B11" s="36"/>
      <c r="C11" s="36"/>
      <c r="D11" s="36" t="s">
        <v>70</v>
      </c>
      <c r="E11" s="36"/>
      <c r="F11" s="36">
        <v>0</v>
      </c>
      <c r="G11" s="36">
        <v>1</v>
      </c>
      <c r="H11" s="36">
        <v>2</v>
      </c>
      <c r="I11" s="36">
        <v>3</v>
      </c>
      <c r="J11" s="36">
        <v>4</v>
      </c>
      <c r="K11" s="36">
        <v>5</v>
      </c>
      <c r="L11" s="36">
        <v>6</v>
      </c>
      <c r="M11" s="36">
        <v>7</v>
      </c>
      <c r="N11" s="36">
        <v>8</v>
      </c>
      <c r="O11" s="36">
        <v>9</v>
      </c>
      <c r="P11" s="36">
        <v>10</v>
      </c>
      <c r="Q11" s="36">
        <v>11</v>
      </c>
      <c r="R11" s="36">
        <v>12</v>
      </c>
      <c r="S11" s="36">
        <v>13</v>
      </c>
      <c r="T11" s="36">
        <v>14</v>
      </c>
      <c r="U11" s="36">
        <v>15</v>
      </c>
      <c r="V11" s="36">
        <v>16</v>
      </c>
      <c r="W11" s="36">
        <v>17</v>
      </c>
      <c r="X11" s="36">
        <v>18</v>
      </c>
      <c r="Y11" s="36">
        <v>19</v>
      </c>
      <c r="Z11" s="36">
        <v>20</v>
      </c>
      <c r="AA11" s="36">
        <v>21</v>
      </c>
      <c r="AB11" s="36">
        <v>22</v>
      </c>
      <c r="AC11" s="36">
        <v>23</v>
      </c>
      <c r="AD11" s="36">
        <v>24</v>
      </c>
      <c r="AE11" s="36">
        <v>25</v>
      </c>
      <c r="AF11" s="36">
        <v>26</v>
      </c>
      <c r="AG11" s="36">
        <v>27</v>
      </c>
      <c r="AH11" s="36">
        <v>28</v>
      </c>
      <c r="AI11" s="36">
        <v>29</v>
      </c>
    </row>
    <row r="15" spans="1:66" x14ac:dyDescent="0.35">
      <c r="A15" s="35" t="s">
        <v>124</v>
      </c>
      <c r="B15" s="41"/>
    </row>
    <row r="16" spans="1:66" x14ac:dyDescent="0.35">
      <c r="A16" s="40" t="s">
        <v>99</v>
      </c>
      <c r="B16" s="42"/>
      <c r="C16" s="42" t="s">
        <v>123</v>
      </c>
      <c r="D16" s="36">
        <v>4.8068239999999998E-2</v>
      </c>
      <c r="E16" s="36">
        <v>4.8068239999999998E-2</v>
      </c>
      <c r="F16" s="36">
        <v>4.8068239999999998E-2</v>
      </c>
      <c r="G16" s="36">
        <v>4.8068239999999998E-2</v>
      </c>
      <c r="H16" s="36">
        <v>4.8068239999999998E-2</v>
      </c>
      <c r="I16" s="36">
        <v>4.8068239999999998E-2</v>
      </c>
      <c r="J16" s="36">
        <v>4.8068239999999998E-2</v>
      </c>
      <c r="K16" s="36">
        <v>4.8068239999999998E-2</v>
      </c>
      <c r="L16" s="36">
        <v>4.8068239999999998E-2</v>
      </c>
      <c r="M16" s="36">
        <v>4.8068239999999998E-2</v>
      </c>
      <c r="N16" s="36">
        <v>4.8068239999999998E-2</v>
      </c>
      <c r="O16" s="36">
        <v>4.8068239999999998E-2</v>
      </c>
      <c r="P16" s="36">
        <v>4.8068239999999998E-2</v>
      </c>
      <c r="Q16" s="36">
        <v>4.8068239999999998E-2</v>
      </c>
      <c r="R16" s="36">
        <v>4.8068239999999998E-2</v>
      </c>
      <c r="S16" s="36">
        <v>4.8068239999999998E-2</v>
      </c>
      <c r="T16" s="36">
        <v>4.8068239999999998E-2</v>
      </c>
      <c r="U16" s="36">
        <v>4.8068239999999998E-2</v>
      </c>
      <c r="V16" s="36">
        <v>4.8068239999999998E-2</v>
      </c>
      <c r="W16" s="36">
        <v>4.8068239999999998E-2</v>
      </c>
      <c r="X16" s="36">
        <v>4.8068239999999998E-2</v>
      </c>
      <c r="Y16" s="36">
        <v>4.8068239999999998E-2</v>
      </c>
      <c r="Z16" s="36">
        <v>4.8068239999999998E-2</v>
      </c>
      <c r="AA16" s="36">
        <v>4.8068239999999998E-2</v>
      </c>
      <c r="AB16" s="36">
        <v>4.8068239999999998E-2</v>
      </c>
      <c r="AC16" s="36">
        <v>4.8068239999999998E-2</v>
      </c>
      <c r="AD16" s="36">
        <v>4.8068239999999998E-2</v>
      </c>
      <c r="AE16" s="36">
        <v>4.8068239999999998E-2</v>
      </c>
      <c r="AF16" s="36">
        <v>4.8068239999999998E-2</v>
      </c>
      <c r="AG16" s="36">
        <v>4.8068239999999998E-2</v>
      </c>
      <c r="AH16" s="36">
        <v>4.8068239999999998E-2</v>
      </c>
      <c r="AI16" s="36">
        <v>4.8068239999999998E-2</v>
      </c>
      <c r="AJ16" s="36">
        <v>4.8068239999999998E-2</v>
      </c>
      <c r="AK16" s="36">
        <v>4.8068239999999998E-2</v>
      </c>
      <c r="AL16" s="36">
        <v>4.8068239999999998E-2</v>
      </c>
      <c r="AM16" s="36">
        <v>4.8068239999999998E-2</v>
      </c>
      <c r="AN16" s="36">
        <v>4.8068239999999998E-2</v>
      </c>
      <c r="AO16" s="36">
        <v>4.8068239999999998E-2</v>
      </c>
      <c r="AP16" s="36">
        <v>4.8068239999999998E-2</v>
      </c>
      <c r="AQ16" s="36">
        <v>4.8068239999999998E-2</v>
      </c>
      <c r="AR16" s="36">
        <v>4.8068239999999998E-2</v>
      </c>
      <c r="AS16" s="36">
        <v>4.8068239999999998E-2</v>
      </c>
      <c r="AT16" s="36">
        <v>4.8068239999999998E-2</v>
      </c>
      <c r="AU16" s="36">
        <v>4.8068239999999998E-2</v>
      </c>
      <c r="AV16" s="36">
        <v>4.8068239999999998E-2</v>
      </c>
      <c r="AW16" s="36">
        <v>4.8068239999999998E-2</v>
      </c>
      <c r="AX16" s="36">
        <v>4.8068239999999998E-2</v>
      </c>
      <c r="AY16" s="36">
        <v>4.8068239999999998E-2</v>
      </c>
      <c r="AZ16" s="36">
        <v>4.8068239999999998E-2</v>
      </c>
      <c r="BA16" s="36">
        <v>4.8068239999999998E-2</v>
      </c>
      <c r="BB16" s="36">
        <v>4.8068239999999998E-2</v>
      </c>
      <c r="BC16" s="36">
        <v>4.8068239999999998E-2</v>
      </c>
      <c r="BD16" s="36">
        <v>4.8068239999999998E-2</v>
      </c>
      <c r="BE16" s="36">
        <v>4.8068239999999998E-2</v>
      </c>
      <c r="BF16" s="36">
        <v>4.8068239999999998E-2</v>
      </c>
      <c r="BG16" s="36">
        <v>4.8068239999999998E-2</v>
      </c>
      <c r="BH16" s="36">
        <v>4.8068239999999998E-2</v>
      </c>
      <c r="BI16" s="36">
        <v>4.8068239999999998E-2</v>
      </c>
      <c r="BJ16" s="36">
        <v>4.8068239999999998E-2</v>
      </c>
      <c r="BK16" s="36">
        <v>4.8068239999999998E-2</v>
      </c>
      <c r="BL16" s="36">
        <v>4.8068239999999998E-2</v>
      </c>
      <c r="BM16" s="36">
        <v>4.8068239999999998E-2</v>
      </c>
      <c r="BN16" s="36">
        <v>4.8068239999999998E-2</v>
      </c>
    </row>
    <row r="17" spans="1:66" x14ac:dyDescent="0.35">
      <c r="A17" s="40" t="s">
        <v>100</v>
      </c>
      <c r="B17" s="42">
        <v>0</v>
      </c>
      <c r="C17" s="42" t="s">
        <v>123</v>
      </c>
      <c r="D17" s="36">
        <v>3.0001706E-2</v>
      </c>
      <c r="E17" s="36">
        <v>3.4085868999999998E-2</v>
      </c>
      <c r="F17" s="36">
        <v>3.5109467999999998E-2</v>
      </c>
      <c r="G17" s="36">
        <v>3.6133067999999997E-2</v>
      </c>
      <c r="H17" s="36">
        <v>3.7156667999999997E-2</v>
      </c>
      <c r="I17" s="36">
        <v>3.8180266999999997E-2</v>
      </c>
      <c r="J17" s="36">
        <v>3.9203867000000003E-2</v>
      </c>
      <c r="K17" s="36">
        <v>4.0227467000000003E-2</v>
      </c>
      <c r="L17" s="36">
        <f>$B$17</f>
        <v>0</v>
      </c>
      <c r="M17" s="36">
        <f t="shared" ref="M17:BN17" si="0">$B$17</f>
        <v>0</v>
      </c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  <c r="S17" s="36">
        <f t="shared" si="0"/>
        <v>0</v>
      </c>
      <c r="T17" s="36">
        <f t="shared" si="0"/>
        <v>0</v>
      </c>
      <c r="U17" s="36">
        <f t="shared" si="0"/>
        <v>0</v>
      </c>
      <c r="V17" s="36">
        <f t="shared" si="0"/>
        <v>0</v>
      </c>
      <c r="W17" s="36">
        <f t="shared" si="0"/>
        <v>0</v>
      </c>
      <c r="X17" s="36">
        <f t="shared" si="0"/>
        <v>0</v>
      </c>
      <c r="Y17" s="36">
        <f t="shared" si="0"/>
        <v>0</v>
      </c>
      <c r="Z17" s="36">
        <f t="shared" si="0"/>
        <v>0</v>
      </c>
      <c r="AA17" s="36">
        <f t="shared" si="0"/>
        <v>0</v>
      </c>
      <c r="AB17" s="36">
        <f t="shared" si="0"/>
        <v>0</v>
      </c>
      <c r="AC17" s="36">
        <f t="shared" si="0"/>
        <v>0</v>
      </c>
      <c r="AD17" s="36">
        <f t="shared" si="0"/>
        <v>0</v>
      </c>
      <c r="AE17" s="36">
        <f t="shared" si="0"/>
        <v>0</v>
      </c>
      <c r="AF17" s="36">
        <f t="shared" si="0"/>
        <v>0</v>
      </c>
      <c r="AG17" s="36">
        <f t="shared" si="0"/>
        <v>0</v>
      </c>
      <c r="AH17" s="36">
        <f t="shared" si="0"/>
        <v>0</v>
      </c>
      <c r="AI17" s="36">
        <f t="shared" si="0"/>
        <v>0</v>
      </c>
      <c r="AJ17" s="36">
        <f t="shared" si="0"/>
        <v>0</v>
      </c>
      <c r="AK17" s="36">
        <f t="shared" si="0"/>
        <v>0</v>
      </c>
      <c r="AL17" s="36">
        <f t="shared" si="0"/>
        <v>0</v>
      </c>
      <c r="AM17" s="36">
        <f t="shared" si="0"/>
        <v>0</v>
      </c>
      <c r="AN17" s="36">
        <f t="shared" si="0"/>
        <v>0</v>
      </c>
      <c r="AO17" s="36">
        <f t="shared" si="0"/>
        <v>0</v>
      </c>
      <c r="AP17" s="36">
        <f t="shared" si="0"/>
        <v>0</v>
      </c>
      <c r="AQ17" s="36">
        <f t="shared" si="0"/>
        <v>0</v>
      </c>
      <c r="AR17" s="36">
        <f t="shared" si="0"/>
        <v>0</v>
      </c>
      <c r="AS17" s="36">
        <f t="shared" si="0"/>
        <v>0</v>
      </c>
      <c r="AT17" s="36">
        <f t="shared" si="0"/>
        <v>0</v>
      </c>
      <c r="AU17" s="36">
        <f t="shared" si="0"/>
        <v>0</v>
      </c>
      <c r="AV17" s="36">
        <f t="shared" si="0"/>
        <v>0</v>
      </c>
      <c r="AW17" s="36">
        <f t="shared" si="0"/>
        <v>0</v>
      </c>
      <c r="AX17" s="36">
        <f t="shared" si="0"/>
        <v>0</v>
      </c>
      <c r="AY17" s="36">
        <f t="shared" si="0"/>
        <v>0</v>
      </c>
      <c r="AZ17" s="36">
        <f t="shared" si="0"/>
        <v>0</v>
      </c>
      <c r="BA17" s="36">
        <f t="shared" si="0"/>
        <v>0</v>
      </c>
      <c r="BB17" s="36">
        <f t="shared" si="0"/>
        <v>0</v>
      </c>
      <c r="BC17" s="36">
        <f t="shared" si="0"/>
        <v>0</v>
      </c>
      <c r="BD17" s="36">
        <f t="shared" si="0"/>
        <v>0</v>
      </c>
      <c r="BE17" s="36">
        <f t="shared" si="0"/>
        <v>0</v>
      </c>
      <c r="BF17" s="36">
        <f t="shared" si="0"/>
        <v>0</v>
      </c>
      <c r="BG17" s="36">
        <f t="shared" si="0"/>
        <v>0</v>
      </c>
      <c r="BH17" s="36">
        <f t="shared" si="0"/>
        <v>0</v>
      </c>
      <c r="BI17" s="36">
        <f t="shared" si="0"/>
        <v>0</v>
      </c>
      <c r="BJ17" s="36">
        <f t="shared" si="0"/>
        <v>0</v>
      </c>
      <c r="BK17" s="36">
        <f t="shared" si="0"/>
        <v>0</v>
      </c>
      <c r="BL17" s="36">
        <f t="shared" si="0"/>
        <v>0</v>
      </c>
      <c r="BM17" s="36">
        <f t="shared" si="0"/>
        <v>0</v>
      </c>
      <c r="BN17" s="36">
        <f t="shared" si="0"/>
        <v>0</v>
      </c>
    </row>
    <row r="18" spans="1:66" x14ac:dyDescent="0.35">
      <c r="A18" s="40" t="s">
        <v>71</v>
      </c>
      <c r="B18" s="42"/>
      <c r="C18" s="42" t="s">
        <v>123</v>
      </c>
      <c r="D18" s="36">
        <f>SUM(D16:D17)</f>
        <v>7.8069946000000001E-2</v>
      </c>
      <c r="E18" s="36">
        <f t="shared" ref="E18:BN18" si="1">SUM(E16:E17)</f>
        <v>8.2154109000000003E-2</v>
      </c>
      <c r="F18" s="36">
        <f t="shared" si="1"/>
        <v>8.3177707999999989E-2</v>
      </c>
      <c r="G18" s="36">
        <f t="shared" si="1"/>
        <v>8.4201308000000002E-2</v>
      </c>
      <c r="H18" s="36">
        <f t="shared" si="1"/>
        <v>8.5224907999999988E-2</v>
      </c>
      <c r="I18" s="36">
        <f t="shared" si="1"/>
        <v>8.6248507000000002E-2</v>
      </c>
      <c r="J18" s="36">
        <f t="shared" si="1"/>
        <v>8.7272107000000002E-2</v>
      </c>
      <c r="K18" s="36">
        <f t="shared" si="1"/>
        <v>8.8295707000000001E-2</v>
      </c>
      <c r="L18" s="36">
        <f t="shared" si="1"/>
        <v>4.8068239999999998E-2</v>
      </c>
      <c r="M18" s="36">
        <f t="shared" si="1"/>
        <v>4.8068239999999998E-2</v>
      </c>
      <c r="N18" s="36">
        <f t="shared" si="1"/>
        <v>4.8068239999999998E-2</v>
      </c>
      <c r="O18" s="36">
        <f t="shared" si="1"/>
        <v>4.8068239999999998E-2</v>
      </c>
      <c r="P18" s="36">
        <f t="shared" si="1"/>
        <v>4.8068239999999998E-2</v>
      </c>
      <c r="Q18" s="36">
        <f t="shared" si="1"/>
        <v>4.8068239999999998E-2</v>
      </c>
      <c r="R18" s="36">
        <f t="shared" si="1"/>
        <v>4.8068239999999998E-2</v>
      </c>
      <c r="S18" s="36">
        <f t="shared" si="1"/>
        <v>4.8068239999999998E-2</v>
      </c>
      <c r="T18" s="36">
        <f t="shared" si="1"/>
        <v>4.8068239999999998E-2</v>
      </c>
      <c r="U18" s="36">
        <f t="shared" si="1"/>
        <v>4.8068239999999998E-2</v>
      </c>
      <c r="V18" s="36">
        <f t="shared" si="1"/>
        <v>4.8068239999999998E-2</v>
      </c>
      <c r="W18" s="36">
        <f t="shared" si="1"/>
        <v>4.8068239999999998E-2</v>
      </c>
      <c r="X18" s="36">
        <f t="shared" si="1"/>
        <v>4.8068239999999998E-2</v>
      </c>
      <c r="Y18" s="36">
        <f t="shared" si="1"/>
        <v>4.8068239999999998E-2</v>
      </c>
      <c r="Z18" s="36">
        <f t="shared" si="1"/>
        <v>4.8068239999999998E-2</v>
      </c>
      <c r="AA18" s="36">
        <f t="shared" si="1"/>
        <v>4.8068239999999998E-2</v>
      </c>
      <c r="AB18" s="36">
        <f t="shared" si="1"/>
        <v>4.8068239999999998E-2</v>
      </c>
      <c r="AC18" s="36">
        <f t="shared" si="1"/>
        <v>4.8068239999999998E-2</v>
      </c>
      <c r="AD18" s="36">
        <f t="shared" si="1"/>
        <v>4.8068239999999998E-2</v>
      </c>
      <c r="AE18" s="36">
        <f t="shared" si="1"/>
        <v>4.8068239999999998E-2</v>
      </c>
      <c r="AF18" s="36">
        <f t="shared" si="1"/>
        <v>4.8068239999999998E-2</v>
      </c>
      <c r="AG18" s="36">
        <f t="shared" si="1"/>
        <v>4.8068239999999998E-2</v>
      </c>
      <c r="AH18" s="36">
        <f t="shared" si="1"/>
        <v>4.8068239999999998E-2</v>
      </c>
      <c r="AI18" s="36">
        <f t="shared" si="1"/>
        <v>4.8068239999999998E-2</v>
      </c>
      <c r="AJ18" s="36">
        <f t="shared" si="1"/>
        <v>4.8068239999999998E-2</v>
      </c>
      <c r="AK18" s="36">
        <f t="shared" si="1"/>
        <v>4.8068239999999998E-2</v>
      </c>
      <c r="AL18" s="36">
        <f t="shared" si="1"/>
        <v>4.8068239999999998E-2</v>
      </c>
      <c r="AM18" s="36">
        <f t="shared" si="1"/>
        <v>4.8068239999999998E-2</v>
      </c>
      <c r="AN18" s="36">
        <f t="shared" si="1"/>
        <v>4.8068239999999998E-2</v>
      </c>
      <c r="AO18" s="36">
        <f t="shared" si="1"/>
        <v>4.8068239999999998E-2</v>
      </c>
      <c r="AP18" s="36">
        <f t="shared" si="1"/>
        <v>4.8068239999999998E-2</v>
      </c>
      <c r="AQ18" s="36">
        <f t="shared" si="1"/>
        <v>4.8068239999999998E-2</v>
      </c>
      <c r="AR18" s="36">
        <f t="shared" si="1"/>
        <v>4.8068239999999998E-2</v>
      </c>
      <c r="AS18" s="36">
        <f t="shared" si="1"/>
        <v>4.8068239999999998E-2</v>
      </c>
      <c r="AT18" s="36">
        <f t="shared" si="1"/>
        <v>4.8068239999999998E-2</v>
      </c>
      <c r="AU18" s="36">
        <f t="shared" si="1"/>
        <v>4.8068239999999998E-2</v>
      </c>
      <c r="AV18" s="36">
        <f t="shared" si="1"/>
        <v>4.8068239999999998E-2</v>
      </c>
      <c r="AW18" s="36">
        <f t="shared" si="1"/>
        <v>4.8068239999999998E-2</v>
      </c>
      <c r="AX18" s="36">
        <f t="shared" si="1"/>
        <v>4.8068239999999998E-2</v>
      </c>
      <c r="AY18" s="36">
        <f t="shared" si="1"/>
        <v>4.8068239999999998E-2</v>
      </c>
      <c r="AZ18" s="36">
        <f t="shared" si="1"/>
        <v>4.8068239999999998E-2</v>
      </c>
      <c r="BA18" s="36">
        <f t="shared" si="1"/>
        <v>4.8068239999999998E-2</v>
      </c>
      <c r="BB18" s="36">
        <f t="shared" si="1"/>
        <v>4.8068239999999998E-2</v>
      </c>
      <c r="BC18" s="36">
        <f t="shared" si="1"/>
        <v>4.8068239999999998E-2</v>
      </c>
      <c r="BD18" s="36">
        <f t="shared" si="1"/>
        <v>4.8068239999999998E-2</v>
      </c>
      <c r="BE18" s="36">
        <f t="shared" si="1"/>
        <v>4.8068239999999998E-2</v>
      </c>
      <c r="BF18" s="36">
        <f t="shared" si="1"/>
        <v>4.8068239999999998E-2</v>
      </c>
      <c r="BG18" s="36">
        <f t="shared" si="1"/>
        <v>4.8068239999999998E-2</v>
      </c>
      <c r="BH18" s="36">
        <f t="shared" si="1"/>
        <v>4.8068239999999998E-2</v>
      </c>
      <c r="BI18" s="36">
        <f t="shared" si="1"/>
        <v>4.8068239999999998E-2</v>
      </c>
      <c r="BJ18" s="36">
        <f t="shared" si="1"/>
        <v>4.8068239999999998E-2</v>
      </c>
      <c r="BK18" s="36">
        <f t="shared" si="1"/>
        <v>4.8068239999999998E-2</v>
      </c>
      <c r="BL18" s="36">
        <f t="shared" si="1"/>
        <v>4.8068239999999998E-2</v>
      </c>
      <c r="BM18" s="36">
        <f t="shared" si="1"/>
        <v>4.8068239999999998E-2</v>
      </c>
      <c r="BN18" s="36">
        <f t="shared" si="1"/>
        <v>4.8068239999999998E-2</v>
      </c>
    </row>
    <row r="20" spans="1:66" x14ac:dyDescent="0.35">
      <c r="A20" s="40" t="s">
        <v>131</v>
      </c>
      <c r="B20" s="36"/>
      <c r="C20" s="42" t="s">
        <v>123</v>
      </c>
      <c r="D20" s="36">
        <v>0.22039999999999901</v>
      </c>
      <c r="E20" s="36">
        <v>0.2195</v>
      </c>
      <c r="F20" s="36">
        <v>0.211166667</v>
      </c>
      <c r="G20" s="36">
        <v>0.202833333</v>
      </c>
      <c r="H20" s="36">
        <v>0.19450000000000001</v>
      </c>
      <c r="I20" s="36">
        <v>0.18616666700000001</v>
      </c>
      <c r="J20" s="36">
        <v>0.17783333300000001</v>
      </c>
      <c r="K20" s="36">
        <v>0.16950000000000001</v>
      </c>
      <c r="L20" s="36">
        <v>0.16950000000000001</v>
      </c>
      <c r="M20" s="36">
        <v>0.16950000000000001</v>
      </c>
      <c r="N20" s="36">
        <v>0.16950000000000001</v>
      </c>
      <c r="O20" s="36">
        <v>0.16950000000000001</v>
      </c>
      <c r="P20" s="36">
        <v>0.16950000000000001</v>
      </c>
      <c r="Q20" s="36">
        <v>0.16950000000000001</v>
      </c>
      <c r="R20" s="36">
        <v>0.16950000000000001</v>
      </c>
      <c r="S20" s="36">
        <v>0.16950000000000001</v>
      </c>
      <c r="T20" s="36">
        <v>0.16950000000000001</v>
      </c>
      <c r="U20" s="36">
        <v>0.16950000000000001</v>
      </c>
      <c r="V20" s="36">
        <v>0.16950000000000001</v>
      </c>
      <c r="W20" s="36">
        <v>0.16950000000000001</v>
      </c>
      <c r="X20" s="36">
        <v>0.16950000000000001</v>
      </c>
      <c r="Y20" s="36">
        <v>0.16950000000000001</v>
      </c>
      <c r="Z20" s="36">
        <v>0.16950000000000001</v>
      </c>
      <c r="AA20" s="36">
        <v>0.16950000000000001</v>
      </c>
      <c r="AB20" s="36">
        <v>0.16950000000000001</v>
      </c>
      <c r="AC20" s="36">
        <v>0.16950000000000001</v>
      </c>
      <c r="AD20" s="36">
        <v>0.16950000000000001</v>
      </c>
      <c r="AE20" s="36">
        <v>0.16950000000000001</v>
      </c>
      <c r="AF20" s="36">
        <v>0.16950000000000001</v>
      </c>
      <c r="AG20" s="36">
        <v>0.16950000000000001</v>
      </c>
      <c r="AH20" s="36">
        <v>0.16950000000000001</v>
      </c>
      <c r="AI20" s="36">
        <v>0.16950000000000001</v>
      </c>
      <c r="AJ20" s="36">
        <v>0.16950000000000001</v>
      </c>
      <c r="AK20" s="36">
        <v>0.16950000000000001</v>
      </c>
      <c r="AL20" s="36">
        <v>0.16950000000000001</v>
      </c>
      <c r="AM20" s="36">
        <v>0.16950000000000001</v>
      </c>
      <c r="AN20" s="36">
        <v>0.16950000000000001</v>
      </c>
      <c r="AO20" s="36">
        <v>0.16950000000000001</v>
      </c>
      <c r="AP20" s="36">
        <v>0.16950000000000001</v>
      </c>
      <c r="AQ20" s="36">
        <v>0.16950000000000001</v>
      </c>
      <c r="AR20" s="36">
        <v>0.16950000000000001</v>
      </c>
      <c r="AS20" s="36">
        <v>0.16950000000000001</v>
      </c>
      <c r="AT20" s="36">
        <v>0.16950000000000001</v>
      </c>
      <c r="AU20" s="36">
        <v>0.16950000000000001</v>
      </c>
      <c r="AV20" s="36">
        <v>0.16950000000000001</v>
      </c>
      <c r="AW20" s="36">
        <v>0.16950000000000001</v>
      </c>
      <c r="AX20" s="36">
        <v>0.16950000000000001</v>
      </c>
      <c r="AY20" s="36">
        <v>0.16950000000000001</v>
      </c>
      <c r="AZ20" s="36">
        <v>0.16950000000000001</v>
      </c>
      <c r="BA20" s="36">
        <v>0.16950000000000001</v>
      </c>
      <c r="BB20" s="36">
        <v>0.16950000000000001</v>
      </c>
      <c r="BC20" s="36">
        <v>0.16950000000000001</v>
      </c>
      <c r="BD20" s="36">
        <v>0.16950000000000001</v>
      </c>
      <c r="BE20" s="36">
        <v>0.16950000000000001</v>
      </c>
      <c r="BF20" s="36">
        <v>0.16950000000000001</v>
      </c>
      <c r="BG20" s="36">
        <v>0.16950000000000001</v>
      </c>
      <c r="BH20" s="36">
        <v>0.16950000000000001</v>
      </c>
      <c r="BI20" s="36">
        <v>0.16950000000000001</v>
      </c>
      <c r="BJ20" s="36">
        <v>0.16950000000000001</v>
      </c>
      <c r="BK20" s="36">
        <v>0.16950000000000001</v>
      </c>
      <c r="BL20" s="36">
        <v>0.16950000000000001</v>
      </c>
      <c r="BM20" s="36">
        <v>0.16950000000000001</v>
      </c>
      <c r="BN20" s="36">
        <v>0.16950000000000001</v>
      </c>
    </row>
    <row r="21" spans="1:66" x14ac:dyDescent="0.35">
      <c r="A21" s="40" t="s">
        <v>132</v>
      </c>
      <c r="B21" s="36"/>
      <c r="C21" s="42" t="s">
        <v>123</v>
      </c>
      <c r="D21" s="36">
        <v>0.22039999999999901</v>
      </c>
      <c r="E21" s="36">
        <v>0.2195</v>
      </c>
      <c r="F21" s="36">
        <v>0.211166667</v>
      </c>
      <c r="G21" s="36">
        <v>0.202833333</v>
      </c>
      <c r="H21" s="36">
        <v>0.19450000000000001</v>
      </c>
      <c r="I21" s="36">
        <v>0.18616666700000001</v>
      </c>
      <c r="J21" s="36">
        <v>0.17783333300000001</v>
      </c>
      <c r="K21" s="36">
        <v>0.16950000000000001</v>
      </c>
      <c r="L21" s="36">
        <v>0.16116666700000001</v>
      </c>
      <c r="M21" s="36">
        <v>0.15283333299999999</v>
      </c>
      <c r="N21" s="36">
        <v>0.14449999999999999</v>
      </c>
      <c r="O21" s="36">
        <v>0.13616666699999999</v>
      </c>
      <c r="P21" s="36">
        <v>0.12783333299999999</v>
      </c>
      <c r="Q21" s="36">
        <v>0.12180000000000001</v>
      </c>
      <c r="R21" s="36">
        <v>0.12180000000000001</v>
      </c>
      <c r="S21" s="36">
        <v>0.12180000000000001</v>
      </c>
      <c r="T21" s="36">
        <v>0.12180000000000001</v>
      </c>
      <c r="U21" s="36">
        <v>0.12180000000000001</v>
      </c>
      <c r="V21" s="36">
        <v>0.12180000000000001</v>
      </c>
      <c r="W21" s="36">
        <v>0.12180000000000001</v>
      </c>
      <c r="X21" s="36">
        <v>0.12180000000000001</v>
      </c>
      <c r="Y21" s="36">
        <v>0.12180000000000001</v>
      </c>
      <c r="Z21" s="36">
        <v>0.12180000000000001</v>
      </c>
      <c r="AA21" s="36">
        <v>0.12180000000000001</v>
      </c>
      <c r="AB21" s="36">
        <v>0.12180000000000001</v>
      </c>
      <c r="AC21" s="36">
        <v>0.12180000000000001</v>
      </c>
      <c r="AD21" s="36">
        <v>0.12180000000000001</v>
      </c>
      <c r="AE21" s="36">
        <v>0.12180000000000001</v>
      </c>
      <c r="AF21" s="36">
        <v>0.12180000000000001</v>
      </c>
      <c r="AG21" s="36">
        <v>0.12180000000000001</v>
      </c>
      <c r="AH21" s="36">
        <v>0.12180000000000001</v>
      </c>
      <c r="AI21" s="36">
        <v>0.12180000000000001</v>
      </c>
      <c r="AJ21" s="36">
        <v>0.12180000000000001</v>
      </c>
      <c r="AK21" s="36">
        <v>0.12180000000000001</v>
      </c>
      <c r="AL21" s="36">
        <v>0.12180000000000001</v>
      </c>
      <c r="AM21" s="36">
        <v>0.12180000000000001</v>
      </c>
      <c r="AN21" s="36">
        <v>0.12180000000000001</v>
      </c>
      <c r="AO21" s="36">
        <v>0.12180000000000001</v>
      </c>
      <c r="AP21" s="36">
        <v>0.12180000000000001</v>
      </c>
      <c r="AQ21" s="36">
        <v>0.12180000000000001</v>
      </c>
      <c r="AR21" s="36">
        <v>0.12180000000000001</v>
      </c>
      <c r="AS21" s="36">
        <v>0.12180000000000001</v>
      </c>
      <c r="AT21" s="36">
        <v>0.12180000000000001</v>
      </c>
      <c r="AU21" s="36">
        <v>0.12180000000000001</v>
      </c>
      <c r="AV21" s="36">
        <v>0.12180000000000001</v>
      </c>
      <c r="AW21" s="36">
        <v>0.12180000000000001</v>
      </c>
      <c r="AX21" s="36">
        <v>0.12180000000000001</v>
      </c>
      <c r="AY21" s="36">
        <v>0.12180000000000001</v>
      </c>
      <c r="AZ21" s="36">
        <v>0.12180000000000001</v>
      </c>
      <c r="BA21" s="36">
        <v>0.12180000000000001</v>
      </c>
      <c r="BB21" s="36">
        <v>0.12180000000000001</v>
      </c>
      <c r="BC21" s="36">
        <v>0.12180000000000001</v>
      </c>
      <c r="BD21" s="36">
        <v>0.12180000000000001</v>
      </c>
      <c r="BE21" s="36">
        <v>0.12180000000000001</v>
      </c>
      <c r="BF21" s="36">
        <v>0.12180000000000001</v>
      </c>
      <c r="BG21" s="36">
        <v>0.12180000000000001</v>
      </c>
      <c r="BH21" s="36">
        <v>0.12180000000000001</v>
      </c>
      <c r="BI21" s="36">
        <v>0.12180000000000001</v>
      </c>
      <c r="BJ21" s="36">
        <v>0.12180000000000001</v>
      </c>
      <c r="BK21" s="36">
        <v>0.12180000000000001</v>
      </c>
      <c r="BL21" s="36">
        <v>0.12180000000000001</v>
      </c>
      <c r="BM21" s="36">
        <v>0.12180000000000001</v>
      </c>
      <c r="BN21" s="36">
        <v>0.12180000000000001</v>
      </c>
    </row>
    <row r="22" spans="1:66" x14ac:dyDescent="0.35">
      <c r="A22" s="35"/>
    </row>
    <row r="23" spans="1:66" x14ac:dyDescent="0.35">
      <c r="A23" s="40" t="s">
        <v>135</v>
      </c>
      <c r="B23" s="36"/>
      <c r="C23" s="42" t="s">
        <v>123</v>
      </c>
      <c r="D23" s="36">
        <v>8.9171287000000002E-2</v>
      </c>
      <c r="E23" s="36">
        <v>8.9171287000000002E-2</v>
      </c>
      <c r="F23" s="36">
        <v>9.0282317000000001E-2</v>
      </c>
      <c r="G23" s="36">
        <v>9.1393347E-2</v>
      </c>
      <c r="H23" s="36">
        <v>9.2504376999999999E-2</v>
      </c>
      <c r="I23" s="36">
        <v>9.3615407999999997E-2</v>
      </c>
      <c r="J23" s="36">
        <v>9.4726437999999996E-2</v>
      </c>
      <c r="K23" s="36">
        <v>9.5837467999999995E-2</v>
      </c>
      <c r="L23" s="36">
        <v>9.5837467999999995E-2</v>
      </c>
      <c r="M23" s="36">
        <v>9.5837467999999995E-2</v>
      </c>
      <c r="N23" s="36">
        <v>9.5837467999999995E-2</v>
      </c>
      <c r="O23" s="36">
        <v>9.5837467999999995E-2</v>
      </c>
      <c r="P23" s="36">
        <v>9.5837467999999995E-2</v>
      </c>
      <c r="Q23" s="36">
        <v>9.5837467999999995E-2</v>
      </c>
      <c r="R23" s="36">
        <v>9.5837467999999995E-2</v>
      </c>
      <c r="S23" s="36">
        <v>9.5837467999999995E-2</v>
      </c>
      <c r="T23" s="36">
        <v>9.5837467999999995E-2</v>
      </c>
      <c r="U23" s="36">
        <v>9.5837467999999995E-2</v>
      </c>
      <c r="V23" s="36">
        <v>9.5837467999999995E-2</v>
      </c>
      <c r="W23" s="36">
        <v>9.5837467999999995E-2</v>
      </c>
      <c r="X23" s="36">
        <v>9.5837467999999995E-2</v>
      </c>
      <c r="Y23" s="36">
        <v>9.5837467999999995E-2</v>
      </c>
      <c r="Z23" s="36">
        <v>9.5837467999999995E-2</v>
      </c>
      <c r="AA23" s="36">
        <v>9.5837467999999995E-2</v>
      </c>
      <c r="AB23" s="36">
        <v>9.5837467999999995E-2</v>
      </c>
      <c r="AC23" s="36">
        <v>9.5837467999999995E-2</v>
      </c>
      <c r="AD23" s="36">
        <v>9.5837467999999995E-2</v>
      </c>
      <c r="AE23" s="36">
        <v>9.5837467999999995E-2</v>
      </c>
      <c r="AF23" s="36">
        <v>9.5837467999999995E-2</v>
      </c>
      <c r="AG23" s="36">
        <v>9.5837467999999995E-2</v>
      </c>
      <c r="AH23" s="36">
        <v>9.5837467999999995E-2</v>
      </c>
      <c r="AI23" s="36">
        <v>9.5837467999999995E-2</v>
      </c>
      <c r="AJ23" s="36">
        <v>9.5837467999999995E-2</v>
      </c>
      <c r="AK23" s="36">
        <v>9.5837467999999995E-2</v>
      </c>
      <c r="AL23" s="36">
        <v>9.5837467999999995E-2</v>
      </c>
      <c r="AM23" s="36">
        <v>9.5837467999999995E-2</v>
      </c>
      <c r="AN23" s="36">
        <v>9.5837467999999995E-2</v>
      </c>
      <c r="AO23" s="36">
        <v>9.5837467999999995E-2</v>
      </c>
      <c r="AP23" s="36">
        <v>9.5837467999999995E-2</v>
      </c>
      <c r="AQ23" s="36">
        <v>9.5837467999999995E-2</v>
      </c>
      <c r="AR23" s="36">
        <v>9.5837467999999995E-2</v>
      </c>
      <c r="AS23" s="36">
        <v>9.5837467999999995E-2</v>
      </c>
      <c r="AT23" s="36">
        <v>9.5837467999999995E-2</v>
      </c>
      <c r="AU23" s="36">
        <v>9.5837467999999995E-2</v>
      </c>
      <c r="AV23" s="36">
        <v>9.5837467999999995E-2</v>
      </c>
      <c r="AW23" s="36">
        <v>9.5837467999999995E-2</v>
      </c>
      <c r="AX23" s="36">
        <v>9.5837467999999995E-2</v>
      </c>
      <c r="AY23" s="36">
        <v>9.5837467999999995E-2</v>
      </c>
      <c r="AZ23" s="36">
        <v>9.5837467999999995E-2</v>
      </c>
      <c r="BA23" s="36">
        <v>9.5837467999999995E-2</v>
      </c>
      <c r="BB23" s="36">
        <v>9.5837467999999995E-2</v>
      </c>
      <c r="BC23" s="36">
        <v>9.5837467999999995E-2</v>
      </c>
      <c r="BD23" s="36">
        <v>9.5837467999999995E-2</v>
      </c>
      <c r="BE23" s="36">
        <v>9.5837467999999995E-2</v>
      </c>
      <c r="BF23" s="36">
        <v>9.5837467999999995E-2</v>
      </c>
      <c r="BG23" s="36">
        <v>9.5837467999999995E-2</v>
      </c>
      <c r="BH23" s="36">
        <v>9.5837467999999995E-2</v>
      </c>
      <c r="BI23" s="36">
        <v>9.5837467999999995E-2</v>
      </c>
      <c r="BJ23" s="36">
        <v>9.5837467999999995E-2</v>
      </c>
      <c r="BK23" s="36">
        <v>9.5837467999999995E-2</v>
      </c>
      <c r="BL23" s="36">
        <v>9.5837467999999995E-2</v>
      </c>
      <c r="BM23" s="36">
        <v>9.5837467999999995E-2</v>
      </c>
      <c r="BN23" s="36">
        <v>9.5837467999999995E-2</v>
      </c>
    </row>
    <row r="27" spans="1:66" s="31" customFormat="1" x14ac:dyDescent="0.35">
      <c r="A27" s="48" t="s">
        <v>107</v>
      </c>
      <c r="B27" s="48"/>
      <c r="C27" s="48"/>
    </row>
    <row r="28" spans="1:66" s="31" customFormat="1" x14ac:dyDescent="0.35">
      <c r="A28" s="63" t="s">
        <v>74</v>
      </c>
      <c r="B28" s="63" t="s">
        <v>126</v>
      </c>
      <c r="C28" s="63" t="s">
        <v>127</v>
      </c>
    </row>
    <row r="29" spans="1:66" s="31" customFormat="1" x14ac:dyDescent="0.35">
      <c r="A29" s="64" t="s">
        <v>75</v>
      </c>
      <c r="B29" s="65">
        <f>37*9.769444444</f>
        <v>361.46944442799997</v>
      </c>
      <c r="C29" s="66" t="s">
        <v>76</v>
      </c>
    </row>
    <row r="30" spans="1:66" s="31" customFormat="1" x14ac:dyDescent="0.35">
      <c r="A30" s="64" t="s">
        <v>77</v>
      </c>
      <c r="B30" s="64">
        <v>8235</v>
      </c>
      <c r="C30" s="66" t="s">
        <v>76</v>
      </c>
    </row>
    <row r="31" spans="1:66" s="31" customFormat="1" x14ac:dyDescent="0.35">
      <c r="A31" s="64" t="s">
        <v>78</v>
      </c>
      <c r="B31" s="64">
        <v>1</v>
      </c>
      <c r="C31" s="66" t="s">
        <v>79</v>
      </c>
    </row>
    <row r="32" spans="1:66" s="31" customFormat="1" x14ac:dyDescent="0.35">
      <c r="A32" s="64" t="s">
        <v>101</v>
      </c>
      <c r="B32" s="64">
        <v>0.36</v>
      </c>
      <c r="C32" s="66" t="s">
        <v>79</v>
      </c>
    </row>
    <row r="33" spans="1:35" s="31" customFormat="1" x14ac:dyDescent="0.35">
      <c r="A33" s="64" t="s">
        <v>81</v>
      </c>
      <c r="B33" s="64">
        <v>30</v>
      </c>
      <c r="C33" s="66" t="s">
        <v>82</v>
      </c>
    </row>
    <row r="34" spans="1:35" s="31" customFormat="1" x14ac:dyDescent="0.35">
      <c r="A34" s="64" t="s">
        <v>83</v>
      </c>
      <c r="B34" s="64">
        <v>3957</v>
      </c>
      <c r="C34" s="66" t="s">
        <v>84</v>
      </c>
      <c r="D34" s="64"/>
      <c r="E34" s="64"/>
      <c r="F34" s="64">
        <f>B34*0.74</f>
        <v>2928.18</v>
      </c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</row>
    <row r="35" spans="1:35" s="31" customFormat="1" x14ac:dyDescent="0.35">
      <c r="A35" s="64" t="s">
        <v>85</v>
      </c>
      <c r="B35" s="64">
        <v>159.56</v>
      </c>
      <c r="C35" s="66" t="s">
        <v>84</v>
      </c>
      <c r="D35" s="64"/>
      <c r="E35" s="64"/>
      <c r="F35" s="64">
        <f t="shared" ref="F35:AI36" si="2">$B35</f>
        <v>159.56</v>
      </c>
      <c r="G35" s="64">
        <f t="shared" si="2"/>
        <v>159.56</v>
      </c>
      <c r="H35" s="64">
        <f t="shared" si="2"/>
        <v>159.56</v>
      </c>
      <c r="I35" s="64">
        <f t="shared" si="2"/>
        <v>159.56</v>
      </c>
      <c r="J35" s="64">
        <f t="shared" si="2"/>
        <v>159.56</v>
      </c>
      <c r="K35" s="64">
        <f t="shared" si="2"/>
        <v>159.56</v>
      </c>
      <c r="L35" s="64">
        <f t="shared" si="2"/>
        <v>159.56</v>
      </c>
      <c r="M35" s="64">
        <f t="shared" si="2"/>
        <v>159.56</v>
      </c>
      <c r="N35" s="64">
        <f t="shared" si="2"/>
        <v>159.56</v>
      </c>
      <c r="O35" s="64">
        <f t="shared" si="2"/>
        <v>159.56</v>
      </c>
      <c r="P35" s="64">
        <f t="shared" si="2"/>
        <v>159.56</v>
      </c>
      <c r="Q35" s="64">
        <f t="shared" si="2"/>
        <v>159.56</v>
      </c>
      <c r="R35" s="64">
        <f t="shared" si="2"/>
        <v>159.56</v>
      </c>
      <c r="S35" s="64">
        <f t="shared" si="2"/>
        <v>159.56</v>
      </c>
      <c r="T35" s="64">
        <f t="shared" si="2"/>
        <v>159.56</v>
      </c>
      <c r="U35" s="64">
        <f t="shared" si="2"/>
        <v>159.56</v>
      </c>
      <c r="V35" s="64">
        <f t="shared" si="2"/>
        <v>159.56</v>
      </c>
      <c r="W35" s="64">
        <f t="shared" si="2"/>
        <v>159.56</v>
      </c>
      <c r="X35" s="64">
        <f t="shared" si="2"/>
        <v>159.56</v>
      </c>
      <c r="Y35" s="64">
        <f t="shared" si="2"/>
        <v>159.56</v>
      </c>
      <c r="Z35" s="64">
        <f t="shared" si="2"/>
        <v>159.56</v>
      </c>
      <c r="AA35" s="64">
        <f t="shared" si="2"/>
        <v>159.56</v>
      </c>
      <c r="AB35" s="64">
        <f t="shared" si="2"/>
        <v>159.56</v>
      </c>
      <c r="AC35" s="64">
        <f t="shared" si="2"/>
        <v>159.56</v>
      </c>
      <c r="AD35" s="64">
        <f t="shared" si="2"/>
        <v>159.56</v>
      </c>
      <c r="AE35" s="64">
        <f t="shared" si="2"/>
        <v>159.56</v>
      </c>
      <c r="AF35" s="64">
        <f t="shared" si="2"/>
        <v>159.56</v>
      </c>
      <c r="AG35" s="64">
        <f t="shared" si="2"/>
        <v>159.56</v>
      </c>
      <c r="AH35" s="64">
        <f t="shared" si="2"/>
        <v>159.56</v>
      </c>
      <c r="AI35" s="64">
        <f t="shared" si="2"/>
        <v>159.56</v>
      </c>
    </row>
    <row r="36" spans="1:35" s="31" customFormat="1" x14ac:dyDescent="0.35">
      <c r="A36" s="64" t="s">
        <v>86</v>
      </c>
      <c r="B36" s="64">
        <v>22.39</v>
      </c>
      <c r="C36" s="66" t="s">
        <v>84</v>
      </c>
      <c r="D36" s="64"/>
      <c r="E36" s="64"/>
      <c r="F36" s="64">
        <f t="shared" si="2"/>
        <v>22.39</v>
      </c>
      <c r="G36" s="64">
        <f t="shared" si="2"/>
        <v>22.39</v>
      </c>
      <c r="H36" s="64">
        <f t="shared" si="2"/>
        <v>22.39</v>
      </c>
      <c r="I36" s="64">
        <f t="shared" si="2"/>
        <v>22.39</v>
      </c>
      <c r="J36" s="64">
        <f t="shared" si="2"/>
        <v>22.39</v>
      </c>
      <c r="K36" s="64">
        <f t="shared" si="2"/>
        <v>22.39</v>
      </c>
      <c r="L36" s="64">
        <f t="shared" si="2"/>
        <v>22.39</v>
      </c>
      <c r="M36" s="64">
        <f t="shared" si="2"/>
        <v>22.39</v>
      </c>
      <c r="N36" s="64">
        <f t="shared" si="2"/>
        <v>22.39</v>
      </c>
      <c r="O36" s="64">
        <f t="shared" si="2"/>
        <v>22.39</v>
      </c>
      <c r="P36" s="64">
        <f t="shared" si="2"/>
        <v>22.39</v>
      </c>
      <c r="Q36" s="64">
        <f t="shared" si="2"/>
        <v>22.39</v>
      </c>
      <c r="R36" s="64">
        <f t="shared" si="2"/>
        <v>22.39</v>
      </c>
      <c r="S36" s="64">
        <f t="shared" si="2"/>
        <v>22.39</v>
      </c>
      <c r="T36" s="64">
        <f t="shared" si="2"/>
        <v>22.39</v>
      </c>
      <c r="U36" s="64">
        <f t="shared" si="2"/>
        <v>22.39</v>
      </c>
      <c r="V36" s="64">
        <f t="shared" si="2"/>
        <v>22.39</v>
      </c>
      <c r="W36" s="64">
        <f t="shared" si="2"/>
        <v>22.39</v>
      </c>
      <c r="X36" s="64">
        <f t="shared" si="2"/>
        <v>22.39</v>
      </c>
      <c r="Y36" s="64">
        <f t="shared" si="2"/>
        <v>22.39</v>
      </c>
      <c r="Z36" s="64">
        <f t="shared" si="2"/>
        <v>22.39</v>
      </c>
      <c r="AA36" s="64">
        <f t="shared" si="2"/>
        <v>22.39</v>
      </c>
      <c r="AB36" s="64">
        <f t="shared" si="2"/>
        <v>22.39</v>
      </c>
      <c r="AC36" s="64">
        <f t="shared" si="2"/>
        <v>22.39</v>
      </c>
      <c r="AD36" s="64">
        <f t="shared" si="2"/>
        <v>22.39</v>
      </c>
      <c r="AE36" s="64">
        <f t="shared" si="2"/>
        <v>22.39</v>
      </c>
      <c r="AF36" s="64">
        <f t="shared" si="2"/>
        <v>22.39</v>
      </c>
      <c r="AG36" s="64">
        <f t="shared" si="2"/>
        <v>22.39</v>
      </c>
      <c r="AH36" s="64">
        <f t="shared" si="2"/>
        <v>22.39</v>
      </c>
      <c r="AI36" s="64">
        <f t="shared" si="2"/>
        <v>22.39</v>
      </c>
    </row>
    <row r="37" spans="1:35" s="31" customFormat="1" x14ac:dyDescent="0.35"/>
    <row r="38" spans="1:35" s="31" customFormat="1" x14ac:dyDescent="0.35">
      <c r="A38" s="63" t="s">
        <v>104</v>
      </c>
      <c r="B38" s="64">
        <v>243482.77771542309</v>
      </c>
      <c r="C38" s="66" t="s">
        <v>84</v>
      </c>
      <c r="D38" s="64"/>
      <c r="E38" s="64"/>
      <c r="F38" s="64">
        <f>$B$38/30</f>
        <v>8116.092590514103</v>
      </c>
      <c r="G38" s="64">
        <f>$B$38/30</f>
        <v>8116.092590514103</v>
      </c>
      <c r="H38" s="64">
        <f t="shared" ref="H38:AI38" si="3">$B$38/30</f>
        <v>8116.092590514103</v>
      </c>
      <c r="I38" s="64">
        <f t="shared" si="3"/>
        <v>8116.092590514103</v>
      </c>
      <c r="J38" s="64">
        <f t="shared" si="3"/>
        <v>8116.092590514103</v>
      </c>
      <c r="K38" s="64">
        <f t="shared" si="3"/>
        <v>8116.092590514103</v>
      </c>
      <c r="L38" s="64">
        <f t="shared" si="3"/>
        <v>8116.092590514103</v>
      </c>
      <c r="M38" s="64">
        <f t="shared" si="3"/>
        <v>8116.092590514103</v>
      </c>
      <c r="N38" s="64">
        <f t="shared" si="3"/>
        <v>8116.092590514103</v>
      </c>
      <c r="O38" s="64">
        <f t="shared" si="3"/>
        <v>8116.092590514103</v>
      </c>
      <c r="P38" s="64">
        <f t="shared" si="3"/>
        <v>8116.092590514103</v>
      </c>
      <c r="Q38" s="64">
        <f t="shared" si="3"/>
        <v>8116.092590514103</v>
      </c>
      <c r="R38" s="64">
        <f t="shared" si="3"/>
        <v>8116.092590514103</v>
      </c>
      <c r="S38" s="64">
        <f t="shared" si="3"/>
        <v>8116.092590514103</v>
      </c>
      <c r="T38" s="64">
        <f t="shared" si="3"/>
        <v>8116.092590514103</v>
      </c>
      <c r="U38" s="64">
        <f t="shared" si="3"/>
        <v>8116.092590514103</v>
      </c>
      <c r="V38" s="64">
        <f t="shared" si="3"/>
        <v>8116.092590514103</v>
      </c>
      <c r="W38" s="64">
        <f t="shared" si="3"/>
        <v>8116.092590514103</v>
      </c>
      <c r="X38" s="64">
        <f t="shared" si="3"/>
        <v>8116.092590514103</v>
      </c>
      <c r="Y38" s="64">
        <f t="shared" si="3"/>
        <v>8116.092590514103</v>
      </c>
      <c r="Z38" s="64">
        <f t="shared" si="3"/>
        <v>8116.092590514103</v>
      </c>
      <c r="AA38" s="64">
        <f t="shared" si="3"/>
        <v>8116.092590514103</v>
      </c>
      <c r="AB38" s="64">
        <f t="shared" si="3"/>
        <v>8116.092590514103</v>
      </c>
      <c r="AC38" s="64">
        <f t="shared" si="3"/>
        <v>8116.092590514103</v>
      </c>
      <c r="AD38" s="64">
        <f t="shared" si="3"/>
        <v>8116.092590514103</v>
      </c>
      <c r="AE38" s="64">
        <f t="shared" si="3"/>
        <v>8116.092590514103</v>
      </c>
      <c r="AF38" s="64">
        <f t="shared" si="3"/>
        <v>8116.092590514103</v>
      </c>
      <c r="AG38" s="64">
        <f t="shared" si="3"/>
        <v>8116.092590514103</v>
      </c>
      <c r="AH38" s="64">
        <f t="shared" si="3"/>
        <v>8116.092590514103</v>
      </c>
      <c r="AI38" s="64">
        <f t="shared" si="3"/>
        <v>8116.092590514103</v>
      </c>
    </row>
    <row r="39" spans="1:35" s="31" customFormat="1" x14ac:dyDescent="0.35">
      <c r="A39" s="63" t="s">
        <v>87</v>
      </c>
      <c r="B39" s="36" t="s">
        <v>128</v>
      </c>
      <c r="C39" s="66" t="s">
        <v>84</v>
      </c>
      <c r="D39" s="64"/>
      <c r="E39" s="64"/>
      <c r="F39" s="64">
        <f t="shared" ref="F39:AI39" si="4">$B$29*F18</f>
        <v>30.066199899554405</v>
      </c>
      <c r="G39" s="64">
        <f t="shared" si="4"/>
        <v>30.43620002287091</v>
      </c>
      <c r="H39" s="64">
        <f t="shared" si="4"/>
        <v>30.806200146187408</v>
      </c>
      <c r="I39" s="64">
        <f t="shared" si="4"/>
        <v>31.176199908034466</v>
      </c>
      <c r="J39" s="64">
        <f t="shared" si="4"/>
        <v>31.546200031350967</v>
      </c>
      <c r="K39" s="64">
        <f t="shared" si="4"/>
        <v>31.916200154667468</v>
      </c>
      <c r="L39" s="64">
        <f t="shared" si="4"/>
        <v>17.375200007431765</v>
      </c>
      <c r="M39" s="64">
        <f t="shared" si="4"/>
        <v>17.375200007431765</v>
      </c>
      <c r="N39" s="64">
        <f t="shared" si="4"/>
        <v>17.375200007431765</v>
      </c>
      <c r="O39" s="64">
        <f t="shared" si="4"/>
        <v>17.375200007431765</v>
      </c>
      <c r="P39" s="64">
        <f t="shared" si="4"/>
        <v>17.375200007431765</v>
      </c>
      <c r="Q39" s="64">
        <f t="shared" si="4"/>
        <v>17.375200007431765</v>
      </c>
      <c r="R39" s="64">
        <f t="shared" si="4"/>
        <v>17.375200007431765</v>
      </c>
      <c r="S39" s="64">
        <f t="shared" si="4"/>
        <v>17.375200007431765</v>
      </c>
      <c r="T39" s="64">
        <f t="shared" si="4"/>
        <v>17.375200007431765</v>
      </c>
      <c r="U39" s="64">
        <f t="shared" si="4"/>
        <v>17.375200007431765</v>
      </c>
      <c r="V39" s="64">
        <f t="shared" si="4"/>
        <v>17.375200007431765</v>
      </c>
      <c r="W39" s="64">
        <f t="shared" si="4"/>
        <v>17.375200007431765</v>
      </c>
      <c r="X39" s="64">
        <f t="shared" si="4"/>
        <v>17.375200007431765</v>
      </c>
      <c r="Y39" s="64">
        <f t="shared" si="4"/>
        <v>17.375200007431765</v>
      </c>
      <c r="Z39" s="64">
        <f t="shared" si="4"/>
        <v>17.375200007431765</v>
      </c>
      <c r="AA39" s="64">
        <f t="shared" si="4"/>
        <v>17.375200007431765</v>
      </c>
      <c r="AB39" s="64">
        <f t="shared" si="4"/>
        <v>17.375200007431765</v>
      </c>
      <c r="AC39" s="64">
        <f t="shared" si="4"/>
        <v>17.375200007431765</v>
      </c>
      <c r="AD39" s="64">
        <f t="shared" si="4"/>
        <v>17.375200007431765</v>
      </c>
      <c r="AE39" s="64">
        <f t="shared" si="4"/>
        <v>17.375200007431765</v>
      </c>
      <c r="AF39" s="64">
        <f t="shared" si="4"/>
        <v>17.375200007431765</v>
      </c>
      <c r="AG39" s="64">
        <f t="shared" si="4"/>
        <v>17.375200007431765</v>
      </c>
      <c r="AH39" s="64">
        <f t="shared" si="4"/>
        <v>17.375200007431765</v>
      </c>
      <c r="AI39" s="64">
        <f t="shared" si="4"/>
        <v>17.375200007431765</v>
      </c>
    </row>
    <row r="40" spans="1:35" s="31" customFormat="1" x14ac:dyDescent="0.35">
      <c r="A40" s="63" t="s">
        <v>88</v>
      </c>
      <c r="B40" s="36" t="s">
        <v>128</v>
      </c>
      <c r="C40" s="66" t="s">
        <v>84</v>
      </c>
      <c r="D40" s="64"/>
      <c r="E40" s="64"/>
      <c r="F40" s="64">
        <f t="shared" ref="F40:AI40" si="5">$B$30*F18</f>
        <v>684.96842537999987</v>
      </c>
      <c r="G40" s="64">
        <f t="shared" si="5"/>
        <v>693.39777137999999</v>
      </c>
      <c r="H40" s="64">
        <f t="shared" si="5"/>
        <v>701.82711737999989</v>
      </c>
      <c r="I40" s="64">
        <f t="shared" si="5"/>
        <v>710.25645514500002</v>
      </c>
      <c r="J40" s="64">
        <f t="shared" si="5"/>
        <v>718.68580114500003</v>
      </c>
      <c r="K40" s="64">
        <f t="shared" si="5"/>
        <v>727.11514714500004</v>
      </c>
      <c r="L40" s="64">
        <f t="shared" si="5"/>
        <v>395.84195639999996</v>
      </c>
      <c r="M40" s="64">
        <f t="shared" si="5"/>
        <v>395.84195639999996</v>
      </c>
      <c r="N40" s="64">
        <f t="shared" si="5"/>
        <v>395.84195639999996</v>
      </c>
      <c r="O40" s="64">
        <f t="shared" si="5"/>
        <v>395.84195639999996</v>
      </c>
      <c r="P40" s="64">
        <f t="shared" si="5"/>
        <v>395.84195639999996</v>
      </c>
      <c r="Q40" s="64">
        <f t="shared" si="5"/>
        <v>395.84195639999996</v>
      </c>
      <c r="R40" s="64">
        <f t="shared" si="5"/>
        <v>395.84195639999996</v>
      </c>
      <c r="S40" s="64">
        <f t="shared" si="5"/>
        <v>395.84195639999996</v>
      </c>
      <c r="T40" s="64">
        <f t="shared" si="5"/>
        <v>395.84195639999996</v>
      </c>
      <c r="U40" s="64">
        <f t="shared" si="5"/>
        <v>395.84195639999996</v>
      </c>
      <c r="V40" s="64">
        <f t="shared" si="5"/>
        <v>395.84195639999996</v>
      </c>
      <c r="W40" s="64">
        <f t="shared" si="5"/>
        <v>395.84195639999996</v>
      </c>
      <c r="X40" s="64">
        <f t="shared" si="5"/>
        <v>395.84195639999996</v>
      </c>
      <c r="Y40" s="64">
        <f t="shared" si="5"/>
        <v>395.84195639999996</v>
      </c>
      <c r="Z40" s="64">
        <f t="shared" si="5"/>
        <v>395.84195639999996</v>
      </c>
      <c r="AA40" s="64">
        <f t="shared" si="5"/>
        <v>395.84195639999996</v>
      </c>
      <c r="AB40" s="64">
        <f t="shared" si="5"/>
        <v>395.84195639999996</v>
      </c>
      <c r="AC40" s="64">
        <f t="shared" si="5"/>
        <v>395.84195639999996</v>
      </c>
      <c r="AD40" s="64">
        <f t="shared" si="5"/>
        <v>395.84195639999996</v>
      </c>
      <c r="AE40" s="64">
        <f t="shared" si="5"/>
        <v>395.84195639999996</v>
      </c>
      <c r="AF40" s="64">
        <f t="shared" si="5"/>
        <v>395.84195639999996</v>
      </c>
      <c r="AG40" s="64">
        <f t="shared" si="5"/>
        <v>395.84195639999996</v>
      </c>
      <c r="AH40" s="64">
        <f t="shared" si="5"/>
        <v>395.84195639999996</v>
      </c>
      <c r="AI40" s="64">
        <f t="shared" si="5"/>
        <v>395.84195639999996</v>
      </c>
    </row>
    <row r="41" spans="1:35" s="31" customFormat="1" x14ac:dyDescent="0.35">
      <c r="A41" s="63" t="s">
        <v>89</v>
      </c>
      <c r="B41" s="36" t="s">
        <v>128</v>
      </c>
      <c r="C41" s="66" t="s">
        <v>84</v>
      </c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>
        <v>1776</v>
      </c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</row>
    <row r="42" spans="1:35" s="31" customFormat="1" x14ac:dyDescent="0.35"/>
    <row r="43" spans="1:35" s="31" customFormat="1" x14ac:dyDescent="0.35">
      <c r="A43" s="63" t="s">
        <v>90</v>
      </c>
      <c r="B43" s="36" t="s">
        <v>128</v>
      </c>
      <c r="C43" s="66" t="s">
        <v>84</v>
      </c>
      <c r="D43" s="64"/>
      <c r="E43" s="64"/>
      <c r="F43" s="64">
        <f>F34+F41</f>
        <v>2928.18</v>
      </c>
      <c r="G43" s="64">
        <f t="shared" ref="G43:AI43" si="6">G34+G41</f>
        <v>0</v>
      </c>
      <c r="H43" s="64">
        <f t="shared" si="6"/>
        <v>0</v>
      </c>
      <c r="I43" s="64">
        <f t="shared" si="6"/>
        <v>0</v>
      </c>
      <c r="J43" s="64">
        <f t="shared" si="6"/>
        <v>0</v>
      </c>
      <c r="K43" s="64">
        <f t="shared" si="6"/>
        <v>0</v>
      </c>
      <c r="L43" s="64">
        <f t="shared" si="6"/>
        <v>0</v>
      </c>
      <c r="M43" s="64">
        <f t="shared" si="6"/>
        <v>0</v>
      </c>
      <c r="N43" s="64">
        <f t="shared" si="6"/>
        <v>0</v>
      </c>
      <c r="O43" s="64">
        <f t="shared" si="6"/>
        <v>0</v>
      </c>
      <c r="P43" s="64">
        <f t="shared" si="6"/>
        <v>0</v>
      </c>
      <c r="Q43" s="64">
        <f t="shared" si="6"/>
        <v>0</v>
      </c>
      <c r="R43" s="64">
        <f t="shared" si="6"/>
        <v>0</v>
      </c>
      <c r="S43" s="64">
        <f t="shared" si="6"/>
        <v>0</v>
      </c>
      <c r="T43" s="64">
        <f>T34+T41</f>
        <v>0</v>
      </c>
      <c r="U43" s="64">
        <f>U34+U41</f>
        <v>1776</v>
      </c>
      <c r="V43" s="64">
        <f>V34+V41</f>
        <v>0</v>
      </c>
      <c r="W43" s="64">
        <f t="shared" si="6"/>
        <v>0</v>
      </c>
      <c r="X43" s="64">
        <f t="shared" si="6"/>
        <v>0</v>
      </c>
      <c r="Y43" s="64">
        <f t="shared" si="6"/>
        <v>0</v>
      </c>
      <c r="Z43" s="64">
        <f t="shared" si="6"/>
        <v>0</v>
      </c>
      <c r="AA43" s="64">
        <f t="shared" si="6"/>
        <v>0</v>
      </c>
      <c r="AB43" s="64">
        <f t="shared" si="6"/>
        <v>0</v>
      </c>
      <c r="AC43" s="64">
        <f t="shared" si="6"/>
        <v>0</v>
      </c>
      <c r="AD43" s="64">
        <f t="shared" si="6"/>
        <v>0</v>
      </c>
      <c r="AE43" s="64">
        <f t="shared" si="6"/>
        <v>0</v>
      </c>
      <c r="AF43" s="64">
        <f t="shared" si="6"/>
        <v>0</v>
      </c>
      <c r="AG43" s="64">
        <f t="shared" si="6"/>
        <v>0</v>
      </c>
      <c r="AH43" s="64">
        <f t="shared" si="6"/>
        <v>0</v>
      </c>
      <c r="AI43" s="64">
        <f t="shared" si="6"/>
        <v>0</v>
      </c>
    </row>
    <row r="44" spans="1:35" s="31" customFormat="1" x14ac:dyDescent="0.35">
      <c r="A44" s="63" t="s">
        <v>91</v>
      </c>
      <c r="B44" s="36" t="s">
        <v>128</v>
      </c>
      <c r="C44" s="66" t="s">
        <v>84</v>
      </c>
      <c r="D44" s="64"/>
      <c r="E44" s="64"/>
      <c r="F44" s="64">
        <f>SUM(F35:F38)</f>
        <v>8298.0425905141037</v>
      </c>
      <c r="G44" s="64">
        <f>SUM(G35:G38)</f>
        <v>8298.0425905141037</v>
      </c>
      <c r="H44" s="64">
        <f t="shared" ref="H44:AI44" si="7">SUM(H35:H38)</f>
        <v>8298.0425905141037</v>
      </c>
      <c r="I44" s="64">
        <f t="shared" si="7"/>
        <v>8298.0425905141037</v>
      </c>
      <c r="J44" s="64">
        <f t="shared" si="7"/>
        <v>8298.0425905141037</v>
      </c>
      <c r="K44" s="64">
        <f t="shared" si="7"/>
        <v>8298.0425905141037</v>
      </c>
      <c r="L44" s="64">
        <f t="shared" si="7"/>
        <v>8298.0425905141037</v>
      </c>
      <c r="M44" s="64">
        <f t="shared" si="7"/>
        <v>8298.0425905141037</v>
      </c>
      <c r="N44" s="64">
        <f t="shared" si="7"/>
        <v>8298.0425905141037</v>
      </c>
      <c r="O44" s="64">
        <f t="shared" si="7"/>
        <v>8298.0425905141037</v>
      </c>
      <c r="P44" s="64">
        <f t="shared" si="7"/>
        <v>8298.0425905141037</v>
      </c>
      <c r="Q44" s="64">
        <f t="shared" si="7"/>
        <v>8298.0425905141037</v>
      </c>
      <c r="R44" s="64">
        <f t="shared" si="7"/>
        <v>8298.0425905141037</v>
      </c>
      <c r="S44" s="64">
        <f t="shared" si="7"/>
        <v>8298.0425905141037</v>
      </c>
      <c r="T44" s="64">
        <f t="shared" si="7"/>
        <v>8298.0425905141037</v>
      </c>
      <c r="U44" s="64">
        <f t="shared" si="7"/>
        <v>8298.0425905141037</v>
      </c>
      <c r="V44" s="64">
        <f t="shared" si="7"/>
        <v>8298.0425905141037</v>
      </c>
      <c r="W44" s="64">
        <f t="shared" si="7"/>
        <v>8298.0425905141037</v>
      </c>
      <c r="X44" s="64">
        <f t="shared" si="7"/>
        <v>8298.0425905141037</v>
      </c>
      <c r="Y44" s="64">
        <f t="shared" si="7"/>
        <v>8298.0425905141037</v>
      </c>
      <c r="Z44" s="64">
        <f t="shared" si="7"/>
        <v>8298.0425905141037</v>
      </c>
      <c r="AA44" s="64">
        <f t="shared" si="7"/>
        <v>8298.0425905141037</v>
      </c>
      <c r="AB44" s="64">
        <f t="shared" si="7"/>
        <v>8298.0425905141037</v>
      </c>
      <c r="AC44" s="64">
        <f t="shared" si="7"/>
        <v>8298.0425905141037</v>
      </c>
      <c r="AD44" s="64">
        <f t="shared" si="7"/>
        <v>8298.0425905141037</v>
      </c>
      <c r="AE44" s="64">
        <f t="shared" si="7"/>
        <v>8298.0425905141037</v>
      </c>
      <c r="AF44" s="64">
        <f t="shared" si="7"/>
        <v>8298.0425905141037</v>
      </c>
      <c r="AG44" s="64">
        <f t="shared" si="7"/>
        <v>8298.0425905141037</v>
      </c>
      <c r="AH44" s="64">
        <f t="shared" si="7"/>
        <v>8298.0425905141037</v>
      </c>
      <c r="AI44" s="64">
        <f t="shared" si="7"/>
        <v>8298.0425905141037</v>
      </c>
    </row>
    <row r="45" spans="1:35" s="31" customFormat="1" x14ac:dyDescent="0.35">
      <c r="A45" s="63" t="s">
        <v>92</v>
      </c>
      <c r="B45" s="36" t="s">
        <v>128</v>
      </c>
      <c r="C45" s="66" t="s">
        <v>84</v>
      </c>
      <c r="D45" s="64"/>
      <c r="E45" s="64"/>
      <c r="F45" s="64">
        <f>SUM(F39:F40)</f>
        <v>715.03462527955423</v>
      </c>
      <c r="G45" s="64">
        <f>SUM(G39:G40)</f>
        <v>723.83397140287093</v>
      </c>
      <c r="H45" s="64">
        <f t="shared" ref="H45:AI45" si="8">SUM(H39:H40)</f>
        <v>732.63331752618728</v>
      </c>
      <c r="I45" s="64">
        <f t="shared" si="8"/>
        <v>741.43265505303452</v>
      </c>
      <c r="J45" s="64">
        <f t="shared" si="8"/>
        <v>750.23200117635099</v>
      </c>
      <c r="K45" s="64">
        <f t="shared" si="8"/>
        <v>759.03134729966746</v>
      </c>
      <c r="L45" s="64">
        <f t="shared" si="8"/>
        <v>413.21715640743173</v>
      </c>
      <c r="M45" s="64">
        <f t="shared" si="8"/>
        <v>413.21715640743173</v>
      </c>
      <c r="N45" s="64">
        <f t="shared" si="8"/>
        <v>413.21715640743173</v>
      </c>
      <c r="O45" s="64">
        <f t="shared" si="8"/>
        <v>413.21715640743173</v>
      </c>
      <c r="P45" s="64">
        <f t="shared" si="8"/>
        <v>413.21715640743173</v>
      </c>
      <c r="Q45" s="64">
        <f t="shared" si="8"/>
        <v>413.21715640743173</v>
      </c>
      <c r="R45" s="64">
        <f t="shared" si="8"/>
        <v>413.21715640743173</v>
      </c>
      <c r="S45" s="64">
        <f t="shared" si="8"/>
        <v>413.21715640743173</v>
      </c>
      <c r="T45" s="64">
        <f t="shared" si="8"/>
        <v>413.21715640743173</v>
      </c>
      <c r="U45" s="64">
        <f t="shared" si="8"/>
        <v>413.21715640743173</v>
      </c>
      <c r="V45" s="64">
        <f t="shared" si="8"/>
        <v>413.21715640743173</v>
      </c>
      <c r="W45" s="64">
        <f t="shared" si="8"/>
        <v>413.21715640743173</v>
      </c>
      <c r="X45" s="64">
        <f t="shared" si="8"/>
        <v>413.21715640743173</v>
      </c>
      <c r="Y45" s="64">
        <f t="shared" si="8"/>
        <v>413.21715640743173</v>
      </c>
      <c r="Z45" s="64">
        <f t="shared" si="8"/>
        <v>413.21715640743173</v>
      </c>
      <c r="AA45" s="64">
        <f t="shared" si="8"/>
        <v>413.21715640743173</v>
      </c>
      <c r="AB45" s="64">
        <f t="shared" si="8"/>
        <v>413.21715640743173</v>
      </c>
      <c r="AC45" s="64">
        <f t="shared" si="8"/>
        <v>413.21715640743173</v>
      </c>
      <c r="AD45" s="64">
        <f t="shared" si="8"/>
        <v>413.21715640743173</v>
      </c>
      <c r="AE45" s="64">
        <f t="shared" si="8"/>
        <v>413.21715640743173</v>
      </c>
      <c r="AF45" s="64">
        <f t="shared" si="8"/>
        <v>413.21715640743173</v>
      </c>
      <c r="AG45" s="64">
        <f t="shared" si="8"/>
        <v>413.21715640743173</v>
      </c>
      <c r="AH45" s="64">
        <f t="shared" si="8"/>
        <v>413.21715640743173</v>
      </c>
      <c r="AI45" s="64">
        <f t="shared" si="8"/>
        <v>413.21715640743173</v>
      </c>
    </row>
    <row r="46" spans="1:35" s="31" customFormat="1" x14ac:dyDescent="0.35"/>
    <row r="47" spans="1:35" s="31" customFormat="1" x14ac:dyDescent="0.35">
      <c r="A47" s="40" t="s">
        <v>93</v>
      </c>
      <c r="B47" s="36" t="s">
        <v>128</v>
      </c>
      <c r="C47" s="66" t="s">
        <v>84</v>
      </c>
      <c r="D47" s="64"/>
      <c r="E47" s="64"/>
      <c r="F47" s="64">
        <f>SUM(F43:F45)</f>
        <v>11941.257215793657</v>
      </c>
      <c r="G47" s="64">
        <f t="shared" ref="G47:AI47" si="9">SUM(G43:G45)</f>
        <v>9021.8765619169753</v>
      </c>
      <c r="H47" s="64">
        <f t="shared" si="9"/>
        <v>9030.6759080402917</v>
      </c>
      <c r="I47" s="64">
        <f t="shared" si="9"/>
        <v>9039.4752455671387</v>
      </c>
      <c r="J47" s="64">
        <f t="shared" si="9"/>
        <v>9048.2745916904551</v>
      </c>
      <c r="K47" s="64">
        <f t="shared" si="9"/>
        <v>9057.0739378137714</v>
      </c>
      <c r="L47" s="64">
        <f t="shared" si="9"/>
        <v>8711.2597469215361</v>
      </c>
      <c r="M47" s="64">
        <f t="shared" si="9"/>
        <v>8711.2597469215361</v>
      </c>
      <c r="N47" s="64">
        <f t="shared" si="9"/>
        <v>8711.2597469215361</v>
      </c>
      <c r="O47" s="64">
        <f t="shared" si="9"/>
        <v>8711.2597469215361</v>
      </c>
      <c r="P47" s="64">
        <f t="shared" si="9"/>
        <v>8711.2597469215361</v>
      </c>
      <c r="Q47" s="64">
        <f t="shared" si="9"/>
        <v>8711.2597469215361</v>
      </c>
      <c r="R47" s="64">
        <f t="shared" si="9"/>
        <v>8711.2597469215361</v>
      </c>
      <c r="S47" s="64">
        <f t="shared" si="9"/>
        <v>8711.2597469215361</v>
      </c>
      <c r="T47" s="64">
        <f t="shared" si="9"/>
        <v>8711.2597469215361</v>
      </c>
      <c r="U47" s="64">
        <f t="shared" si="9"/>
        <v>10487.259746921536</v>
      </c>
      <c r="V47" s="64">
        <f t="shared" si="9"/>
        <v>8711.2597469215361</v>
      </c>
      <c r="W47" s="64">
        <f t="shared" si="9"/>
        <v>8711.2597469215361</v>
      </c>
      <c r="X47" s="64">
        <f t="shared" si="9"/>
        <v>8711.2597469215361</v>
      </c>
      <c r="Y47" s="64">
        <f t="shared" si="9"/>
        <v>8711.2597469215361</v>
      </c>
      <c r="Z47" s="64">
        <f t="shared" si="9"/>
        <v>8711.2597469215361</v>
      </c>
      <c r="AA47" s="64">
        <f t="shared" si="9"/>
        <v>8711.2597469215361</v>
      </c>
      <c r="AB47" s="64">
        <f t="shared" si="9"/>
        <v>8711.2597469215361</v>
      </c>
      <c r="AC47" s="64">
        <f t="shared" si="9"/>
        <v>8711.2597469215361</v>
      </c>
      <c r="AD47" s="64">
        <f t="shared" si="9"/>
        <v>8711.2597469215361</v>
      </c>
      <c r="AE47" s="64">
        <f t="shared" si="9"/>
        <v>8711.2597469215361</v>
      </c>
      <c r="AF47" s="64">
        <f t="shared" si="9"/>
        <v>8711.2597469215361</v>
      </c>
      <c r="AG47" s="64">
        <f t="shared" si="9"/>
        <v>8711.2597469215361</v>
      </c>
      <c r="AH47" s="64">
        <f t="shared" si="9"/>
        <v>8711.2597469215361</v>
      </c>
      <c r="AI47" s="64">
        <f t="shared" si="9"/>
        <v>8711.2597469215361</v>
      </c>
    </row>
    <row r="48" spans="1:35" s="31" customFormat="1" x14ac:dyDescent="0.35">
      <c r="A48" s="40" t="s">
        <v>94</v>
      </c>
      <c r="B48" s="36" t="s">
        <v>128</v>
      </c>
      <c r="C48" s="66" t="s">
        <v>84</v>
      </c>
      <c r="D48" s="64"/>
      <c r="E48" s="64"/>
      <c r="F48" s="64">
        <f t="shared" ref="F48:AI48" si="10">F47/((1+$B$32)^F11)</f>
        <v>11941.257215793657</v>
      </c>
      <c r="G48" s="64">
        <f t="shared" si="10"/>
        <v>6633.7327661154241</v>
      </c>
      <c r="H48" s="64">
        <f t="shared" si="10"/>
        <v>4882.5021129110582</v>
      </c>
      <c r="I48" s="64">
        <f t="shared" si="10"/>
        <v>3593.573191328785</v>
      </c>
      <c r="J48" s="64">
        <f t="shared" si="10"/>
        <v>2644.9053698913185</v>
      </c>
      <c r="K48" s="64">
        <f t="shared" si="10"/>
        <v>1946.6746403414797</v>
      </c>
      <c r="L48" s="64">
        <f t="shared" si="10"/>
        <v>1376.7259965877561</v>
      </c>
      <c r="M48" s="64">
        <f t="shared" si="10"/>
        <v>1012.298526902762</v>
      </c>
      <c r="N48" s="64">
        <f t="shared" si="10"/>
        <v>744.33715213438393</v>
      </c>
      <c r="O48" s="64">
        <f t="shared" si="10"/>
        <v>547.30672951057647</v>
      </c>
      <c r="P48" s="64">
        <f t="shared" si="10"/>
        <v>402.43141875777684</v>
      </c>
      <c r="Q48" s="64">
        <f t="shared" si="10"/>
        <v>295.90545496895356</v>
      </c>
      <c r="R48" s="64">
        <f t="shared" si="10"/>
        <v>217.57754041834824</v>
      </c>
      <c r="S48" s="64">
        <f t="shared" si="10"/>
        <v>159.98348560172664</v>
      </c>
      <c r="T48" s="64">
        <f t="shared" si="10"/>
        <v>117.63491588362253</v>
      </c>
      <c r="U48" s="64">
        <f t="shared" si="10"/>
        <v>104.13060679166851</v>
      </c>
      <c r="V48" s="64">
        <f t="shared" si="10"/>
        <v>63.60019241112812</v>
      </c>
      <c r="W48" s="64">
        <f t="shared" si="10"/>
        <v>46.764847361123628</v>
      </c>
      <c r="X48" s="64">
        <f t="shared" si="10"/>
        <v>34.385917177296783</v>
      </c>
      <c r="Y48" s="64">
        <f t="shared" si="10"/>
        <v>25.283762630365285</v>
      </c>
      <c r="Z48" s="64">
        <f t="shared" si="10"/>
        <v>18.591001934092123</v>
      </c>
      <c r="AA48" s="64">
        <f t="shared" si="10"/>
        <v>13.669854363303031</v>
      </c>
      <c r="AB48" s="64">
        <f t="shared" si="10"/>
        <v>10.051363502428702</v>
      </c>
      <c r="AC48" s="64">
        <f t="shared" si="10"/>
        <v>7.3907084576681639</v>
      </c>
      <c r="AD48" s="64">
        <f t="shared" si="10"/>
        <v>5.4343444541677677</v>
      </c>
      <c r="AE48" s="64">
        <f t="shared" si="10"/>
        <v>3.9958415104174767</v>
      </c>
      <c r="AF48" s="64">
        <f t="shared" si="10"/>
        <v>2.9381187576599097</v>
      </c>
      <c r="AG48" s="64">
        <f t="shared" si="10"/>
        <v>2.1603814394558158</v>
      </c>
      <c r="AH48" s="64">
        <f t="shared" si="10"/>
        <v>1.5885157643057473</v>
      </c>
      <c r="AI48" s="64">
        <f t="shared" si="10"/>
        <v>1.1680262972836375</v>
      </c>
    </row>
    <row r="49" spans="1:15" s="31" customFormat="1" x14ac:dyDescent="0.35">
      <c r="A49" s="40" t="s">
        <v>129</v>
      </c>
      <c r="B49" s="67">
        <f>F47+NPV(B32,G47,H47,I47,J47,K47,L47,M47,N47,O47,P47,Q47,R47,S47,T47,U47,V47,W47,X47,Y47,Z47,AA47,AB47,AC47,AD47,AE47,AF47,AG47,AH47,AI47,)</f>
        <v>36858</v>
      </c>
      <c r="C49" s="66" t="s">
        <v>84</v>
      </c>
    </row>
    <row r="50" spans="1:15" s="31" customFormat="1" x14ac:dyDescent="0.35">
      <c r="A50" s="40" t="s">
        <v>95</v>
      </c>
      <c r="B50" s="67">
        <f>F47+NPV(B32, G47:AI47)</f>
        <v>36858</v>
      </c>
      <c r="C50" s="66" t="s">
        <v>84</v>
      </c>
    </row>
    <row r="51" spans="1:15" x14ac:dyDescent="0.35">
      <c r="A51" s="40" t="s">
        <v>130</v>
      </c>
      <c r="B51" s="67">
        <f>SUM(F48:AI48)</f>
        <v>36858.000000000007</v>
      </c>
      <c r="C51" s="66" t="s">
        <v>84</v>
      </c>
    </row>
    <row r="53" spans="1:15" x14ac:dyDescent="0.35">
      <c r="O53" s="28"/>
    </row>
    <row r="54" spans="1:15" x14ac:dyDescent="0.35">
      <c r="G54" s="24"/>
    </row>
    <row r="56" spans="1:15" ht="26.5" x14ac:dyDescent="0.35">
      <c r="B56" s="57"/>
      <c r="C56" s="57"/>
      <c r="D56" s="57"/>
      <c r="E56" s="57" t="s">
        <v>100</v>
      </c>
      <c r="F56" s="57" t="s">
        <v>100</v>
      </c>
      <c r="G56" s="57" t="s">
        <v>106</v>
      </c>
      <c r="H56" s="57" t="s">
        <v>106</v>
      </c>
      <c r="I56" s="57" t="s">
        <v>105</v>
      </c>
      <c r="J56" s="57" t="s">
        <v>105</v>
      </c>
    </row>
    <row r="57" spans="1:15" ht="26.5" x14ac:dyDescent="0.35">
      <c r="B57" s="57"/>
      <c r="C57" s="57"/>
      <c r="D57" s="57"/>
      <c r="E57" s="57" t="s">
        <v>134</v>
      </c>
      <c r="F57" s="57" t="s">
        <v>133</v>
      </c>
      <c r="G57" s="57" t="s">
        <v>134</v>
      </c>
      <c r="H57" s="57" t="s">
        <v>133</v>
      </c>
      <c r="I57" s="57" t="s">
        <v>134</v>
      </c>
      <c r="J57" s="57" t="s">
        <v>133</v>
      </c>
    </row>
    <row r="58" spans="1:15" ht="39" x14ac:dyDescent="0.35">
      <c r="B58" s="38" t="s">
        <v>97</v>
      </c>
      <c r="C58" s="38" t="s">
        <v>21</v>
      </c>
      <c r="D58" s="39" t="s">
        <v>139</v>
      </c>
      <c r="E58" s="56" t="s">
        <v>140</v>
      </c>
      <c r="F58" s="56" t="s">
        <v>140</v>
      </c>
      <c r="G58" s="57"/>
      <c r="H58" s="57"/>
      <c r="I58" s="57"/>
      <c r="J58" s="57"/>
    </row>
    <row r="59" spans="1:15" x14ac:dyDescent="0.35">
      <c r="B59" s="51" t="s">
        <v>48</v>
      </c>
      <c r="C59" s="51" t="s">
        <v>56</v>
      </c>
      <c r="D59" s="52">
        <v>37.9830477213699</v>
      </c>
      <c r="E59" s="53">
        <v>0.13552987949304762</v>
      </c>
      <c r="F59" s="58">
        <v>6.1964035373916859</v>
      </c>
      <c r="G59" s="59"/>
      <c r="H59" s="59"/>
      <c r="I59" s="59"/>
      <c r="J59" s="59"/>
    </row>
    <row r="60" spans="1:15" x14ac:dyDescent="0.35">
      <c r="B60" s="51" t="s">
        <v>49</v>
      </c>
      <c r="C60" s="51" t="s">
        <v>57</v>
      </c>
      <c r="D60" s="52">
        <v>38.101827577658305</v>
      </c>
      <c r="E60" s="53">
        <v>0.13638205836550946</v>
      </c>
      <c r="F60" s="58">
        <v>6.2196039803493441</v>
      </c>
      <c r="G60" s="59"/>
      <c r="H60" s="59"/>
      <c r="I60" s="59"/>
      <c r="J60" s="59"/>
    </row>
    <row r="61" spans="1:15" x14ac:dyDescent="0.35">
      <c r="B61" s="51" t="s">
        <v>50</v>
      </c>
      <c r="C61" s="51" t="s">
        <v>58</v>
      </c>
      <c r="D61" s="52">
        <v>37.219215445485496</v>
      </c>
      <c r="E61" s="52"/>
      <c r="F61" s="60"/>
      <c r="G61" s="59"/>
      <c r="H61" s="59"/>
      <c r="I61" s="59"/>
      <c r="J61" s="59"/>
    </row>
    <row r="62" spans="1:15" x14ac:dyDescent="0.35">
      <c r="B62" s="51" t="s">
        <v>51</v>
      </c>
      <c r="C62" s="51" t="s">
        <v>59</v>
      </c>
      <c r="D62" s="52">
        <v>37.337995301773901</v>
      </c>
      <c r="E62" s="52"/>
      <c r="F62" s="60"/>
      <c r="G62" s="59"/>
      <c r="H62" s="59"/>
      <c r="I62" s="59"/>
      <c r="J62" s="59"/>
    </row>
    <row r="63" spans="1:15" x14ac:dyDescent="0.35">
      <c r="B63" s="50" t="s">
        <v>52</v>
      </c>
      <c r="C63" s="50" t="s">
        <v>60</v>
      </c>
      <c r="D63" s="54">
        <v>36.7370089567234</v>
      </c>
      <c r="E63" s="55">
        <v>0.12660637006456799</v>
      </c>
      <c r="F63" s="55">
        <v>5.9534820276743332</v>
      </c>
      <c r="G63" s="61">
        <f>24204.0463728616/1000</f>
        <v>24.204046372861601</v>
      </c>
      <c r="H63" s="61">
        <f>242521.800619776/1000</f>
        <v>242.521800619776</v>
      </c>
      <c r="I63" s="62">
        <f>G63/30</f>
        <v>0.80680154576205332</v>
      </c>
      <c r="J63" s="62">
        <f>H63/30</f>
        <v>8.0840600206591997</v>
      </c>
    </row>
    <row r="64" spans="1:15" x14ac:dyDescent="0.35">
      <c r="B64" s="50" t="s">
        <v>53</v>
      </c>
      <c r="C64" s="50" t="s">
        <v>61</v>
      </c>
      <c r="D64" s="54">
        <v>36.855788813011799</v>
      </c>
      <c r="E64" s="55">
        <v>0.12745867353197848</v>
      </c>
      <c r="F64" s="55">
        <v>5.9766824682027728</v>
      </c>
      <c r="G64" s="61">
        <f>24366.9710357821/1000</f>
        <v>24.3669710357821</v>
      </c>
      <c r="H64" s="61">
        <f>243482.777715423/1000</f>
        <v>243.482777715423</v>
      </c>
      <c r="I64" s="62">
        <f>G64/30</f>
        <v>0.81223236785940334</v>
      </c>
      <c r="J64" s="62">
        <f>H64/30</f>
        <v>8.1160925905140999</v>
      </c>
    </row>
    <row r="65" spans="1:10" x14ac:dyDescent="0.35">
      <c r="B65" s="51" t="s">
        <v>54</v>
      </c>
      <c r="C65" s="51" t="s">
        <v>62</v>
      </c>
      <c r="D65" s="52">
        <v>36.7370089567234</v>
      </c>
      <c r="E65" s="52"/>
      <c r="F65" s="60"/>
      <c r="G65" s="59"/>
      <c r="H65" s="59"/>
      <c r="I65" s="59"/>
      <c r="J65" s="59"/>
    </row>
    <row r="66" spans="1:10" x14ac:dyDescent="0.35">
      <c r="B66" s="51" t="s">
        <v>55</v>
      </c>
      <c r="C66" s="51" t="s">
        <v>63</v>
      </c>
      <c r="D66" s="52">
        <v>36.855788813011799</v>
      </c>
      <c r="E66" s="52"/>
      <c r="F66" s="60"/>
      <c r="G66" s="59"/>
      <c r="H66" s="59"/>
      <c r="I66" s="59"/>
      <c r="J66" s="59"/>
    </row>
    <row r="68" spans="1:10" x14ac:dyDescent="0.35">
      <c r="B68" s="4"/>
      <c r="C68" s="23"/>
      <c r="D68" s="23"/>
    </row>
    <row r="69" spans="1:10" x14ac:dyDescent="0.35">
      <c r="A69" s="31"/>
      <c r="B69" s="26"/>
      <c r="C69" s="26"/>
      <c r="D69" s="27"/>
      <c r="E69" s="31"/>
      <c r="F69" s="31"/>
    </row>
    <row r="70" spans="1:10" x14ac:dyDescent="0.35">
      <c r="A70" s="31"/>
      <c r="B70" s="26"/>
      <c r="C70" s="26"/>
      <c r="D70" s="27"/>
      <c r="E70" s="31"/>
      <c r="F70" s="31"/>
    </row>
    <row r="71" spans="1:10" x14ac:dyDescent="0.35">
      <c r="A71" s="31"/>
      <c r="B71" s="32"/>
      <c r="C71" s="32"/>
      <c r="D71" s="33"/>
      <c r="E71" s="31"/>
      <c r="F71" s="31"/>
    </row>
    <row r="72" spans="1:10" x14ac:dyDescent="0.35">
      <c r="A72" s="31"/>
      <c r="B72" s="32"/>
      <c r="C72" s="32"/>
      <c r="D72" s="33"/>
      <c r="E72" s="31"/>
      <c r="F72" s="31"/>
    </row>
    <row r="73" spans="1:10" x14ac:dyDescent="0.35">
      <c r="A73" s="31"/>
      <c r="B73" s="32"/>
      <c r="C73" s="32"/>
      <c r="D73" s="33"/>
      <c r="E73" s="31"/>
      <c r="F73" s="31"/>
    </row>
    <row r="74" spans="1:10" x14ac:dyDescent="0.35">
      <c r="A74" s="31"/>
      <c r="B74" s="32"/>
      <c r="C74" s="32"/>
      <c r="D74" s="33"/>
      <c r="E74" s="31"/>
      <c r="F74" s="31"/>
    </row>
    <row r="75" spans="1:10" x14ac:dyDescent="0.35">
      <c r="A75" s="31"/>
      <c r="B75" s="32"/>
      <c r="C75" s="32"/>
      <c r="D75" s="33"/>
      <c r="E75" s="31"/>
      <c r="F75" s="31"/>
    </row>
    <row r="76" spans="1:10" x14ac:dyDescent="0.35">
      <c r="A76" s="31"/>
      <c r="B76" s="32"/>
      <c r="C76" s="32"/>
      <c r="D76" s="33"/>
      <c r="E76" s="31"/>
      <c r="F76" s="31"/>
    </row>
    <row r="77" spans="1:10" x14ac:dyDescent="0.35">
      <c r="A77" s="31"/>
      <c r="B77" s="31"/>
      <c r="C77" s="31"/>
      <c r="D77" s="31"/>
      <c r="E77" s="31"/>
      <c r="F77" s="31"/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N64"/>
  <sheetViews>
    <sheetView workbookViewId="0">
      <selection activeCell="F47" sqref="F47"/>
    </sheetView>
  </sheetViews>
  <sheetFormatPr defaultRowHeight="14.5" x14ac:dyDescent="0.35"/>
  <cols>
    <col min="1" max="1" width="28.6328125" bestFit="1" customWidth="1"/>
    <col min="2" max="2" width="19.26953125" bestFit="1" customWidth="1"/>
    <col min="3" max="3" width="9" bestFit="1" customWidth="1"/>
    <col min="4" max="4" width="11.81640625" bestFit="1" customWidth="1"/>
    <col min="5" max="6" width="12" bestFit="1" customWidth="1"/>
    <col min="7" max="10" width="11.81640625" bestFit="1" customWidth="1"/>
  </cols>
  <sheetData>
    <row r="2" spans="1:66" ht="54" customHeight="1" x14ac:dyDescent="0.35">
      <c r="A2" s="68" t="s">
        <v>138</v>
      </c>
      <c r="B2" s="68"/>
      <c r="C2" s="68"/>
      <c r="D2" s="68"/>
      <c r="E2" s="68"/>
      <c r="F2" s="68"/>
      <c r="G2" s="68"/>
      <c r="H2" s="68"/>
      <c r="I2" s="68"/>
      <c r="J2" s="68"/>
    </row>
    <row r="8" spans="1:66" x14ac:dyDescent="0.35">
      <c r="A8" s="40" t="s">
        <v>67</v>
      </c>
      <c r="B8" s="36"/>
      <c r="C8" s="36"/>
      <c r="D8" s="36">
        <v>2019</v>
      </c>
      <c r="E8" s="36">
        <v>2020</v>
      </c>
      <c r="F8" s="36">
        <v>2021</v>
      </c>
      <c r="G8" s="36">
        <v>2022</v>
      </c>
      <c r="H8" s="36">
        <v>2023</v>
      </c>
      <c r="I8" s="36">
        <v>2024</v>
      </c>
      <c r="J8" s="36">
        <v>2025</v>
      </c>
      <c r="K8" s="36">
        <v>2026</v>
      </c>
      <c r="L8" s="36">
        <v>2027</v>
      </c>
      <c r="M8" s="36">
        <v>2028</v>
      </c>
      <c r="N8" s="36">
        <v>2029</v>
      </c>
      <c r="O8" s="36">
        <v>2030</v>
      </c>
      <c r="P8" s="36">
        <v>2031</v>
      </c>
      <c r="Q8" s="36">
        <v>2032</v>
      </c>
      <c r="R8" s="36">
        <v>2033</v>
      </c>
      <c r="S8" s="36">
        <v>2034</v>
      </c>
      <c r="T8" s="36">
        <v>2035</v>
      </c>
      <c r="U8" s="36">
        <v>2036</v>
      </c>
      <c r="V8" s="36">
        <v>2037</v>
      </c>
      <c r="W8" s="36">
        <v>2038</v>
      </c>
      <c r="X8" s="36">
        <v>2039</v>
      </c>
      <c r="Y8" s="36">
        <v>2040</v>
      </c>
      <c r="Z8" s="36">
        <v>2041</v>
      </c>
      <c r="AA8" s="36">
        <v>2042</v>
      </c>
      <c r="AB8" s="36">
        <v>2043</v>
      </c>
      <c r="AC8" s="36">
        <v>2044</v>
      </c>
      <c r="AD8" s="36">
        <v>2045</v>
      </c>
      <c r="AE8" s="36">
        <v>2046</v>
      </c>
      <c r="AF8" s="36">
        <v>2047</v>
      </c>
      <c r="AG8" s="36">
        <v>2048</v>
      </c>
      <c r="AH8" s="36">
        <v>2049</v>
      </c>
      <c r="AI8" s="36">
        <v>2050</v>
      </c>
    </row>
    <row r="9" spans="1:66" x14ac:dyDescent="0.35">
      <c r="A9" s="40" t="s">
        <v>68</v>
      </c>
      <c r="B9" s="36"/>
      <c r="C9" s="36"/>
      <c r="D9" s="36">
        <v>0</v>
      </c>
      <c r="E9" s="36">
        <v>1</v>
      </c>
      <c r="F9" s="36">
        <v>2</v>
      </c>
      <c r="G9" s="36">
        <v>3</v>
      </c>
      <c r="H9" s="36">
        <v>4</v>
      </c>
      <c r="I9" s="36">
        <v>5</v>
      </c>
      <c r="J9" s="36">
        <v>6</v>
      </c>
      <c r="K9" s="36">
        <v>7</v>
      </c>
      <c r="L9" s="36">
        <v>8</v>
      </c>
      <c r="M9" s="36">
        <v>9</v>
      </c>
      <c r="N9" s="36">
        <v>10</v>
      </c>
      <c r="O9" s="36">
        <v>11</v>
      </c>
      <c r="P9" s="36">
        <v>12</v>
      </c>
      <c r="Q9" s="36">
        <v>13</v>
      </c>
      <c r="R9" s="36">
        <v>14</v>
      </c>
      <c r="S9" s="36">
        <v>15</v>
      </c>
      <c r="T9" s="36">
        <v>16</v>
      </c>
      <c r="U9" s="36">
        <v>17</v>
      </c>
      <c r="V9" s="36">
        <v>18</v>
      </c>
      <c r="W9" s="36">
        <v>19</v>
      </c>
      <c r="X9" s="36">
        <v>20</v>
      </c>
      <c r="Y9" s="36">
        <v>21</v>
      </c>
      <c r="Z9" s="36">
        <v>22</v>
      </c>
      <c r="AA9" s="36">
        <v>23</v>
      </c>
      <c r="AB9" s="36">
        <v>24</v>
      </c>
      <c r="AC9" s="36">
        <v>25</v>
      </c>
      <c r="AD9" s="36">
        <v>26</v>
      </c>
      <c r="AE9" s="36">
        <v>27</v>
      </c>
      <c r="AF9" s="36">
        <v>28</v>
      </c>
      <c r="AG9" s="36">
        <v>29</v>
      </c>
      <c r="AH9" s="36">
        <v>30</v>
      </c>
      <c r="AI9" s="36">
        <v>31</v>
      </c>
    </row>
    <row r="10" spans="1:66" x14ac:dyDescent="0.35">
      <c r="A10" s="40" t="s">
        <v>69</v>
      </c>
      <c r="B10" s="36"/>
      <c r="C10" s="36"/>
      <c r="D10" s="36">
        <v>1</v>
      </c>
      <c r="E10" s="36">
        <v>2</v>
      </c>
      <c r="F10" s="36">
        <v>3</v>
      </c>
      <c r="G10" s="36">
        <v>4</v>
      </c>
      <c r="H10" s="36">
        <v>5</v>
      </c>
      <c r="I10" s="36">
        <v>6</v>
      </c>
      <c r="J10" s="36">
        <v>7</v>
      </c>
      <c r="K10" s="36">
        <v>8</v>
      </c>
      <c r="L10" s="36">
        <v>9</v>
      </c>
      <c r="M10" s="36">
        <v>10</v>
      </c>
      <c r="N10" s="36">
        <v>11</v>
      </c>
      <c r="O10" s="36">
        <v>12</v>
      </c>
      <c r="P10" s="36">
        <v>13</v>
      </c>
      <c r="Q10" s="36">
        <v>14</v>
      </c>
      <c r="R10" s="36">
        <v>15</v>
      </c>
      <c r="S10" s="36">
        <v>16</v>
      </c>
      <c r="T10" s="36">
        <v>17</v>
      </c>
      <c r="U10" s="36">
        <v>18</v>
      </c>
      <c r="V10" s="36">
        <v>19</v>
      </c>
      <c r="W10" s="36">
        <v>20</v>
      </c>
      <c r="X10" s="36">
        <v>21</v>
      </c>
      <c r="Y10" s="36">
        <v>22</v>
      </c>
      <c r="Z10" s="36">
        <v>23</v>
      </c>
      <c r="AA10" s="36">
        <v>24</v>
      </c>
      <c r="AB10" s="36">
        <v>25</v>
      </c>
      <c r="AC10" s="36">
        <v>26</v>
      </c>
      <c r="AD10" s="36">
        <v>27</v>
      </c>
      <c r="AE10" s="36">
        <v>28</v>
      </c>
      <c r="AF10" s="36">
        <v>29</v>
      </c>
      <c r="AG10" s="36">
        <v>30</v>
      </c>
      <c r="AH10" s="36">
        <v>31</v>
      </c>
      <c r="AI10" s="36">
        <v>32</v>
      </c>
    </row>
    <row r="11" spans="1:66" x14ac:dyDescent="0.35">
      <c r="A11" s="40" t="s">
        <v>122</v>
      </c>
      <c r="B11" s="36"/>
      <c r="C11" s="36"/>
      <c r="D11" s="36" t="s">
        <v>70</v>
      </c>
      <c r="E11" s="36"/>
      <c r="F11" s="36">
        <v>0</v>
      </c>
      <c r="G11" s="36">
        <v>1</v>
      </c>
      <c r="H11" s="36">
        <v>2</v>
      </c>
      <c r="I11" s="36">
        <v>3</v>
      </c>
      <c r="J11" s="36">
        <v>4</v>
      </c>
      <c r="K11" s="36">
        <v>5</v>
      </c>
      <c r="L11" s="36">
        <v>6</v>
      </c>
      <c r="M11" s="36">
        <v>7</v>
      </c>
      <c r="N11" s="36">
        <v>8</v>
      </c>
      <c r="O11" s="36">
        <v>9</v>
      </c>
      <c r="P11" s="36">
        <v>10</v>
      </c>
      <c r="Q11" s="36">
        <v>11</v>
      </c>
      <c r="R11" s="36">
        <v>12</v>
      </c>
      <c r="S11" s="36">
        <v>13</v>
      </c>
      <c r="T11" s="36">
        <v>14</v>
      </c>
      <c r="U11" s="36">
        <v>15</v>
      </c>
      <c r="V11" s="36">
        <v>16</v>
      </c>
      <c r="W11" s="36">
        <v>17</v>
      </c>
      <c r="X11" s="36">
        <v>18</v>
      </c>
      <c r="Y11" s="36">
        <v>19</v>
      </c>
      <c r="Z11" s="36">
        <v>20</v>
      </c>
      <c r="AA11" s="36">
        <v>21</v>
      </c>
      <c r="AB11" s="36">
        <v>22</v>
      </c>
      <c r="AC11" s="36">
        <v>23</v>
      </c>
      <c r="AD11" s="36">
        <v>24</v>
      </c>
      <c r="AE11" s="36">
        <v>25</v>
      </c>
      <c r="AF11" s="36">
        <v>26</v>
      </c>
      <c r="AG11" s="36">
        <v>27</v>
      </c>
      <c r="AH11" s="36">
        <v>28</v>
      </c>
      <c r="AI11" s="36">
        <v>29</v>
      </c>
    </row>
    <row r="15" spans="1:66" x14ac:dyDescent="0.35">
      <c r="A15" s="35" t="s">
        <v>124</v>
      </c>
      <c r="B15" s="41"/>
    </row>
    <row r="16" spans="1:66" x14ac:dyDescent="0.35">
      <c r="A16" s="40" t="s">
        <v>99</v>
      </c>
      <c r="B16" s="42"/>
      <c r="C16" s="42" t="s">
        <v>123</v>
      </c>
      <c r="D16" s="36">
        <v>4.8068239999999998E-2</v>
      </c>
      <c r="E16" s="36">
        <v>4.8068239999999998E-2</v>
      </c>
      <c r="F16" s="36">
        <v>4.8068239999999998E-2</v>
      </c>
      <c r="G16" s="36">
        <v>4.8068239999999998E-2</v>
      </c>
      <c r="H16" s="36">
        <v>4.8068239999999998E-2</v>
      </c>
      <c r="I16" s="36">
        <v>4.8068239999999998E-2</v>
      </c>
      <c r="J16" s="36">
        <v>4.8068239999999998E-2</v>
      </c>
      <c r="K16" s="36">
        <v>4.8068239999999998E-2</v>
      </c>
      <c r="L16" s="36">
        <v>4.8068239999999998E-2</v>
      </c>
      <c r="M16" s="36">
        <v>4.8068239999999998E-2</v>
      </c>
      <c r="N16" s="36">
        <v>4.8068239999999998E-2</v>
      </c>
      <c r="O16" s="36">
        <v>4.8068239999999998E-2</v>
      </c>
      <c r="P16" s="36">
        <v>4.8068239999999998E-2</v>
      </c>
      <c r="Q16" s="36">
        <v>4.8068239999999998E-2</v>
      </c>
      <c r="R16" s="36">
        <v>4.8068239999999998E-2</v>
      </c>
      <c r="S16" s="36">
        <v>4.8068239999999998E-2</v>
      </c>
      <c r="T16" s="36">
        <v>4.8068239999999998E-2</v>
      </c>
      <c r="U16" s="36">
        <v>4.8068239999999998E-2</v>
      </c>
      <c r="V16" s="36">
        <v>4.8068239999999998E-2</v>
      </c>
      <c r="W16" s="36">
        <v>4.8068239999999998E-2</v>
      </c>
      <c r="X16" s="36">
        <v>4.8068239999999998E-2</v>
      </c>
      <c r="Y16" s="36">
        <v>4.8068239999999998E-2</v>
      </c>
      <c r="Z16" s="36">
        <v>4.8068239999999998E-2</v>
      </c>
      <c r="AA16" s="36">
        <v>4.8068239999999998E-2</v>
      </c>
      <c r="AB16" s="36">
        <v>4.8068239999999998E-2</v>
      </c>
      <c r="AC16" s="36">
        <v>4.8068239999999998E-2</v>
      </c>
      <c r="AD16" s="36">
        <v>4.8068239999999998E-2</v>
      </c>
      <c r="AE16" s="36">
        <v>4.8068239999999998E-2</v>
      </c>
      <c r="AF16" s="36">
        <v>4.8068239999999998E-2</v>
      </c>
      <c r="AG16" s="36">
        <v>4.8068239999999998E-2</v>
      </c>
      <c r="AH16" s="36">
        <v>4.8068239999999998E-2</v>
      </c>
      <c r="AI16" s="36">
        <v>4.8068239999999998E-2</v>
      </c>
      <c r="AJ16" s="36">
        <v>4.8068239999999998E-2</v>
      </c>
      <c r="AK16" s="36">
        <v>4.8068239999999998E-2</v>
      </c>
      <c r="AL16" s="36">
        <v>4.8068239999999998E-2</v>
      </c>
      <c r="AM16" s="36">
        <v>4.8068239999999998E-2</v>
      </c>
      <c r="AN16" s="36">
        <v>4.8068239999999998E-2</v>
      </c>
      <c r="AO16" s="36">
        <v>4.8068239999999998E-2</v>
      </c>
      <c r="AP16" s="36">
        <v>4.8068239999999998E-2</v>
      </c>
      <c r="AQ16" s="36">
        <v>4.8068239999999998E-2</v>
      </c>
      <c r="AR16" s="36">
        <v>4.8068239999999998E-2</v>
      </c>
      <c r="AS16" s="36">
        <v>4.8068239999999998E-2</v>
      </c>
      <c r="AT16" s="36">
        <v>4.8068239999999998E-2</v>
      </c>
      <c r="AU16" s="36">
        <v>4.8068239999999998E-2</v>
      </c>
      <c r="AV16" s="36">
        <v>4.8068239999999998E-2</v>
      </c>
      <c r="AW16" s="36">
        <v>4.8068239999999998E-2</v>
      </c>
      <c r="AX16" s="36">
        <v>4.8068239999999998E-2</v>
      </c>
      <c r="AY16" s="36">
        <v>4.8068239999999998E-2</v>
      </c>
      <c r="AZ16" s="36">
        <v>4.8068239999999998E-2</v>
      </c>
      <c r="BA16" s="36">
        <v>4.8068239999999998E-2</v>
      </c>
      <c r="BB16" s="36">
        <v>4.8068239999999998E-2</v>
      </c>
      <c r="BC16" s="36">
        <v>4.8068239999999998E-2</v>
      </c>
      <c r="BD16" s="36">
        <v>4.8068239999999998E-2</v>
      </c>
      <c r="BE16" s="36">
        <v>4.8068239999999998E-2</v>
      </c>
      <c r="BF16" s="36">
        <v>4.8068239999999998E-2</v>
      </c>
      <c r="BG16" s="36">
        <v>4.8068239999999998E-2</v>
      </c>
      <c r="BH16" s="36">
        <v>4.8068239999999998E-2</v>
      </c>
      <c r="BI16" s="36">
        <v>4.8068239999999998E-2</v>
      </c>
      <c r="BJ16" s="36">
        <v>4.8068239999999998E-2</v>
      </c>
      <c r="BK16" s="36">
        <v>4.8068239999999998E-2</v>
      </c>
      <c r="BL16" s="36">
        <v>4.8068239999999998E-2</v>
      </c>
      <c r="BM16" s="36">
        <v>4.8068239999999998E-2</v>
      </c>
      <c r="BN16" s="36">
        <v>4.8068239999999998E-2</v>
      </c>
    </row>
    <row r="17" spans="1:66" x14ac:dyDescent="0.35">
      <c r="A17" s="40" t="s">
        <v>100</v>
      </c>
      <c r="B17" s="42">
        <v>0</v>
      </c>
      <c r="C17" s="42" t="s">
        <v>123</v>
      </c>
      <c r="D17" s="36">
        <v>3.0001706E-2</v>
      </c>
      <c r="E17" s="36">
        <v>3.4085868999999998E-2</v>
      </c>
      <c r="F17" s="36">
        <v>3.5109467999999998E-2</v>
      </c>
      <c r="G17" s="36">
        <v>3.6133067999999997E-2</v>
      </c>
      <c r="H17" s="36">
        <v>3.7156667999999997E-2</v>
      </c>
      <c r="I17" s="36">
        <v>3.8180266999999997E-2</v>
      </c>
      <c r="J17" s="36">
        <v>3.9203867000000003E-2</v>
      </c>
      <c r="K17" s="36">
        <v>4.0227467000000003E-2</v>
      </c>
      <c r="L17" s="36">
        <f>$B$17</f>
        <v>0</v>
      </c>
      <c r="M17" s="36">
        <f t="shared" ref="M17:BN17" si="0">$B$17</f>
        <v>0</v>
      </c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  <c r="S17" s="36">
        <f t="shared" si="0"/>
        <v>0</v>
      </c>
      <c r="T17" s="36">
        <f t="shared" si="0"/>
        <v>0</v>
      </c>
      <c r="U17" s="36">
        <f t="shared" si="0"/>
        <v>0</v>
      </c>
      <c r="V17" s="36">
        <f t="shared" si="0"/>
        <v>0</v>
      </c>
      <c r="W17" s="36">
        <f t="shared" si="0"/>
        <v>0</v>
      </c>
      <c r="X17" s="36">
        <f t="shared" si="0"/>
        <v>0</v>
      </c>
      <c r="Y17" s="36">
        <f t="shared" si="0"/>
        <v>0</v>
      </c>
      <c r="Z17" s="36">
        <f t="shared" si="0"/>
        <v>0</v>
      </c>
      <c r="AA17" s="36">
        <f t="shared" si="0"/>
        <v>0</v>
      </c>
      <c r="AB17" s="36">
        <f t="shared" si="0"/>
        <v>0</v>
      </c>
      <c r="AC17" s="36">
        <f t="shared" si="0"/>
        <v>0</v>
      </c>
      <c r="AD17" s="36">
        <f t="shared" si="0"/>
        <v>0</v>
      </c>
      <c r="AE17" s="36">
        <f t="shared" si="0"/>
        <v>0</v>
      </c>
      <c r="AF17" s="36">
        <f t="shared" si="0"/>
        <v>0</v>
      </c>
      <c r="AG17" s="36">
        <f t="shared" si="0"/>
        <v>0</v>
      </c>
      <c r="AH17" s="36">
        <f t="shared" si="0"/>
        <v>0</v>
      </c>
      <c r="AI17" s="36">
        <f t="shared" si="0"/>
        <v>0</v>
      </c>
      <c r="AJ17" s="36">
        <f t="shared" si="0"/>
        <v>0</v>
      </c>
      <c r="AK17" s="36">
        <f t="shared" si="0"/>
        <v>0</v>
      </c>
      <c r="AL17" s="36">
        <f t="shared" si="0"/>
        <v>0</v>
      </c>
      <c r="AM17" s="36">
        <f t="shared" si="0"/>
        <v>0</v>
      </c>
      <c r="AN17" s="36">
        <f t="shared" si="0"/>
        <v>0</v>
      </c>
      <c r="AO17" s="36">
        <f t="shared" si="0"/>
        <v>0</v>
      </c>
      <c r="AP17" s="36">
        <f t="shared" si="0"/>
        <v>0</v>
      </c>
      <c r="AQ17" s="36">
        <f t="shared" si="0"/>
        <v>0</v>
      </c>
      <c r="AR17" s="36">
        <f t="shared" si="0"/>
        <v>0</v>
      </c>
      <c r="AS17" s="36">
        <f t="shared" si="0"/>
        <v>0</v>
      </c>
      <c r="AT17" s="36">
        <f t="shared" si="0"/>
        <v>0</v>
      </c>
      <c r="AU17" s="36">
        <f t="shared" si="0"/>
        <v>0</v>
      </c>
      <c r="AV17" s="36">
        <f t="shared" si="0"/>
        <v>0</v>
      </c>
      <c r="AW17" s="36">
        <f t="shared" si="0"/>
        <v>0</v>
      </c>
      <c r="AX17" s="36">
        <f t="shared" si="0"/>
        <v>0</v>
      </c>
      <c r="AY17" s="36">
        <f t="shared" si="0"/>
        <v>0</v>
      </c>
      <c r="AZ17" s="36">
        <f t="shared" si="0"/>
        <v>0</v>
      </c>
      <c r="BA17" s="36">
        <f t="shared" si="0"/>
        <v>0</v>
      </c>
      <c r="BB17" s="36">
        <f t="shared" si="0"/>
        <v>0</v>
      </c>
      <c r="BC17" s="36">
        <f t="shared" si="0"/>
        <v>0</v>
      </c>
      <c r="BD17" s="36">
        <f t="shared" si="0"/>
        <v>0</v>
      </c>
      <c r="BE17" s="36">
        <f t="shared" si="0"/>
        <v>0</v>
      </c>
      <c r="BF17" s="36">
        <f t="shared" si="0"/>
        <v>0</v>
      </c>
      <c r="BG17" s="36">
        <f t="shared" si="0"/>
        <v>0</v>
      </c>
      <c r="BH17" s="36">
        <f t="shared" si="0"/>
        <v>0</v>
      </c>
      <c r="BI17" s="36">
        <f t="shared" si="0"/>
        <v>0</v>
      </c>
      <c r="BJ17" s="36">
        <f t="shared" si="0"/>
        <v>0</v>
      </c>
      <c r="BK17" s="36">
        <f t="shared" si="0"/>
        <v>0</v>
      </c>
      <c r="BL17" s="36">
        <f t="shared" si="0"/>
        <v>0</v>
      </c>
      <c r="BM17" s="36">
        <f t="shared" si="0"/>
        <v>0</v>
      </c>
      <c r="BN17" s="36">
        <f t="shared" si="0"/>
        <v>0</v>
      </c>
    </row>
    <row r="18" spans="1:66" x14ac:dyDescent="0.35">
      <c r="A18" s="40" t="s">
        <v>71</v>
      </c>
      <c r="B18" s="42"/>
      <c r="C18" s="42" t="s">
        <v>123</v>
      </c>
      <c r="D18" s="36">
        <f>SUM(D16:D17)</f>
        <v>7.8069946000000001E-2</v>
      </c>
      <c r="E18" s="36">
        <f t="shared" ref="E18:BN18" si="1">SUM(E16:E17)</f>
        <v>8.2154109000000003E-2</v>
      </c>
      <c r="F18" s="36">
        <f t="shared" si="1"/>
        <v>8.3177707999999989E-2</v>
      </c>
      <c r="G18" s="36">
        <f t="shared" si="1"/>
        <v>8.4201308000000002E-2</v>
      </c>
      <c r="H18" s="36">
        <f t="shared" si="1"/>
        <v>8.5224907999999988E-2</v>
      </c>
      <c r="I18" s="36">
        <f t="shared" si="1"/>
        <v>8.6248507000000002E-2</v>
      </c>
      <c r="J18" s="36">
        <f t="shared" si="1"/>
        <v>8.7272107000000002E-2</v>
      </c>
      <c r="K18" s="36">
        <f t="shared" si="1"/>
        <v>8.8295707000000001E-2</v>
      </c>
      <c r="L18" s="36">
        <f t="shared" si="1"/>
        <v>4.8068239999999998E-2</v>
      </c>
      <c r="M18" s="36">
        <f t="shared" si="1"/>
        <v>4.8068239999999998E-2</v>
      </c>
      <c r="N18" s="36">
        <f t="shared" si="1"/>
        <v>4.8068239999999998E-2</v>
      </c>
      <c r="O18" s="36">
        <f t="shared" si="1"/>
        <v>4.8068239999999998E-2</v>
      </c>
      <c r="P18" s="36">
        <f t="shared" si="1"/>
        <v>4.8068239999999998E-2</v>
      </c>
      <c r="Q18" s="36">
        <f t="shared" si="1"/>
        <v>4.8068239999999998E-2</v>
      </c>
      <c r="R18" s="36">
        <f t="shared" si="1"/>
        <v>4.8068239999999998E-2</v>
      </c>
      <c r="S18" s="36">
        <f t="shared" si="1"/>
        <v>4.8068239999999998E-2</v>
      </c>
      <c r="T18" s="36">
        <f t="shared" si="1"/>
        <v>4.8068239999999998E-2</v>
      </c>
      <c r="U18" s="36">
        <f t="shared" si="1"/>
        <v>4.8068239999999998E-2</v>
      </c>
      <c r="V18" s="36">
        <f t="shared" si="1"/>
        <v>4.8068239999999998E-2</v>
      </c>
      <c r="W18" s="36">
        <f t="shared" si="1"/>
        <v>4.8068239999999998E-2</v>
      </c>
      <c r="X18" s="36">
        <f t="shared" si="1"/>
        <v>4.8068239999999998E-2</v>
      </c>
      <c r="Y18" s="36">
        <f t="shared" si="1"/>
        <v>4.8068239999999998E-2</v>
      </c>
      <c r="Z18" s="36">
        <f t="shared" si="1"/>
        <v>4.8068239999999998E-2</v>
      </c>
      <c r="AA18" s="36">
        <f t="shared" si="1"/>
        <v>4.8068239999999998E-2</v>
      </c>
      <c r="AB18" s="36">
        <f t="shared" si="1"/>
        <v>4.8068239999999998E-2</v>
      </c>
      <c r="AC18" s="36">
        <f t="shared" si="1"/>
        <v>4.8068239999999998E-2</v>
      </c>
      <c r="AD18" s="36">
        <f t="shared" si="1"/>
        <v>4.8068239999999998E-2</v>
      </c>
      <c r="AE18" s="36">
        <f t="shared" si="1"/>
        <v>4.8068239999999998E-2</v>
      </c>
      <c r="AF18" s="36">
        <f t="shared" si="1"/>
        <v>4.8068239999999998E-2</v>
      </c>
      <c r="AG18" s="36">
        <f t="shared" si="1"/>
        <v>4.8068239999999998E-2</v>
      </c>
      <c r="AH18" s="36">
        <f t="shared" si="1"/>
        <v>4.8068239999999998E-2</v>
      </c>
      <c r="AI18" s="36">
        <f t="shared" si="1"/>
        <v>4.8068239999999998E-2</v>
      </c>
      <c r="AJ18" s="36">
        <f t="shared" si="1"/>
        <v>4.8068239999999998E-2</v>
      </c>
      <c r="AK18" s="36">
        <f t="shared" si="1"/>
        <v>4.8068239999999998E-2</v>
      </c>
      <c r="AL18" s="36">
        <f t="shared" si="1"/>
        <v>4.8068239999999998E-2</v>
      </c>
      <c r="AM18" s="36">
        <f t="shared" si="1"/>
        <v>4.8068239999999998E-2</v>
      </c>
      <c r="AN18" s="36">
        <f t="shared" si="1"/>
        <v>4.8068239999999998E-2</v>
      </c>
      <c r="AO18" s="36">
        <f t="shared" si="1"/>
        <v>4.8068239999999998E-2</v>
      </c>
      <c r="AP18" s="36">
        <f t="shared" si="1"/>
        <v>4.8068239999999998E-2</v>
      </c>
      <c r="AQ18" s="36">
        <f t="shared" si="1"/>
        <v>4.8068239999999998E-2</v>
      </c>
      <c r="AR18" s="36">
        <f t="shared" si="1"/>
        <v>4.8068239999999998E-2</v>
      </c>
      <c r="AS18" s="36">
        <f t="shared" si="1"/>
        <v>4.8068239999999998E-2</v>
      </c>
      <c r="AT18" s="36">
        <f t="shared" si="1"/>
        <v>4.8068239999999998E-2</v>
      </c>
      <c r="AU18" s="36">
        <f t="shared" si="1"/>
        <v>4.8068239999999998E-2</v>
      </c>
      <c r="AV18" s="36">
        <f t="shared" si="1"/>
        <v>4.8068239999999998E-2</v>
      </c>
      <c r="AW18" s="36">
        <f t="shared" si="1"/>
        <v>4.8068239999999998E-2</v>
      </c>
      <c r="AX18" s="36">
        <f t="shared" si="1"/>
        <v>4.8068239999999998E-2</v>
      </c>
      <c r="AY18" s="36">
        <f t="shared" si="1"/>
        <v>4.8068239999999998E-2</v>
      </c>
      <c r="AZ18" s="36">
        <f t="shared" si="1"/>
        <v>4.8068239999999998E-2</v>
      </c>
      <c r="BA18" s="36">
        <f t="shared" si="1"/>
        <v>4.8068239999999998E-2</v>
      </c>
      <c r="BB18" s="36">
        <f t="shared" si="1"/>
        <v>4.8068239999999998E-2</v>
      </c>
      <c r="BC18" s="36">
        <f t="shared" si="1"/>
        <v>4.8068239999999998E-2</v>
      </c>
      <c r="BD18" s="36">
        <f t="shared" si="1"/>
        <v>4.8068239999999998E-2</v>
      </c>
      <c r="BE18" s="36">
        <f t="shared" si="1"/>
        <v>4.8068239999999998E-2</v>
      </c>
      <c r="BF18" s="36">
        <f t="shared" si="1"/>
        <v>4.8068239999999998E-2</v>
      </c>
      <c r="BG18" s="36">
        <f t="shared" si="1"/>
        <v>4.8068239999999998E-2</v>
      </c>
      <c r="BH18" s="36">
        <f t="shared" si="1"/>
        <v>4.8068239999999998E-2</v>
      </c>
      <c r="BI18" s="36">
        <f t="shared" si="1"/>
        <v>4.8068239999999998E-2</v>
      </c>
      <c r="BJ18" s="36">
        <f t="shared" si="1"/>
        <v>4.8068239999999998E-2</v>
      </c>
      <c r="BK18" s="36">
        <f t="shared" si="1"/>
        <v>4.8068239999999998E-2</v>
      </c>
      <c r="BL18" s="36">
        <f t="shared" si="1"/>
        <v>4.8068239999999998E-2</v>
      </c>
      <c r="BM18" s="36">
        <f t="shared" si="1"/>
        <v>4.8068239999999998E-2</v>
      </c>
      <c r="BN18" s="36">
        <f t="shared" si="1"/>
        <v>4.8068239999999998E-2</v>
      </c>
    </row>
    <row r="20" spans="1:66" x14ac:dyDescent="0.35">
      <c r="A20" s="40" t="s">
        <v>103</v>
      </c>
      <c r="B20" s="36"/>
      <c r="C20" s="42" t="s">
        <v>123</v>
      </c>
      <c r="D20" s="36">
        <v>0.22039999999999901</v>
      </c>
      <c r="E20" s="36">
        <v>0.2195</v>
      </c>
      <c r="F20" s="36">
        <v>0.211166667</v>
      </c>
      <c r="G20" s="36">
        <v>0.202833333</v>
      </c>
      <c r="H20" s="36">
        <v>0.19450000000000001</v>
      </c>
      <c r="I20" s="36">
        <v>0.18616666700000001</v>
      </c>
      <c r="J20" s="36">
        <v>0.17783333300000001</v>
      </c>
      <c r="K20" s="36">
        <v>0.16950000000000001</v>
      </c>
      <c r="L20" s="36">
        <v>0.16950000000000001</v>
      </c>
      <c r="M20" s="36">
        <v>0.16950000000000001</v>
      </c>
      <c r="N20" s="36">
        <v>0.16950000000000001</v>
      </c>
      <c r="O20" s="36">
        <v>0.16950000000000001</v>
      </c>
      <c r="P20" s="36">
        <v>0.16950000000000001</v>
      </c>
      <c r="Q20" s="36">
        <v>0.16950000000000001</v>
      </c>
      <c r="R20" s="36">
        <v>0.16950000000000001</v>
      </c>
      <c r="S20" s="36">
        <v>0.16950000000000001</v>
      </c>
      <c r="T20" s="36">
        <v>0.16950000000000001</v>
      </c>
      <c r="U20" s="36">
        <v>0.16950000000000001</v>
      </c>
      <c r="V20" s="36">
        <v>0.16950000000000001</v>
      </c>
      <c r="W20" s="36">
        <v>0.16950000000000001</v>
      </c>
      <c r="X20" s="36">
        <v>0.16950000000000001</v>
      </c>
      <c r="Y20" s="36">
        <v>0.16950000000000001</v>
      </c>
      <c r="Z20" s="36">
        <v>0.16950000000000001</v>
      </c>
      <c r="AA20" s="36">
        <v>0.16950000000000001</v>
      </c>
      <c r="AB20" s="36">
        <v>0.16950000000000001</v>
      </c>
      <c r="AC20" s="36">
        <v>0.16950000000000001</v>
      </c>
      <c r="AD20" s="36">
        <v>0.16950000000000001</v>
      </c>
      <c r="AE20" s="36">
        <v>0.16950000000000001</v>
      </c>
      <c r="AF20" s="36">
        <v>0.16950000000000001</v>
      </c>
      <c r="AG20" s="36">
        <v>0.16950000000000001</v>
      </c>
      <c r="AH20" s="36">
        <v>0.16950000000000001</v>
      </c>
      <c r="AI20" s="36">
        <v>0.16950000000000001</v>
      </c>
      <c r="AJ20" s="36">
        <v>0.16950000000000001</v>
      </c>
      <c r="AK20" s="36">
        <v>0.16950000000000001</v>
      </c>
      <c r="AL20" s="36">
        <v>0.16950000000000001</v>
      </c>
      <c r="AM20" s="36">
        <v>0.16950000000000001</v>
      </c>
      <c r="AN20" s="36">
        <v>0.16950000000000001</v>
      </c>
      <c r="AO20" s="36">
        <v>0.16950000000000001</v>
      </c>
      <c r="AP20" s="36">
        <v>0.16950000000000001</v>
      </c>
      <c r="AQ20" s="36">
        <v>0.16950000000000001</v>
      </c>
      <c r="AR20" s="36">
        <v>0.16950000000000001</v>
      </c>
      <c r="AS20" s="36">
        <v>0.16950000000000001</v>
      </c>
      <c r="AT20" s="36">
        <v>0.16950000000000001</v>
      </c>
      <c r="AU20" s="36">
        <v>0.16950000000000001</v>
      </c>
      <c r="AV20" s="36">
        <v>0.16950000000000001</v>
      </c>
      <c r="AW20" s="36">
        <v>0.16950000000000001</v>
      </c>
      <c r="AX20" s="36">
        <v>0.16950000000000001</v>
      </c>
      <c r="AY20" s="36">
        <v>0.16950000000000001</v>
      </c>
      <c r="AZ20" s="36">
        <v>0.16950000000000001</v>
      </c>
      <c r="BA20" s="36">
        <v>0.16950000000000001</v>
      </c>
      <c r="BB20" s="36">
        <v>0.16950000000000001</v>
      </c>
      <c r="BC20" s="36">
        <v>0.16950000000000001</v>
      </c>
      <c r="BD20" s="36">
        <v>0.16950000000000001</v>
      </c>
      <c r="BE20" s="36">
        <v>0.16950000000000001</v>
      </c>
      <c r="BF20" s="36">
        <v>0.16950000000000001</v>
      </c>
      <c r="BG20" s="36">
        <v>0.16950000000000001</v>
      </c>
      <c r="BH20" s="36">
        <v>0.16950000000000001</v>
      </c>
      <c r="BI20" s="36">
        <v>0.16950000000000001</v>
      </c>
      <c r="BJ20" s="36">
        <v>0.16950000000000001</v>
      </c>
      <c r="BK20" s="36">
        <v>0.16950000000000001</v>
      </c>
      <c r="BL20" s="36">
        <v>0.16950000000000001</v>
      </c>
      <c r="BM20" s="36">
        <v>0.16950000000000001</v>
      </c>
      <c r="BN20" s="36">
        <v>0.16950000000000001</v>
      </c>
    </row>
    <row r="21" spans="1:66" x14ac:dyDescent="0.35">
      <c r="A21" s="40" t="s">
        <v>102</v>
      </c>
      <c r="B21" s="36"/>
      <c r="C21" s="42" t="s">
        <v>123</v>
      </c>
      <c r="D21" s="36">
        <v>0.22039999999999901</v>
      </c>
      <c r="E21" s="36">
        <v>0.2195</v>
      </c>
      <c r="F21" s="36">
        <v>0.211166667</v>
      </c>
      <c r="G21" s="36">
        <v>0.202833333</v>
      </c>
      <c r="H21" s="36">
        <v>0.19450000000000001</v>
      </c>
      <c r="I21" s="36">
        <v>0.18616666700000001</v>
      </c>
      <c r="J21" s="36">
        <v>0.17783333300000001</v>
      </c>
      <c r="K21" s="36">
        <v>0.16950000000000001</v>
      </c>
      <c r="L21" s="36">
        <v>0.16116666700000001</v>
      </c>
      <c r="M21" s="36">
        <v>0.15283333299999999</v>
      </c>
      <c r="N21" s="36">
        <v>0.14449999999999999</v>
      </c>
      <c r="O21" s="36">
        <v>0.13616666699999999</v>
      </c>
      <c r="P21" s="36">
        <v>0.12783333299999999</v>
      </c>
      <c r="Q21" s="36">
        <v>0.12180000000000001</v>
      </c>
      <c r="R21" s="36">
        <v>0.12180000000000001</v>
      </c>
      <c r="S21" s="36">
        <v>0.12180000000000001</v>
      </c>
      <c r="T21" s="36">
        <v>0.12180000000000001</v>
      </c>
      <c r="U21" s="36">
        <v>0.12180000000000001</v>
      </c>
      <c r="V21" s="36">
        <v>0.12180000000000001</v>
      </c>
      <c r="W21" s="36">
        <v>0.12180000000000001</v>
      </c>
      <c r="X21" s="36">
        <v>0.12180000000000001</v>
      </c>
      <c r="Y21" s="36">
        <v>0.12180000000000001</v>
      </c>
      <c r="Z21" s="36">
        <v>0.12180000000000001</v>
      </c>
      <c r="AA21" s="36">
        <v>0.12180000000000001</v>
      </c>
      <c r="AB21" s="36">
        <v>0.12180000000000001</v>
      </c>
      <c r="AC21" s="36">
        <v>0.12180000000000001</v>
      </c>
      <c r="AD21" s="36">
        <v>0.12180000000000001</v>
      </c>
      <c r="AE21" s="36">
        <v>0.12180000000000001</v>
      </c>
      <c r="AF21" s="36">
        <v>0.12180000000000001</v>
      </c>
      <c r="AG21" s="36">
        <v>0.12180000000000001</v>
      </c>
      <c r="AH21" s="36">
        <v>0.12180000000000001</v>
      </c>
      <c r="AI21" s="36">
        <v>0.12180000000000001</v>
      </c>
      <c r="AJ21" s="36">
        <v>0.12180000000000001</v>
      </c>
      <c r="AK21" s="36">
        <v>0.12180000000000001</v>
      </c>
      <c r="AL21" s="36">
        <v>0.12180000000000001</v>
      </c>
      <c r="AM21" s="36">
        <v>0.12180000000000001</v>
      </c>
      <c r="AN21" s="36">
        <v>0.12180000000000001</v>
      </c>
      <c r="AO21" s="36">
        <v>0.12180000000000001</v>
      </c>
      <c r="AP21" s="36">
        <v>0.12180000000000001</v>
      </c>
      <c r="AQ21" s="36">
        <v>0.12180000000000001</v>
      </c>
      <c r="AR21" s="36">
        <v>0.12180000000000001</v>
      </c>
      <c r="AS21" s="36">
        <v>0.12180000000000001</v>
      </c>
      <c r="AT21" s="36">
        <v>0.12180000000000001</v>
      </c>
      <c r="AU21" s="36">
        <v>0.12180000000000001</v>
      </c>
      <c r="AV21" s="36">
        <v>0.12180000000000001</v>
      </c>
      <c r="AW21" s="36">
        <v>0.12180000000000001</v>
      </c>
      <c r="AX21" s="36">
        <v>0.12180000000000001</v>
      </c>
      <c r="AY21" s="36">
        <v>0.12180000000000001</v>
      </c>
      <c r="AZ21" s="36">
        <v>0.12180000000000001</v>
      </c>
      <c r="BA21" s="36">
        <v>0.12180000000000001</v>
      </c>
      <c r="BB21" s="36">
        <v>0.12180000000000001</v>
      </c>
      <c r="BC21" s="36">
        <v>0.12180000000000001</v>
      </c>
      <c r="BD21" s="36">
        <v>0.12180000000000001</v>
      </c>
      <c r="BE21" s="36">
        <v>0.12180000000000001</v>
      </c>
      <c r="BF21" s="36">
        <v>0.12180000000000001</v>
      </c>
      <c r="BG21" s="36">
        <v>0.12180000000000001</v>
      </c>
      <c r="BH21" s="36">
        <v>0.12180000000000001</v>
      </c>
      <c r="BI21" s="36">
        <v>0.12180000000000001</v>
      </c>
      <c r="BJ21" s="36">
        <v>0.12180000000000001</v>
      </c>
      <c r="BK21" s="36">
        <v>0.12180000000000001</v>
      </c>
      <c r="BL21" s="36">
        <v>0.12180000000000001</v>
      </c>
      <c r="BM21" s="36">
        <v>0.12180000000000001</v>
      </c>
      <c r="BN21" s="36">
        <v>0.12180000000000001</v>
      </c>
    </row>
    <row r="22" spans="1:66" x14ac:dyDescent="0.35">
      <c r="A22" s="35"/>
    </row>
    <row r="23" spans="1:66" x14ac:dyDescent="0.35">
      <c r="A23" s="40" t="s">
        <v>135</v>
      </c>
      <c r="B23" s="36"/>
      <c r="C23" s="42" t="s">
        <v>123</v>
      </c>
      <c r="D23" s="36">
        <v>8.9171287000000002E-2</v>
      </c>
      <c r="E23" s="36">
        <v>8.9171287000000002E-2</v>
      </c>
      <c r="F23" s="36">
        <v>9.0282317000000001E-2</v>
      </c>
      <c r="G23" s="36">
        <v>9.1393347E-2</v>
      </c>
      <c r="H23" s="36">
        <v>9.2504376999999999E-2</v>
      </c>
      <c r="I23" s="36">
        <v>9.3615407999999997E-2</v>
      </c>
      <c r="J23" s="36">
        <v>9.4726437999999996E-2</v>
      </c>
      <c r="K23" s="36">
        <v>9.5837467999999995E-2</v>
      </c>
      <c r="L23" s="36">
        <v>9.5837467999999995E-2</v>
      </c>
      <c r="M23" s="36">
        <v>9.5837467999999995E-2</v>
      </c>
      <c r="N23" s="36">
        <v>9.5837467999999995E-2</v>
      </c>
      <c r="O23" s="36">
        <v>9.5837467999999995E-2</v>
      </c>
      <c r="P23" s="36">
        <v>9.5837467999999995E-2</v>
      </c>
      <c r="Q23" s="36">
        <v>9.5837467999999995E-2</v>
      </c>
      <c r="R23" s="36">
        <v>9.5837467999999995E-2</v>
      </c>
      <c r="S23" s="36">
        <v>9.5837467999999995E-2</v>
      </c>
      <c r="T23" s="36">
        <v>9.5837467999999995E-2</v>
      </c>
      <c r="U23" s="36">
        <v>9.5837467999999995E-2</v>
      </c>
      <c r="V23" s="36">
        <v>9.5837467999999995E-2</v>
      </c>
      <c r="W23" s="36">
        <v>9.5837467999999995E-2</v>
      </c>
      <c r="X23" s="36">
        <v>9.5837467999999995E-2</v>
      </c>
      <c r="Y23" s="36">
        <v>9.5837467999999995E-2</v>
      </c>
      <c r="Z23" s="36">
        <v>9.5837467999999995E-2</v>
      </c>
      <c r="AA23" s="36">
        <v>9.5837467999999995E-2</v>
      </c>
      <c r="AB23" s="36">
        <v>9.5837467999999995E-2</v>
      </c>
      <c r="AC23" s="36">
        <v>9.5837467999999995E-2</v>
      </c>
      <c r="AD23" s="36">
        <v>9.5837467999999995E-2</v>
      </c>
      <c r="AE23" s="36">
        <v>9.5837467999999995E-2</v>
      </c>
      <c r="AF23" s="36">
        <v>9.5837467999999995E-2</v>
      </c>
      <c r="AG23" s="36">
        <v>9.5837467999999995E-2</v>
      </c>
      <c r="AH23" s="36">
        <v>9.5837467999999995E-2</v>
      </c>
      <c r="AI23" s="36">
        <v>9.5837467999999995E-2</v>
      </c>
      <c r="AJ23" s="36">
        <v>9.5837467999999995E-2</v>
      </c>
      <c r="AK23" s="36">
        <v>9.5837467999999995E-2</v>
      </c>
      <c r="AL23" s="36">
        <v>9.5837467999999995E-2</v>
      </c>
      <c r="AM23" s="36">
        <v>9.5837467999999995E-2</v>
      </c>
      <c r="AN23" s="36">
        <v>9.5837467999999995E-2</v>
      </c>
      <c r="AO23" s="36">
        <v>9.5837467999999995E-2</v>
      </c>
      <c r="AP23" s="36">
        <v>9.5837467999999995E-2</v>
      </c>
      <c r="AQ23" s="36">
        <v>9.5837467999999995E-2</v>
      </c>
      <c r="AR23" s="36">
        <v>9.5837467999999995E-2</v>
      </c>
      <c r="AS23" s="36">
        <v>9.5837467999999995E-2</v>
      </c>
      <c r="AT23" s="36">
        <v>9.5837467999999995E-2</v>
      </c>
      <c r="AU23" s="36">
        <v>9.5837467999999995E-2</v>
      </c>
      <c r="AV23" s="36">
        <v>9.5837467999999995E-2</v>
      </c>
      <c r="AW23" s="36">
        <v>9.5837467999999995E-2</v>
      </c>
      <c r="AX23" s="36">
        <v>9.5837467999999995E-2</v>
      </c>
      <c r="AY23" s="36">
        <v>9.5837467999999995E-2</v>
      </c>
      <c r="AZ23" s="36">
        <v>9.5837467999999995E-2</v>
      </c>
      <c r="BA23" s="36">
        <v>9.5837467999999995E-2</v>
      </c>
      <c r="BB23" s="36">
        <v>9.5837467999999995E-2</v>
      </c>
      <c r="BC23" s="36">
        <v>9.5837467999999995E-2</v>
      </c>
      <c r="BD23" s="36">
        <v>9.5837467999999995E-2</v>
      </c>
      <c r="BE23" s="36">
        <v>9.5837467999999995E-2</v>
      </c>
      <c r="BF23" s="36">
        <v>9.5837467999999995E-2</v>
      </c>
      <c r="BG23" s="36">
        <v>9.5837467999999995E-2</v>
      </c>
      <c r="BH23" s="36">
        <v>9.5837467999999995E-2</v>
      </c>
      <c r="BI23" s="36">
        <v>9.5837467999999995E-2</v>
      </c>
      <c r="BJ23" s="36">
        <v>9.5837467999999995E-2</v>
      </c>
      <c r="BK23" s="36">
        <v>9.5837467999999995E-2</v>
      </c>
      <c r="BL23" s="36">
        <v>9.5837467999999995E-2</v>
      </c>
      <c r="BM23" s="36">
        <v>9.5837467999999995E-2</v>
      </c>
      <c r="BN23" s="36">
        <v>9.5837467999999995E-2</v>
      </c>
    </row>
    <row r="27" spans="1:66" s="31" customFormat="1" x14ac:dyDescent="0.35">
      <c r="A27" s="48" t="s">
        <v>107</v>
      </c>
      <c r="B27" s="48"/>
      <c r="C27" s="48"/>
    </row>
    <row r="28" spans="1:66" s="31" customFormat="1" x14ac:dyDescent="0.35">
      <c r="A28" s="63" t="s">
        <v>74</v>
      </c>
      <c r="B28" s="63"/>
      <c r="C28" s="63"/>
    </row>
    <row r="29" spans="1:66" s="31" customFormat="1" x14ac:dyDescent="0.35">
      <c r="A29" s="64" t="s">
        <v>75</v>
      </c>
      <c r="B29" s="65">
        <f>37*9.769444444</f>
        <v>361.46944442799997</v>
      </c>
      <c r="C29" s="66" t="s">
        <v>76</v>
      </c>
    </row>
    <row r="30" spans="1:66" s="31" customFormat="1" x14ac:dyDescent="0.35">
      <c r="A30" s="64" t="s">
        <v>77</v>
      </c>
      <c r="B30" s="64">
        <v>11176</v>
      </c>
      <c r="C30" s="66" t="s">
        <v>76</v>
      </c>
    </row>
    <row r="31" spans="1:66" s="31" customFormat="1" x14ac:dyDescent="0.35">
      <c r="A31" s="64" t="s">
        <v>78</v>
      </c>
      <c r="B31" s="64">
        <v>1</v>
      </c>
      <c r="C31" s="66" t="s">
        <v>79</v>
      </c>
    </row>
    <row r="32" spans="1:66" s="31" customFormat="1" x14ac:dyDescent="0.35">
      <c r="A32" s="64" t="s">
        <v>101</v>
      </c>
      <c r="B32" s="64">
        <v>0.36</v>
      </c>
      <c r="C32" s="66" t="s">
        <v>79</v>
      </c>
    </row>
    <row r="33" spans="1:35" s="31" customFormat="1" x14ac:dyDescent="0.35">
      <c r="A33" s="64" t="s">
        <v>81</v>
      </c>
      <c r="B33" s="64">
        <v>30</v>
      </c>
      <c r="C33" s="66" t="s">
        <v>82</v>
      </c>
    </row>
    <row r="34" spans="1:35" s="31" customFormat="1" x14ac:dyDescent="0.35">
      <c r="A34" s="64" t="s">
        <v>83</v>
      </c>
      <c r="B34" s="64">
        <v>3957</v>
      </c>
      <c r="C34" s="66" t="s">
        <v>84</v>
      </c>
      <c r="D34" s="64"/>
      <c r="E34" s="64"/>
      <c r="F34" s="64">
        <f>B34</f>
        <v>3957</v>
      </c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</row>
    <row r="35" spans="1:35" s="31" customFormat="1" x14ac:dyDescent="0.35">
      <c r="A35" s="64" t="s">
        <v>85</v>
      </c>
      <c r="B35" s="64">
        <v>159.56</v>
      </c>
      <c r="C35" s="66" t="s">
        <v>84</v>
      </c>
      <c r="D35" s="64"/>
      <c r="E35" s="64"/>
      <c r="F35" s="64">
        <f t="shared" ref="F35:AI36" si="2">$B35</f>
        <v>159.56</v>
      </c>
      <c r="G35" s="64">
        <f t="shared" si="2"/>
        <v>159.56</v>
      </c>
      <c r="H35" s="64">
        <f t="shared" si="2"/>
        <v>159.56</v>
      </c>
      <c r="I35" s="64">
        <f t="shared" si="2"/>
        <v>159.56</v>
      </c>
      <c r="J35" s="64">
        <f t="shared" si="2"/>
        <v>159.56</v>
      </c>
      <c r="K35" s="64">
        <f t="shared" si="2"/>
        <v>159.56</v>
      </c>
      <c r="L35" s="64">
        <f t="shared" si="2"/>
        <v>159.56</v>
      </c>
      <c r="M35" s="64">
        <f t="shared" si="2"/>
        <v>159.56</v>
      </c>
      <c r="N35" s="64">
        <f t="shared" si="2"/>
        <v>159.56</v>
      </c>
      <c r="O35" s="64">
        <f t="shared" si="2"/>
        <v>159.56</v>
      </c>
      <c r="P35" s="64">
        <f t="shared" si="2"/>
        <v>159.56</v>
      </c>
      <c r="Q35" s="64">
        <f t="shared" si="2"/>
        <v>159.56</v>
      </c>
      <c r="R35" s="64">
        <f t="shared" si="2"/>
        <v>159.56</v>
      </c>
      <c r="S35" s="64">
        <f t="shared" si="2"/>
        <v>159.56</v>
      </c>
      <c r="T35" s="64">
        <f t="shared" si="2"/>
        <v>159.56</v>
      </c>
      <c r="U35" s="64">
        <f t="shared" si="2"/>
        <v>159.56</v>
      </c>
      <c r="V35" s="64">
        <f t="shared" si="2"/>
        <v>159.56</v>
      </c>
      <c r="W35" s="64">
        <f t="shared" si="2"/>
        <v>159.56</v>
      </c>
      <c r="X35" s="64">
        <f t="shared" si="2"/>
        <v>159.56</v>
      </c>
      <c r="Y35" s="64">
        <f t="shared" si="2"/>
        <v>159.56</v>
      </c>
      <c r="Z35" s="64">
        <f t="shared" si="2"/>
        <v>159.56</v>
      </c>
      <c r="AA35" s="64">
        <f t="shared" si="2"/>
        <v>159.56</v>
      </c>
      <c r="AB35" s="64">
        <f t="shared" si="2"/>
        <v>159.56</v>
      </c>
      <c r="AC35" s="64">
        <f t="shared" si="2"/>
        <v>159.56</v>
      </c>
      <c r="AD35" s="64">
        <f t="shared" si="2"/>
        <v>159.56</v>
      </c>
      <c r="AE35" s="64">
        <f t="shared" si="2"/>
        <v>159.56</v>
      </c>
      <c r="AF35" s="64">
        <f t="shared" si="2"/>
        <v>159.56</v>
      </c>
      <c r="AG35" s="64">
        <f t="shared" si="2"/>
        <v>159.56</v>
      </c>
      <c r="AH35" s="64">
        <f t="shared" si="2"/>
        <v>159.56</v>
      </c>
      <c r="AI35" s="64">
        <f t="shared" si="2"/>
        <v>159.56</v>
      </c>
    </row>
    <row r="36" spans="1:35" s="31" customFormat="1" x14ac:dyDescent="0.35">
      <c r="A36" s="64" t="s">
        <v>86</v>
      </c>
      <c r="B36" s="64">
        <v>22.39</v>
      </c>
      <c r="C36" s="66" t="s">
        <v>84</v>
      </c>
      <c r="D36" s="64"/>
      <c r="E36" s="64"/>
      <c r="F36" s="64">
        <f t="shared" si="2"/>
        <v>22.39</v>
      </c>
      <c r="G36" s="64">
        <f t="shared" si="2"/>
        <v>22.39</v>
      </c>
      <c r="H36" s="64">
        <f t="shared" si="2"/>
        <v>22.39</v>
      </c>
      <c r="I36" s="64">
        <f t="shared" si="2"/>
        <v>22.39</v>
      </c>
      <c r="J36" s="64">
        <f t="shared" si="2"/>
        <v>22.39</v>
      </c>
      <c r="K36" s="64">
        <f t="shared" si="2"/>
        <v>22.39</v>
      </c>
      <c r="L36" s="64">
        <f t="shared" si="2"/>
        <v>22.39</v>
      </c>
      <c r="M36" s="64">
        <f t="shared" si="2"/>
        <v>22.39</v>
      </c>
      <c r="N36" s="64">
        <f t="shared" si="2"/>
        <v>22.39</v>
      </c>
      <c r="O36" s="64">
        <f t="shared" si="2"/>
        <v>22.39</v>
      </c>
      <c r="P36" s="64">
        <f t="shared" si="2"/>
        <v>22.39</v>
      </c>
      <c r="Q36" s="64">
        <f t="shared" si="2"/>
        <v>22.39</v>
      </c>
      <c r="R36" s="64">
        <f t="shared" si="2"/>
        <v>22.39</v>
      </c>
      <c r="S36" s="64">
        <f t="shared" si="2"/>
        <v>22.39</v>
      </c>
      <c r="T36" s="64">
        <f t="shared" si="2"/>
        <v>22.39</v>
      </c>
      <c r="U36" s="64">
        <f t="shared" si="2"/>
        <v>22.39</v>
      </c>
      <c r="V36" s="64">
        <f t="shared" si="2"/>
        <v>22.39</v>
      </c>
      <c r="W36" s="64">
        <f t="shared" si="2"/>
        <v>22.39</v>
      </c>
      <c r="X36" s="64">
        <f t="shared" si="2"/>
        <v>22.39</v>
      </c>
      <c r="Y36" s="64">
        <f t="shared" si="2"/>
        <v>22.39</v>
      </c>
      <c r="Z36" s="64">
        <f t="shared" si="2"/>
        <v>22.39</v>
      </c>
      <c r="AA36" s="64">
        <f t="shared" si="2"/>
        <v>22.39</v>
      </c>
      <c r="AB36" s="64">
        <f t="shared" si="2"/>
        <v>22.39</v>
      </c>
      <c r="AC36" s="64">
        <f t="shared" si="2"/>
        <v>22.39</v>
      </c>
      <c r="AD36" s="64">
        <f t="shared" si="2"/>
        <v>22.39</v>
      </c>
      <c r="AE36" s="64">
        <f t="shared" si="2"/>
        <v>22.39</v>
      </c>
      <c r="AF36" s="64">
        <f t="shared" si="2"/>
        <v>22.39</v>
      </c>
      <c r="AG36" s="64">
        <f t="shared" si="2"/>
        <v>22.39</v>
      </c>
      <c r="AH36" s="64">
        <f t="shared" si="2"/>
        <v>22.39</v>
      </c>
      <c r="AI36" s="64">
        <f t="shared" si="2"/>
        <v>22.39</v>
      </c>
    </row>
    <row r="37" spans="1:35" s="31" customFormat="1" x14ac:dyDescent="0.35"/>
    <row r="38" spans="1:35" s="31" customFormat="1" x14ac:dyDescent="0.35">
      <c r="A38" s="63" t="s">
        <v>104</v>
      </c>
      <c r="B38" s="64">
        <v>304268.3862103342</v>
      </c>
      <c r="C38" s="66" t="s">
        <v>84</v>
      </c>
      <c r="D38" s="64"/>
      <c r="E38" s="64"/>
      <c r="F38" s="64">
        <f>$B$38/30</f>
        <v>10142.279540344472</v>
      </c>
      <c r="G38" s="64">
        <f t="shared" ref="G38:AI38" si="3">$B$38/30</f>
        <v>10142.279540344472</v>
      </c>
      <c r="H38" s="64">
        <f t="shared" si="3"/>
        <v>10142.279540344472</v>
      </c>
      <c r="I38" s="64">
        <f t="shared" si="3"/>
        <v>10142.279540344472</v>
      </c>
      <c r="J38" s="64">
        <f t="shared" si="3"/>
        <v>10142.279540344472</v>
      </c>
      <c r="K38" s="64">
        <f t="shared" si="3"/>
        <v>10142.279540344472</v>
      </c>
      <c r="L38" s="64">
        <f t="shared" si="3"/>
        <v>10142.279540344472</v>
      </c>
      <c r="M38" s="64">
        <f t="shared" si="3"/>
        <v>10142.279540344472</v>
      </c>
      <c r="N38" s="64">
        <f t="shared" si="3"/>
        <v>10142.279540344472</v>
      </c>
      <c r="O38" s="64">
        <f t="shared" si="3"/>
        <v>10142.279540344472</v>
      </c>
      <c r="P38" s="64">
        <f t="shared" si="3"/>
        <v>10142.279540344472</v>
      </c>
      <c r="Q38" s="64">
        <f t="shared" si="3"/>
        <v>10142.279540344472</v>
      </c>
      <c r="R38" s="64">
        <f t="shared" si="3"/>
        <v>10142.279540344472</v>
      </c>
      <c r="S38" s="64">
        <f t="shared" si="3"/>
        <v>10142.279540344472</v>
      </c>
      <c r="T38" s="64">
        <f t="shared" si="3"/>
        <v>10142.279540344472</v>
      </c>
      <c r="U38" s="64">
        <f t="shared" si="3"/>
        <v>10142.279540344472</v>
      </c>
      <c r="V38" s="64">
        <f t="shared" si="3"/>
        <v>10142.279540344472</v>
      </c>
      <c r="W38" s="64">
        <f t="shared" si="3"/>
        <v>10142.279540344472</v>
      </c>
      <c r="X38" s="64">
        <f t="shared" si="3"/>
        <v>10142.279540344472</v>
      </c>
      <c r="Y38" s="64">
        <f t="shared" si="3"/>
        <v>10142.279540344472</v>
      </c>
      <c r="Z38" s="64">
        <f t="shared" si="3"/>
        <v>10142.279540344472</v>
      </c>
      <c r="AA38" s="64">
        <f t="shared" si="3"/>
        <v>10142.279540344472</v>
      </c>
      <c r="AB38" s="64">
        <f t="shared" si="3"/>
        <v>10142.279540344472</v>
      </c>
      <c r="AC38" s="64">
        <f t="shared" si="3"/>
        <v>10142.279540344472</v>
      </c>
      <c r="AD38" s="64">
        <f t="shared" si="3"/>
        <v>10142.279540344472</v>
      </c>
      <c r="AE38" s="64">
        <f t="shared" si="3"/>
        <v>10142.279540344472</v>
      </c>
      <c r="AF38" s="64">
        <f t="shared" si="3"/>
        <v>10142.279540344472</v>
      </c>
      <c r="AG38" s="64">
        <f t="shared" si="3"/>
        <v>10142.279540344472</v>
      </c>
      <c r="AH38" s="64">
        <f t="shared" si="3"/>
        <v>10142.279540344472</v>
      </c>
      <c r="AI38" s="64">
        <f t="shared" si="3"/>
        <v>10142.279540344472</v>
      </c>
    </row>
    <row r="39" spans="1:35" s="31" customFormat="1" x14ac:dyDescent="0.35">
      <c r="A39" s="63" t="s">
        <v>87</v>
      </c>
      <c r="B39" s="36" t="s">
        <v>128</v>
      </c>
      <c r="C39" s="66" t="s">
        <v>84</v>
      </c>
      <c r="D39" s="64"/>
      <c r="E39" s="64"/>
      <c r="F39" s="64">
        <f t="shared" ref="F39:AI39" si="4">$B$29*F18</f>
        <v>30.066199899554405</v>
      </c>
      <c r="G39" s="64">
        <f t="shared" si="4"/>
        <v>30.43620002287091</v>
      </c>
      <c r="H39" s="64">
        <f t="shared" si="4"/>
        <v>30.806200146187408</v>
      </c>
      <c r="I39" s="64">
        <f t="shared" si="4"/>
        <v>31.176199908034466</v>
      </c>
      <c r="J39" s="64">
        <f t="shared" si="4"/>
        <v>31.546200031350967</v>
      </c>
      <c r="K39" s="64">
        <f t="shared" si="4"/>
        <v>31.916200154667468</v>
      </c>
      <c r="L39" s="64">
        <f t="shared" si="4"/>
        <v>17.375200007431765</v>
      </c>
      <c r="M39" s="64">
        <f t="shared" si="4"/>
        <v>17.375200007431765</v>
      </c>
      <c r="N39" s="64">
        <f t="shared" si="4"/>
        <v>17.375200007431765</v>
      </c>
      <c r="O39" s="64">
        <f t="shared" si="4"/>
        <v>17.375200007431765</v>
      </c>
      <c r="P39" s="64">
        <f t="shared" si="4"/>
        <v>17.375200007431765</v>
      </c>
      <c r="Q39" s="64">
        <f t="shared" si="4"/>
        <v>17.375200007431765</v>
      </c>
      <c r="R39" s="64">
        <f t="shared" si="4"/>
        <v>17.375200007431765</v>
      </c>
      <c r="S39" s="64">
        <f t="shared" si="4"/>
        <v>17.375200007431765</v>
      </c>
      <c r="T39" s="64">
        <f t="shared" si="4"/>
        <v>17.375200007431765</v>
      </c>
      <c r="U39" s="64">
        <f t="shared" si="4"/>
        <v>17.375200007431765</v>
      </c>
      <c r="V39" s="64">
        <f t="shared" si="4"/>
        <v>17.375200007431765</v>
      </c>
      <c r="W39" s="64">
        <f t="shared" si="4"/>
        <v>17.375200007431765</v>
      </c>
      <c r="X39" s="64">
        <f t="shared" si="4"/>
        <v>17.375200007431765</v>
      </c>
      <c r="Y39" s="64">
        <f t="shared" si="4"/>
        <v>17.375200007431765</v>
      </c>
      <c r="Z39" s="64">
        <f t="shared" si="4"/>
        <v>17.375200007431765</v>
      </c>
      <c r="AA39" s="64">
        <f t="shared" si="4"/>
        <v>17.375200007431765</v>
      </c>
      <c r="AB39" s="64">
        <f t="shared" si="4"/>
        <v>17.375200007431765</v>
      </c>
      <c r="AC39" s="64">
        <f t="shared" si="4"/>
        <v>17.375200007431765</v>
      </c>
      <c r="AD39" s="64">
        <f t="shared" si="4"/>
        <v>17.375200007431765</v>
      </c>
      <c r="AE39" s="64">
        <f t="shared" si="4"/>
        <v>17.375200007431765</v>
      </c>
      <c r="AF39" s="64">
        <f t="shared" si="4"/>
        <v>17.375200007431765</v>
      </c>
      <c r="AG39" s="64">
        <f t="shared" si="4"/>
        <v>17.375200007431765</v>
      </c>
      <c r="AH39" s="64">
        <f t="shared" si="4"/>
        <v>17.375200007431765</v>
      </c>
      <c r="AI39" s="64">
        <f t="shared" si="4"/>
        <v>17.375200007431765</v>
      </c>
    </row>
    <row r="40" spans="1:35" s="31" customFormat="1" x14ac:dyDescent="0.35">
      <c r="A40" s="63" t="s">
        <v>88</v>
      </c>
      <c r="B40" s="36" t="s">
        <v>128</v>
      </c>
      <c r="C40" s="66" t="s">
        <v>84</v>
      </c>
      <c r="D40" s="64"/>
      <c r="E40" s="64"/>
      <c r="F40" s="64">
        <f t="shared" ref="F40:AI40" si="5">$B$30*F18</f>
        <v>929.59406460799983</v>
      </c>
      <c r="G40" s="64">
        <f t="shared" si="5"/>
        <v>941.03381820800007</v>
      </c>
      <c r="H40" s="64">
        <f t="shared" si="5"/>
        <v>952.47357180799986</v>
      </c>
      <c r="I40" s="64">
        <f t="shared" si="5"/>
        <v>963.91331423200006</v>
      </c>
      <c r="J40" s="64">
        <f t="shared" si="5"/>
        <v>975.35306783199997</v>
      </c>
      <c r="K40" s="64">
        <f t="shared" si="5"/>
        <v>986.79282143199998</v>
      </c>
      <c r="L40" s="64">
        <f t="shared" si="5"/>
        <v>537.21065023999995</v>
      </c>
      <c r="M40" s="64">
        <f t="shared" si="5"/>
        <v>537.21065023999995</v>
      </c>
      <c r="N40" s="64">
        <f t="shared" si="5"/>
        <v>537.21065023999995</v>
      </c>
      <c r="O40" s="64">
        <f t="shared" si="5"/>
        <v>537.21065023999995</v>
      </c>
      <c r="P40" s="64">
        <f t="shared" si="5"/>
        <v>537.21065023999995</v>
      </c>
      <c r="Q40" s="64">
        <f t="shared" si="5"/>
        <v>537.21065023999995</v>
      </c>
      <c r="R40" s="64">
        <f t="shared" si="5"/>
        <v>537.21065023999995</v>
      </c>
      <c r="S40" s="64">
        <f t="shared" si="5"/>
        <v>537.21065023999995</v>
      </c>
      <c r="T40" s="64">
        <f t="shared" si="5"/>
        <v>537.21065023999995</v>
      </c>
      <c r="U40" s="64">
        <f t="shared" si="5"/>
        <v>537.21065023999995</v>
      </c>
      <c r="V40" s="64">
        <f t="shared" si="5"/>
        <v>537.21065023999995</v>
      </c>
      <c r="W40" s="64">
        <f t="shared" si="5"/>
        <v>537.21065023999995</v>
      </c>
      <c r="X40" s="64">
        <f t="shared" si="5"/>
        <v>537.21065023999995</v>
      </c>
      <c r="Y40" s="64">
        <f t="shared" si="5"/>
        <v>537.21065023999995</v>
      </c>
      <c r="Z40" s="64">
        <f t="shared" si="5"/>
        <v>537.21065023999995</v>
      </c>
      <c r="AA40" s="64">
        <f t="shared" si="5"/>
        <v>537.21065023999995</v>
      </c>
      <c r="AB40" s="64">
        <f t="shared" si="5"/>
        <v>537.21065023999995</v>
      </c>
      <c r="AC40" s="64">
        <f t="shared" si="5"/>
        <v>537.21065023999995</v>
      </c>
      <c r="AD40" s="64">
        <f t="shared" si="5"/>
        <v>537.21065023999995</v>
      </c>
      <c r="AE40" s="64">
        <f t="shared" si="5"/>
        <v>537.21065023999995</v>
      </c>
      <c r="AF40" s="64">
        <f t="shared" si="5"/>
        <v>537.21065023999995</v>
      </c>
      <c r="AG40" s="64">
        <f t="shared" si="5"/>
        <v>537.21065023999995</v>
      </c>
      <c r="AH40" s="64">
        <f t="shared" si="5"/>
        <v>537.21065023999995</v>
      </c>
      <c r="AI40" s="64">
        <f t="shared" si="5"/>
        <v>537.21065023999995</v>
      </c>
    </row>
    <row r="41" spans="1:35" s="31" customFormat="1" x14ac:dyDescent="0.35">
      <c r="A41" s="63" t="s">
        <v>89</v>
      </c>
      <c r="B41" s="36" t="s">
        <v>128</v>
      </c>
      <c r="C41" s="66" t="s">
        <v>84</v>
      </c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>
        <v>2400</v>
      </c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</row>
    <row r="42" spans="1:35" s="31" customFormat="1" x14ac:dyDescent="0.35"/>
    <row r="43" spans="1:35" s="31" customFormat="1" x14ac:dyDescent="0.35">
      <c r="A43" s="63" t="s">
        <v>90</v>
      </c>
      <c r="B43" s="36" t="s">
        <v>128</v>
      </c>
      <c r="C43" s="66" t="s">
        <v>84</v>
      </c>
      <c r="D43" s="64"/>
      <c r="E43" s="64"/>
      <c r="F43" s="64">
        <f>F34+F41</f>
        <v>3957</v>
      </c>
      <c r="G43" s="64">
        <f t="shared" ref="G43:AI43" si="6">G34+G41</f>
        <v>0</v>
      </c>
      <c r="H43" s="64">
        <f t="shared" si="6"/>
        <v>0</v>
      </c>
      <c r="I43" s="64">
        <f t="shared" si="6"/>
        <v>0</v>
      </c>
      <c r="J43" s="64">
        <f t="shared" si="6"/>
        <v>0</v>
      </c>
      <c r="K43" s="64">
        <f t="shared" si="6"/>
        <v>0</v>
      </c>
      <c r="L43" s="64">
        <f t="shared" si="6"/>
        <v>0</v>
      </c>
      <c r="M43" s="64">
        <f t="shared" si="6"/>
        <v>0</v>
      </c>
      <c r="N43" s="64">
        <f t="shared" si="6"/>
        <v>0</v>
      </c>
      <c r="O43" s="64">
        <f t="shared" si="6"/>
        <v>0</v>
      </c>
      <c r="P43" s="64">
        <f t="shared" si="6"/>
        <v>0</v>
      </c>
      <c r="Q43" s="64">
        <f t="shared" si="6"/>
        <v>0</v>
      </c>
      <c r="R43" s="64">
        <f t="shared" si="6"/>
        <v>0</v>
      </c>
      <c r="S43" s="64">
        <f t="shared" si="6"/>
        <v>0</v>
      </c>
      <c r="T43" s="64">
        <f>T34+T41</f>
        <v>0</v>
      </c>
      <c r="U43" s="64">
        <f>U34+U41</f>
        <v>2400</v>
      </c>
      <c r="V43" s="64">
        <f>V34+V41</f>
        <v>0</v>
      </c>
      <c r="W43" s="64">
        <f t="shared" si="6"/>
        <v>0</v>
      </c>
      <c r="X43" s="64">
        <f t="shared" si="6"/>
        <v>0</v>
      </c>
      <c r="Y43" s="64">
        <f t="shared" si="6"/>
        <v>0</v>
      </c>
      <c r="Z43" s="64">
        <f t="shared" si="6"/>
        <v>0</v>
      </c>
      <c r="AA43" s="64">
        <f t="shared" si="6"/>
        <v>0</v>
      </c>
      <c r="AB43" s="64">
        <f t="shared" si="6"/>
        <v>0</v>
      </c>
      <c r="AC43" s="64">
        <f t="shared" si="6"/>
        <v>0</v>
      </c>
      <c r="AD43" s="64">
        <f t="shared" si="6"/>
        <v>0</v>
      </c>
      <c r="AE43" s="64">
        <f t="shared" si="6"/>
        <v>0</v>
      </c>
      <c r="AF43" s="64">
        <f t="shared" si="6"/>
        <v>0</v>
      </c>
      <c r="AG43" s="64">
        <f t="shared" si="6"/>
        <v>0</v>
      </c>
      <c r="AH43" s="64">
        <f t="shared" si="6"/>
        <v>0</v>
      </c>
      <c r="AI43" s="64">
        <f t="shared" si="6"/>
        <v>0</v>
      </c>
    </row>
    <row r="44" spans="1:35" s="31" customFormat="1" x14ac:dyDescent="0.35">
      <c r="A44" s="63" t="s">
        <v>91</v>
      </c>
      <c r="B44" s="36" t="s">
        <v>128</v>
      </c>
      <c r="C44" s="66" t="s">
        <v>84</v>
      </c>
      <c r="D44" s="64"/>
      <c r="E44" s="64"/>
      <c r="F44" s="64">
        <f>SUM(F35:F38)</f>
        <v>10324.229540344473</v>
      </c>
      <c r="G44" s="64">
        <f t="shared" ref="G44:AI44" si="7">SUM(G35:G38)</f>
        <v>10324.229540344473</v>
      </c>
      <c r="H44" s="64">
        <f t="shared" si="7"/>
        <v>10324.229540344473</v>
      </c>
      <c r="I44" s="64">
        <f t="shared" si="7"/>
        <v>10324.229540344473</v>
      </c>
      <c r="J44" s="64">
        <f t="shared" si="7"/>
        <v>10324.229540344473</v>
      </c>
      <c r="K44" s="64">
        <f t="shared" si="7"/>
        <v>10324.229540344473</v>
      </c>
      <c r="L44" s="64">
        <f t="shared" si="7"/>
        <v>10324.229540344473</v>
      </c>
      <c r="M44" s="64">
        <f t="shared" si="7"/>
        <v>10324.229540344473</v>
      </c>
      <c r="N44" s="64">
        <f t="shared" si="7"/>
        <v>10324.229540344473</v>
      </c>
      <c r="O44" s="64">
        <f t="shared" si="7"/>
        <v>10324.229540344473</v>
      </c>
      <c r="P44" s="64">
        <f t="shared" si="7"/>
        <v>10324.229540344473</v>
      </c>
      <c r="Q44" s="64">
        <f t="shared" si="7"/>
        <v>10324.229540344473</v>
      </c>
      <c r="R44" s="64">
        <f t="shared" si="7"/>
        <v>10324.229540344473</v>
      </c>
      <c r="S44" s="64">
        <f t="shared" si="7"/>
        <v>10324.229540344473</v>
      </c>
      <c r="T44" s="64">
        <f t="shared" si="7"/>
        <v>10324.229540344473</v>
      </c>
      <c r="U44" s="64">
        <f t="shared" si="7"/>
        <v>10324.229540344473</v>
      </c>
      <c r="V44" s="64">
        <f t="shared" si="7"/>
        <v>10324.229540344473</v>
      </c>
      <c r="W44" s="64">
        <f t="shared" si="7"/>
        <v>10324.229540344473</v>
      </c>
      <c r="X44" s="64">
        <f t="shared" si="7"/>
        <v>10324.229540344473</v>
      </c>
      <c r="Y44" s="64">
        <f t="shared" si="7"/>
        <v>10324.229540344473</v>
      </c>
      <c r="Z44" s="64">
        <f t="shared" si="7"/>
        <v>10324.229540344473</v>
      </c>
      <c r="AA44" s="64">
        <f t="shared" si="7"/>
        <v>10324.229540344473</v>
      </c>
      <c r="AB44" s="64">
        <f t="shared" si="7"/>
        <v>10324.229540344473</v>
      </c>
      <c r="AC44" s="64">
        <f t="shared" si="7"/>
        <v>10324.229540344473</v>
      </c>
      <c r="AD44" s="64">
        <f t="shared" si="7"/>
        <v>10324.229540344473</v>
      </c>
      <c r="AE44" s="64">
        <f t="shared" si="7"/>
        <v>10324.229540344473</v>
      </c>
      <c r="AF44" s="64">
        <f t="shared" si="7"/>
        <v>10324.229540344473</v>
      </c>
      <c r="AG44" s="64">
        <f t="shared" si="7"/>
        <v>10324.229540344473</v>
      </c>
      <c r="AH44" s="64">
        <f t="shared" si="7"/>
        <v>10324.229540344473</v>
      </c>
      <c r="AI44" s="64">
        <f t="shared" si="7"/>
        <v>10324.229540344473</v>
      </c>
    </row>
    <row r="45" spans="1:35" s="31" customFormat="1" x14ac:dyDescent="0.35">
      <c r="A45" s="63" t="s">
        <v>92</v>
      </c>
      <c r="B45" s="36" t="s">
        <v>128</v>
      </c>
      <c r="C45" s="66" t="s">
        <v>84</v>
      </c>
      <c r="D45" s="64"/>
      <c r="E45" s="64"/>
      <c r="F45" s="64">
        <f>SUM(F39:F40)</f>
        <v>959.66026450755419</v>
      </c>
      <c r="G45" s="64">
        <f>SUM(G39:G40)</f>
        <v>971.47001823087101</v>
      </c>
      <c r="H45" s="64">
        <f t="shared" ref="H45:AI45" si="8">SUM(H39:H40)</f>
        <v>983.27977195418725</v>
      </c>
      <c r="I45" s="64">
        <f t="shared" si="8"/>
        <v>995.08951414003457</v>
      </c>
      <c r="J45" s="64">
        <f>SUM(J39:J40)</f>
        <v>1006.8992678633509</v>
      </c>
      <c r="K45" s="64">
        <f t="shared" si="8"/>
        <v>1018.7090215866674</v>
      </c>
      <c r="L45" s="64">
        <f t="shared" si="8"/>
        <v>554.58585024743172</v>
      </c>
      <c r="M45" s="64">
        <f t="shared" si="8"/>
        <v>554.58585024743172</v>
      </c>
      <c r="N45" s="64">
        <f t="shared" si="8"/>
        <v>554.58585024743172</v>
      </c>
      <c r="O45" s="64">
        <f t="shared" si="8"/>
        <v>554.58585024743172</v>
      </c>
      <c r="P45" s="64">
        <f t="shared" si="8"/>
        <v>554.58585024743172</v>
      </c>
      <c r="Q45" s="64">
        <f t="shared" si="8"/>
        <v>554.58585024743172</v>
      </c>
      <c r="R45" s="64">
        <f t="shared" si="8"/>
        <v>554.58585024743172</v>
      </c>
      <c r="S45" s="64">
        <f t="shared" si="8"/>
        <v>554.58585024743172</v>
      </c>
      <c r="T45" s="64">
        <f t="shared" si="8"/>
        <v>554.58585024743172</v>
      </c>
      <c r="U45" s="64">
        <f t="shared" si="8"/>
        <v>554.58585024743172</v>
      </c>
      <c r="V45" s="64">
        <f t="shared" si="8"/>
        <v>554.58585024743172</v>
      </c>
      <c r="W45" s="64">
        <f t="shared" si="8"/>
        <v>554.58585024743172</v>
      </c>
      <c r="X45" s="64">
        <f t="shared" si="8"/>
        <v>554.58585024743172</v>
      </c>
      <c r="Y45" s="64">
        <f t="shared" si="8"/>
        <v>554.58585024743172</v>
      </c>
      <c r="Z45" s="64">
        <f t="shared" si="8"/>
        <v>554.58585024743172</v>
      </c>
      <c r="AA45" s="64">
        <f t="shared" si="8"/>
        <v>554.58585024743172</v>
      </c>
      <c r="AB45" s="64">
        <f t="shared" si="8"/>
        <v>554.58585024743172</v>
      </c>
      <c r="AC45" s="64">
        <f t="shared" si="8"/>
        <v>554.58585024743172</v>
      </c>
      <c r="AD45" s="64">
        <f t="shared" si="8"/>
        <v>554.58585024743172</v>
      </c>
      <c r="AE45" s="64">
        <f t="shared" si="8"/>
        <v>554.58585024743172</v>
      </c>
      <c r="AF45" s="64">
        <f t="shared" si="8"/>
        <v>554.58585024743172</v>
      </c>
      <c r="AG45" s="64">
        <f t="shared" si="8"/>
        <v>554.58585024743172</v>
      </c>
      <c r="AH45" s="64">
        <f t="shared" si="8"/>
        <v>554.58585024743172</v>
      </c>
      <c r="AI45" s="64">
        <f t="shared" si="8"/>
        <v>554.58585024743172</v>
      </c>
    </row>
    <row r="46" spans="1:35" s="31" customFormat="1" x14ac:dyDescent="0.35"/>
    <row r="47" spans="1:35" s="31" customFormat="1" x14ac:dyDescent="0.35">
      <c r="A47" s="40" t="s">
        <v>93</v>
      </c>
      <c r="B47" s="36" t="s">
        <v>128</v>
      </c>
      <c r="C47" s="66" t="s">
        <v>84</v>
      </c>
      <c r="D47" s="64"/>
      <c r="E47" s="64"/>
      <c r="F47" s="64">
        <f>SUM(F43:F45)</f>
        <v>15240.889804852028</v>
      </c>
      <c r="G47" s="64">
        <f t="shared" ref="G47:AI47" si="9">SUM(G43:G45)</f>
        <v>11295.699558575345</v>
      </c>
      <c r="H47" s="64">
        <f t="shared" si="9"/>
        <v>11307.50931229866</v>
      </c>
      <c r="I47" s="64">
        <f t="shared" si="9"/>
        <v>11319.319054484507</v>
      </c>
      <c r="J47" s="64">
        <f t="shared" si="9"/>
        <v>11331.128808207824</v>
      </c>
      <c r="K47" s="64">
        <f t="shared" si="9"/>
        <v>11342.93856193114</v>
      </c>
      <c r="L47" s="64">
        <f t="shared" si="9"/>
        <v>10878.815390591904</v>
      </c>
      <c r="M47" s="64">
        <f t="shared" si="9"/>
        <v>10878.815390591904</v>
      </c>
      <c r="N47" s="64">
        <f t="shared" si="9"/>
        <v>10878.815390591904</v>
      </c>
      <c r="O47" s="64">
        <f t="shared" si="9"/>
        <v>10878.815390591904</v>
      </c>
      <c r="P47" s="64">
        <f t="shared" si="9"/>
        <v>10878.815390591904</v>
      </c>
      <c r="Q47" s="64">
        <f t="shared" si="9"/>
        <v>10878.815390591904</v>
      </c>
      <c r="R47" s="64">
        <f t="shared" si="9"/>
        <v>10878.815390591904</v>
      </c>
      <c r="S47" s="64">
        <f t="shared" si="9"/>
        <v>10878.815390591904</v>
      </c>
      <c r="T47" s="64">
        <f t="shared" si="9"/>
        <v>10878.815390591904</v>
      </c>
      <c r="U47" s="64">
        <f t="shared" si="9"/>
        <v>13278.815390591904</v>
      </c>
      <c r="V47" s="64">
        <f t="shared" si="9"/>
        <v>10878.815390591904</v>
      </c>
      <c r="W47" s="64">
        <f t="shared" si="9"/>
        <v>10878.815390591904</v>
      </c>
      <c r="X47" s="64">
        <f t="shared" si="9"/>
        <v>10878.815390591904</v>
      </c>
      <c r="Y47" s="64">
        <f t="shared" si="9"/>
        <v>10878.815390591904</v>
      </c>
      <c r="Z47" s="64">
        <f t="shared" si="9"/>
        <v>10878.815390591904</v>
      </c>
      <c r="AA47" s="64">
        <f t="shared" si="9"/>
        <v>10878.815390591904</v>
      </c>
      <c r="AB47" s="64">
        <f t="shared" si="9"/>
        <v>10878.815390591904</v>
      </c>
      <c r="AC47" s="64">
        <f t="shared" si="9"/>
        <v>10878.815390591904</v>
      </c>
      <c r="AD47" s="64">
        <f t="shared" si="9"/>
        <v>10878.815390591904</v>
      </c>
      <c r="AE47" s="64">
        <f t="shared" si="9"/>
        <v>10878.815390591904</v>
      </c>
      <c r="AF47" s="64">
        <f t="shared" si="9"/>
        <v>10878.815390591904</v>
      </c>
      <c r="AG47" s="64">
        <f t="shared" si="9"/>
        <v>10878.815390591904</v>
      </c>
      <c r="AH47" s="64">
        <f t="shared" si="9"/>
        <v>10878.815390591904</v>
      </c>
      <c r="AI47" s="64">
        <f t="shared" si="9"/>
        <v>10878.815390591904</v>
      </c>
    </row>
    <row r="48" spans="1:35" s="31" customFormat="1" x14ac:dyDescent="0.35">
      <c r="A48" s="40" t="s">
        <v>94</v>
      </c>
      <c r="B48" s="36" t="s">
        <v>128</v>
      </c>
      <c r="C48" s="66" t="s">
        <v>84</v>
      </c>
      <c r="D48" s="64"/>
      <c r="E48" s="64"/>
      <c r="F48" s="64">
        <f t="shared" ref="F48:AI48" si="10">F47/((1+$B$32)^F11)</f>
        <v>15240.889804852028</v>
      </c>
      <c r="G48" s="64">
        <f t="shared" si="10"/>
        <v>8305.6614401289316</v>
      </c>
      <c r="H48" s="64">
        <f t="shared" si="10"/>
        <v>6113.489031303342</v>
      </c>
      <c r="I48" s="64">
        <f t="shared" si="10"/>
        <v>4499.9073943191652</v>
      </c>
      <c r="J48" s="64">
        <f t="shared" si="10"/>
        <v>3312.2075516233813</v>
      </c>
      <c r="K48" s="64">
        <f t="shared" si="10"/>
        <v>2437.9850487113054</v>
      </c>
      <c r="L48" s="64">
        <f t="shared" si="10"/>
        <v>1719.2861188187644</v>
      </c>
      <c r="M48" s="64">
        <f t="shared" si="10"/>
        <v>1264.1809697196798</v>
      </c>
      <c r="N48" s="64">
        <f t="shared" si="10"/>
        <v>929.54483067623528</v>
      </c>
      <c r="O48" s="64">
        <f t="shared" si="10"/>
        <v>683.48884608546712</v>
      </c>
      <c r="P48" s="64">
        <f t="shared" si="10"/>
        <v>502.56532800401999</v>
      </c>
      <c r="Q48" s="64">
        <f t="shared" si="10"/>
        <v>369.53332941472064</v>
      </c>
      <c r="R48" s="64">
        <f t="shared" si="10"/>
        <v>271.71568339317696</v>
      </c>
      <c r="S48" s="64">
        <f t="shared" si="10"/>
        <v>199.79094367145362</v>
      </c>
      <c r="T48" s="64">
        <f t="shared" si="10"/>
        <v>146.90510564077474</v>
      </c>
      <c r="U48" s="64">
        <f t="shared" si="10"/>
        <v>131.84865612800075</v>
      </c>
      <c r="V48" s="64">
        <f t="shared" si="10"/>
        <v>79.425338257339305</v>
      </c>
      <c r="W48" s="64">
        <f t="shared" si="10"/>
        <v>58.400984012749504</v>
      </c>
      <c r="X48" s="64">
        <f t="shared" si="10"/>
        <v>42.941900009374635</v>
      </c>
      <c r="Y48" s="64">
        <f t="shared" si="10"/>
        <v>31.574926477481352</v>
      </c>
      <c r="Z48" s="64">
        <f t="shared" si="10"/>
        <v>23.216857704030406</v>
      </c>
      <c r="AA48" s="64">
        <f t="shared" si="10"/>
        <v>17.071218900022359</v>
      </c>
      <c r="AB48" s="64">
        <f t="shared" si="10"/>
        <v>12.552366838251736</v>
      </c>
      <c r="AC48" s="64">
        <f t="shared" si="10"/>
        <v>9.2296814987145126</v>
      </c>
      <c r="AD48" s="64">
        <f t="shared" si="10"/>
        <v>6.7865305137606722</v>
      </c>
      <c r="AE48" s="64">
        <f t="shared" si="10"/>
        <v>4.9900959660004949</v>
      </c>
      <c r="AF48" s="64">
        <f t="shared" si="10"/>
        <v>3.6691882102944815</v>
      </c>
      <c r="AG48" s="64">
        <f t="shared" si="10"/>
        <v>2.697932507569472</v>
      </c>
      <c r="AH48" s="64">
        <f t="shared" si="10"/>
        <v>1.983773902624612</v>
      </c>
      <c r="AI48" s="64">
        <f t="shared" si="10"/>
        <v>1.4586572813416263</v>
      </c>
    </row>
    <row r="49" spans="1:10" s="31" customFormat="1" x14ac:dyDescent="0.35">
      <c r="A49" s="40" t="s">
        <v>129</v>
      </c>
      <c r="B49" s="67">
        <f>F47+NPV(B32,G47,H47,I47,J47,K47,L47,M47,N47,O47,P47,Q47,R47,S47,T47,U47,V47,W47,X47,Y47,Z47,AA47,AB47,AC47,AD47,AE47,AF47,AG47,AH47,AI47,)</f>
        <v>46424.999534570001</v>
      </c>
      <c r="C49" s="66" t="s">
        <v>84</v>
      </c>
    </row>
    <row r="50" spans="1:10" s="31" customFormat="1" x14ac:dyDescent="0.35">
      <c r="A50" s="40" t="s">
        <v>95</v>
      </c>
      <c r="B50" s="67">
        <f>F47+NPV(B32, G47:AI47)</f>
        <v>46424.999534570001</v>
      </c>
      <c r="C50" s="66" t="s">
        <v>84</v>
      </c>
    </row>
    <row r="51" spans="1:10" x14ac:dyDescent="0.35">
      <c r="A51" s="40" t="s">
        <v>130</v>
      </c>
      <c r="B51" s="67">
        <f>SUM(F48:AI48)</f>
        <v>46424.999534570008</v>
      </c>
      <c r="C51" s="66" t="s">
        <v>84</v>
      </c>
    </row>
    <row r="54" spans="1:10" ht="26.5" x14ac:dyDescent="0.35">
      <c r="B54" s="57"/>
      <c r="C54" s="57"/>
      <c r="D54" s="57"/>
      <c r="E54" s="57" t="s">
        <v>100</v>
      </c>
      <c r="F54" s="57" t="s">
        <v>100</v>
      </c>
      <c r="G54" s="57" t="s">
        <v>106</v>
      </c>
      <c r="H54" s="57" t="s">
        <v>106</v>
      </c>
      <c r="I54" s="57" t="s">
        <v>105</v>
      </c>
      <c r="J54" s="57" t="s">
        <v>105</v>
      </c>
    </row>
    <row r="55" spans="1:10" ht="26.5" x14ac:dyDescent="0.35">
      <c r="B55" s="57"/>
      <c r="C55" s="57"/>
      <c r="D55" s="57"/>
      <c r="E55" s="57" t="s">
        <v>134</v>
      </c>
      <c r="F55" s="57" t="s">
        <v>133</v>
      </c>
      <c r="G55" s="57" t="s">
        <v>134</v>
      </c>
      <c r="H55" s="57" t="s">
        <v>133</v>
      </c>
      <c r="I55" s="57" t="s">
        <v>134</v>
      </c>
      <c r="J55" s="57" t="s">
        <v>133</v>
      </c>
    </row>
    <row r="56" spans="1:10" ht="39" x14ac:dyDescent="0.35">
      <c r="B56" s="38" t="s">
        <v>97</v>
      </c>
      <c r="C56" s="38" t="s">
        <v>21</v>
      </c>
      <c r="D56" s="38" t="s">
        <v>139</v>
      </c>
      <c r="E56" s="56" t="s">
        <v>140</v>
      </c>
      <c r="F56" s="56" t="s">
        <v>140</v>
      </c>
      <c r="G56" s="57"/>
      <c r="H56" s="57"/>
      <c r="I56" s="57"/>
      <c r="J56" s="57"/>
    </row>
    <row r="57" spans="1:10" x14ac:dyDescent="0.35">
      <c r="B57" s="51" t="s">
        <v>48</v>
      </c>
      <c r="C57" s="51" t="s">
        <v>56</v>
      </c>
      <c r="D57" s="52">
        <v>48.115457975793795</v>
      </c>
      <c r="E57" s="53">
        <v>0.12732654131641821</v>
      </c>
      <c r="F57" s="58">
        <v>5.8107712693983293</v>
      </c>
      <c r="G57" s="59"/>
      <c r="H57" s="59"/>
      <c r="I57" s="59"/>
      <c r="J57" s="59"/>
    </row>
    <row r="58" spans="1:10" x14ac:dyDescent="0.35">
      <c r="B58" s="51" t="s">
        <v>49</v>
      </c>
      <c r="C58" s="51" t="s">
        <v>57</v>
      </c>
      <c r="D58" s="52">
        <v>48.234237832082201</v>
      </c>
      <c r="E58" s="53">
        <v>0.12796154302164484</v>
      </c>
      <c r="F58" s="58">
        <v>5.8280577219440497</v>
      </c>
      <c r="G58" s="59"/>
      <c r="H58" s="59"/>
      <c r="I58" s="59"/>
      <c r="J58" s="59"/>
    </row>
    <row r="59" spans="1:10" x14ac:dyDescent="0.35">
      <c r="B59" s="51" t="s">
        <v>50</v>
      </c>
      <c r="C59" s="51" t="s">
        <v>58</v>
      </c>
      <c r="D59" s="52">
        <v>47.078943481954795</v>
      </c>
      <c r="E59" s="52"/>
      <c r="F59" s="60"/>
      <c r="G59" s="59"/>
      <c r="H59" s="59"/>
      <c r="I59" s="59"/>
      <c r="J59" s="59"/>
    </row>
    <row r="60" spans="1:10" x14ac:dyDescent="0.35">
      <c r="B60" s="51" t="s">
        <v>51</v>
      </c>
      <c r="C60" s="51" t="s">
        <v>59</v>
      </c>
      <c r="D60" s="52">
        <v>47.1977233382432</v>
      </c>
      <c r="E60" s="52"/>
      <c r="F60" s="60"/>
      <c r="G60" s="59"/>
      <c r="H60" s="59"/>
      <c r="I60" s="59"/>
      <c r="J60" s="59"/>
    </row>
    <row r="61" spans="1:10" x14ac:dyDescent="0.35">
      <c r="B61" s="50" t="s">
        <v>52</v>
      </c>
      <c r="C61" s="50" t="s">
        <v>60</v>
      </c>
      <c r="D61" s="54">
        <v>46.424593004232001</v>
      </c>
      <c r="E61" s="55">
        <v>0.11830852412806224</v>
      </c>
      <c r="F61" s="55">
        <v>5.5652753843765845</v>
      </c>
      <c r="G61" s="61">
        <f>30355.5915045225/1000</f>
        <v>30.355591504522501</v>
      </c>
      <c r="H61" s="61">
        <f>304268.386210334/1000</f>
        <v>304.26838621033403</v>
      </c>
      <c r="I61" s="62">
        <f>G61/30</f>
        <v>1.0118530501507501</v>
      </c>
      <c r="J61" s="62">
        <f>H61/30</f>
        <v>10.142279540344468</v>
      </c>
    </row>
    <row r="62" spans="1:10" x14ac:dyDescent="0.35">
      <c r="B62" s="50" t="s">
        <v>53</v>
      </c>
      <c r="C62" s="50" t="s">
        <v>61</v>
      </c>
      <c r="D62" s="54">
        <v>46.5433728605204</v>
      </c>
      <c r="E62" s="55">
        <v>0.11893812987659441</v>
      </c>
      <c r="F62" s="55">
        <v>5.5824165837033748</v>
      </c>
      <c r="G62" s="61">
        <f>30517.1500128913/1000</f>
        <v>30.5171500128913</v>
      </c>
      <c r="H62" s="61">
        <f>305205.541124003/1000</f>
        <v>305.20554112400299</v>
      </c>
      <c r="I62" s="62">
        <f>G62/30</f>
        <v>1.0172383337630433</v>
      </c>
      <c r="J62" s="62">
        <f>H62/30</f>
        <v>10.173518037466767</v>
      </c>
    </row>
    <row r="63" spans="1:10" x14ac:dyDescent="0.35">
      <c r="B63" s="51" t="s">
        <v>54</v>
      </c>
      <c r="C63" s="51" t="s">
        <v>62</v>
      </c>
      <c r="D63" s="52">
        <v>46.424593004232001</v>
      </c>
      <c r="E63" s="52"/>
      <c r="F63" s="60"/>
      <c r="G63" s="59"/>
      <c r="H63" s="59"/>
      <c r="I63" s="59"/>
      <c r="J63" s="59"/>
    </row>
    <row r="64" spans="1:10" x14ac:dyDescent="0.35">
      <c r="B64" s="51" t="s">
        <v>55</v>
      </c>
      <c r="C64" s="51" t="s">
        <v>63</v>
      </c>
      <c r="D64" s="52">
        <v>46.5433728605204</v>
      </c>
      <c r="E64" s="52"/>
      <c r="F64" s="60"/>
      <c r="G64" s="59"/>
      <c r="H64" s="59"/>
      <c r="I64" s="59"/>
      <c r="J64" s="59"/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 ME</vt:lpstr>
      <vt:lpstr>Results of NPVs and differences</vt:lpstr>
      <vt:lpstr>Verification of NPV</vt:lpstr>
      <vt:lpstr>Discussion</vt:lpstr>
      <vt:lpstr>Discussion Solver apartments</vt:lpstr>
      <vt:lpstr>Discussion Solver terraced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Graciela Nava Guerrero - TBM</dc:creator>
  <cp:lastModifiedBy>Carmen (G.d.C.) Nava Guerrero</cp:lastModifiedBy>
  <dcterms:created xsi:type="dcterms:W3CDTF">2021-03-08T12:16:53Z</dcterms:created>
  <dcterms:modified xsi:type="dcterms:W3CDTF">2022-03-23T11:43:36Z</dcterms:modified>
</cp:coreProperties>
</file>