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20" windowHeight="11020" activeTab="3"/>
  </bookViews>
  <sheets>
    <sheet name="scheme one" sheetId="1" r:id="rId1"/>
    <sheet name="scheme two" sheetId="2" r:id="rId2"/>
    <sheet name="scheme three" sheetId="3" r:id="rId3"/>
    <sheet name="scheme four" sheetId="4" r:id="rId4"/>
    <sheet name="calculating procee of one" sheetId="5" r:id="rId5"/>
    <sheet name="calculating process of two" sheetId="6" r:id="rId6"/>
    <sheet name="calculating process of three" sheetId="7" r:id="rId7"/>
    <sheet name="calculating process of four" sheetId="8" r:id="rId8"/>
    <sheet name="calculate of weight" sheetId="9" r:id="rId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0" i="9" l="1"/>
  <c r="A46" i="9"/>
  <c r="F41" i="9"/>
  <c r="G40" i="9"/>
  <c r="G42" i="9" s="1"/>
  <c r="F40" i="9"/>
  <c r="E40" i="9"/>
  <c r="D40" i="9"/>
  <c r="C40" i="9"/>
  <c r="C42" i="9" s="1"/>
  <c r="B40" i="9"/>
  <c r="A40" i="9"/>
  <c r="A42" i="9" s="1"/>
  <c r="G39" i="9"/>
  <c r="F39" i="9"/>
  <c r="F42" i="9" s="1"/>
  <c r="E39" i="9"/>
  <c r="E42" i="9" s="1"/>
  <c r="D39" i="9"/>
  <c r="D42" i="9" s="1"/>
  <c r="C39" i="9"/>
  <c r="B39" i="9"/>
  <c r="B42" i="9" s="1"/>
  <c r="A39" i="9"/>
  <c r="X30" i="9"/>
  <c r="V30" i="9"/>
  <c r="T30" i="9"/>
  <c r="R30" i="9"/>
  <c r="P30" i="9"/>
  <c r="N30" i="9"/>
  <c r="L30" i="9"/>
  <c r="J30" i="9"/>
  <c r="H30" i="9"/>
  <c r="F30" i="9"/>
  <c r="D30" i="9"/>
  <c r="B30" i="9"/>
  <c r="W29" i="9"/>
  <c r="U29" i="9"/>
  <c r="S29" i="9"/>
  <c r="Q29" i="9"/>
  <c r="O29" i="9"/>
  <c r="M29" i="9"/>
  <c r="K29" i="9"/>
  <c r="I29" i="9"/>
  <c r="G29" i="9"/>
  <c r="E29" i="9"/>
  <c r="C29" i="9"/>
  <c r="A29" i="9"/>
  <c r="B28" i="9"/>
  <c r="A28" i="9"/>
  <c r="B27" i="9"/>
  <c r="A27" i="9"/>
  <c r="A23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A10" i="9"/>
  <c r="A15" i="9" s="1"/>
  <c r="X9" i="9"/>
  <c r="W9" i="9"/>
  <c r="V9" i="9"/>
  <c r="U9" i="9"/>
  <c r="T9" i="9"/>
  <c r="S9" i="9"/>
  <c r="R9" i="9"/>
  <c r="Q9" i="9"/>
  <c r="Q14" i="9" s="1"/>
  <c r="P9" i="9"/>
  <c r="O9" i="9"/>
  <c r="O14" i="9" s="1"/>
  <c r="N9" i="9"/>
  <c r="M9" i="9"/>
  <c r="L9" i="9"/>
  <c r="K9" i="9"/>
  <c r="J9" i="9"/>
  <c r="I9" i="9"/>
  <c r="H9" i="9"/>
  <c r="G9" i="9"/>
  <c r="F9" i="9"/>
  <c r="E9" i="9"/>
  <c r="D9" i="9"/>
  <c r="C9" i="9"/>
  <c r="B9" i="9"/>
  <c r="A9" i="9"/>
  <c r="A14" i="9" s="1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I13" i="9" s="1"/>
  <c r="H8" i="9"/>
  <c r="G8" i="9"/>
  <c r="F8" i="9"/>
  <c r="E8" i="9"/>
  <c r="D8" i="9"/>
  <c r="C8" i="9"/>
  <c r="B8" i="9"/>
  <c r="A8" i="9"/>
  <c r="X7" i="9"/>
  <c r="W7" i="9"/>
  <c r="V7" i="9"/>
  <c r="U7" i="9"/>
  <c r="T7" i="9"/>
  <c r="S7" i="9"/>
  <c r="R7" i="9"/>
  <c r="Q7" i="9"/>
  <c r="Q12" i="9" s="1"/>
  <c r="P7" i="9"/>
  <c r="O7" i="9"/>
  <c r="N7" i="9"/>
  <c r="M7" i="9"/>
  <c r="L7" i="9"/>
  <c r="K7" i="9"/>
  <c r="J7" i="9"/>
  <c r="I7" i="9"/>
  <c r="H7" i="9"/>
  <c r="G7" i="9"/>
  <c r="F7" i="9"/>
  <c r="E7" i="9"/>
  <c r="D7" i="9"/>
  <c r="C7" i="9"/>
  <c r="B7" i="9"/>
  <c r="A7" i="9"/>
  <c r="X5" i="9"/>
  <c r="X6" i="9" s="1"/>
  <c r="W5" i="9"/>
  <c r="W6" i="9" s="1"/>
  <c r="V5" i="9"/>
  <c r="V6" i="9" s="1"/>
  <c r="U5" i="9"/>
  <c r="U6" i="9" s="1"/>
  <c r="T5" i="9"/>
  <c r="T6" i="9" s="1"/>
  <c r="S5" i="9"/>
  <c r="S6" i="9" s="1"/>
  <c r="R5" i="9"/>
  <c r="R6" i="9" s="1"/>
  <c r="Q5" i="9"/>
  <c r="Q6" i="9" s="1"/>
  <c r="P5" i="9"/>
  <c r="P6" i="9" s="1"/>
  <c r="O5" i="9"/>
  <c r="O6" i="9" s="1"/>
  <c r="N5" i="9"/>
  <c r="N6" i="9" s="1"/>
  <c r="M5" i="9"/>
  <c r="M6" i="9" s="1"/>
  <c r="L5" i="9"/>
  <c r="L6" i="9" s="1"/>
  <c r="K5" i="9"/>
  <c r="K6" i="9" s="1"/>
  <c r="J5" i="9"/>
  <c r="J6" i="9" s="1"/>
  <c r="I5" i="9"/>
  <c r="I6" i="9" s="1"/>
  <c r="H5" i="9"/>
  <c r="H6" i="9" s="1"/>
  <c r="G5" i="9"/>
  <c r="G6" i="9" s="1"/>
  <c r="F5" i="9"/>
  <c r="F6" i="9" s="1"/>
  <c r="E5" i="9"/>
  <c r="E6" i="9" s="1"/>
  <c r="D5" i="9"/>
  <c r="D6" i="9" s="1"/>
  <c r="C5" i="9"/>
  <c r="C6" i="9" s="1"/>
  <c r="B5" i="9"/>
  <c r="B6" i="9" s="1"/>
  <c r="A5" i="9"/>
  <c r="A6" i="9" s="1"/>
  <c r="W18" i="9" l="1"/>
  <c r="X17" i="9"/>
  <c r="B18" i="9"/>
  <c r="J20" i="9"/>
  <c r="R20" i="9"/>
  <c r="C17" i="9"/>
  <c r="K18" i="9"/>
  <c r="S18" i="9"/>
  <c r="O17" i="9"/>
  <c r="G19" i="9"/>
  <c r="D17" i="9"/>
  <c r="L17" i="9"/>
  <c r="T17" i="9"/>
  <c r="D18" i="9"/>
  <c r="T19" i="9"/>
  <c r="D20" i="9"/>
  <c r="L20" i="9"/>
  <c r="T20" i="9"/>
  <c r="H20" i="9"/>
  <c r="J18" i="9"/>
  <c r="M17" i="9"/>
  <c r="E19" i="9"/>
  <c r="M19" i="9"/>
  <c r="E20" i="9"/>
  <c r="G17" i="9"/>
  <c r="G20" i="9"/>
  <c r="P18" i="9"/>
  <c r="R17" i="9"/>
  <c r="E12" i="9"/>
  <c r="E17" i="9" s="1"/>
  <c r="M12" i="9"/>
  <c r="U12" i="9"/>
  <c r="U17" i="9" s="1"/>
  <c r="E13" i="9"/>
  <c r="E18" i="9" s="1"/>
  <c r="M13" i="9"/>
  <c r="M18" i="9" s="1"/>
  <c r="U13" i="9"/>
  <c r="U18" i="9" s="1"/>
  <c r="E14" i="9"/>
  <c r="M14" i="9"/>
  <c r="U14" i="9"/>
  <c r="U19" i="9" s="1"/>
  <c r="E15" i="9"/>
  <c r="M15" i="9"/>
  <c r="M20" i="9" s="1"/>
  <c r="U15" i="9"/>
  <c r="U20" i="9" s="1"/>
  <c r="F12" i="9"/>
  <c r="F17" i="9" s="1"/>
  <c r="N12" i="9"/>
  <c r="N17" i="9" s="1"/>
  <c r="V12" i="9"/>
  <c r="V17" i="9" s="1"/>
  <c r="F13" i="9"/>
  <c r="F18" i="9" s="1"/>
  <c r="N13" i="9"/>
  <c r="N18" i="9" s="1"/>
  <c r="V13" i="9"/>
  <c r="V18" i="9" s="1"/>
  <c r="F14" i="9"/>
  <c r="F19" i="9" s="1"/>
  <c r="N14" i="9"/>
  <c r="N19" i="9" s="1"/>
  <c r="V14" i="9"/>
  <c r="V19" i="9" s="1"/>
  <c r="F15" i="9"/>
  <c r="F20" i="9" s="1"/>
  <c r="N15" i="9"/>
  <c r="N20" i="9" s="1"/>
  <c r="V15" i="9"/>
  <c r="V20" i="9" s="1"/>
  <c r="J35" i="9"/>
  <c r="J36" i="9" s="1"/>
  <c r="J37" i="9" s="1"/>
  <c r="O12" i="9"/>
  <c r="G13" i="9"/>
  <c r="G18" i="9" s="1"/>
  <c r="W13" i="9"/>
  <c r="W14" i="9"/>
  <c r="W19" i="9" s="1"/>
  <c r="O19" i="9"/>
  <c r="G12" i="9"/>
  <c r="W12" i="9"/>
  <c r="W17" i="9" s="1"/>
  <c r="W22" i="9" s="1"/>
  <c r="W24" i="9" s="1"/>
  <c r="O13" i="9"/>
  <c r="O18" i="9" s="1"/>
  <c r="G14" i="9"/>
  <c r="G15" i="9"/>
  <c r="O15" i="9"/>
  <c r="O20" i="9" s="1"/>
  <c r="W15" i="9"/>
  <c r="W20" i="9" s="1"/>
  <c r="H12" i="9"/>
  <c r="H17" i="9" s="1"/>
  <c r="P12" i="9"/>
  <c r="P17" i="9" s="1"/>
  <c r="X12" i="9"/>
  <c r="H13" i="9"/>
  <c r="H18" i="9" s="1"/>
  <c r="P13" i="9"/>
  <c r="X13" i="9"/>
  <c r="X18" i="9" s="1"/>
  <c r="H14" i="9"/>
  <c r="H19" i="9" s="1"/>
  <c r="P14" i="9"/>
  <c r="P19" i="9" s="1"/>
  <c r="X14" i="9"/>
  <c r="X19" i="9" s="1"/>
  <c r="H15" i="9"/>
  <c r="P15" i="9"/>
  <c r="P20" i="9" s="1"/>
  <c r="X15" i="9"/>
  <c r="X20" i="9" s="1"/>
  <c r="A12" i="9"/>
  <c r="A17" i="9" s="1"/>
  <c r="A22" i="9" s="1"/>
  <c r="A24" i="9" s="1"/>
  <c r="Q19" i="9"/>
  <c r="B12" i="9"/>
  <c r="B17" i="9" s="1"/>
  <c r="B22" i="9" s="1"/>
  <c r="B24" i="9" s="1"/>
  <c r="J12" i="9"/>
  <c r="J17" i="9" s="1"/>
  <c r="R12" i="9"/>
  <c r="B13" i="9"/>
  <c r="J13" i="9"/>
  <c r="R13" i="9"/>
  <c r="R18" i="9" s="1"/>
  <c r="B14" i="9"/>
  <c r="B19" i="9" s="1"/>
  <c r="J14" i="9"/>
  <c r="J19" i="9" s="1"/>
  <c r="R14" i="9"/>
  <c r="R19" i="9" s="1"/>
  <c r="B15" i="9"/>
  <c r="B20" i="9" s="1"/>
  <c r="J15" i="9"/>
  <c r="R15" i="9"/>
  <c r="I12" i="9"/>
  <c r="I17" i="9" s="1"/>
  <c r="A13" i="9"/>
  <c r="A18" i="9" s="1"/>
  <c r="Q13" i="9"/>
  <c r="Q18" i="9" s="1"/>
  <c r="I14" i="9"/>
  <c r="I19" i="9" s="1"/>
  <c r="I15" i="9"/>
  <c r="I20" i="9" s="1"/>
  <c r="Q15" i="9"/>
  <c r="Q20" i="9" s="1"/>
  <c r="Q17" i="9"/>
  <c r="I18" i="9"/>
  <c r="A19" i="9"/>
  <c r="A20" i="9"/>
  <c r="C12" i="9"/>
  <c r="K12" i="9"/>
  <c r="K17" i="9" s="1"/>
  <c r="S12" i="9"/>
  <c r="S17" i="9" s="1"/>
  <c r="S22" i="9" s="1"/>
  <c r="S24" i="9" s="1"/>
  <c r="C13" i="9"/>
  <c r="C18" i="9" s="1"/>
  <c r="K13" i="9"/>
  <c r="S13" i="9"/>
  <c r="C14" i="9"/>
  <c r="C19" i="9" s="1"/>
  <c r="K14" i="9"/>
  <c r="K19" i="9" s="1"/>
  <c r="S14" i="9"/>
  <c r="S19" i="9" s="1"/>
  <c r="C15" i="9"/>
  <c r="C20" i="9" s="1"/>
  <c r="K15" i="9"/>
  <c r="K20" i="9" s="1"/>
  <c r="S15" i="9"/>
  <c r="S20" i="9" s="1"/>
  <c r="D12" i="9"/>
  <c r="L12" i="9"/>
  <c r="T12" i="9"/>
  <c r="D13" i="9"/>
  <c r="L13" i="9"/>
  <c r="L18" i="9" s="1"/>
  <c r="T13" i="9"/>
  <c r="T18" i="9" s="1"/>
  <c r="D14" i="9"/>
  <c r="D19" i="9" s="1"/>
  <c r="L14" i="9"/>
  <c r="L19" i="9" s="1"/>
  <c r="T14" i="9"/>
  <c r="D15" i="9"/>
  <c r="L15" i="9"/>
  <c r="T15" i="9"/>
  <c r="U22" i="9" l="1"/>
  <c r="U24" i="9" s="1"/>
  <c r="K22" i="9"/>
  <c r="K24" i="9" s="1"/>
  <c r="E22" i="9"/>
  <c r="E24" i="9" s="1"/>
  <c r="I22" i="9"/>
  <c r="I24" i="9" s="1"/>
  <c r="P22" i="9"/>
  <c r="P24" i="9" s="1"/>
  <c r="H22" i="9"/>
  <c r="H24" i="9" s="1"/>
  <c r="N22" i="9"/>
  <c r="N24" i="9" s="1"/>
  <c r="V22" i="9"/>
  <c r="V24" i="9" s="1"/>
  <c r="J22" i="9"/>
  <c r="J24" i="9" s="1"/>
  <c r="F22" i="9"/>
  <c r="F24" i="9" s="1"/>
  <c r="T22" i="9"/>
  <c r="T24" i="9" s="1"/>
  <c r="X22" i="9"/>
  <c r="X24" i="9" s="1"/>
  <c r="R22" i="9"/>
  <c r="R24" i="9" s="1"/>
  <c r="G22" i="9"/>
  <c r="G24" i="9" s="1"/>
  <c r="D22" i="9"/>
  <c r="D24" i="9" s="1"/>
  <c r="C22" i="9"/>
  <c r="C24" i="9" s="1"/>
  <c r="A47" i="9"/>
  <c r="A45" i="9"/>
  <c r="A44" i="9"/>
  <c r="K35" i="9" s="1"/>
  <c r="K36" i="9" s="1"/>
  <c r="K37" i="9" s="1"/>
  <c r="O22" i="9"/>
  <c r="O24" i="9" s="1"/>
  <c r="L22" i="9"/>
  <c r="L24" i="9" s="1"/>
  <c r="M22" i="9"/>
  <c r="M24" i="9" s="1"/>
  <c r="Q22" i="9"/>
  <c r="Q24" i="9" s="1"/>
  <c r="C47" i="9" l="1"/>
  <c r="C45" i="9"/>
  <c r="C44" i="9"/>
  <c r="L35" i="9" l="1"/>
  <c r="L36" i="9" s="1"/>
  <c r="L37" i="9" s="1"/>
  <c r="D47" i="9" l="1"/>
  <c r="D45" i="9"/>
  <c r="D44" i="9"/>
  <c r="M35" i="9" s="1"/>
  <c r="M36" i="9" s="1"/>
  <c r="M37" i="9" s="1"/>
  <c r="E47" i="9" l="1"/>
  <c r="E45" i="9"/>
  <c r="N35" i="9" s="1"/>
  <c r="N36" i="9" s="1"/>
  <c r="N37" i="9" s="1"/>
  <c r="E44" i="9"/>
  <c r="F47" i="9" l="1"/>
  <c r="F45" i="9"/>
  <c r="F44" i="9"/>
  <c r="O35" i="9" s="1"/>
  <c r="O36" i="9" s="1"/>
  <c r="O37" i="9" s="1"/>
  <c r="F46" i="9"/>
  <c r="G47" i="9" l="1"/>
  <c r="G45" i="9"/>
  <c r="L48" i="9" s="1"/>
  <c r="N48" i="9" s="1"/>
  <c r="G44" i="9"/>
  <c r="G46" i="9"/>
  <c r="I44" i="9" l="1"/>
  <c r="L47" i="9"/>
  <c r="N47" i="9" s="1"/>
  <c r="I50" i="9"/>
  <c r="I47" i="9"/>
  <c r="K44" i="9"/>
  <c r="L49" i="9"/>
  <c r="N49" i="9" s="1"/>
  <c r="F19" i="8" l="1"/>
  <c r="H19" i="8" s="1"/>
  <c r="J19" i="8" s="1"/>
  <c r="L19" i="8" s="1"/>
  <c r="N19" i="8" s="1"/>
  <c r="P19" i="8" s="1"/>
  <c r="R19" i="8" s="1"/>
  <c r="T19" i="8" s="1"/>
  <c r="V19" i="8" s="1"/>
  <c r="X19" i="8" s="1"/>
  <c r="D19" i="8"/>
  <c r="C19" i="8"/>
  <c r="E16" i="8" s="1"/>
  <c r="E17" i="8"/>
  <c r="D17" i="8"/>
  <c r="F17" i="8" s="1"/>
  <c r="C17" i="8"/>
  <c r="B17" i="8"/>
  <c r="B18" i="8" s="1"/>
  <c r="Z16" i="8"/>
  <c r="Z17" i="8" s="1"/>
  <c r="D16" i="8"/>
  <c r="F16" i="8" s="1"/>
  <c r="C16" i="8"/>
  <c r="B16" i="8"/>
  <c r="A16" i="8"/>
  <c r="A17" i="8" s="1"/>
  <c r="A18" i="8" s="1"/>
  <c r="AA15" i="8"/>
  <c r="AA16" i="8" s="1"/>
  <c r="AA17" i="8" s="1"/>
  <c r="Z15" i="8"/>
  <c r="D15" i="8"/>
  <c r="F15" i="8" s="1"/>
  <c r="H15" i="8" s="1"/>
  <c r="J15" i="8" s="1"/>
  <c r="C15" i="8"/>
  <c r="A20" i="8" s="1"/>
  <c r="A21" i="8" s="1"/>
  <c r="A22" i="8" s="1"/>
  <c r="X9" i="8"/>
  <c r="X10" i="8" s="1"/>
  <c r="W11" i="8" s="1"/>
  <c r="W9" i="8"/>
  <c r="W10" i="8" s="1"/>
  <c r="X12" i="8" s="1"/>
  <c r="V9" i="8"/>
  <c r="V10" i="8" s="1"/>
  <c r="U11" i="8" s="1"/>
  <c r="U9" i="8"/>
  <c r="U10" i="8" s="1"/>
  <c r="V12" i="8" s="1"/>
  <c r="T9" i="8"/>
  <c r="T10" i="8" s="1"/>
  <c r="S11" i="8" s="1"/>
  <c r="S9" i="8"/>
  <c r="S10" i="8" s="1"/>
  <c r="T12" i="8" s="1"/>
  <c r="R9" i="8"/>
  <c r="R10" i="8" s="1"/>
  <c r="Q11" i="8" s="1"/>
  <c r="Q9" i="8"/>
  <c r="Q10" i="8" s="1"/>
  <c r="R12" i="8" s="1"/>
  <c r="P9" i="8"/>
  <c r="P10" i="8" s="1"/>
  <c r="O11" i="8" s="1"/>
  <c r="O9" i="8"/>
  <c r="O10" i="8" s="1"/>
  <c r="P12" i="8" s="1"/>
  <c r="N9" i="8"/>
  <c r="N10" i="8" s="1"/>
  <c r="M11" i="8" s="1"/>
  <c r="M9" i="8"/>
  <c r="M10" i="8" s="1"/>
  <c r="N12" i="8" s="1"/>
  <c r="L9" i="8"/>
  <c r="L10" i="8" s="1"/>
  <c r="K11" i="8" s="1"/>
  <c r="K9" i="8"/>
  <c r="K10" i="8" s="1"/>
  <c r="L12" i="8" s="1"/>
  <c r="J9" i="8"/>
  <c r="J10" i="8" s="1"/>
  <c r="I11" i="8" s="1"/>
  <c r="I9" i="8"/>
  <c r="I10" i="8" s="1"/>
  <c r="J12" i="8" s="1"/>
  <c r="H9" i="8"/>
  <c r="H10" i="8" s="1"/>
  <c r="G11" i="8" s="1"/>
  <c r="G9" i="8"/>
  <c r="G10" i="8" s="1"/>
  <c r="H12" i="8" s="1"/>
  <c r="F9" i="8"/>
  <c r="F10" i="8" s="1"/>
  <c r="E11" i="8" s="1"/>
  <c r="E9" i="8"/>
  <c r="E10" i="8" s="1"/>
  <c r="F12" i="8" s="1"/>
  <c r="D9" i="8"/>
  <c r="D10" i="8" s="1"/>
  <c r="C11" i="8" s="1"/>
  <c r="C9" i="8"/>
  <c r="C10" i="8" s="1"/>
  <c r="D12" i="8" s="1"/>
  <c r="B9" i="8"/>
  <c r="B10" i="8" s="1"/>
  <c r="A11" i="8" s="1"/>
  <c r="A9" i="8"/>
  <c r="A10" i="8" s="1"/>
  <c r="B12" i="8" s="1"/>
  <c r="AF1" i="8"/>
  <c r="AE1" i="8"/>
  <c r="B23" i="8" l="1"/>
  <c r="B24" i="8" s="1"/>
  <c r="B25" i="8" s="1"/>
  <c r="Z48" i="8"/>
  <c r="Z50" i="8"/>
  <c r="Z19" i="8"/>
  <c r="Z47" i="8"/>
  <c r="AB15" i="8" s="1"/>
  <c r="AB16" i="8" s="1"/>
  <c r="AB17" i="8" s="1"/>
  <c r="AA48" i="8"/>
  <c r="AA50" i="8"/>
  <c r="AA19" i="8"/>
  <c r="AA47" i="8"/>
  <c r="AC15" i="8" s="1"/>
  <c r="AC16" i="8" s="1"/>
  <c r="AC17" i="8" s="1"/>
  <c r="G17" i="8"/>
  <c r="L15" i="8"/>
  <c r="H17" i="8"/>
  <c r="H16" i="8"/>
  <c r="E15" i="8"/>
  <c r="G15" i="8" s="1"/>
  <c r="I15" i="8" s="1"/>
  <c r="E19" i="8"/>
  <c r="G19" i="8" s="1"/>
  <c r="I19" i="8" s="1"/>
  <c r="K19" i="8" s="1"/>
  <c r="M19" i="8" s="1"/>
  <c r="O19" i="8" s="1"/>
  <c r="Q19" i="8" s="1"/>
  <c r="S19" i="8" s="1"/>
  <c r="U19" i="8" s="1"/>
  <c r="W19" i="8" s="1"/>
  <c r="B20" i="8"/>
  <c r="B21" i="8" s="1"/>
  <c r="B22" i="8" s="1"/>
  <c r="AC50" i="8" l="1"/>
  <c r="AC19" i="8"/>
  <c r="AC47" i="8"/>
  <c r="AC48" i="8"/>
  <c r="N15" i="8"/>
  <c r="P15" i="8" s="1"/>
  <c r="AB47" i="8"/>
  <c r="AB48" i="8"/>
  <c r="AB50" i="8"/>
  <c r="AB19" i="8"/>
  <c r="J16" i="8"/>
  <c r="B26" i="8"/>
  <c r="B27" i="8" s="1"/>
  <c r="B28" i="8" s="1"/>
  <c r="G16" i="8"/>
  <c r="K15" i="8"/>
  <c r="A23" i="8"/>
  <c r="A24" i="8" s="1"/>
  <c r="A25" i="8" s="1"/>
  <c r="B38" i="8" l="1"/>
  <c r="B39" i="8" s="1"/>
  <c r="B40" i="8" s="1"/>
  <c r="R15" i="8"/>
  <c r="M15" i="8"/>
  <c r="O15" i="8" s="1"/>
  <c r="A26" i="8"/>
  <c r="A27" i="8" s="1"/>
  <c r="A28" i="8" s="1"/>
  <c r="I16" i="8"/>
  <c r="L16" i="8"/>
  <c r="B29" i="8"/>
  <c r="B30" i="8" s="1"/>
  <c r="B31" i="8" s="1"/>
  <c r="N16" i="8" l="1"/>
  <c r="B35" i="8" s="1"/>
  <c r="B36" i="8" s="1"/>
  <c r="B37" i="8" s="1"/>
  <c r="B32" i="8"/>
  <c r="B33" i="8" s="1"/>
  <c r="B34" i="8" s="1"/>
  <c r="K16" i="8"/>
  <c r="A29" i="8"/>
  <c r="A30" i="8" s="1"/>
  <c r="A31" i="8" s="1"/>
  <c r="T15" i="8"/>
  <c r="B41" i="8"/>
  <c r="B42" i="8" s="1"/>
  <c r="B43" i="8" s="1"/>
  <c r="A38" i="8"/>
  <c r="A39" i="8" s="1"/>
  <c r="A40" i="8" s="1"/>
  <c r="Q15" i="8"/>
  <c r="S15" i="8" l="1"/>
  <c r="A41" i="8"/>
  <c r="A42" i="8" s="1"/>
  <c r="A43" i="8" s="1"/>
  <c r="M16" i="8"/>
  <c r="A35" i="8" s="1"/>
  <c r="A36" i="8" s="1"/>
  <c r="A37" i="8" s="1"/>
  <c r="A32" i="8"/>
  <c r="A33" i="8" s="1"/>
  <c r="A34" i="8" s="1"/>
  <c r="V15" i="8"/>
  <c r="B44" i="8"/>
  <c r="B45" i="8" s="1"/>
  <c r="B46" i="8" s="1"/>
  <c r="A44" i="8" l="1"/>
  <c r="A45" i="8" s="1"/>
  <c r="A46" i="8" s="1"/>
  <c r="U15" i="8"/>
  <c r="B47" i="8"/>
  <c r="B48" i="8" s="1"/>
  <c r="B49" i="8" s="1"/>
  <c r="X15" i="8"/>
  <c r="W15" i="8" l="1"/>
  <c r="A47" i="8"/>
  <c r="A48" i="8" s="1"/>
  <c r="A49" i="8" s="1"/>
  <c r="F19" i="7" l="1"/>
  <c r="H19" i="7" s="1"/>
  <c r="J19" i="7" s="1"/>
  <c r="L19" i="7" s="1"/>
  <c r="N19" i="7" s="1"/>
  <c r="P19" i="7" s="1"/>
  <c r="R19" i="7" s="1"/>
  <c r="T19" i="7" s="1"/>
  <c r="V19" i="7" s="1"/>
  <c r="X19" i="7" s="1"/>
  <c r="D19" i="7"/>
  <c r="C19" i="7"/>
  <c r="E16" i="7" s="1"/>
  <c r="E17" i="7"/>
  <c r="D17" i="7"/>
  <c r="F17" i="7" s="1"/>
  <c r="H17" i="7" s="1"/>
  <c r="C17" i="7"/>
  <c r="Z16" i="7"/>
  <c r="Z17" i="7" s="1"/>
  <c r="D16" i="7"/>
  <c r="F16" i="7" s="1"/>
  <c r="H16" i="7" s="1"/>
  <c r="J16" i="7" s="1"/>
  <c r="L16" i="7" s="1"/>
  <c r="N16" i="7" s="1"/>
  <c r="P15" i="7" s="1"/>
  <c r="R15" i="7" s="1"/>
  <c r="C16" i="7"/>
  <c r="B16" i="7"/>
  <c r="B17" i="7" s="1"/>
  <c r="B18" i="7" s="1"/>
  <c r="A16" i="7"/>
  <c r="A17" i="7" s="1"/>
  <c r="A18" i="7" s="1"/>
  <c r="AA15" i="7"/>
  <c r="AA16" i="7" s="1"/>
  <c r="AA17" i="7" s="1"/>
  <c r="Z15" i="7"/>
  <c r="E15" i="7"/>
  <c r="D15" i="7"/>
  <c r="F15" i="7" s="1"/>
  <c r="C15" i="7"/>
  <c r="A20" i="7" s="1"/>
  <c r="A21" i="7" s="1"/>
  <c r="A22" i="7" s="1"/>
  <c r="X9" i="7"/>
  <c r="X10" i="7" s="1"/>
  <c r="W11" i="7" s="1"/>
  <c r="W9" i="7"/>
  <c r="W10" i="7" s="1"/>
  <c r="X12" i="7" s="1"/>
  <c r="V9" i="7"/>
  <c r="V10" i="7" s="1"/>
  <c r="U11" i="7" s="1"/>
  <c r="U9" i="7"/>
  <c r="U10" i="7" s="1"/>
  <c r="V12" i="7" s="1"/>
  <c r="T9" i="7"/>
  <c r="T10" i="7" s="1"/>
  <c r="S11" i="7" s="1"/>
  <c r="S9" i="7"/>
  <c r="S10" i="7" s="1"/>
  <c r="T12" i="7" s="1"/>
  <c r="R9" i="7"/>
  <c r="R10" i="7" s="1"/>
  <c r="Q11" i="7" s="1"/>
  <c r="Q9" i="7"/>
  <c r="Q10" i="7" s="1"/>
  <c r="R12" i="7" s="1"/>
  <c r="P9" i="7"/>
  <c r="P10" i="7" s="1"/>
  <c r="O11" i="7" s="1"/>
  <c r="O9" i="7"/>
  <c r="O10" i="7" s="1"/>
  <c r="P12" i="7" s="1"/>
  <c r="N9" i="7"/>
  <c r="N10" i="7" s="1"/>
  <c r="M11" i="7" s="1"/>
  <c r="M9" i="7"/>
  <c r="M10" i="7" s="1"/>
  <c r="N12" i="7" s="1"/>
  <c r="L9" i="7"/>
  <c r="L10" i="7" s="1"/>
  <c r="K11" i="7" s="1"/>
  <c r="K9" i="7"/>
  <c r="K10" i="7" s="1"/>
  <c r="L12" i="7" s="1"/>
  <c r="J9" i="7"/>
  <c r="J10" i="7" s="1"/>
  <c r="I11" i="7" s="1"/>
  <c r="I9" i="7"/>
  <c r="I10" i="7" s="1"/>
  <c r="J12" i="7" s="1"/>
  <c r="H9" i="7"/>
  <c r="H10" i="7" s="1"/>
  <c r="G11" i="7" s="1"/>
  <c r="G9" i="7"/>
  <c r="G10" i="7" s="1"/>
  <c r="H12" i="7" s="1"/>
  <c r="F9" i="7"/>
  <c r="F10" i="7" s="1"/>
  <c r="E11" i="7" s="1"/>
  <c r="E9" i="7"/>
  <c r="E10" i="7" s="1"/>
  <c r="F12" i="7" s="1"/>
  <c r="D9" i="7"/>
  <c r="D10" i="7" s="1"/>
  <c r="C11" i="7" s="1"/>
  <c r="C9" i="7"/>
  <c r="C10" i="7" s="1"/>
  <c r="D12" i="7" s="1"/>
  <c r="B9" i="7"/>
  <c r="B10" i="7" s="1"/>
  <c r="A11" i="7" s="1"/>
  <c r="A9" i="7"/>
  <c r="A10" i="7" s="1"/>
  <c r="B12" i="7" s="1"/>
  <c r="AF1" i="7"/>
  <c r="AE1" i="7"/>
  <c r="Z48" i="7" l="1"/>
  <c r="Z50" i="7"/>
  <c r="Z19" i="7"/>
  <c r="Z47" i="7"/>
  <c r="AB15" i="7" s="1"/>
  <c r="AB16" i="7" s="1"/>
  <c r="AB17" i="7" s="1"/>
  <c r="G15" i="7"/>
  <c r="J17" i="7"/>
  <c r="B23" i="7"/>
  <c r="B24" i="7" s="1"/>
  <c r="B25" i="7" s="1"/>
  <c r="H15" i="7"/>
  <c r="AA48" i="7"/>
  <c r="AA50" i="7"/>
  <c r="AA19" i="7"/>
  <c r="AA47" i="7"/>
  <c r="AC15" i="7" s="1"/>
  <c r="AC16" i="7" s="1"/>
  <c r="AC17" i="7" s="1"/>
  <c r="G16" i="7"/>
  <c r="I16" i="7" s="1"/>
  <c r="K16" i="7" s="1"/>
  <c r="M16" i="7" s="1"/>
  <c r="O15" i="7" s="1"/>
  <c r="Q15" i="7" s="1"/>
  <c r="T15" i="7"/>
  <c r="G17" i="7"/>
  <c r="I17" i="7" s="1"/>
  <c r="A23" i="7"/>
  <c r="A24" i="7" s="1"/>
  <c r="A25" i="7" s="1"/>
  <c r="E19" i="7"/>
  <c r="G19" i="7" s="1"/>
  <c r="I19" i="7" s="1"/>
  <c r="K19" i="7" s="1"/>
  <c r="M19" i="7" s="1"/>
  <c r="O19" i="7" s="1"/>
  <c r="Q19" i="7" s="1"/>
  <c r="S19" i="7" s="1"/>
  <c r="U19" i="7" s="1"/>
  <c r="W19" i="7" s="1"/>
  <c r="B20" i="7"/>
  <c r="B21" i="7" s="1"/>
  <c r="B22" i="7" s="1"/>
  <c r="B26" i="7" l="1"/>
  <c r="B27" i="7" s="1"/>
  <c r="B28" i="7" s="1"/>
  <c r="J15" i="7"/>
  <c r="L15" i="7" s="1"/>
  <c r="V15" i="7"/>
  <c r="L17" i="7"/>
  <c r="N17" i="7" s="1"/>
  <c r="P16" i="7" s="1"/>
  <c r="B29" i="7"/>
  <c r="B30" i="7" s="1"/>
  <c r="B31" i="7" s="1"/>
  <c r="AB50" i="7"/>
  <c r="AB47" i="7"/>
  <c r="AB48" i="7"/>
  <c r="AB19" i="7"/>
  <c r="K17" i="7"/>
  <c r="M17" i="7" s="1"/>
  <c r="O16" i="7" s="1"/>
  <c r="S15" i="7"/>
  <c r="A26" i="7"/>
  <c r="A27" i="7" s="1"/>
  <c r="A28" i="7" s="1"/>
  <c r="I15" i="7"/>
  <c r="K15" i="7" s="1"/>
  <c r="AC50" i="7"/>
  <c r="AC19" i="7"/>
  <c r="AC48" i="7"/>
  <c r="AC47" i="7"/>
  <c r="M15" i="7" l="1"/>
  <c r="A35" i="7" s="1"/>
  <c r="A36" i="7" s="1"/>
  <c r="A37" i="7" s="1"/>
  <c r="A32" i="7"/>
  <c r="A33" i="7" s="1"/>
  <c r="A34" i="7" s="1"/>
  <c r="U15" i="7"/>
  <c r="R16" i="7"/>
  <c r="B38" i="7"/>
  <c r="B39" i="7" s="1"/>
  <c r="B40" i="7" s="1"/>
  <c r="A29" i="7"/>
  <c r="A30" i="7" s="1"/>
  <c r="A31" i="7" s="1"/>
  <c r="Q16" i="7"/>
  <c r="A38" i="7"/>
  <c r="A39" i="7" s="1"/>
  <c r="A40" i="7" s="1"/>
  <c r="X15" i="7"/>
  <c r="N15" i="7"/>
  <c r="B35" i="7" s="1"/>
  <c r="B36" i="7" s="1"/>
  <c r="B37" i="7" s="1"/>
  <c r="B32" i="7"/>
  <c r="B33" i="7" s="1"/>
  <c r="B34" i="7" s="1"/>
  <c r="T16" i="7" l="1"/>
  <c r="B41" i="7"/>
  <c r="B42" i="7" s="1"/>
  <c r="B43" i="7" s="1"/>
  <c r="W15" i="7"/>
  <c r="S16" i="7"/>
  <c r="A41" i="7"/>
  <c r="A42" i="7" s="1"/>
  <c r="A43" i="7" s="1"/>
  <c r="U16" i="7" l="1"/>
  <c r="A44" i="7"/>
  <c r="A45" i="7" s="1"/>
  <c r="A46" i="7" s="1"/>
  <c r="V16" i="7"/>
  <c r="B44" i="7"/>
  <c r="B45" i="7" s="1"/>
  <c r="B46" i="7" s="1"/>
  <c r="X16" i="7" l="1"/>
  <c r="B47" i="7"/>
  <c r="B48" i="7" s="1"/>
  <c r="B49" i="7" s="1"/>
  <c r="W16" i="7"/>
  <c r="A47" i="7"/>
  <c r="A48" i="7" s="1"/>
  <c r="A49" i="7" s="1"/>
  <c r="N9" i="5" l="1"/>
  <c r="N10" i="5" s="1"/>
  <c r="M11" i="5" s="1"/>
  <c r="M13" i="5" s="1"/>
  <c r="K9" i="5"/>
  <c r="K10" i="5" s="1"/>
  <c r="L12" i="5" s="1"/>
  <c r="L13" i="5" s="1"/>
  <c r="J9" i="5"/>
  <c r="J10" i="5" s="1"/>
  <c r="I11" i="5" s="1"/>
  <c r="I13" i="5" s="1"/>
  <c r="F9" i="5"/>
  <c r="F10" i="5" s="1"/>
  <c r="E11" i="5" s="1"/>
  <c r="E13" i="5" s="1"/>
  <c r="C9" i="5"/>
  <c r="C10" i="5" s="1"/>
  <c r="D12" i="5" s="1"/>
  <c r="D13" i="5" s="1"/>
  <c r="B9" i="5"/>
  <c r="B10" i="5" s="1"/>
  <c r="A11" i="5" s="1"/>
  <c r="A13" i="5" s="1"/>
  <c r="X8" i="5"/>
  <c r="W8" i="5"/>
  <c r="V8" i="5"/>
  <c r="V9" i="5" s="1"/>
  <c r="V10" i="5" s="1"/>
  <c r="U11" i="5" s="1"/>
  <c r="U13" i="5" s="1"/>
  <c r="U8" i="5"/>
  <c r="T8" i="5"/>
  <c r="S8" i="5"/>
  <c r="S9" i="5" s="1"/>
  <c r="S10" i="5" s="1"/>
  <c r="T12" i="5" s="1"/>
  <c r="T13" i="5" s="1"/>
  <c r="R8" i="5"/>
  <c r="Q8" i="5"/>
  <c r="N8" i="5"/>
  <c r="M8" i="5"/>
  <c r="L8" i="5"/>
  <c r="K8" i="5"/>
  <c r="J8" i="5"/>
  <c r="I8" i="5"/>
  <c r="H8" i="5"/>
  <c r="G8" i="5"/>
  <c r="F8" i="5"/>
  <c r="E8" i="5"/>
  <c r="D8" i="5"/>
  <c r="D17" i="5" s="1"/>
  <c r="C8" i="5"/>
  <c r="B8" i="5"/>
  <c r="A8" i="5"/>
  <c r="C17" i="5" s="1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D16" i="5" s="1"/>
  <c r="C7" i="5"/>
  <c r="B7" i="5"/>
  <c r="A7" i="5"/>
  <c r="C16" i="5" s="1"/>
  <c r="X6" i="5"/>
  <c r="X9" i="5" s="1"/>
  <c r="X10" i="5" s="1"/>
  <c r="W11" i="5" s="1"/>
  <c r="W13" i="5" s="1"/>
  <c r="W6" i="5"/>
  <c r="W9" i="5" s="1"/>
  <c r="W10" i="5" s="1"/>
  <c r="X12" i="5" s="1"/>
  <c r="X13" i="5" s="1"/>
  <c r="V6" i="5"/>
  <c r="U6" i="5"/>
  <c r="T6" i="5"/>
  <c r="T9" i="5" s="1"/>
  <c r="T10" i="5" s="1"/>
  <c r="S11" i="5" s="1"/>
  <c r="S13" i="5" s="1"/>
  <c r="S6" i="5"/>
  <c r="R6" i="5"/>
  <c r="Q6" i="5"/>
  <c r="P6" i="5"/>
  <c r="O6" i="5"/>
  <c r="O9" i="5" s="1"/>
  <c r="O10" i="5" s="1"/>
  <c r="P12" i="5" s="1"/>
  <c r="P13" i="5" s="1"/>
  <c r="N6" i="5"/>
  <c r="M6" i="5"/>
  <c r="L6" i="5"/>
  <c r="L9" i="5" s="1"/>
  <c r="L10" i="5" s="1"/>
  <c r="K11" i="5" s="1"/>
  <c r="K13" i="5" s="1"/>
  <c r="K6" i="5"/>
  <c r="J6" i="5"/>
  <c r="I6" i="5"/>
  <c r="H6" i="5"/>
  <c r="G6" i="5"/>
  <c r="G9" i="5" s="1"/>
  <c r="G10" i="5" s="1"/>
  <c r="H12" i="5" s="1"/>
  <c r="H13" i="5" s="1"/>
  <c r="F6" i="5"/>
  <c r="E6" i="5"/>
  <c r="D6" i="5"/>
  <c r="D9" i="5" s="1"/>
  <c r="D10" i="5" s="1"/>
  <c r="C11" i="5" s="1"/>
  <c r="C13" i="5" s="1"/>
  <c r="C6" i="5"/>
  <c r="B6" i="5"/>
  <c r="B16" i="5" s="1"/>
  <c r="B17" i="5" s="1"/>
  <c r="B18" i="5" s="1"/>
  <c r="A6" i="5"/>
  <c r="A16" i="5" s="1"/>
  <c r="A17" i="5" s="1"/>
  <c r="A18" i="5" s="1"/>
  <c r="AF1" i="5"/>
  <c r="AE1" i="5"/>
  <c r="E16" i="5" l="1"/>
  <c r="G16" i="5" s="1"/>
  <c r="G17" i="5"/>
  <c r="C19" i="5"/>
  <c r="E17" i="5"/>
  <c r="E19" i="5"/>
  <c r="A20" i="5"/>
  <c r="A21" i="5" s="1"/>
  <c r="A22" i="5" s="1"/>
  <c r="E9" i="5"/>
  <c r="E10" i="5" s="1"/>
  <c r="F12" i="5" s="1"/>
  <c r="F13" i="5" s="1"/>
  <c r="F19" i="5" s="1"/>
  <c r="H19" i="5" s="1"/>
  <c r="M9" i="5"/>
  <c r="M10" i="5" s="1"/>
  <c r="N12" i="5" s="1"/>
  <c r="N13" i="5" s="1"/>
  <c r="U9" i="5"/>
  <c r="U10" i="5" s="1"/>
  <c r="V12" i="5" s="1"/>
  <c r="V13" i="5" s="1"/>
  <c r="Z15" i="5"/>
  <c r="Z16" i="5" s="1"/>
  <c r="Z17" i="5" s="1"/>
  <c r="R9" i="5"/>
  <c r="R10" i="5" s="1"/>
  <c r="Q11" i="5" s="1"/>
  <c r="Q13" i="5" s="1"/>
  <c r="H9" i="5"/>
  <c r="H10" i="5" s="1"/>
  <c r="G11" i="5" s="1"/>
  <c r="G13" i="5" s="1"/>
  <c r="P9" i="5"/>
  <c r="P10" i="5" s="1"/>
  <c r="O11" i="5" s="1"/>
  <c r="O13" i="5" s="1"/>
  <c r="AA15" i="5"/>
  <c r="AA16" i="5" s="1"/>
  <c r="AA17" i="5" s="1"/>
  <c r="A9" i="5"/>
  <c r="A10" i="5" s="1"/>
  <c r="B12" i="5" s="1"/>
  <c r="B13" i="5" s="1"/>
  <c r="D19" i="5" s="1"/>
  <c r="F17" i="5" s="1"/>
  <c r="H17" i="5" s="1"/>
  <c r="J17" i="5" s="1"/>
  <c r="I9" i="5"/>
  <c r="I10" i="5" s="1"/>
  <c r="J12" i="5" s="1"/>
  <c r="J13" i="5" s="1"/>
  <c r="Q9" i="5"/>
  <c r="Q10" i="5" s="1"/>
  <c r="R12" i="5" s="1"/>
  <c r="R13" i="5" s="1"/>
  <c r="C15" i="5"/>
  <c r="E15" i="5" s="1"/>
  <c r="D15" i="5"/>
  <c r="B20" i="5" s="1"/>
  <c r="B21" i="5" s="1"/>
  <c r="B22" i="5" s="1"/>
  <c r="I17" i="5" l="1"/>
  <c r="AA48" i="5"/>
  <c r="AA50" i="5"/>
  <c r="AA19" i="5"/>
  <c r="AA47" i="5"/>
  <c r="AC15" i="5" s="1"/>
  <c r="AC16" i="5" s="1"/>
  <c r="AC17" i="5" s="1"/>
  <c r="A23" i="5"/>
  <c r="A24" i="5" s="1"/>
  <c r="A25" i="5" s="1"/>
  <c r="J19" i="5"/>
  <c r="L19" i="5" s="1"/>
  <c r="G19" i="5"/>
  <c r="I19" i="5" s="1"/>
  <c r="K19" i="5" s="1"/>
  <c r="M19" i="5" s="1"/>
  <c r="O19" i="5" s="1"/>
  <c r="Q19" i="5" s="1"/>
  <c r="S19" i="5" s="1"/>
  <c r="U19" i="5" s="1"/>
  <c r="W19" i="5" s="1"/>
  <c r="N19" i="5"/>
  <c r="P19" i="5" s="1"/>
  <c r="R19" i="5" s="1"/>
  <c r="T19" i="5" s="1"/>
  <c r="V19" i="5" s="1"/>
  <c r="X19" i="5" s="1"/>
  <c r="G15" i="5"/>
  <c r="I15" i="5" s="1"/>
  <c r="K15" i="5" s="1"/>
  <c r="M15" i="5" s="1"/>
  <c r="F15" i="5"/>
  <c r="F16" i="5"/>
  <c r="H16" i="5" s="1"/>
  <c r="Z50" i="5"/>
  <c r="Z19" i="5"/>
  <c r="Z47" i="5"/>
  <c r="AB15" i="5" s="1"/>
  <c r="AB16" i="5" s="1"/>
  <c r="AB17" i="5" s="1"/>
  <c r="Z48" i="5"/>
  <c r="B23" i="5" l="1"/>
  <c r="B24" i="5" s="1"/>
  <c r="B25" i="5" s="1"/>
  <c r="H15" i="5"/>
  <c r="J15" i="5" s="1"/>
  <c r="AB19" i="5"/>
  <c r="AB50" i="5"/>
  <c r="AB47" i="5"/>
  <c r="AB48" i="5"/>
  <c r="I16" i="5"/>
  <c r="K16" i="5" s="1"/>
  <c r="M16" i="5" s="1"/>
  <c r="AC50" i="5"/>
  <c r="AC19" i="5"/>
  <c r="AC47" i="5"/>
  <c r="AC48" i="5"/>
  <c r="A26" i="5"/>
  <c r="A27" i="5" s="1"/>
  <c r="A28" i="5" s="1"/>
  <c r="K17" i="5"/>
  <c r="B26" i="5"/>
  <c r="B27" i="5" s="1"/>
  <c r="B28" i="5" s="1"/>
  <c r="J16" i="5"/>
  <c r="L16" i="5" s="1"/>
  <c r="N16" i="5" s="1"/>
  <c r="L17" i="5"/>
  <c r="A29" i="5" l="1"/>
  <c r="A30" i="5" s="1"/>
  <c r="A31" i="5" s="1"/>
  <c r="M17" i="5"/>
  <c r="A35" i="5" s="1"/>
  <c r="A36" i="5" s="1"/>
  <c r="A37" i="5" s="1"/>
  <c r="A32" i="5"/>
  <c r="A33" i="5" s="1"/>
  <c r="A34" i="5" s="1"/>
  <c r="O15" i="5"/>
  <c r="O16" i="5"/>
  <c r="Q16" i="5" s="1"/>
  <c r="S16" i="5" s="1"/>
  <c r="U16" i="5" s="1"/>
  <c r="W16" i="5" s="1"/>
  <c r="L15" i="5"/>
  <c r="N15" i="5" s="1"/>
  <c r="B35" i="5" s="1"/>
  <c r="B36" i="5" s="1"/>
  <c r="B37" i="5" s="1"/>
  <c r="B29" i="5"/>
  <c r="B30" i="5" s="1"/>
  <c r="B31" i="5" s="1"/>
  <c r="B32" i="5"/>
  <c r="B33" i="5" s="1"/>
  <c r="B34" i="5" s="1"/>
  <c r="N17" i="5"/>
  <c r="P15" i="5"/>
  <c r="P16" i="5"/>
  <c r="R16" i="5" s="1"/>
  <c r="T16" i="5" s="1"/>
  <c r="V16" i="5" s="1"/>
  <c r="X16" i="5" s="1"/>
  <c r="A38" i="5" l="1"/>
  <c r="A39" i="5" s="1"/>
  <c r="A40" i="5" s="1"/>
  <c r="Q15" i="5"/>
  <c r="B38" i="5"/>
  <c r="B39" i="5" s="1"/>
  <c r="B40" i="5" s="1"/>
  <c r="R15" i="5"/>
  <c r="S15" i="5" l="1"/>
  <c r="A41" i="5"/>
  <c r="A42" i="5" s="1"/>
  <c r="A43" i="5" s="1"/>
  <c r="B41" i="5"/>
  <c r="B42" i="5" s="1"/>
  <c r="B43" i="5" s="1"/>
  <c r="T15" i="5"/>
  <c r="B44" i="5" l="1"/>
  <c r="B45" i="5" s="1"/>
  <c r="B46" i="5" s="1"/>
  <c r="V15" i="5"/>
  <c r="U15" i="5"/>
  <c r="A44" i="5"/>
  <c r="A45" i="5" s="1"/>
  <c r="A46" i="5" s="1"/>
  <c r="B47" i="5" l="1"/>
  <c r="B48" i="5" s="1"/>
  <c r="B49" i="5" s="1"/>
  <c r="X15" i="5"/>
  <c r="A47" i="5"/>
  <c r="A48" i="5" s="1"/>
  <c r="A49" i="5" s="1"/>
  <c r="W15" i="5"/>
  <c r="F19" i="6" l="1"/>
  <c r="H19" i="6" s="1"/>
  <c r="J19" i="6" s="1"/>
  <c r="L19" i="6" s="1"/>
  <c r="N19" i="6" s="1"/>
  <c r="P19" i="6" s="1"/>
  <c r="R19" i="6" s="1"/>
  <c r="T19" i="6" s="1"/>
  <c r="V19" i="6" s="1"/>
  <c r="X19" i="6" s="1"/>
  <c r="E19" i="6"/>
  <c r="G19" i="6" s="1"/>
  <c r="I19" i="6" s="1"/>
  <c r="K19" i="6" s="1"/>
  <c r="M19" i="6" s="1"/>
  <c r="O19" i="6" s="1"/>
  <c r="Q19" i="6" s="1"/>
  <c r="S19" i="6" s="1"/>
  <c r="U19" i="6" s="1"/>
  <c r="W19" i="6" s="1"/>
  <c r="D19" i="6"/>
  <c r="C19" i="6"/>
  <c r="D17" i="6"/>
  <c r="F17" i="6" s="1"/>
  <c r="H17" i="6" s="1"/>
  <c r="C17" i="6"/>
  <c r="E17" i="6" s="1"/>
  <c r="G17" i="6" s="1"/>
  <c r="I17" i="6" s="1"/>
  <c r="K17" i="6" s="1"/>
  <c r="M17" i="6" s="1"/>
  <c r="O16" i="6" s="1"/>
  <c r="D16" i="6"/>
  <c r="B20" i="6" s="1"/>
  <c r="B21" i="6" s="1"/>
  <c r="B22" i="6" s="1"/>
  <c r="C16" i="6"/>
  <c r="A20" i="6" s="1"/>
  <c r="A21" i="6" s="1"/>
  <c r="A22" i="6" s="1"/>
  <c r="B16" i="6"/>
  <c r="B17" i="6" s="1"/>
  <c r="B18" i="6" s="1"/>
  <c r="A16" i="6"/>
  <c r="A17" i="6" s="1"/>
  <c r="A18" i="6" s="1"/>
  <c r="D15" i="6"/>
  <c r="F15" i="6" s="1"/>
  <c r="C15" i="6"/>
  <c r="E15" i="6" s="1"/>
  <c r="D12" i="6"/>
  <c r="C10" i="6"/>
  <c r="X9" i="6"/>
  <c r="X10" i="6" s="1"/>
  <c r="W11" i="6" s="1"/>
  <c r="W9" i="6"/>
  <c r="W10" i="6" s="1"/>
  <c r="X12" i="6" s="1"/>
  <c r="V9" i="6"/>
  <c r="V10" i="6" s="1"/>
  <c r="U11" i="6" s="1"/>
  <c r="U9" i="6"/>
  <c r="U10" i="6" s="1"/>
  <c r="V12" i="6" s="1"/>
  <c r="T9" i="6"/>
  <c r="T10" i="6" s="1"/>
  <c r="S11" i="6" s="1"/>
  <c r="S9" i="6"/>
  <c r="S10" i="6" s="1"/>
  <c r="T12" i="6" s="1"/>
  <c r="R9" i="6"/>
  <c r="R10" i="6" s="1"/>
  <c r="Q11" i="6" s="1"/>
  <c r="Q9" i="6"/>
  <c r="Q10" i="6" s="1"/>
  <c r="R12" i="6" s="1"/>
  <c r="P9" i="6"/>
  <c r="P10" i="6" s="1"/>
  <c r="O11" i="6" s="1"/>
  <c r="O9" i="6"/>
  <c r="O10" i="6" s="1"/>
  <c r="P12" i="6" s="1"/>
  <c r="N9" i="6"/>
  <c r="N10" i="6" s="1"/>
  <c r="M11" i="6" s="1"/>
  <c r="M9" i="6"/>
  <c r="M10" i="6" s="1"/>
  <c r="N12" i="6" s="1"/>
  <c r="L9" i="6"/>
  <c r="L10" i="6" s="1"/>
  <c r="K11" i="6" s="1"/>
  <c r="K9" i="6"/>
  <c r="K10" i="6" s="1"/>
  <c r="L12" i="6" s="1"/>
  <c r="J9" i="6"/>
  <c r="J10" i="6" s="1"/>
  <c r="I11" i="6" s="1"/>
  <c r="I9" i="6"/>
  <c r="I10" i="6" s="1"/>
  <c r="J12" i="6" s="1"/>
  <c r="H9" i="6"/>
  <c r="H10" i="6" s="1"/>
  <c r="G11" i="6" s="1"/>
  <c r="G9" i="6"/>
  <c r="G10" i="6" s="1"/>
  <c r="H12" i="6" s="1"/>
  <c r="F9" i="6"/>
  <c r="F10" i="6" s="1"/>
  <c r="E11" i="6" s="1"/>
  <c r="E9" i="6"/>
  <c r="E10" i="6" s="1"/>
  <c r="F12" i="6" s="1"/>
  <c r="D9" i="6"/>
  <c r="D10" i="6" s="1"/>
  <c r="C11" i="6" s="1"/>
  <c r="C9" i="6"/>
  <c r="B9" i="6"/>
  <c r="B10" i="6" s="1"/>
  <c r="A11" i="6" s="1"/>
  <c r="A9" i="6"/>
  <c r="A10" i="6" s="1"/>
  <c r="B12" i="6" s="1"/>
  <c r="AF1" i="6"/>
  <c r="AE1" i="6"/>
  <c r="Q16" i="6" l="1"/>
  <c r="S16" i="6" s="1"/>
  <c r="U16" i="6" s="1"/>
  <c r="W16" i="6" s="1"/>
  <c r="J17" i="6"/>
  <c r="L17" i="6" s="1"/>
  <c r="N17" i="6" s="1"/>
  <c r="P16" i="6" s="1"/>
  <c r="G15" i="6"/>
  <c r="H15" i="6"/>
  <c r="E16" i="6"/>
  <c r="G16" i="6" s="1"/>
  <c r="I16" i="6" s="1"/>
  <c r="K16" i="6" s="1"/>
  <c r="M16" i="6" s="1"/>
  <c r="O15" i="6" s="1"/>
  <c r="Q15" i="6" s="1"/>
  <c r="F16" i="6"/>
  <c r="H16" i="6" s="1"/>
  <c r="J16" i="6" s="1"/>
  <c r="L16" i="6" s="1"/>
  <c r="N16" i="6" s="1"/>
  <c r="P15" i="6" s="1"/>
  <c r="R15" i="6" s="1"/>
  <c r="T15" i="6" l="1"/>
  <c r="B23" i="6"/>
  <c r="B24" i="6" s="1"/>
  <c r="B25" i="6" s="1"/>
  <c r="J15" i="6"/>
  <c r="B26" i="6"/>
  <c r="B27" i="6" s="1"/>
  <c r="B28" i="6" s="1"/>
  <c r="A23" i="6"/>
  <c r="A24" i="6" s="1"/>
  <c r="A25" i="6" s="1"/>
  <c r="A41" i="6"/>
  <c r="A42" i="6" s="1"/>
  <c r="A43" i="6" s="1"/>
  <c r="S15" i="6"/>
  <c r="R16" i="6"/>
  <c r="T16" i="6" s="1"/>
  <c r="V16" i="6" s="1"/>
  <c r="X16" i="6" s="1"/>
  <c r="B38" i="6"/>
  <c r="B39" i="6" s="1"/>
  <c r="B40" i="6" s="1"/>
  <c r="I15" i="6"/>
  <c r="A26" i="6"/>
  <c r="A27" i="6" s="1"/>
  <c r="A28" i="6" s="1"/>
  <c r="A38" i="6"/>
  <c r="A39" i="6" s="1"/>
  <c r="A40" i="6" s="1"/>
  <c r="A44" i="6" l="1"/>
  <c r="A45" i="6" s="1"/>
  <c r="A46" i="6" s="1"/>
  <c r="U15" i="6"/>
  <c r="B41" i="6"/>
  <c r="B42" i="6" s="1"/>
  <c r="B43" i="6" s="1"/>
  <c r="B29" i="6"/>
  <c r="B30" i="6" s="1"/>
  <c r="B31" i="6" s="1"/>
  <c r="L15" i="6"/>
  <c r="A29" i="6"/>
  <c r="A30" i="6" s="1"/>
  <c r="A31" i="6" s="1"/>
  <c r="K15" i="6"/>
  <c r="B44" i="6"/>
  <c r="B45" i="6" s="1"/>
  <c r="B46" i="6" s="1"/>
  <c r="V15" i="6"/>
  <c r="B32" i="6" l="1"/>
  <c r="B33" i="6" s="1"/>
  <c r="B34" i="6" s="1"/>
  <c r="N15" i="6"/>
  <c r="B35" i="6" s="1"/>
  <c r="B36" i="6" s="1"/>
  <c r="B37" i="6" s="1"/>
  <c r="A32" i="6"/>
  <c r="A33" i="6" s="1"/>
  <c r="A34" i="6" s="1"/>
  <c r="M15" i="6"/>
  <c r="A35" i="6" s="1"/>
  <c r="A36" i="6" s="1"/>
  <c r="A37" i="6" s="1"/>
  <c r="W15" i="6"/>
  <c r="A47" i="6"/>
  <c r="A48" i="6" s="1"/>
  <c r="A49" i="6" s="1"/>
  <c r="X15" i="6"/>
  <c r="B47" i="6"/>
  <c r="B48" i="6" s="1"/>
  <c r="B49" i="6" s="1"/>
  <c r="AJ30" i="4" l="1"/>
  <c r="AI30" i="4"/>
  <c r="AH28" i="4"/>
  <c r="AJ28" i="4"/>
  <c r="AK28" i="4"/>
  <c r="AG28" i="4"/>
  <c r="AK17" i="4"/>
  <c r="AK18" i="4"/>
  <c r="AK19" i="4"/>
  <c r="AK20" i="4"/>
  <c r="AK21" i="4"/>
  <c r="AK22" i="4"/>
  <c r="AK23" i="4"/>
  <c r="AK24" i="4"/>
  <c r="AK25" i="4"/>
  <c r="AK26" i="4"/>
  <c r="AK27" i="4"/>
  <c r="AJ17" i="4"/>
  <c r="AJ18" i="4"/>
  <c r="AJ19" i="4"/>
  <c r="AJ20" i="4"/>
  <c r="AJ21" i="4"/>
  <c r="AJ22" i="4"/>
  <c r="AJ23" i="4"/>
  <c r="AJ24" i="4"/>
  <c r="AJ25" i="4"/>
  <c r="AJ26" i="4"/>
  <c r="AJ27" i="4"/>
  <c r="AK16" i="4"/>
  <c r="AJ16" i="4"/>
  <c r="AH17" i="4"/>
  <c r="AH18" i="4"/>
  <c r="AH19" i="4"/>
  <c r="AH20" i="4"/>
  <c r="AH21" i="4"/>
  <c r="AH22" i="4"/>
  <c r="AH23" i="4"/>
  <c r="AH24" i="4"/>
  <c r="AH25" i="4"/>
  <c r="AH26" i="4"/>
  <c r="AH27" i="4"/>
  <c r="AG17" i="4"/>
  <c r="AG18" i="4"/>
  <c r="AG19" i="4"/>
  <c r="AG20" i="4"/>
  <c r="AG21" i="4"/>
  <c r="AG22" i="4"/>
  <c r="AG23" i="4"/>
  <c r="AG24" i="4"/>
  <c r="AG25" i="4"/>
  <c r="AG26" i="4"/>
  <c r="AG27" i="4"/>
  <c r="AH16" i="4"/>
  <c r="AG16" i="4"/>
  <c r="AJ30" i="3"/>
  <c r="AI30" i="3"/>
  <c r="AH28" i="3"/>
  <c r="AJ28" i="3"/>
  <c r="AK28" i="3"/>
  <c r="AG28" i="3"/>
  <c r="AK17" i="3"/>
  <c r="AK18" i="3"/>
  <c r="AK19" i="3"/>
  <c r="AK20" i="3"/>
  <c r="AK21" i="3"/>
  <c r="AK22" i="3"/>
  <c r="AK23" i="3"/>
  <c r="AK24" i="3"/>
  <c r="AK25" i="3"/>
  <c r="AK26" i="3"/>
  <c r="AK27" i="3"/>
  <c r="AJ17" i="3"/>
  <c r="AJ18" i="3"/>
  <c r="AJ19" i="3"/>
  <c r="AJ20" i="3"/>
  <c r="AJ21" i="3"/>
  <c r="AJ22" i="3"/>
  <c r="AJ23" i="3"/>
  <c r="AJ24" i="3"/>
  <c r="AJ25" i="3"/>
  <c r="AJ26" i="3"/>
  <c r="AJ27" i="3"/>
  <c r="AK16" i="3"/>
  <c r="AJ16" i="3"/>
  <c r="AH17" i="3"/>
  <c r="AH18" i="3"/>
  <c r="AH19" i="3"/>
  <c r="AH20" i="3"/>
  <c r="AH21" i="3"/>
  <c r="AH22" i="3"/>
  <c r="AH23" i="3"/>
  <c r="AH24" i="3"/>
  <c r="AH25" i="3"/>
  <c r="AH26" i="3"/>
  <c r="AH27" i="3"/>
  <c r="AG17" i="3"/>
  <c r="AG18" i="3"/>
  <c r="AG19" i="3"/>
  <c r="AG20" i="3"/>
  <c r="AG21" i="3"/>
  <c r="AG22" i="3"/>
  <c r="AG23" i="3"/>
  <c r="AG24" i="3"/>
  <c r="AG25" i="3"/>
  <c r="AG26" i="3"/>
  <c r="AG27" i="3"/>
  <c r="AH16" i="3"/>
  <c r="AG16" i="3"/>
  <c r="AI31" i="2"/>
  <c r="AH31" i="2"/>
  <c r="AG29" i="2"/>
  <c r="AI29" i="2"/>
  <c r="AJ29" i="2"/>
  <c r="AF29" i="2"/>
  <c r="AJ17" i="2"/>
  <c r="AJ18" i="2"/>
  <c r="AJ19" i="2"/>
  <c r="AJ20" i="2"/>
  <c r="AJ21" i="2"/>
  <c r="AJ22" i="2"/>
  <c r="AJ23" i="2"/>
  <c r="AJ24" i="2"/>
  <c r="AJ25" i="2"/>
  <c r="AJ26" i="2"/>
  <c r="AJ27" i="2"/>
  <c r="AI17" i="2"/>
  <c r="AI18" i="2"/>
  <c r="AI19" i="2"/>
  <c r="AI20" i="2"/>
  <c r="AI21" i="2"/>
  <c r="AI22" i="2"/>
  <c r="AI23" i="2"/>
  <c r="AI24" i="2"/>
  <c r="AI25" i="2"/>
  <c r="AI26" i="2"/>
  <c r="AI27" i="2"/>
  <c r="AJ16" i="2"/>
  <c r="AI16" i="2"/>
  <c r="AG17" i="2"/>
  <c r="AG18" i="2"/>
  <c r="AG19" i="2"/>
  <c r="AG20" i="2"/>
  <c r="AG21" i="2"/>
  <c r="AG22" i="2"/>
  <c r="AG23" i="2"/>
  <c r="AG24" i="2"/>
  <c r="AG25" i="2"/>
  <c r="AG26" i="2"/>
  <c r="AG27" i="2"/>
  <c r="AF17" i="2"/>
  <c r="AF18" i="2"/>
  <c r="AF19" i="2"/>
  <c r="AF20" i="2"/>
  <c r="AF21" i="2"/>
  <c r="AF22" i="2"/>
  <c r="AF23" i="2"/>
  <c r="AF24" i="2"/>
  <c r="AF25" i="2"/>
  <c r="AF26" i="2"/>
  <c r="AF27" i="2"/>
  <c r="AG16" i="2"/>
  <c r="AF16" i="2"/>
  <c r="AI3" i="4"/>
  <c r="AI4" i="4"/>
  <c r="AI5" i="4"/>
  <c r="AI6" i="4"/>
  <c r="AI7" i="4"/>
  <c r="AI8" i="4"/>
  <c r="AI9" i="4"/>
  <c r="AI10" i="4"/>
  <c r="AI11" i="4"/>
  <c r="AI12" i="4"/>
  <c r="AI13" i="4"/>
  <c r="AH3" i="4"/>
  <c r="AH4" i="4"/>
  <c r="AH5" i="4"/>
  <c r="AH6" i="4"/>
  <c r="AH7" i="4"/>
  <c r="AH8" i="4"/>
  <c r="AH9" i="4"/>
  <c r="AH10" i="4"/>
  <c r="AH11" i="4"/>
  <c r="AH12" i="4"/>
  <c r="AH13" i="4"/>
  <c r="AI2" i="4"/>
  <c r="AH2" i="4"/>
  <c r="AH3" i="3"/>
  <c r="AH4" i="3"/>
  <c r="AH5" i="3"/>
  <c r="AH6" i="3"/>
  <c r="AH7" i="3"/>
  <c r="AH8" i="3"/>
  <c r="AH9" i="3"/>
  <c r="AH10" i="3"/>
  <c r="AH11" i="3"/>
  <c r="AH12" i="3"/>
  <c r="AH13" i="3"/>
  <c r="AG3" i="3"/>
  <c r="AG4" i="3"/>
  <c r="AG5" i="3"/>
  <c r="AG6" i="3"/>
  <c r="AG7" i="3"/>
  <c r="AG8" i="3"/>
  <c r="AG9" i="3"/>
  <c r="AG10" i="3"/>
  <c r="AG11" i="3"/>
  <c r="AG12" i="3"/>
  <c r="AG13" i="3"/>
  <c r="AH2" i="3"/>
  <c r="AG2" i="3"/>
  <c r="AI3" i="2"/>
  <c r="AI4" i="2"/>
  <c r="AI5" i="2"/>
  <c r="AI6" i="2"/>
  <c r="AI7" i="2"/>
  <c r="AI8" i="2"/>
  <c r="AI9" i="2"/>
  <c r="AI10" i="2"/>
  <c r="AI11" i="2"/>
  <c r="AI12" i="2"/>
  <c r="AI13" i="2"/>
  <c r="AH3" i="2"/>
  <c r="AH4" i="2"/>
  <c r="AH5" i="2"/>
  <c r="AH6" i="2"/>
  <c r="AH7" i="2"/>
  <c r="AH8" i="2"/>
  <c r="AH9" i="2"/>
  <c r="AH10" i="2"/>
  <c r="AH11" i="2"/>
  <c r="AH12" i="2"/>
  <c r="AH13" i="2"/>
  <c r="AI2" i="2"/>
  <c r="AH2" i="2"/>
  <c r="AI31" i="1"/>
  <c r="AH31" i="1"/>
  <c r="AG29" i="1"/>
  <c r="AI29" i="1"/>
  <c r="AJ29" i="1"/>
  <c r="AF29" i="1"/>
  <c r="AJ17" i="1"/>
  <c r="AJ18" i="1"/>
  <c r="AJ19" i="1"/>
  <c r="AJ20" i="1"/>
  <c r="AJ21" i="1"/>
  <c r="AJ22" i="1"/>
  <c r="AJ23" i="1"/>
  <c r="AJ24" i="1"/>
  <c r="AJ25" i="1"/>
  <c r="AJ26" i="1"/>
  <c r="AJ27" i="1"/>
  <c r="AI17" i="1"/>
  <c r="AI18" i="1"/>
  <c r="AI19" i="1"/>
  <c r="AI20" i="1"/>
  <c r="AI21" i="1"/>
  <c r="AI22" i="1"/>
  <c r="AI23" i="1"/>
  <c r="AI24" i="1"/>
  <c r="AI25" i="1"/>
  <c r="AI26" i="1"/>
  <c r="AI27" i="1"/>
  <c r="AJ16" i="1"/>
  <c r="AI16" i="1"/>
  <c r="AG17" i="1"/>
  <c r="AG18" i="1"/>
  <c r="AG19" i="1"/>
  <c r="AG20" i="1"/>
  <c r="AG21" i="1"/>
  <c r="AG22" i="1"/>
  <c r="AG23" i="1"/>
  <c r="AG24" i="1"/>
  <c r="AG25" i="1"/>
  <c r="AG26" i="1"/>
  <c r="AG27" i="1"/>
  <c r="AG16" i="1"/>
  <c r="AF17" i="1"/>
  <c r="AF18" i="1"/>
  <c r="AF19" i="1"/>
  <c r="AF20" i="1"/>
  <c r="AF21" i="1"/>
  <c r="AF22" i="1"/>
  <c r="AF23" i="1"/>
  <c r="AF24" i="1"/>
  <c r="AF25" i="1"/>
  <c r="AF26" i="1"/>
  <c r="AF27" i="1"/>
  <c r="AF16" i="1"/>
  <c r="AG3" i="1"/>
  <c r="AG4" i="1"/>
  <c r="AG5" i="1"/>
  <c r="AG6" i="1"/>
  <c r="AG7" i="1"/>
  <c r="AG8" i="1"/>
  <c r="AG9" i="1"/>
  <c r="AG10" i="1"/>
  <c r="AG11" i="1"/>
  <c r="AG12" i="1"/>
  <c r="AG13" i="1"/>
  <c r="AG2" i="1"/>
  <c r="AF3" i="1"/>
  <c r="AF4" i="1"/>
  <c r="AF5" i="1"/>
  <c r="AF6" i="1"/>
  <c r="AF7" i="1"/>
  <c r="AF8" i="1"/>
  <c r="AF9" i="1"/>
  <c r="AF10" i="1"/>
  <c r="AF11" i="1"/>
  <c r="AF12" i="1"/>
  <c r="AF13" i="1"/>
  <c r="AF2" i="1"/>
  <c r="AA3" i="1"/>
  <c r="AA4" i="1"/>
  <c r="AA5" i="1"/>
  <c r="AA6" i="1"/>
  <c r="AA7" i="1"/>
  <c r="AA8" i="1"/>
  <c r="AA9" i="1"/>
  <c r="AA10" i="1"/>
  <c r="AA11" i="1"/>
  <c r="AA12" i="1"/>
  <c r="AA13" i="1"/>
  <c r="AA2" i="1"/>
  <c r="AA3" i="4"/>
  <c r="AA4" i="4"/>
  <c r="AA5" i="4"/>
  <c r="AA6" i="4"/>
  <c r="AA7" i="4"/>
  <c r="AA8" i="4"/>
  <c r="AA9" i="4"/>
  <c r="AA10" i="4"/>
  <c r="AA11" i="4"/>
  <c r="AA12" i="4"/>
  <c r="AA13" i="4"/>
  <c r="AA2" i="4"/>
  <c r="Z3" i="4"/>
  <c r="Z4" i="4"/>
  <c r="Z5" i="4"/>
  <c r="Z6" i="4"/>
  <c r="Z7" i="4"/>
  <c r="Z8" i="4"/>
  <c r="Z9" i="4"/>
  <c r="Z10" i="4"/>
  <c r="Z11" i="4"/>
  <c r="Z12" i="4"/>
  <c r="Z13" i="4"/>
  <c r="Z2" i="4"/>
  <c r="Y3" i="4"/>
  <c r="Y4" i="4"/>
  <c r="Y5" i="4"/>
  <c r="Y6" i="4"/>
  <c r="Y7" i="4"/>
  <c r="Y8" i="4"/>
  <c r="Y9" i="4"/>
  <c r="Y10" i="4"/>
  <c r="Y11" i="4"/>
  <c r="Y12" i="4"/>
  <c r="Y13" i="4"/>
  <c r="Y2" i="4"/>
  <c r="W16" i="4"/>
  <c r="V16" i="4"/>
  <c r="AA3" i="3"/>
  <c r="AA4" i="3"/>
  <c r="AA5" i="3"/>
  <c r="AA6" i="3"/>
  <c r="AA7" i="3"/>
  <c r="AA8" i="3"/>
  <c r="AA9" i="3"/>
  <c r="AA10" i="3"/>
  <c r="AA11" i="3"/>
  <c r="AA12" i="3"/>
  <c r="AA13" i="3"/>
  <c r="AA2" i="3"/>
  <c r="Z3" i="3"/>
  <c r="Z4" i="3"/>
  <c r="Z5" i="3"/>
  <c r="Z6" i="3"/>
  <c r="Z7" i="3"/>
  <c r="Z8" i="3"/>
  <c r="Z9" i="3"/>
  <c r="Z10" i="3"/>
  <c r="Z11" i="3"/>
  <c r="Z12" i="3"/>
  <c r="Z13" i="3"/>
  <c r="Z2" i="3"/>
  <c r="Y3" i="3"/>
  <c r="Y4" i="3"/>
  <c r="Y5" i="3"/>
  <c r="Y6" i="3"/>
  <c r="Y7" i="3"/>
  <c r="Y8" i="3"/>
  <c r="Y9" i="3"/>
  <c r="Y10" i="3"/>
  <c r="Y11" i="3"/>
  <c r="Y12" i="3"/>
  <c r="Y13" i="3"/>
  <c r="Y2" i="3"/>
  <c r="W16" i="3"/>
  <c r="V16" i="3"/>
  <c r="Z3" i="2"/>
  <c r="Z4" i="2"/>
  <c r="Z5" i="2"/>
  <c r="Z6" i="2"/>
  <c r="Z7" i="2"/>
  <c r="Z8" i="2"/>
  <c r="Z9" i="2"/>
  <c r="Z10" i="2"/>
  <c r="Z11" i="2"/>
  <c r="AA11" i="2" s="1"/>
  <c r="Z12" i="2"/>
  <c r="AA12" i="2" s="1"/>
  <c r="Z13" i="2"/>
  <c r="AA13" i="2" s="1"/>
  <c r="Z2" i="2"/>
  <c r="Y3" i="2"/>
  <c r="Y4" i="2"/>
  <c r="Y5" i="2"/>
  <c r="Y6" i="2"/>
  <c r="Y7" i="2"/>
  <c r="Y8" i="2"/>
  <c r="Y9" i="2"/>
  <c r="Y10" i="2"/>
  <c r="Y11" i="2"/>
  <c r="Y12" i="2"/>
  <c r="Y13" i="2"/>
  <c r="Y2" i="2"/>
  <c r="AA3" i="2"/>
  <c r="AA4" i="2"/>
  <c r="AA5" i="2"/>
  <c r="AA6" i="2"/>
  <c r="AA7" i="2"/>
  <c r="AA8" i="2"/>
  <c r="AA9" i="2"/>
  <c r="W16" i="2"/>
  <c r="V16" i="2"/>
  <c r="AA10" i="2" l="1"/>
  <c r="AA2" i="2"/>
  <c r="Z3" i="1" l="1"/>
  <c r="Z4" i="1"/>
  <c r="Z5" i="1"/>
  <c r="Z6" i="1"/>
  <c r="Z7" i="1"/>
  <c r="Z8" i="1"/>
  <c r="Z9" i="1"/>
  <c r="Z10" i="1"/>
  <c r="Z11" i="1"/>
  <c r="Z12" i="1"/>
  <c r="Z13" i="1"/>
  <c r="Z2" i="1"/>
  <c r="Y3" i="1"/>
  <c r="Y4" i="1"/>
  <c r="Y5" i="1"/>
  <c r="Y6" i="1"/>
  <c r="Y7" i="1"/>
  <c r="Y8" i="1"/>
  <c r="Y9" i="1"/>
  <c r="Y10" i="1"/>
  <c r="Y11" i="1"/>
  <c r="Y12" i="1"/>
  <c r="Y13" i="1"/>
  <c r="Y2" i="1"/>
  <c r="W16" i="1"/>
  <c r="V16" i="1"/>
</calcChain>
</file>

<file path=xl/sharedStrings.xml><?xml version="1.0" encoding="utf-8"?>
<sst xmlns="http://schemas.openxmlformats.org/spreadsheetml/2006/main" count="86" uniqueCount="40">
  <si>
    <t>H11</t>
    <phoneticPr fontId="2" type="noConversion"/>
  </si>
  <si>
    <t>H22</t>
    <phoneticPr fontId="2" type="noConversion"/>
  </si>
  <si>
    <t>H23</t>
    <phoneticPr fontId="2" type="noConversion"/>
  </si>
  <si>
    <t>H24</t>
    <phoneticPr fontId="2" type="noConversion"/>
  </si>
  <si>
    <t>H25</t>
    <phoneticPr fontId="2" type="noConversion"/>
  </si>
  <si>
    <t>H33</t>
    <phoneticPr fontId="2" type="noConversion"/>
  </si>
  <si>
    <t>H34</t>
    <phoneticPr fontId="2" type="noConversion"/>
  </si>
  <si>
    <t>H35</t>
    <phoneticPr fontId="2" type="noConversion"/>
  </si>
  <si>
    <t>H44</t>
    <phoneticPr fontId="2" type="noConversion"/>
  </si>
  <si>
    <t>H45</t>
    <phoneticPr fontId="2" type="noConversion"/>
  </si>
  <si>
    <t>H55</t>
    <phoneticPr fontId="2" type="noConversion"/>
  </si>
  <si>
    <t>H66</t>
    <phoneticPr fontId="2" type="noConversion"/>
  </si>
  <si>
    <t>H22</t>
    <phoneticPr fontId="2" type="noConversion"/>
  </si>
  <si>
    <t>H34</t>
    <phoneticPr fontId="2" type="noConversion"/>
  </si>
  <si>
    <t>H55</t>
    <phoneticPr fontId="2" type="noConversion"/>
  </si>
  <si>
    <t>m</t>
    <phoneticPr fontId="2" type="noConversion"/>
  </si>
  <si>
    <t>mH</t>
    <phoneticPr fontId="2" type="noConversion"/>
  </si>
  <si>
    <t>(1-K)^(-1)</t>
    <phoneticPr fontId="2" type="noConversion"/>
  </si>
  <si>
    <t>H33</t>
    <phoneticPr fontId="2" type="noConversion"/>
  </si>
  <si>
    <t>H44</t>
    <phoneticPr fontId="2" type="noConversion"/>
  </si>
  <si>
    <t>mH</t>
    <phoneticPr fontId="2" type="noConversion"/>
  </si>
  <si>
    <t>(1-K)^(-1)</t>
    <phoneticPr fontId="2" type="noConversion"/>
  </si>
  <si>
    <t>H22</t>
    <phoneticPr fontId="2" type="noConversion"/>
  </si>
  <si>
    <t>H34</t>
    <phoneticPr fontId="2" type="noConversion"/>
  </si>
  <si>
    <t>H55</t>
    <phoneticPr fontId="2" type="noConversion"/>
  </si>
  <si>
    <t>m</t>
    <phoneticPr fontId="2" type="noConversion"/>
  </si>
  <si>
    <t>mH</t>
    <phoneticPr fontId="2" type="noConversion"/>
  </si>
  <si>
    <t>(1-K)^(-1)</t>
    <phoneticPr fontId="2" type="noConversion"/>
  </si>
  <si>
    <t>H44</t>
    <phoneticPr fontId="2" type="noConversion"/>
  </si>
  <si>
    <t>H55</t>
    <phoneticPr fontId="2" type="noConversion"/>
  </si>
  <si>
    <t>H22</t>
    <phoneticPr fontId="2" type="noConversion"/>
  </si>
  <si>
    <t>H34</t>
    <phoneticPr fontId="2" type="noConversion"/>
  </si>
  <si>
    <t>m</t>
    <phoneticPr fontId="2" type="noConversion"/>
  </si>
  <si>
    <t>mH</t>
    <phoneticPr fontId="2" type="noConversion"/>
  </si>
  <si>
    <t>(1-K)^(-1)</t>
    <phoneticPr fontId="2" type="noConversion"/>
  </si>
  <si>
    <t>H33</t>
    <phoneticPr fontId="2" type="noConversion"/>
  </si>
  <si>
    <t>H4</t>
    <phoneticPr fontId="2" type="noConversion"/>
  </si>
  <si>
    <t>H3</t>
    <phoneticPr fontId="2" type="noConversion"/>
  </si>
  <si>
    <t>H5</t>
    <phoneticPr fontId="2" type="noConversion"/>
  </si>
  <si>
    <t>aggregated degree of belief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</si>
</sst>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4"/>
      <name val="等线"/>
      <family val="2"/>
      <scheme val="minor"/>
    </font>
    <font>
      <sz val="11"/>
      <color rgb="FFFFC000"/>
      <name val="等线"/>
      <family val="2"/>
      <scheme val="minor"/>
    </font>
    <font>
      <sz val="11"/>
      <color theme="9"/>
      <name val="等线"/>
      <family val="2"/>
      <scheme val="minor"/>
    </font>
    <font>
      <sz val="11"/>
      <color theme="5" tint="-0.499984740745262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rgb="FF7030A0"/>
      <name val="等线"/>
      <family val="2"/>
      <scheme val="minor"/>
    </font>
    <font>
      <sz val="11"/>
      <color theme="4" tint="-0.249977111117893"/>
      <name val="等线"/>
      <family val="2"/>
      <scheme val="minor"/>
    </font>
    <font>
      <sz val="11"/>
      <color rgb="FFC00000"/>
      <name val="等线"/>
      <family val="2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76" fontId="3" fillId="0" borderId="0" xfId="0" applyNumberFormat="1" applyFont="1"/>
    <xf numFmtId="0" fontId="3" fillId="0" borderId="0" xfId="0" applyFont="1"/>
    <xf numFmtId="176" fontId="1" fillId="0" borderId="0" xfId="0" applyNumberFormat="1" applyFont="1"/>
    <xf numFmtId="176" fontId="4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0" fillId="0" borderId="1" xfId="0" applyBorder="1"/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"/>
  <sheetViews>
    <sheetView topLeftCell="T1" workbookViewId="0">
      <selection activeCell="AF1" sqref="AF1:AG1"/>
    </sheetView>
  </sheetViews>
  <sheetFormatPr defaultRowHeight="14" x14ac:dyDescent="0.3"/>
  <cols>
    <col min="2" max="21" width="8.6640625" customWidth="1"/>
    <col min="34" max="34" width="8.6640625" style="1"/>
    <col min="37" max="37" width="8.6640625" style="1"/>
  </cols>
  <sheetData>
    <row r="1" spans="1:36" s="1" customFormat="1" x14ac:dyDescent="0.3">
      <c r="B1" s="1">
        <v>1</v>
      </c>
      <c r="C1" s="1">
        <v>1.0598462311497074</v>
      </c>
      <c r="D1" s="1">
        <v>1</v>
      </c>
      <c r="E1" s="1">
        <v>1.0870142601548287</v>
      </c>
      <c r="F1" s="1">
        <v>1</v>
      </c>
      <c r="G1" s="1">
        <v>1.0046398170092616</v>
      </c>
      <c r="H1" s="1">
        <v>1</v>
      </c>
      <c r="I1" s="1">
        <v>1.0586668181164536</v>
      </c>
      <c r="J1" s="1">
        <v>1</v>
      </c>
      <c r="K1" s="1">
        <v>1.0102622419310581</v>
      </c>
      <c r="L1" s="1">
        <v>1</v>
      </c>
      <c r="M1" s="1">
        <v>1.0063594449987465</v>
      </c>
      <c r="N1" s="1">
        <v>1</v>
      </c>
      <c r="O1" s="1">
        <v>1.0041309203714073</v>
      </c>
      <c r="P1" s="1">
        <v>1</v>
      </c>
      <c r="Q1" s="1">
        <v>1.1226078385314824</v>
      </c>
      <c r="R1" s="1">
        <v>1</v>
      </c>
      <c r="S1" s="1">
        <v>1.0212580360530041</v>
      </c>
      <c r="T1" s="1">
        <v>1</v>
      </c>
      <c r="U1" s="1">
        <v>1.0367863296308553</v>
      </c>
      <c r="V1" s="1">
        <v>1</v>
      </c>
      <c r="W1" s="1">
        <v>1.0104748741346958</v>
      </c>
      <c r="AF1" s="19" t="s">
        <v>39</v>
      </c>
      <c r="AG1" s="19"/>
    </row>
    <row r="2" spans="1:36" x14ac:dyDescent="0.3">
      <c r="A2" s="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1.286741455419019E-3</v>
      </c>
      <c r="H2">
        <v>0</v>
      </c>
      <c r="I2">
        <v>1.3450663782694154E-3</v>
      </c>
      <c r="J2">
        <v>0</v>
      </c>
      <c r="K2">
        <v>1.8503729724221618E-3</v>
      </c>
      <c r="L2">
        <v>0</v>
      </c>
      <c r="M2">
        <v>3.1616354509986784E-3</v>
      </c>
      <c r="N2">
        <v>0</v>
      </c>
      <c r="O2">
        <v>3.1429489561372705E-3</v>
      </c>
      <c r="P2">
        <v>0</v>
      </c>
      <c r="Q2">
        <v>3.167706962742255E-3</v>
      </c>
      <c r="R2">
        <v>0</v>
      </c>
      <c r="S2">
        <v>3.2149889051739005E-3</v>
      </c>
      <c r="T2">
        <v>0</v>
      </c>
      <c r="U2">
        <v>3.3089237740075361E-3</v>
      </c>
      <c r="V2">
        <v>0</v>
      </c>
      <c r="W2">
        <v>3.8062887853601017E-3</v>
      </c>
      <c r="Y2">
        <f>V2/0.151175</f>
        <v>0</v>
      </c>
      <c r="Z2">
        <f>W2/0.863198</f>
        <v>4.409519930954545E-3</v>
      </c>
      <c r="AA2">
        <f>AVERAGE(Y2:Z2)</f>
        <v>2.2047599654772725E-3</v>
      </c>
      <c r="AF2">
        <f>V2/0.863198</f>
        <v>0</v>
      </c>
      <c r="AG2">
        <f>W2/0.151175</f>
        <v>2.517803066221334E-2</v>
      </c>
      <c r="AI2">
        <v>0</v>
      </c>
      <c r="AJ2">
        <v>0</v>
      </c>
    </row>
    <row r="3" spans="1:36" x14ac:dyDescent="0.3">
      <c r="A3" s="3" t="s">
        <v>1</v>
      </c>
      <c r="B3">
        <v>0</v>
      </c>
      <c r="C3">
        <v>0.21941971087182846</v>
      </c>
      <c r="D3">
        <v>0</v>
      </c>
      <c r="E3">
        <v>0.26102322036883246</v>
      </c>
      <c r="F3">
        <v>0</v>
      </c>
      <c r="G3">
        <v>0.26768879420971942</v>
      </c>
      <c r="H3">
        <v>0</v>
      </c>
      <c r="I3">
        <v>0.29780143128817121</v>
      </c>
      <c r="J3">
        <v>0</v>
      </c>
      <c r="K3">
        <v>0.30485894692705784</v>
      </c>
      <c r="L3">
        <v>0</v>
      </c>
      <c r="M3">
        <v>0.31317907238957049</v>
      </c>
      <c r="N3">
        <v>0</v>
      </c>
      <c r="O3">
        <v>0.31132806229760701</v>
      </c>
      <c r="P3">
        <v>0</v>
      </c>
      <c r="Q3">
        <v>0.36872383157935723</v>
      </c>
      <c r="R3">
        <v>0</v>
      </c>
      <c r="S3">
        <v>0.38020740630886168</v>
      </c>
      <c r="T3">
        <v>0</v>
      </c>
      <c r="U3">
        <v>0.4004666241216045</v>
      </c>
      <c r="V3">
        <v>0</v>
      </c>
      <c r="W3">
        <v>0.40984112831296143</v>
      </c>
      <c r="Y3">
        <f t="shared" ref="Y3:Y13" si="0">V3/0.151175</f>
        <v>0</v>
      </c>
      <c r="Z3">
        <f t="shared" ref="Z3:Z13" si="1">W3/0.863198</f>
        <v>0.47479388079323798</v>
      </c>
      <c r="AA3">
        <f t="shared" ref="AA3:AA13" si="2">AVERAGE(Y3:Z3)</f>
        <v>0.23739694039661899</v>
      </c>
      <c r="AF3">
        <f t="shared" ref="AF3:AF13" si="3">V3/0.863198</f>
        <v>0</v>
      </c>
      <c r="AG3">
        <f t="shared" ref="AG3:AG13" si="4">W3/0.151175</f>
        <v>2.7110377265616763</v>
      </c>
      <c r="AI3">
        <v>0.2</v>
      </c>
      <c r="AJ3">
        <v>0.2</v>
      </c>
    </row>
    <row r="4" spans="1:36" x14ac:dyDescent="0.3">
      <c r="A4" s="3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Y4">
        <f t="shared" si="0"/>
        <v>0</v>
      </c>
      <c r="Z4">
        <f t="shared" si="1"/>
        <v>0</v>
      </c>
      <c r="AA4">
        <f t="shared" si="2"/>
        <v>0</v>
      </c>
      <c r="AF4">
        <f t="shared" si="3"/>
        <v>0</v>
      </c>
      <c r="AG4">
        <f t="shared" si="4"/>
        <v>0</v>
      </c>
      <c r="AI4">
        <v>0.2</v>
      </c>
      <c r="AJ4">
        <v>0.4</v>
      </c>
    </row>
    <row r="5" spans="1:36" x14ac:dyDescent="0.3">
      <c r="A5" s="3" t="s">
        <v>3</v>
      </c>
      <c r="B5">
        <v>0</v>
      </c>
      <c r="C5">
        <v>0</v>
      </c>
      <c r="D5">
        <v>0</v>
      </c>
      <c r="E5">
        <v>0</v>
      </c>
      <c r="F5">
        <v>4.5427725235200004E-3</v>
      </c>
      <c r="G5">
        <v>3.2168536385475476E-2</v>
      </c>
      <c r="H5">
        <v>4.1121176882903043E-3</v>
      </c>
      <c r="I5">
        <v>3.3626659456735389E-2</v>
      </c>
      <c r="J5">
        <v>5.4055500394946179E-3</v>
      </c>
      <c r="K5">
        <v>5.108331201129479E-2</v>
      </c>
      <c r="L5">
        <v>9.120687285507998E-3</v>
      </c>
      <c r="M5">
        <v>8.5784183609202064E-2</v>
      </c>
      <c r="N5">
        <v>9.0294804126529182E-3</v>
      </c>
      <c r="O5">
        <v>8.5277165728409668E-2</v>
      </c>
      <c r="P5">
        <v>7.3093643940425369E-3</v>
      </c>
      <c r="Q5">
        <v>8.5948921032687073E-2</v>
      </c>
      <c r="R5">
        <v>7.1076259367669628E-3</v>
      </c>
      <c r="S5">
        <v>8.7231814931689494E-2</v>
      </c>
      <c r="T5">
        <v>6.746558539179201E-3</v>
      </c>
      <c r="U5">
        <v>8.9780535731484923E-2</v>
      </c>
      <c r="V5">
        <v>6.6318670440131547E-3</v>
      </c>
      <c r="W5">
        <v>9.1882204029968398E-2</v>
      </c>
      <c r="Y5">
        <f t="shared" si="0"/>
        <v>4.3868807964366825E-2</v>
      </c>
      <c r="Z5">
        <f t="shared" si="1"/>
        <v>0.10644394916342299</v>
      </c>
      <c r="AA5">
        <f t="shared" si="2"/>
        <v>7.5156378563894913E-2</v>
      </c>
      <c r="AF5">
        <f t="shared" si="3"/>
        <v>7.6829036258345765E-3</v>
      </c>
      <c r="AG5">
        <f t="shared" si="4"/>
        <v>0.60778702847672161</v>
      </c>
      <c r="AI5">
        <v>0.2</v>
      </c>
      <c r="AJ5">
        <v>0.6</v>
      </c>
    </row>
    <row r="6" spans="1:36" x14ac:dyDescent="0.3">
      <c r="A6" s="3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2.4363093572237161E-3</v>
      </c>
      <c r="W6">
        <v>2.5910397562197797E-2</v>
      </c>
      <c r="Y6">
        <f t="shared" si="0"/>
        <v>1.6115821777567166E-2</v>
      </c>
      <c r="Z6">
        <f t="shared" si="1"/>
        <v>3.0016748836533214E-2</v>
      </c>
      <c r="AA6">
        <f t="shared" si="2"/>
        <v>2.306628530705019E-2</v>
      </c>
      <c r="AF6">
        <f t="shared" si="3"/>
        <v>2.8224223842313306E-3</v>
      </c>
      <c r="AG6">
        <f t="shared" si="4"/>
        <v>0.17139340209821596</v>
      </c>
      <c r="AI6">
        <v>0.2</v>
      </c>
      <c r="AJ6">
        <v>0.8</v>
      </c>
    </row>
    <row r="7" spans="1:36" x14ac:dyDescent="0.3">
      <c r="A7" s="3" t="s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1.7960083855669403E-3</v>
      </c>
      <c r="O7">
        <v>9.482459251598279E-3</v>
      </c>
      <c r="P7">
        <v>1.6374208451213795E-3</v>
      </c>
      <c r="Q7">
        <v>1.1153918055833902E-2</v>
      </c>
      <c r="R7">
        <v>1.602380039035782E-3</v>
      </c>
      <c r="S7">
        <v>1.1548224640579433E-2</v>
      </c>
      <c r="T7">
        <v>1.5326765073377256E-3</v>
      </c>
      <c r="U7">
        <v>1.236455989390964E-2</v>
      </c>
      <c r="V7">
        <v>1.4802589707867753E-3</v>
      </c>
      <c r="W7">
        <v>1.2279178976365749E-2</v>
      </c>
      <c r="Y7">
        <f t="shared" si="0"/>
        <v>9.7916915547330927E-3</v>
      </c>
      <c r="Z7">
        <f t="shared" si="1"/>
        <v>1.422521713021317E-2</v>
      </c>
      <c r="AA7">
        <f t="shared" si="2"/>
        <v>1.2008454342473131E-2</v>
      </c>
      <c r="AF7">
        <f t="shared" si="3"/>
        <v>1.7148544954770229E-3</v>
      </c>
      <c r="AG7">
        <f t="shared" si="4"/>
        <v>8.1224931214590693E-2</v>
      </c>
      <c r="AI7">
        <v>0.4</v>
      </c>
      <c r="AJ7">
        <v>0.4</v>
      </c>
    </row>
    <row r="8" spans="1:36" x14ac:dyDescent="0.3">
      <c r="A8" s="3" t="s">
        <v>6</v>
      </c>
      <c r="B8">
        <v>0.20293111999999999</v>
      </c>
      <c r="C8">
        <v>0.61174960369699805</v>
      </c>
      <c r="D8">
        <v>0.17265379689599999</v>
      </c>
      <c r="E8">
        <v>0.72230186565746701</v>
      </c>
      <c r="F8">
        <v>0.16915462234997761</v>
      </c>
      <c r="G8">
        <v>0.74590091385184165</v>
      </c>
      <c r="H8">
        <v>0.15839615183904629</v>
      </c>
      <c r="I8">
        <v>0.8872642254221379</v>
      </c>
      <c r="J8">
        <v>0.15535555737661857</v>
      </c>
      <c r="K8">
        <v>0.9109605208408188</v>
      </c>
      <c r="L8">
        <v>0.15218658518613212</v>
      </c>
      <c r="M8">
        <v>0.94115867675610754</v>
      </c>
      <c r="N8">
        <v>0.15066471933427081</v>
      </c>
      <c r="O8">
        <v>0.93559606302357967</v>
      </c>
      <c r="P8">
        <v>0.15922921048624372</v>
      </c>
      <c r="Q8">
        <v>1.2734849400124471</v>
      </c>
      <c r="R8">
        <v>0.15586702344108119</v>
      </c>
      <c r="S8">
        <v>1.3202599321632504</v>
      </c>
      <c r="T8">
        <v>0.14913869359073256</v>
      </c>
      <c r="U8">
        <v>1.4172057369451181</v>
      </c>
      <c r="V8">
        <v>0.1440381502699295</v>
      </c>
      <c r="W8">
        <v>1.4074195150975906</v>
      </c>
      <c r="Y8">
        <f t="shared" si="0"/>
        <v>0.952790807143572</v>
      </c>
      <c r="Z8">
        <f t="shared" si="1"/>
        <v>1.6304712419370648</v>
      </c>
      <c r="AA8">
        <f t="shared" si="2"/>
        <v>1.2916310245403184</v>
      </c>
      <c r="AF8">
        <f t="shared" si="3"/>
        <v>0.16686571362529742</v>
      </c>
      <c r="AG8">
        <f t="shared" si="4"/>
        <v>9.3098694565741056</v>
      </c>
      <c r="AI8">
        <v>0.4</v>
      </c>
      <c r="AJ8">
        <v>0.6</v>
      </c>
    </row>
    <row r="9" spans="1:36" x14ac:dyDescent="0.3">
      <c r="A9" s="3" t="s">
        <v>7</v>
      </c>
      <c r="B9">
        <v>0</v>
      </c>
      <c r="C9">
        <v>0</v>
      </c>
      <c r="D9">
        <v>1.9180755440000002E-2</v>
      </c>
      <c r="E9">
        <v>0.12825772906144994</v>
      </c>
      <c r="F9">
        <v>1.8382836013696002E-2</v>
      </c>
      <c r="G9">
        <v>0.12637884728239562</v>
      </c>
      <c r="H9">
        <v>1.6640143159597623E-2</v>
      </c>
      <c r="I9">
        <v>0.13210729916884503</v>
      </c>
      <c r="J9">
        <v>1.6197515351552328E-2</v>
      </c>
      <c r="K9">
        <v>0.13256881402500809</v>
      </c>
      <c r="L9">
        <v>1.5523698712927752E-2</v>
      </c>
      <c r="M9">
        <v>0.13085037004670727</v>
      </c>
      <c r="N9">
        <v>1.5368461725798475E-2</v>
      </c>
      <c r="O9">
        <v>0.13007699348088</v>
      </c>
      <c r="P9">
        <v>1.2440769767033866E-2</v>
      </c>
      <c r="Q9">
        <v>0.13110165124933265</v>
      </c>
      <c r="R9">
        <v>1.3126002685888699E-2</v>
      </c>
      <c r="S9">
        <v>0.15244914726338116</v>
      </c>
      <c r="T9">
        <v>1.3644375780906166E-2</v>
      </c>
      <c r="U9">
        <v>0.19766614810729435</v>
      </c>
      <c r="V9">
        <v>1.3412421392630762E-2</v>
      </c>
      <c r="W9">
        <v>0.20229330558386482</v>
      </c>
      <c r="Y9">
        <f t="shared" si="0"/>
        <v>8.8721160196003054E-2</v>
      </c>
      <c r="Z9">
        <f t="shared" si="1"/>
        <v>0.2343533066386447</v>
      </c>
      <c r="AA9">
        <f t="shared" si="2"/>
        <v>0.16153723341732387</v>
      </c>
      <c r="AF9">
        <f t="shared" si="3"/>
        <v>1.5538058930431677E-2</v>
      </c>
      <c r="AG9">
        <f t="shared" si="4"/>
        <v>1.3381399410211001</v>
      </c>
      <c r="AI9">
        <v>0.4</v>
      </c>
      <c r="AJ9">
        <v>0.8</v>
      </c>
    </row>
    <row r="10" spans="1:36" x14ac:dyDescent="0.3">
      <c r="A10" s="3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1.7639933284298416E-3</v>
      </c>
      <c r="O10">
        <v>9.2561974952726708E-3</v>
      </c>
      <c r="P10">
        <v>1.6082327175294866E-3</v>
      </c>
      <c r="Q10">
        <v>1.0887773480648986E-2</v>
      </c>
      <c r="R10">
        <v>1.5638454945256729E-3</v>
      </c>
      <c r="S10">
        <v>1.1050286959634172E-2</v>
      </c>
      <c r="T10">
        <v>1.4844021434037688E-3</v>
      </c>
      <c r="U10">
        <v>1.1373151917101613E-2</v>
      </c>
      <c r="V10">
        <v>1.4336355900993599E-3</v>
      </c>
      <c r="W10">
        <v>1.1294616962814521E-2</v>
      </c>
      <c r="Y10">
        <f t="shared" si="0"/>
        <v>9.4832848691871006E-3</v>
      </c>
      <c r="Z10">
        <f t="shared" si="1"/>
        <v>1.3084619013035851E-2</v>
      </c>
      <c r="AA10">
        <f t="shared" si="2"/>
        <v>1.1283951941111476E-2</v>
      </c>
      <c r="AF10">
        <f t="shared" si="3"/>
        <v>1.6608421128169433E-3</v>
      </c>
      <c r="AG10">
        <f t="shared" si="4"/>
        <v>7.4712200845473933E-2</v>
      </c>
      <c r="AI10">
        <v>0.6</v>
      </c>
      <c r="AJ10">
        <v>0.6</v>
      </c>
    </row>
    <row r="11" spans="1:36" x14ac:dyDescent="0.3">
      <c r="A11" s="3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Y11">
        <f t="shared" si="0"/>
        <v>0</v>
      </c>
      <c r="Z11">
        <f t="shared" si="1"/>
        <v>0</v>
      </c>
      <c r="AA11">
        <f t="shared" si="2"/>
        <v>0</v>
      </c>
      <c r="AF11">
        <f t="shared" si="3"/>
        <v>0</v>
      </c>
      <c r="AG11">
        <f t="shared" si="4"/>
        <v>0</v>
      </c>
      <c r="AI11">
        <v>0.6</v>
      </c>
      <c r="AJ11">
        <v>0.8</v>
      </c>
    </row>
    <row r="12" spans="1:36" x14ac:dyDescent="0.3">
      <c r="A12" s="3" t="s">
        <v>10</v>
      </c>
      <c r="B12">
        <v>0</v>
      </c>
      <c r="C12">
        <v>3.7178155170178986E-2</v>
      </c>
      <c r="D12">
        <v>0</v>
      </c>
      <c r="E12">
        <v>4.3896801369116861E-2</v>
      </c>
      <c r="F12">
        <v>0</v>
      </c>
      <c r="G12">
        <v>4.3253745384462049E-2</v>
      </c>
      <c r="H12">
        <v>0</v>
      </c>
      <c r="I12">
        <v>6.4695262864694014E-2</v>
      </c>
      <c r="J12">
        <v>0</v>
      </c>
      <c r="K12">
        <v>7.1112131006417126E-2</v>
      </c>
      <c r="L12">
        <v>0</v>
      </c>
      <c r="M12">
        <v>7.0190328890204004E-2</v>
      </c>
      <c r="N12">
        <v>0</v>
      </c>
      <c r="O12">
        <v>6.977547675419539E-2</v>
      </c>
      <c r="P12">
        <v>0</v>
      </c>
      <c r="Q12">
        <v>7.0325120333666502E-2</v>
      </c>
      <c r="R12">
        <v>0</v>
      </c>
      <c r="S12">
        <v>7.2811211578176133E-2</v>
      </c>
      <c r="T12">
        <v>0</v>
      </c>
      <c r="U12">
        <v>7.7958180978138142E-2</v>
      </c>
      <c r="V12">
        <v>0</v>
      </c>
      <c r="W12">
        <v>7.9783100335483151E-2</v>
      </c>
      <c r="Y12">
        <f t="shared" si="0"/>
        <v>0</v>
      </c>
      <c r="Z12">
        <f t="shared" si="1"/>
        <v>9.2427346142464589E-2</v>
      </c>
      <c r="AA12">
        <f t="shared" si="2"/>
        <v>4.6213673071232295E-2</v>
      </c>
      <c r="AF12">
        <f t="shared" si="3"/>
        <v>0</v>
      </c>
      <c r="AG12">
        <f t="shared" si="4"/>
        <v>0.52775326830152569</v>
      </c>
      <c r="AI12">
        <v>0.8</v>
      </c>
      <c r="AJ12">
        <v>0.8</v>
      </c>
    </row>
    <row r="13" spans="1:36" x14ac:dyDescent="0.3">
      <c r="A13" s="3" t="s">
        <v>11</v>
      </c>
      <c r="B13">
        <v>0</v>
      </c>
      <c r="C13">
        <v>0</v>
      </c>
      <c r="D13">
        <v>0</v>
      </c>
      <c r="E13">
        <v>2.4368968521675489E-2</v>
      </c>
      <c r="F13">
        <v>0</v>
      </c>
      <c r="G13">
        <v>2.4011980983655163E-2</v>
      </c>
      <c r="H13">
        <v>0</v>
      </c>
      <c r="I13">
        <v>2.510038684208055E-2</v>
      </c>
      <c r="J13">
        <v>0</v>
      </c>
      <c r="K13">
        <v>2.5188074664751529E-2</v>
      </c>
      <c r="L13">
        <v>0</v>
      </c>
      <c r="M13">
        <v>2.4861570308874373E-2</v>
      </c>
      <c r="N13">
        <v>0</v>
      </c>
      <c r="O13">
        <v>2.471462876136719E-2</v>
      </c>
      <c r="P13">
        <v>0</v>
      </c>
      <c r="Q13">
        <v>2.4909313737373189E-2</v>
      </c>
      <c r="R13">
        <v>0</v>
      </c>
      <c r="S13">
        <v>2.7864362973991318E-2</v>
      </c>
      <c r="T13">
        <v>0</v>
      </c>
      <c r="U13">
        <v>3.223810423501159E-2</v>
      </c>
      <c r="V13">
        <v>0</v>
      </c>
      <c r="W13">
        <v>3.5242011223936963E-2</v>
      </c>
      <c r="Y13">
        <f t="shared" si="0"/>
        <v>0</v>
      </c>
      <c r="Z13">
        <f t="shared" si="1"/>
        <v>4.0827262370785107E-2</v>
      </c>
      <c r="AA13">
        <f t="shared" si="2"/>
        <v>2.0413631185392554E-2</v>
      </c>
      <c r="AF13">
        <f t="shared" si="3"/>
        <v>0</v>
      </c>
      <c r="AG13">
        <f t="shared" si="4"/>
        <v>0.2331206298920917</v>
      </c>
      <c r="AI13">
        <v>1</v>
      </c>
      <c r="AJ13">
        <v>1</v>
      </c>
    </row>
    <row r="14" spans="1:36" s="1" customFormat="1" x14ac:dyDescent="0.3">
      <c r="B14" s="1">
        <v>0.30063880000000004</v>
      </c>
      <c r="C14" s="1">
        <v>0.78660562093688069</v>
      </c>
      <c r="D14" s="1">
        <v>0.23660273560000003</v>
      </c>
      <c r="E14" s="1">
        <v>0.80049923964886305</v>
      </c>
      <c r="F14" s="1">
        <v>0.22676006179904004</v>
      </c>
      <c r="G14" s="1">
        <v>0.78877251217185862</v>
      </c>
      <c r="H14" s="1">
        <v>0.20526320794049105</v>
      </c>
      <c r="I14" s="1">
        <v>0.82452568987915165</v>
      </c>
      <c r="J14" s="1">
        <v>0.199803206609274</v>
      </c>
      <c r="K14" s="1">
        <v>0.8274061579347507</v>
      </c>
      <c r="L14" s="1">
        <v>0.1914913932143282</v>
      </c>
      <c r="M14" s="1">
        <v>0.81668077625151592</v>
      </c>
      <c r="N14" s="1">
        <v>0.18957647928218491</v>
      </c>
      <c r="O14" s="1">
        <v>0.81185387531199937</v>
      </c>
      <c r="P14" s="1">
        <v>0.15346215997892867</v>
      </c>
      <c r="Q14" s="1">
        <v>0.81824910599750178</v>
      </c>
      <c r="R14" s="1">
        <v>0.14922660436351026</v>
      </c>
      <c r="S14" s="1">
        <v>0.83046248544817769</v>
      </c>
      <c r="T14" s="1">
        <v>0.14164589286184395</v>
      </c>
      <c r="U14" s="1">
        <v>0.85472676347299104</v>
      </c>
      <c r="V14" s="1">
        <v>0.13680160332596888</v>
      </c>
      <c r="W14" s="1">
        <v>0.84882462413759985</v>
      </c>
    </row>
    <row r="16" spans="1:36" x14ac:dyDescent="0.3">
      <c r="V16">
        <f>1-W14</f>
        <v>0.15117537586240015</v>
      </c>
      <c r="W16">
        <f>1-V14</f>
        <v>0.86319839667403109</v>
      </c>
      <c r="AF16">
        <f>AF2*AI2</f>
        <v>0</v>
      </c>
      <c r="AG16">
        <f>AG2*AI2</f>
        <v>0</v>
      </c>
      <c r="AI16">
        <f>AF2*AJ2</f>
        <v>0</v>
      </c>
      <c r="AJ16">
        <f>AG2*AJ2</f>
        <v>0</v>
      </c>
    </row>
    <row r="17" spans="32:36" x14ac:dyDescent="0.3">
      <c r="AF17">
        <f t="shared" ref="AF17:AF27" si="5">AF3*AI3</f>
        <v>0</v>
      </c>
      <c r="AG17">
        <f t="shared" ref="AG17:AG27" si="6">AG3*AI3</f>
        <v>0.54220754531233528</v>
      </c>
      <c r="AI17">
        <f t="shared" ref="AI17:AI27" si="7">AF3*AJ3</f>
        <v>0</v>
      </c>
      <c r="AJ17">
        <f t="shared" ref="AJ17:AJ27" si="8">AG3*AJ3</f>
        <v>0.54220754531233528</v>
      </c>
    </row>
    <row r="18" spans="32:36" x14ac:dyDescent="0.3">
      <c r="AF18">
        <f t="shared" si="5"/>
        <v>0</v>
      </c>
      <c r="AG18">
        <f t="shared" si="6"/>
        <v>0</v>
      </c>
      <c r="AI18">
        <f t="shared" si="7"/>
        <v>0</v>
      </c>
      <c r="AJ18">
        <f t="shared" si="8"/>
        <v>0</v>
      </c>
    </row>
    <row r="19" spans="32:36" x14ac:dyDescent="0.3">
      <c r="AF19">
        <f t="shared" si="5"/>
        <v>1.5365807251669153E-3</v>
      </c>
      <c r="AG19">
        <f t="shared" si="6"/>
        <v>0.12155740569534433</v>
      </c>
      <c r="AI19">
        <f t="shared" si="7"/>
        <v>4.6097421755007459E-3</v>
      </c>
      <c r="AJ19">
        <f t="shared" si="8"/>
        <v>0.36467221708603298</v>
      </c>
    </row>
    <row r="20" spans="32:36" x14ac:dyDescent="0.3">
      <c r="AF20">
        <f t="shared" si="5"/>
        <v>5.6448447684626611E-4</v>
      </c>
      <c r="AG20">
        <f t="shared" si="6"/>
        <v>3.4278680419643194E-2</v>
      </c>
      <c r="AI20">
        <f t="shared" si="7"/>
        <v>2.2579379073850644E-3</v>
      </c>
      <c r="AJ20">
        <f t="shared" si="8"/>
        <v>0.13711472167857278</v>
      </c>
    </row>
    <row r="21" spans="32:36" x14ac:dyDescent="0.3">
      <c r="AF21">
        <f t="shared" si="5"/>
        <v>6.8594179819080926E-4</v>
      </c>
      <c r="AG21">
        <f t="shared" si="6"/>
        <v>3.248997248583628E-2</v>
      </c>
      <c r="AI21">
        <f t="shared" si="7"/>
        <v>6.8594179819080926E-4</v>
      </c>
      <c r="AJ21">
        <f t="shared" si="8"/>
        <v>3.248997248583628E-2</v>
      </c>
    </row>
    <row r="22" spans="32:36" x14ac:dyDescent="0.3">
      <c r="AF22">
        <f t="shared" si="5"/>
        <v>6.6746285450118972E-2</v>
      </c>
      <c r="AG22">
        <f t="shared" si="6"/>
        <v>3.7239477826296423</v>
      </c>
      <c r="AI22">
        <f t="shared" si="7"/>
        <v>0.10011942817517845</v>
      </c>
      <c r="AJ22">
        <f t="shared" si="8"/>
        <v>5.5859216739444628</v>
      </c>
    </row>
    <row r="23" spans="32:36" x14ac:dyDescent="0.3">
      <c r="AF23">
        <f t="shared" si="5"/>
        <v>6.215223572172671E-3</v>
      </c>
      <c r="AG23">
        <f t="shared" si="6"/>
        <v>0.53525597640844003</v>
      </c>
      <c r="AI23">
        <f t="shared" si="7"/>
        <v>1.2430447144345342E-2</v>
      </c>
      <c r="AJ23">
        <f t="shared" si="8"/>
        <v>1.0705119528168801</v>
      </c>
    </row>
    <row r="24" spans="32:36" x14ac:dyDescent="0.3">
      <c r="AF24">
        <f t="shared" si="5"/>
        <v>9.96505267690166E-4</v>
      </c>
      <c r="AG24">
        <f t="shared" si="6"/>
        <v>4.4827320507284357E-2</v>
      </c>
      <c r="AI24">
        <f t="shared" si="7"/>
        <v>9.96505267690166E-4</v>
      </c>
      <c r="AJ24">
        <f t="shared" si="8"/>
        <v>4.4827320507284357E-2</v>
      </c>
    </row>
    <row r="25" spans="32:36" x14ac:dyDescent="0.3">
      <c r="AF25">
        <f t="shared" si="5"/>
        <v>0</v>
      </c>
      <c r="AG25">
        <f t="shared" si="6"/>
        <v>0</v>
      </c>
      <c r="AI25">
        <f t="shared" si="7"/>
        <v>0</v>
      </c>
      <c r="AJ25">
        <f t="shared" si="8"/>
        <v>0</v>
      </c>
    </row>
    <row r="26" spans="32:36" x14ac:dyDescent="0.3">
      <c r="AF26">
        <f t="shared" si="5"/>
        <v>0</v>
      </c>
      <c r="AG26">
        <f t="shared" si="6"/>
        <v>0.42220261464122055</v>
      </c>
      <c r="AI26">
        <f t="shared" si="7"/>
        <v>0</v>
      </c>
      <c r="AJ26">
        <f t="shared" si="8"/>
        <v>0.42220261464122055</v>
      </c>
    </row>
    <row r="27" spans="32:36" x14ac:dyDescent="0.3">
      <c r="AF27">
        <f t="shared" si="5"/>
        <v>0</v>
      </c>
      <c r="AG27">
        <f t="shared" si="6"/>
        <v>0.2331206298920917</v>
      </c>
      <c r="AI27">
        <f t="shared" si="7"/>
        <v>0</v>
      </c>
      <c r="AJ27">
        <f t="shared" si="8"/>
        <v>0.2331206298920917</v>
      </c>
    </row>
    <row r="29" spans="32:36" x14ac:dyDescent="0.3">
      <c r="AF29">
        <f>SUM(AF16:AF27)</f>
        <v>7.6745021290185816E-2</v>
      </c>
      <c r="AG29">
        <f t="shared" ref="AG29:AJ29" si="9">SUM(AG16:AG27)</f>
        <v>5.6898879279918386</v>
      </c>
      <c r="AH29"/>
      <c r="AI29">
        <f t="shared" si="9"/>
        <v>0.12110000246829059</v>
      </c>
      <c r="AJ29">
        <f t="shared" si="9"/>
        <v>8.433068648364717</v>
      </c>
    </row>
    <row r="31" spans="32:36" x14ac:dyDescent="0.3">
      <c r="AH31" s="1">
        <f>AVERAGE(AF29,AI29)</f>
        <v>9.8922511879238201E-2</v>
      </c>
      <c r="AI31" s="1">
        <f>AVERAGE(AG29,AJ29)</f>
        <v>7.0614782881782778</v>
      </c>
    </row>
  </sheetData>
  <mergeCells count="1">
    <mergeCell ref="AF1:AG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"/>
  <sheetViews>
    <sheetView topLeftCell="V1" workbookViewId="0">
      <selection activeCell="AD10" sqref="AD10"/>
    </sheetView>
  </sheetViews>
  <sheetFormatPr defaultRowHeight="14" x14ac:dyDescent="0.3"/>
  <cols>
    <col min="2" max="21" width="8.6640625" customWidth="1"/>
  </cols>
  <sheetData>
    <row r="1" spans="1:38" s="1" customFormat="1" x14ac:dyDescent="0.3">
      <c r="B1" s="1">
        <v>1</v>
      </c>
      <c r="C1" s="1">
        <v>1.0548315133446207</v>
      </c>
      <c r="D1" s="1">
        <v>1</v>
      </c>
      <c r="E1" s="1">
        <v>1.0093392075729537</v>
      </c>
      <c r="F1" s="1">
        <v>1</v>
      </c>
      <c r="G1" s="1">
        <v>1.0251317576748029</v>
      </c>
      <c r="H1" s="1">
        <v>1</v>
      </c>
      <c r="I1" s="1">
        <v>1.0217975741922034</v>
      </c>
      <c r="J1" s="1">
        <v>1</v>
      </c>
      <c r="K1" s="1">
        <v>1.0111758330891774</v>
      </c>
      <c r="L1" s="1">
        <v>1</v>
      </c>
      <c r="M1" s="1">
        <v>1.0302783685948433</v>
      </c>
      <c r="N1" s="1">
        <v>1.0005750749929641</v>
      </c>
      <c r="O1" s="1">
        <v>1.0060484342233516</v>
      </c>
      <c r="P1" s="1">
        <v>1.0068397799804232</v>
      </c>
      <c r="Q1" s="1">
        <v>1.2337064016394645</v>
      </c>
      <c r="R1" s="1">
        <v>1</v>
      </c>
      <c r="S1" s="1">
        <v>1.0078037020276003</v>
      </c>
      <c r="T1" s="1">
        <v>1</v>
      </c>
      <c r="U1" s="1">
        <v>1.023859007280769</v>
      </c>
      <c r="V1" s="1">
        <v>1</v>
      </c>
      <c r="W1" s="1">
        <v>1.010396063494847</v>
      </c>
      <c r="AH1" s="19" t="s">
        <v>39</v>
      </c>
      <c r="AI1" s="19"/>
    </row>
    <row r="2" spans="1:38" x14ac:dyDescent="0.3">
      <c r="A2" s="2" t="s">
        <v>0</v>
      </c>
      <c r="B2">
        <v>0</v>
      </c>
      <c r="C2">
        <v>0</v>
      </c>
      <c r="D2">
        <v>0</v>
      </c>
      <c r="E2">
        <v>2.4447042760618368E-3</v>
      </c>
      <c r="F2">
        <v>0</v>
      </c>
      <c r="G2">
        <v>2.4790776364060222E-3</v>
      </c>
      <c r="H2">
        <v>0</v>
      </c>
      <c r="I2">
        <v>2.4677611348238784E-3</v>
      </c>
      <c r="J2">
        <v>0</v>
      </c>
      <c r="K2">
        <v>2.4783721065053084E-3</v>
      </c>
      <c r="L2">
        <v>0</v>
      </c>
      <c r="M2">
        <v>2.5258363084181132E-3</v>
      </c>
      <c r="N2">
        <v>0</v>
      </c>
      <c r="O2">
        <v>2.515702526556648E-3</v>
      </c>
      <c r="P2">
        <v>0</v>
      </c>
      <c r="Q2">
        <v>2.9211443789094612E-3</v>
      </c>
      <c r="R2">
        <v>0</v>
      </c>
      <c r="S2">
        <v>3.9788528287333967E-3</v>
      </c>
      <c r="T2">
        <v>0</v>
      </c>
      <c r="U2">
        <v>7.6337842524285783E-3</v>
      </c>
      <c r="V2">
        <v>0</v>
      </c>
      <c r="W2">
        <v>8.1227427191453479E-3</v>
      </c>
      <c r="Y2">
        <f>V2/0.119353</f>
        <v>0</v>
      </c>
      <c r="Z2">
        <f>W2/0.870704</f>
        <v>9.3289369511858761E-3</v>
      </c>
      <c r="AA2">
        <f>AVERAGE(Y2:Z2)</f>
        <v>4.664468475592938E-3</v>
      </c>
      <c r="AH2">
        <f>Y2/0.870704</f>
        <v>0</v>
      </c>
      <c r="AI2">
        <f>Z2/0.119353</f>
        <v>7.8162567771114896E-2</v>
      </c>
      <c r="AK2">
        <v>0</v>
      </c>
      <c r="AL2">
        <v>0</v>
      </c>
    </row>
    <row r="3" spans="1:38" x14ac:dyDescent="0.3">
      <c r="A3" s="3" t="s">
        <v>1</v>
      </c>
      <c r="B3">
        <v>0</v>
      </c>
      <c r="C3">
        <v>0.20204772332022564</v>
      </c>
      <c r="D3">
        <v>0</v>
      </c>
      <c r="E3">
        <v>0.21343804545293069</v>
      </c>
      <c r="F3">
        <v>0</v>
      </c>
      <c r="G3">
        <v>0.22649568822459168</v>
      </c>
      <c r="H3">
        <v>0</v>
      </c>
      <c r="I3">
        <v>0.23081451106921985</v>
      </c>
      <c r="J3">
        <v>0</v>
      </c>
      <c r="K3">
        <v>0.23600192951393928</v>
      </c>
      <c r="L3">
        <v>0</v>
      </c>
      <c r="M3">
        <v>0.25095401345371326</v>
      </c>
      <c r="N3">
        <v>0</v>
      </c>
      <c r="O3">
        <v>0.24994717337420239</v>
      </c>
      <c r="P3">
        <v>0</v>
      </c>
      <c r="Q3">
        <v>0.29022977590507221</v>
      </c>
      <c r="R3">
        <v>0</v>
      </c>
      <c r="S3">
        <v>0.29591682991414314</v>
      </c>
      <c r="T3">
        <v>0</v>
      </c>
      <c r="U3">
        <v>0.31288446326660035</v>
      </c>
      <c r="V3">
        <v>0</v>
      </c>
      <c r="W3">
        <v>0.3201837865574409</v>
      </c>
      <c r="Y3">
        <f t="shared" ref="Y3:Y13" si="0">V3/0.119353</f>
        <v>0</v>
      </c>
      <c r="Z3">
        <f t="shared" ref="Z3:Z13" si="1">W3/0.870704</f>
        <v>0.36772977562689602</v>
      </c>
      <c r="AA3">
        <f t="shared" ref="AA3:AA13" si="2">AVERAGE(Y3:Z3)</f>
        <v>0.18386488781344801</v>
      </c>
      <c r="AH3">
        <f t="shared" ref="AH3:AH13" si="3">Y3/0.870704</f>
        <v>0</v>
      </c>
      <c r="AI3">
        <f t="shared" ref="AI3:AI13" si="4">Z3/0.119353</f>
        <v>3.0810266656631673</v>
      </c>
      <c r="AK3">
        <v>0.2</v>
      </c>
      <c r="AL3">
        <v>0.2</v>
      </c>
    </row>
    <row r="4" spans="1:38" x14ac:dyDescent="0.3">
      <c r="A4" s="3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Y4">
        <f t="shared" si="0"/>
        <v>0</v>
      </c>
      <c r="Z4">
        <f t="shared" si="1"/>
        <v>0</v>
      </c>
      <c r="AA4">
        <f t="shared" si="2"/>
        <v>0</v>
      </c>
      <c r="AH4">
        <f t="shared" si="3"/>
        <v>0</v>
      </c>
      <c r="AI4">
        <f t="shared" si="4"/>
        <v>0</v>
      </c>
      <c r="AK4">
        <v>0.2</v>
      </c>
      <c r="AL4">
        <v>0.4</v>
      </c>
    </row>
    <row r="5" spans="1:38" x14ac:dyDescent="0.3">
      <c r="A5" s="3" t="s">
        <v>3</v>
      </c>
      <c r="B5">
        <v>0</v>
      </c>
      <c r="C5">
        <v>0</v>
      </c>
      <c r="D5">
        <v>2.9015839160000004E-2</v>
      </c>
      <c r="E5">
        <v>0.12223521380309181</v>
      </c>
      <c r="F5">
        <v>2.7321314153056005E-2</v>
      </c>
      <c r="G5">
        <v>0.12395388182030108</v>
      </c>
      <c r="H5">
        <v>2.5452536264986975E-2</v>
      </c>
      <c r="I5">
        <v>0.12338805674119388</v>
      </c>
      <c r="J5">
        <v>2.4780589307591319E-2</v>
      </c>
      <c r="K5">
        <v>0.1239186053252654</v>
      </c>
      <c r="L5">
        <v>2.3333402892027986E-2</v>
      </c>
      <c r="M5">
        <v>0.12629181542090562</v>
      </c>
      <c r="N5">
        <v>2.3113353135046626E-2</v>
      </c>
      <c r="O5">
        <v>0.12578512632783234</v>
      </c>
      <c r="P5">
        <v>1.7756111302831428E-2</v>
      </c>
      <c r="Q5">
        <v>0.14605721894547299</v>
      </c>
      <c r="R5">
        <v>1.8686668913136955E-2</v>
      </c>
      <c r="S5">
        <v>0.16651612233681176</v>
      </c>
      <c r="T5">
        <v>1.8903385449061828E-2</v>
      </c>
      <c r="U5">
        <v>0.21179845738198946</v>
      </c>
      <c r="V5">
        <v>1.8582027896427777E-2</v>
      </c>
      <c r="W5">
        <v>0.2167395317862342</v>
      </c>
      <c r="Y5">
        <f t="shared" si="0"/>
        <v>0.155689659216172</v>
      </c>
      <c r="Z5">
        <f t="shared" si="1"/>
        <v>0.24892447006816806</v>
      </c>
      <c r="AA5">
        <f t="shared" si="2"/>
        <v>0.20230706464217002</v>
      </c>
      <c r="AH5">
        <f t="shared" si="3"/>
        <v>0.1788089399108905</v>
      </c>
      <c r="AI5">
        <f t="shared" si="4"/>
        <v>2.0856155276211581</v>
      </c>
      <c r="AK5">
        <v>0.2</v>
      </c>
      <c r="AL5">
        <v>0.6</v>
      </c>
    </row>
    <row r="6" spans="1:38" x14ac:dyDescent="0.3">
      <c r="A6" s="3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2.3026408879043923E-3</v>
      </c>
      <c r="W6">
        <v>2.6881768859452884E-2</v>
      </c>
      <c r="Y6">
        <f t="shared" si="0"/>
        <v>1.929269384015812E-2</v>
      </c>
      <c r="Z6">
        <f t="shared" si="1"/>
        <v>3.0873602119035726E-2</v>
      </c>
      <c r="AA6">
        <f t="shared" si="2"/>
        <v>2.5083147979596924E-2</v>
      </c>
      <c r="AH6">
        <f t="shared" si="3"/>
        <v>2.2157580348956842E-2</v>
      </c>
      <c r="AI6">
        <f t="shared" si="4"/>
        <v>0.25867470544549132</v>
      </c>
      <c r="AK6">
        <v>0.2</v>
      </c>
      <c r="AL6">
        <v>0.8</v>
      </c>
    </row>
    <row r="7" spans="1:38" x14ac:dyDescent="0.3">
      <c r="A7" s="3" t="s">
        <v>5</v>
      </c>
      <c r="B7">
        <v>0.16053631999999998</v>
      </c>
      <c r="C7">
        <v>0.48436386328666298</v>
      </c>
      <c r="D7">
        <v>0.13501104511999998</v>
      </c>
      <c r="E7">
        <v>0.43833647686304256</v>
      </c>
      <c r="F7">
        <v>0.12858451937228799</v>
      </c>
      <c r="G7">
        <v>0.46247374015459541</v>
      </c>
      <c r="H7">
        <v>0.12310681884702852</v>
      </c>
      <c r="I7">
        <v>0.48871591128452158</v>
      </c>
      <c r="J7">
        <v>0.12069392519762677</v>
      </c>
      <c r="K7">
        <v>0.50070086462439178</v>
      </c>
      <c r="L7">
        <v>0.11494889435821974</v>
      </c>
      <c r="M7">
        <v>0.53092441904205578</v>
      </c>
      <c r="N7">
        <v>0.1155325714136626</v>
      </c>
      <c r="O7">
        <v>0.53685239691757591</v>
      </c>
      <c r="P7">
        <v>8.8754287841203608E-2</v>
      </c>
      <c r="Q7">
        <v>0.72130066811911031</v>
      </c>
      <c r="R7">
        <v>8.6677437505719448E-2</v>
      </c>
      <c r="S7">
        <v>0.72089596889149588</v>
      </c>
      <c r="T7">
        <v>8.2274223680428901E-2</v>
      </c>
      <c r="U7">
        <v>0.73270773149520285</v>
      </c>
      <c r="V7">
        <v>7.946044523055823E-2</v>
      </c>
      <c r="W7">
        <v>0.7275914174643584</v>
      </c>
      <c r="Y7">
        <f t="shared" si="0"/>
        <v>0.66575993255769217</v>
      </c>
      <c r="Z7">
        <f t="shared" si="1"/>
        <v>0.83563578146460604</v>
      </c>
      <c r="AA7">
        <f t="shared" si="2"/>
        <v>0.75069785701114911</v>
      </c>
      <c r="AH7">
        <f t="shared" si="3"/>
        <v>0.76462257272011169</v>
      </c>
      <c r="AI7">
        <f t="shared" si="4"/>
        <v>7.0013806227292656</v>
      </c>
      <c r="AK7">
        <v>0.4</v>
      </c>
      <c r="AL7">
        <v>0.4</v>
      </c>
    </row>
    <row r="8" spans="1:38" x14ac:dyDescent="0.3">
      <c r="A8" s="3" t="s">
        <v>6</v>
      </c>
      <c r="B8">
        <v>2.0026440000000003E-2</v>
      </c>
      <c r="C8">
        <v>0.12838354348917377</v>
      </c>
      <c r="D8">
        <v>1.8912969936000005E-2</v>
      </c>
      <c r="E8">
        <v>0.13562109060353641</v>
      </c>
      <c r="F8">
        <v>2.0874875350694409E-2</v>
      </c>
      <c r="G8">
        <v>0.17806155202848434</v>
      </c>
      <c r="H8">
        <v>2.0690495565903671E-2</v>
      </c>
      <c r="I8">
        <v>0.19576465434259605</v>
      </c>
      <c r="J8">
        <v>2.0458039099413874E-2</v>
      </c>
      <c r="K8">
        <v>0.20306080069992463</v>
      </c>
      <c r="L8">
        <v>2.2004536532764251E-2</v>
      </c>
      <c r="M8">
        <v>0.25348264563368655</v>
      </c>
      <c r="N8">
        <v>2.179701888354145E-2</v>
      </c>
      <c r="O8">
        <v>0.25246566055513742</v>
      </c>
      <c r="P8">
        <v>1.6744878646760646E-2</v>
      </c>
      <c r="Q8">
        <v>0.29315415372569376</v>
      </c>
      <c r="R8">
        <v>1.6533831295723674E-2</v>
      </c>
      <c r="S8">
        <v>0.30035845875968281</v>
      </c>
      <c r="T8">
        <v>1.5850513487443194E-2</v>
      </c>
      <c r="U8">
        <v>0.32054551964598582</v>
      </c>
      <c r="V8">
        <v>1.5308425926172636E-2</v>
      </c>
      <c r="W8">
        <v>0.31830723080420936</v>
      </c>
      <c r="Y8">
        <f t="shared" si="0"/>
        <v>0.12826176071127357</v>
      </c>
      <c r="Z8">
        <f t="shared" si="1"/>
        <v>0.36557455898239738</v>
      </c>
      <c r="AA8">
        <f t="shared" si="2"/>
        <v>0.24691815984683546</v>
      </c>
      <c r="AH8">
        <f t="shared" si="3"/>
        <v>0.14730811011695544</v>
      </c>
      <c r="AI8">
        <f t="shared" si="4"/>
        <v>3.0629691669450905</v>
      </c>
      <c r="AK8">
        <v>0.4</v>
      </c>
      <c r="AL8">
        <v>0.6</v>
      </c>
    </row>
    <row r="9" spans="1:38" x14ac:dyDescent="0.3">
      <c r="A9" s="3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5.7331954567715537E-3</v>
      </c>
      <c r="I9">
        <v>4.5423827417020918E-2</v>
      </c>
      <c r="J9">
        <v>7.0285420829968547E-3</v>
      </c>
      <c r="K9">
        <v>6.1453253499380509E-2</v>
      </c>
      <c r="L9">
        <v>6.6180752253498379E-3</v>
      </c>
      <c r="M9">
        <v>6.2630167016377081E-2</v>
      </c>
      <c r="N9">
        <v>6.5556623037643568E-3</v>
      </c>
      <c r="O9">
        <v>6.2378891647353427E-2</v>
      </c>
      <c r="P9">
        <v>5.0361827143511687E-3</v>
      </c>
      <c r="Q9">
        <v>7.2432152360906596E-2</v>
      </c>
      <c r="R9">
        <v>4.9183360388353513E-3</v>
      </c>
      <c r="S9">
        <v>7.2391512947399123E-2</v>
      </c>
      <c r="T9">
        <v>4.668484568062516E-3</v>
      </c>
      <c r="U9">
        <v>7.3577636053029305E-2</v>
      </c>
      <c r="V9">
        <v>4.5891203304054533E-3</v>
      </c>
      <c r="W9">
        <v>7.5294138518251563E-2</v>
      </c>
      <c r="Y9">
        <f t="shared" si="0"/>
        <v>3.8449978889558312E-2</v>
      </c>
      <c r="Z9">
        <f t="shared" si="1"/>
        <v>8.6475011620770731E-2</v>
      </c>
      <c r="AA9">
        <f t="shared" si="2"/>
        <v>6.2462495255164521E-2</v>
      </c>
      <c r="AH9">
        <f t="shared" si="3"/>
        <v>4.4159644252878487E-2</v>
      </c>
      <c r="AI9">
        <f t="shared" si="4"/>
        <v>0.72453152933542286</v>
      </c>
      <c r="AK9">
        <v>0.4</v>
      </c>
      <c r="AL9">
        <v>0.8</v>
      </c>
    </row>
    <row r="10" spans="1:38" x14ac:dyDescent="0.3">
      <c r="A10" s="3" t="s">
        <v>8</v>
      </c>
      <c r="B10">
        <v>0</v>
      </c>
      <c r="C10">
        <v>8.2341856758732707E-2</v>
      </c>
      <c r="D10">
        <v>0</v>
      </c>
      <c r="E10">
        <v>8.6983830734358975E-2</v>
      </c>
      <c r="F10">
        <v>0</v>
      </c>
      <c r="G10">
        <v>9.1773647998868987E-2</v>
      </c>
      <c r="H10">
        <v>0</v>
      </c>
      <c r="I10">
        <v>9.135471935479314E-2</v>
      </c>
      <c r="J10">
        <v>0</v>
      </c>
      <c r="K10">
        <v>9.1747529795949509E-2</v>
      </c>
      <c r="L10">
        <v>0</v>
      </c>
      <c r="M10">
        <v>9.728563978414434E-2</v>
      </c>
      <c r="N10">
        <v>1.1762725149608378E-3</v>
      </c>
      <c r="O10">
        <v>0.10309232360957046</v>
      </c>
      <c r="P10">
        <v>3.6320643856832526E-3</v>
      </c>
      <c r="Q10">
        <v>0.20878255433266479</v>
      </c>
      <c r="R10">
        <v>3.6728164679829412E-3</v>
      </c>
      <c r="S10">
        <v>0.21591076061229186</v>
      </c>
      <c r="T10">
        <v>3.5951601450984411E-3</v>
      </c>
      <c r="U10">
        <v>0.234458438222928</v>
      </c>
      <c r="V10">
        <v>3.4722056681360746E-3</v>
      </c>
      <c r="W10">
        <v>0.23282127384541837</v>
      </c>
      <c r="Y10">
        <f t="shared" si="0"/>
        <v>2.9091901067724101E-2</v>
      </c>
      <c r="Z10">
        <f t="shared" si="1"/>
        <v>0.26739428536611565</v>
      </c>
      <c r="AA10">
        <f t="shared" si="2"/>
        <v>0.14824309321691986</v>
      </c>
      <c r="AH10">
        <f t="shared" si="3"/>
        <v>3.3411929964401337E-2</v>
      </c>
      <c r="AI10">
        <f t="shared" si="4"/>
        <v>2.2403650127446788</v>
      </c>
      <c r="AK10">
        <v>0.6</v>
      </c>
      <c r="AL10">
        <v>0.6</v>
      </c>
    </row>
    <row r="11" spans="1:38" x14ac:dyDescent="0.3">
      <c r="A11" s="3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1.1517621026928401E-2</v>
      </c>
      <c r="Q11">
        <v>0.15067969120340746</v>
      </c>
      <c r="R11">
        <v>1.1248108694898276E-2</v>
      </c>
      <c r="S11">
        <v>0.15059514954506378</v>
      </c>
      <c r="T11">
        <v>1.0676704773197444E-2</v>
      </c>
      <c r="U11">
        <v>0.15306262645221205</v>
      </c>
      <c r="V11">
        <v>1.0495200792053088E-2</v>
      </c>
      <c r="W11">
        <v>0.15663344483851166</v>
      </c>
      <c r="Y11">
        <f t="shared" si="0"/>
        <v>8.7934118053614799E-2</v>
      </c>
      <c r="Z11">
        <f t="shared" si="1"/>
        <v>0.17989287385668568</v>
      </c>
      <c r="AA11">
        <f t="shared" si="2"/>
        <v>0.13391349595515023</v>
      </c>
      <c r="AH11">
        <f t="shared" si="3"/>
        <v>0.10099197666901127</v>
      </c>
      <c r="AI11">
        <f t="shared" si="4"/>
        <v>1.5072337842926919</v>
      </c>
      <c r="AK11">
        <v>0.6</v>
      </c>
      <c r="AL11">
        <v>0.8</v>
      </c>
    </row>
    <row r="12" spans="1:38" x14ac:dyDescent="0.3">
      <c r="A12" s="3" t="s">
        <v>10</v>
      </c>
      <c r="B12">
        <v>0</v>
      </c>
      <c r="C12">
        <v>7.7030126093504264E-3</v>
      </c>
      <c r="D12">
        <v>0</v>
      </c>
      <c r="E12">
        <v>1.19070808077372E-2</v>
      </c>
      <c r="F12">
        <v>0</v>
      </c>
      <c r="G12">
        <v>1.9077623243089502E-2</v>
      </c>
      <c r="H12">
        <v>0</v>
      </c>
      <c r="I12">
        <v>2.0160145796110692E-2</v>
      </c>
      <c r="J12">
        <v>0</v>
      </c>
      <c r="K12">
        <v>2.065454018989318E-2</v>
      </c>
      <c r="L12">
        <v>0</v>
      </c>
      <c r="M12">
        <v>2.8849163263792322E-2</v>
      </c>
      <c r="N12">
        <v>0</v>
      </c>
      <c r="O12">
        <v>2.8733418974890179E-2</v>
      </c>
      <c r="P12">
        <v>0</v>
      </c>
      <c r="Q12">
        <v>3.8681515517555227E-2</v>
      </c>
      <c r="R12">
        <v>0</v>
      </c>
      <c r="S12">
        <v>4.1175912680803249E-2</v>
      </c>
      <c r="T12">
        <v>0</v>
      </c>
      <c r="U12">
        <v>4.9764590693010889E-2</v>
      </c>
      <c r="V12">
        <v>0</v>
      </c>
      <c r="W12">
        <v>5.0925555453332425E-2</v>
      </c>
      <c r="Y12">
        <f t="shared" si="0"/>
        <v>0</v>
      </c>
      <c r="Z12">
        <f t="shared" si="1"/>
        <v>5.8487793157413336E-2</v>
      </c>
      <c r="AA12">
        <f t="shared" si="2"/>
        <v>2.9243896578706668E-2</v>
      </c>
      <c r="AH12">
        <f t="shared" si="3"/>
        <v>0</v>
      </c>
      <c r="AI12">
        <f t="shared" si="4"/>
        <v>0.49004041086033306</v>
      </c>
      <c r="AK12">
        <v>0.8</v>
      </c>
      <c r="AL12">
        <v>0.8</v>
      </c>
    </row>
    <row r="13" spans="1:38" x14ac:dyDescent="0.3">
      <c r="A13" s="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2.7254296450212549E-3</v>
      </c>
      <c r="J13">
        <v>0</v>
      </c>
      <c r="K13">
        <v>4.6833264519720733E-3</v>
      </c>
      <c r="L13">
        <v>0</v>
      </c>
      <c r="M13">
        <v>4.7730185332202869E-3</v>
      </c>
      <c r="N13">
        <v>0</v>
      </c>
      <c r="O13">
        <v>4.7538689436466544E-3</v>
      </c>
      <c r="P13">
        <v>0</v>
      </c>
      <c r="Q13">
        <v>4.0523983012885026E-2</v>
      </c>
      <c r="R13">
        <v>0</v>
      </c>
      <c r="S13">
        <v>4.050124627444842E-2</v>
      </c>
      <c r="T13">
        <v>0</v>
      </c>
      <c r="U13">
        <v>4.1164852573820111E-2</v>
      </c>
      <c r="V13">
        <v>0</v>
      </c>
      <c r="W13">
        <v>4.4252955110136806E-2</v>
      </c>
      <c r="Y13">
        <f t="shared" si="0"/>
        <v>0</v>
      </c>
      <c r="Z13">
        <f t="shared" si="1"/>
        <v>5.0824338822535335E-2</v>
      </c>
      <c r="AA13">
        <f t="shared" si="2"/>
        <v>2.5412169411267668E-2</v>
      </c>
      <c r="AH13">
        <f t="shared" si="3"/>
        <v>0</v>
      </c>
      <c r="AI13">
        <f t="shared" si="4"/>
        <v>0.4258321016022667</v>
      </c>
      <c r="AK13">
        <v>1</v>
      </c>
      <c r="AL13">
        <v>1</v>
      </c>
    </row>
    <row r="14" spans="1:38" s="1" customFormat="1" x14ac:dyDescent="0.3">
      <c r="B14" s="1">
        <v>0.28061740000000007</v>
      </c>
      <c r="C14" s="1">
        <v>0.80736131048891757</v>
      </c>
      <c r="D14" s="1">
        <v>0.23599923340000006</v>
      </c>
      <c r="E14" s="1">
        <v>0.73064061797234758</v>
      </c>
      <c r="F14" s="1">
        <v>0.22221687816944005</v>
      </c>
      <c r="G14" s="1">
        <v>0.74091366960054639</v>
      </c>
      <c r="H14" s="1">
        <v>0.20701724370265034</v>
      </c>
      <c r="I14" s="1">
        <v>0.73753154449436298</v>
      </c>
      <c r="J14" s="1">
        <v>0.20155198846890038</v>
      </c>
      <c r="K14" s="1">
        <v>0.74070281023088647</v>
      </c>
      <c r="L14" s="1">
        <v>0.18978135234231661</v>
      </c>
      <c r="M14" s="1">
        <v>0.75488827804255998</v>
      </c>
      <c r="N14" s="1">
        <v>0.18799158594365778</v>
      </c>
      <c r="O14" s="1">
        <v>0.75185962843689669</v>
      </c>
      <c r="P14" s="1">
        <v>0.1444186615636483</v>
      </c>
      <c r="Q14" s="1">
        <v>0.87303268337674078</v>
      </c>
      <c r="R14" s="1">
        <v>0.14103926488305893</v>
      </c>
      <c r="S14" s="1">
        <v>0.87254285206469429</v>
      </c>
      <c r="T14" s="1">
        <v>0.13387447022699955</v>
      </c>
      <c r="U14" s="1">
        <v>0.88683932405911714</v>
      </c>
      <c r="V14" s="1">
        <v>0.12929596334523616</v>
      </c>
      <c r="W14" s="1">
        <v>0.88064674783567665</v>
      </c>
    </row>
    <row r="16" spans="1:38" x14ac:dyDescent="0.3">
      <c r="V16">
        <f>1-V14</f>
        <v>0.87070403665476381</v>
      </c>
      <c r="W16">
        <f>1-W14</f>
        <v>0.11935325216432335</v>
      </c>
      <c r="AF16">
        <f>AH2*AK2</f>
        <v>0</v>
      </c>
      <c r="AG16">
        <f>AI2*AK2</f>
        <v>0</v>
      </c>
      <c r="AI16">
        <f>AH2*AL2</f>
        <v>0</v>
      </c>
      <c r="AJ16">
        <f>AI2*AL2</f>
        <v>0</v>
      </c>
    </row>
    <row r="17" spans="32:36" x14ac:dyDescent="0.3">
      <c r="AF17">
        <f t="shared" ref="AF17:AF27" si="5">AH3*AK3</f>
        <v>0</v>
      </c>
      <c r="AG17">
        <f t="shared" ref="AG17:AG27" si="6">AI3*AK3</f>
        <v>0.61620533313263348</v>
      </c>
      <c r="AI17">
        <f t="shared" ref="AI17:AI27" si="7">AH3*AL3</f>
        <v>0</v>
      </c>
      <c r="AJ17">
        <f t="shared" ref="AJ17:AJ27" si="8">AI3*AL3</f>
        <v>0.61620533313263348</v>
      </c>
    </row>
    <row r="18" spans="32:36" x14ac:dyDescent="0.3">
      <c r="AF18">
        <f t="shared" si="5"/>
        <v>0</v>
      </c>
      <c r="AG18">
        <f t="shared" si="6"/>
        <v>0</v>
      </c>
      <c r="AI18">
        <f t="shared" si="7"/>
        <v>0</v>
      </c>
      <c r="AJ18">
        <f t="shared" si="8"/>
        <v>0</v>
      </c>
    </row>
    <row r="19" spans="32:36" x14ac:dyDescent="0.3">
      <c r="AF19">
        <f t="shared" si="5"/>
        <v>3.5761787982178099E-2</v>
      </c>
      <c r="AG19">
        <f t="shared" si="6"/>
        <v>0.41712310552423165</v>
      </c>
      <c r="AI19">
        <f t="shared" si="7"/>
        <v>0.1072853639465343</v>
      </c>
      <c r="AJ19">
        <f t="shared" si="8"/>
        <v>1.2513693165726949</v>
      </c>
    </row>
    <row r="20" spans="32:36" x14ac:dyDescent="0.3">
      <c r="AF20">
        <f t="shared" si="5"/>
        <v>4.4315160697913688E-3</v>
      </c>
      <c r="AG20">
        <f t="shared" si="6"/>
        <v>5.1734941089098263E-2</v>
      </c>
      <c r="AI20">
        <f t="shared" si="7"/>
        <v>1.7726064279165475E-2</v>
      </c>
      <c r="AJ20">
        <f t="shared" si="8"/>
        <v>0.20693976435639305</v>
      </c>
    </row>
    <row r="21" spans="32:36" x14ac:dyDescent="0.3">
      <c r="AF21">
        <f t="shared" si="5"/>
        <v>0.30584902908804468</v>
      </c>
      <c r="AG21">
        <f t="shared" si="6"/>
        <v>2.8005522490917065</v>
      </c>
      <c r="AI21">
        <f t="shared" si="7"/>
        <v>0.30584902908804468</v>
      </c>
      <c r="AJ21">
        <f t="shared" si="8"/>
        <v>2.8005522490917065</v>
      </c>
    </row>
    <row r="22" spans="32:36" x14ac:dyDescent="0.3">
      <c r="AF22">
        <f t="shared" si="5"/>
        <v>5.8923244046782175E-2</v>
      </c>
      <c r="AG22">
        <f t="shared" si="6"/>
        <v>1.2251876667780364</v>
      </c>
      <c r="AI22">
        <f t="shared" si="7"/>
        <v>8.8384866070173262E-2</v>
      </c>
      <c r="AJ22">
        <f t="shared" si="8"/>
        <v>1.8377815001670541</v>
      </c>
    </row>
    <row r="23" spans="32:36" x14ac:dyDescent="0.3">
      <c r="AF23">
        <f t="shared" si="5"/>
        <v>1.7663857701151395E-2</v>
      </c>
      <c r="AG23">
        <f t="shared" si="6"/>
        <v>0.28981261173416917</v>
      </c>
      <c r="AI23">
        <f t="shared" si="7"/>
        <v>3.5327715402302791E-2</v>
      </c>
      <c r="AJ23">
        <f t="shared" si="8"/>
        <v>0.57962522346833834</v>
      </c>
    </row>
    <row r="24" spans="32:36" x14ac:dyDescent="0.3">
      <c r="AF24">
        <f t="shared" si="5"/>
        <v>2.00471579786408E-2</v>
      </c>
      <c r="AG24">
        <f t="shared" si="6"/>
        <v>1.3442190076468072</v>
      </c>
      <c r="AI24">
        <f t="shared" si="7"/>
        <v>2.00471579786408E-2</v>
      </c>
      <c r="AJ24">
        <f t="shared" si="8"/>
        <v>1.3442190076468072</v>
      </c>
    </row>
    <row r="25" spans="32:36" x14ac:dyDescent="0.3">
      <c r="AF25">
        <f t="shared" si="5"/>
        <v>6.0595186001406759E-2</v>
      </c>
      <c r="AG25">
        <f t="shared" si="6"/>
        <v>0.90434027057561517</v>
      </c>
      <c r="AI25">
        <f t="shared" si="7"/>
        <v>8.079358133520903E-2</v>
      </c>
      <c r="AJ25">
        <f t="shared" si="8"/>
        <v>1.2057870274341536</v>
      </c>
    </row>
    <row r="26" spans="32:36" x14ac:dyDescent="0.3">
      <c r="AF26">
        <f t="shared" si="5"/>
        <v>0</v>
      </c>
      <c r="AG26">
        <f t="shared" si="6"/>
        <v>0.39203232868826648</v>
      </c>
      <c r="AI26">
        <f t="shared" si="7"/>
        <v>0</v>
      </c>
      <c r="AJ26">
        <f t="shared" si="8"/>
        <v>0.39203232868826648</v>
      </c>
    </row>
    <row r="27" spans="32:36" x14ac:dyDescent="0.3">
      <c r="AF27">
        <f t="shared" si="5"/>
        <v>0</v>
      </c>
      <c r="AG27">
        <f t="shared" si="6"/>
        <v>0.4258321016022667</v>
      </c>
      <c r="AI27">
        <f t="shared" si="7"/>
        <v>0</v>
      </c>
      <c r="AJ27">
        <f t="shared" si="8"/>
        <v>0.4258321016022667</v>
      </c>
    </row>
    <row r="29" spans="32:36" x14ac:dyDescent="0.3">
      <c r="AF29">
        <f>SUM(AF16:AF27)</f>
        <v>0.50327177886799535</v>
      </c>
      <c r="AG29">
        <f t="shared" ref="AG29:AJ29" si="9">SUM(AG16:AG27)</f>
        <v>8.4670396158628307</v>
      </c>
      <c r="AI29">
        <f t="shared" si="9"/>
        <v>0.6554137781000704</v>
      </c>
      <c r="AJ29">
        <f t="shared" si="9"/>
        <v>10.660343852160313</v>
      </c>
    </row>
    <row r="31" spans="32:36" x14ac:dyDescent="0.3">
      <c r="AH31">
        <f>AVERAGE(AF29,AI29)</f>
        <v>0.57934277848403282</v>
      </c>
      <c r="AI31">
        <f>AVERAGE(AG29,AJ29)</f>
        <v>9.5636917340115719</v>
      </c>
    </row>
  </sheetData>
  <mergeCells count="1">
    <mergeCell ref="AH1:AI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"/>
  <sheetViews>
    <sheetView topLeftCell="V1" workbookViewId="0">
      <selection activeCell="AF8" sqref="AF8"/>
    </sheetView>
  </sheetViews>
  <sheetFormatPr defaultRowHeight="14" x14ac:dyDescent="0.3"/>
  <cols>
    <col min="2" max="21" width="8.6640625" customWidth="1"/>
  </cols>
  <sheetData>
    <row r="1" spans="1:38" s="1" customFormat="1" x14ac:dyDescent="0.3">
      <c r="B1" s="1">
        <v>1</v>
      </c>
      <c r="C1" s="1">
        <v>1.0316252988360584</v>
      </c>
      <c r="D1" s="1">
        <v>1</v>
      </c>
      <c r="E1" s="1">
        <v>1.006794686885397</v>
      </c>
      <c r="F1" s="1">
        <v>1</v>
      </c>
      <c r="G1" s="1">
        <v>1.0064029909406373</v>
      </c>
      <c r="H1" s="1">
        <v>1</v>
      </c>
      <c r="I1" s="1">
        <v>1.0127803366516726</v>
      </c>
      <c r="J1" s="1">
        <v>1</v>
      </c>
      <c r="K1" s="1">
        <v>1.0049246723489325</v>
      </c>
      <c r="L1" s="1">
        <v>1</v>
      </c>
      <c r="M1" s="1">
        <v>1.0074420091471818</v>
      </c>
      <c r="N1" s="1">
        <v>1.0024586952770353</v>
      </c>
      <c r="O1" s="1">
        <v>1.0070359205883046</v>
      </c>
      <c r="P1" s="1">
        <v>1.0002415147373886</v>
      </c>
      <c r="Q1" s="1">
        <v>1.0520147830332904</v>
      </c>
      <c r="R1" s="1">
        <v>1</v>
      </c>
      <c r="S1" s="1">
        <v>1.0106208024341437</v>
      </c>
      <c r="T1" s="1">
        <v>1</v>
      </c>
      <c r="U1" s="1">
        <v>1.0172102243337728</v>
      </c>
      <c r="V1" s="1">
        <v>1</v>
      </c>
      <c r="W1" s="1">
        <v>1.0058307710229268</v>
      </c>
      <c r="AG1" s="19" t="s">
        <v>39</v>
      </c>
      <c r="AH1" s="19"/>
    </row>
    <row r="2" spans="1:38" x14ac:dyDescent="0.3">
      <c r="A2" s="2" t="s">
        <v>0</v>
      </c>
      <c r="B2">
        <v>0</v>
      </c>
      <c r="C2">
        <v>0</v>
      </c>
      <c r="D2">
        <v>0</v>
      </c>
      <c r="E2">
        <v>1.8667067626063343E-3</v>
      </c>
      <c r="F2">
        <v>0</v>
      </c>
      <c r="G2">
        <v>1.8448434022523988E-3</v>
      </c>
      <c r="H2">
        <v>0</v>
      </c>
      <c r="I2">
        <v>1.8230184887381333E-3</v>
      </c>
      <c r="J2">
        <v>0</v>
      </c>
      <c r="K2">
        <v>2.477848218093642E-3</v>
      </c>
      <c r="L2">
        <v>0</v>
      </c>
      <c r="M2">
        <v>2.4513551962284589E-3</v>
      </c>
      <c r="N2">
        <v>0</v>
      </c>
      <c r="O2">
        <v>2.4439167093556215E-3</v>
      </c>
      <c r="P2">
        <v>0</v>
      </c>
      <c r="Q2">
        <v>2.3082765757549313E-3</v>
      </c>
      <c r="R2">
        <v>0</v>
      </c>
      <c r="S2">
        <v>2.3183290128129638E-3</v>
      </c>
      <c r="T2">
        <v>0</v>
      </c>
      <c r="U2">
        <v>2.3410129109839874E-3</v>
      </c>
      <c r="V2">
        <v>0</v>
      </c>
      <c r="W2">
        <v>2.625478119021286E-3</v>
      </c>
      <c r="Y2">
        <f>V2/0.492379</f>
        <v>0</v>
      </c>
      <c r="Z2">
        <f>W2/0.788674</f>
        <v>3.3289776498544215E-3</v>
      </c>
      <c r="AA2">
        <f>AVERAGE(Y2:Z2)</f>
        <v>1.6644888249272107E-3</v>
      </c>
      <c r="AG2">
        <f>Y2/0.788674</f>
        <v>0</v>
      </c>
      <c r="AH2">
        <f>Z2/0.492379</f>
        <v>6.7610065617226189E-3</v>
      </c>
      <c r="AK2">
        <v>0</v>
      </c>
      <c r="AL2">
        <v>0</v>
      </c>
    </row>
    <row r="3" spans="1:38" x14ac:dyDescent="0.3">
      <c r="A3" s="3" t="s">
        <v>1</v>
      </c>
      <c r="B3">
        <v>0</v>
      </c>
      <c r="C3">
        <v>7.764105876942369E-2</v>
      </c>
      <c r="D3">
        <v>0</v>
      </c>
      <c r="E3">
        <v>8.1811262467332335E-2</v>
      </c>
      <c r="F3">
        <v>0</v>
      </c>
      <c r="G3">
        <v>8.1443256810438625E-2</v>
      </c>
      <c r="H3">
        <v>0</v>
      </c>
      <c r="I3">
        <v>8.8850944061628301E-2</v>
      </c>
      <c r="J3">
        <v>0</v>
      </c>
      <c r="K3">
        <v>9.0422469873307765E-2</v>
      </c>
      <c r="L3">
        <v>0</v>
      </c>
      <c r="M3">
        <v>9.005019876655955E-2</v>
      </c>
      <c r="N3">
        <v>0</v>
      </c>
      <c r="O3">
        <v>8.9776946965901688E-2</v>
      </c>
      <c r="P3">
        <v>0</v>
      </c>
      <c r="Q3">
        <v>0.11581834666331947</v>
      </c>
      <c r="R3">
        <v>0</v>
      </c>
      <c r="S3">
        <v>0.11966415927545497</v>
      </c>
      <c r="T3">
        <v>0</v>
      </c>
      <c r="U3">
        <v>0.12585149861414799</v>
      </c>
      <c r="V3">
        <v>0</v>
      </c>
      <c r="W3">
        <v>0.12820560185199315</v>
      </c>
      <c r="Y3">
        <f t="shared" ref="Y3:Y13" si="0">V3/0.492379</f>
        <v>0</v>
      </c>
      <c r="Z3">
        <f t="shared" ref="Z3:Z13" si="1">W3/0.788674</f>
        <v>0.16255842319132258</v>
      </c>
      <c r="AA3">
        <f t="shared" ref="AA3:AA13" si="2">AVERAGE(Y3:Z3)</f>
        <v>8.1279211595661288E-2</v>
      </c>
      <c r="AG3">
        <f t="shared" ref="AG3:AG13" si="3">Y3/0.788674</f>
        <v>0</v>
      </c>
      <c r="AH3">
        <f t="shared" ref="AH3:AH13" si="4">Z3/0.492379</f>
        <v>0.33014897709147339</v>
      </c>
      <c r="AK3">
        <v>0.2</v>
      </c>
      <c r="AL3">
        <v>0.2</v>
      </c>
    </row>
    <row r="4" spans="1:38" x14ac:dyDescent="0.3">
      <c r="A4" s="3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Y4">
        <f t="shared" si="0"/>
        <v>0</v>
      </c>
      <c r="Z4">
        <f t="shared" si="1"/>
        <v>0</v>
      </c>
      <c r="AA4">
        <f t="shared" si="2"/>
        <v>0</v>
      </c>
      <c r="AG4">
        <f t="shared" si="3"/>
        <v>0</v>
      </c>
      <c r="AH4">
        <f t="shared" si="4"/>
        <v>0</v>
      </c>
      <c r="AK4">
        <v>0.2</v>
      </c>
      <c r="AL4">
        <v>0.4</v>
      </c>
    </row>
    <row r="5" spans="1:38" x14ac:dyDescent="0.3">
      <c r="A5" s="3" t="s">
        <v>3</v>
      </c>
      <c r="B5">
        <v>0</v>
      </c>
      <c r="C5">
        <v>0</v>
      </c>
      <c r="D5">
        <v>4.385236394E-2</v>
      </c>
      <c r="E5">
        <v>9.3335338130316706E-2</v>
      </c>
      <c r="F5">
        <v>4.1922859926640001E-2</v>
      </c>
      <c r="G5">
        <v>9.2242170112619926E-2</v>
      </c>
      <c r="H5">
        <v>3.8929567727877902E-2</v>
      </c>
      <c r="I5">
        <v>9.1150924436906658E-2</v>
      </c>
      <c r="J5">
        <v>4.053635739873214E-2</v>
      </c>
      <c r="K5">
        <v>0.10371358279394569</v>
      </c>
      <c r="L5">
        <v>3.8752757673187921E-2</v>
      </c>
      <c r="M5">
        <v>0.1026046826617211</v>
      </c>
      <c r="N5">
        <v>3.8459558506496579E-2</v>
      </c>
      <c r="O5">
        <v>0.10229333505030799</v>
      </c>
      <c r="P5">
        <v>3.1140531692373845E-2</v>
      </c>
      <c r="Q5">
        <v>9.661593958933816E-2</v>
      </c>
      <c r="R5">
        <v>3.0281053017664327E-2</v>
      </c>
      <c r="S5">
        <v>9.7036697509652312E-2</v>
      </c>
      <c r="T5">
        <v>2.8742775524366982E-2</v>
      </c>
      <c r="U5">
        <v>9.7986161780252351E-2</v>
      </c>
      <c r="V5">
        <v>2.8254148340452742E-2</v>
      </c>
      <c r="W5">
        <v>9.9819032610166961E-2</v>
      </c>
      <c r="Y5">
        <f t="shared" si="0"/>
        <v>5.7382927258174579E-2</v>
      </c>
      <c r="Z5">
        <f t="shared" si="1"/>
        <v>0.12656564386573788</v>
      </c>
      <c r="AA5">
        <f t="shared" si="2"/>
        <v>9.1974285561956221E-2</v>
      </c>
      <c r="AG5">
        <f t="shared" si="3"/>
        <v>7.2758740947685072E-2</v>
      </c>
      <c r="AH5">
        <f t="shared" si="4"/>
        <v>0.25704923212756409</v>
      </c>
      <c r="AK5">
        <v>0.2</v>
      </c>
      <c r="AL5">
        <v>0.6</v>
      </c>
    </row>
    <row r="6" spans="1:38" x14ac:dyDescent="0.3">
      <c r="A6" s="3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3.7635169395517317E-3</v>
      </c>
      <c r="W6">
        <v>1.5495135031202395E-2</v>
      </c>
      <c r="Y6">
        <f t="shared" si="0"/>
        <v>7.6435366649506408E-3</v>
      </c>
      <c r="Z6">
        <f t="shared" si="1"/>
        <v>1.964707221387087E-2</v>
      </c>
      <c r="AA6">
        <f t="shared" si="2"/>
        <v>1.3645304439410755E-2</v>
      </c>
      <c r="AG6">
        <f t="shared" si="3"/>
        <v>9.691630084104003E-3</v>
      </c>
      <c r="AH6">
        <f t="shared" si="4"/>
        <v>3.990233583046976E-2</v>
      </c>
      <c r="AK6">
        <v>0.2</v>
      </c>
      <c r="AL6">
        <v>0.8</v>
      </c>
    </row>
    <row r="7" spans="1:38" x14ac:dyDescent="0.3">
      <c r="A7" s="3" t="s">
        <v>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Y7">
        <f t="shared" si="0"/>
        <v>0</v>
      </c>
      <c r="Z7">
        <f t="shared" si="1"/>
        <v>0</v>
      </c>
      <c r="AA7">
        <f t="shared" si="2"/>
        <v>0</v>
      </c>
      <c r="AG7">
        <f t="shared" si="3"/>
        <v>0</v>
      </c>
      <c r="AH7">
        <f t="shared" si="4"/>
        <v>0</v>
      </c>
      <c r="AK7">
        <v>0.4</v>
      </c>
      <c r="AL7">
        <v>0.4</v>
      </c>
    </row>
    <row r="8" spans="1:38" x14ac:dyDescent="0.3">
      <c r="A8" s="3" t="s">
        <v>6</v>
      </c>
      <c r="B8">
        <v>0.34086933999999997</v>
      </c>
      <c r="C8">
        <v>0.57198567856495142</v>
      </c>
      <c r="D8">
        <v>0.32191700469599999</v>
      </c>
      <c r="E8">
        <v>0.60270778397809555</v>
      </c>
      <c r="F8">
        <v>0.31433650512482397</v>
      </c>
      <c r="G8">
        <v>0.62366870715904377</v>
      </c>
      <c r="H8">
        <v>0.30054998122966209</v>
      </c>
      <c r="I8">
        <v>0.65979419325574296</v>
      </c>
      <c r="J8">
        <v>0.29521517187943175</v>
      </c>
      <c r="K8">
        <v>0.67261098227510485</v>
      </c>
      <c r="L8">
        <v>0.2882692318437437</v>
      </c>
      <c r="M8">
        <v>0.69670354047259186</v>
      </c>
      <c r="N8">
        <v>0.28608821806216655</v>
      </c>
      <c r="O8">
        <v>0.6945894363443782</v>
      </c>
      <c r="P8">
        <v>0.29670108338642848</v>
      </c>
      <c r="Q8">
        <v>0.87905039957391051</v>
      </c>
      <c r="R8">
        <v>0.2905447514984516</v>
      </c>
      <c r="S8">
        <v>0.90259919712407888</v>
      </c>
      <c r="T8">
        <v>0.27812710649529793</v>
      </c>
      <c r="U8">
        <v>0.95210435403329885</v>
      </c>
      <c r="V8">
        <v>0.26861515945315873</v>
      </c>
      <c r="W8">
        <v>0.94118417577959923</v>
      </c>
      <c r="Y8">
        <f t="shared" si="0"/>
        <v>0.54554552377976873</v>
      </c>
      <c r="Z8">
        <f t="shared" si="1"/>
        <v>1.193375432408827</v>
      </c>
      <c r="AA8">
        <f t="shared" si="2"/>
        <v>0.86946047809429783</v>
      </c>
      <c r="AG8">
        <f t="shared" si="3"/>
        <v>0.69172500143249138</v>
      </c>
      <c r="AH8">
        <f t="shared" si="4"/>
        <v>2.4236927903278307</v>
      </c>
      <c r="AK8">
        <v>0.4</v>
      </c>
      <c r="AL8">
        <v>0.6</v>
      </c>
    </row>
    <row r="9" spans="1:38" x14ac:dyDescent="0.3">
      <c r="A9" s="3" t="s">
        <v>7</v>
      </c>
      <c r="B9">
        <v>0</v>
      </c>
      <c r="C9">
        <v>0</v>
      </c>
      <c r="D9">
        <v>0</v>
      </c>
      <c r="E9">
        <v>0</v>
      </c>
      <c r="F9">
        <v>6.4200878658000008E-3</v>
      </c>
      <c r="G9">
        <v>2.2458745342287856E-2</v>
      </c>
      <c r="H9">
        <v>1.4403467126922302E-2</v>
      </c>
      <c r="I9">
        <v>5.7062327419657458E-2</v>
      </c>
      <c r="J9">
        <v>1.4037619061898475E-2</v>
      </c>
      <c r="K9">
        <v>5.6924734298661406E-2</v>
      </c>
      <c r="L9">
        <v>1.9227255811932194E-2</v>
      </c>
      <c r="M9">
        <v>8.0512857721643863E-2</v>
      </c>
      <c r="N9">
        <v>1.9081784477237469E-2</v>
      </c>
      <c r="O9">
        <v>8.026854639696171E-2</v>
      </c>
      <c r="P9">
        <v>1.5450435141112859E-2</v>
      </c>
      <c r="Q9">
        <v>7.5813551545648714E-2</v>
      </c>
      <c r="R9">
        <v>1.6589582951602847E-2</v>
      </c>
      <c r="S9">
        <v>8.7910233523909337E-2</v>
      </c>
      <c r="T9">
        <v>1.7550728558511076E-2</v>
      </c>
      <c r="U9">
        <v>0.11303878788402191</v>
      </c>
      <c r="V9">
        <v>1.7252366173016388E-2</v>
      </c>
      <c r="W9">
        <v>0.11515322417989574</v>
      </c>
      <c r="Y9">
        <f t="shared" si="0"/>
        <v>3.5038793638673432E-2</v>
      </c>
      <c r="Z9">
        <f t="shared" si="1"/>
        <v>0.14600864765403163</v>
      </c>
      <c r="AA9">
        <f t="shared" si="2"/>
        <v>9.0523720646352529E-2</v>
      </c>
      <c r="AG9">
        <f t="shared" si="3"/>
        <v>4.4427474011661895E-2</v>
      </c>
      <c r="AH9">
        <f t="shared" si="4"/>
        <v>0.29653711399964583</v>
      </c>
      <c r="AK9">
        <v>0.4</v>
      </c>
      <c r="AL9">
        <v>0.8</v>
      </c>
    </row>
    <row r="10" spans="1:38" x14ac:dyDescent="0.3">
      <c r="A10" s="3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1.558907868051901E-3</v>
      </c>
      <c r="O10">
        <v>3.3660743988570751E-3</v>
      </c>
      <c r="P10">
        <v>1.4215995576457722E-3</v>
      </c>
      <c r="Q10">
        <v>3.7104274777444634E-3</v>
      </c>
      <c r="R10">
        <v>1.3823634098547488E-3</v>
      </c>
      <c r="S10">
        <v>3.726586216723228E-3</v>
      </c>
      <c r="T10">
        <v>1.3121393486341276E-3</v>
      </c>
      <c r="U10">
        <v>3.7630493338211418E-3</v>
      </c>
      <c r="V10">
        <v>1.2672641829108405E-3</v>
      </c>
      <c r="W10">
        <v>3.7198889708538745E-3</v>
      </c>
      <c r="Y10">
        <f t="shared" si="0"/>
        <v>2.5737575788383348E-3</v>
      </c>
      <c r="Z10">
        <f t="shared" si="1"/>
        <v>4.7166370019220546E-3</v>
      </c>
      <c r="AA10">
        <f t="shared" si="2"/>
        <v>3.6451972903801949E-3</v>
      </c>
      <c r="AG10">
        <f t="shared" si="3"/>
        <v>3.2633985383546749E-3</v>
      </c>
      <c r="AH10">
        <f t="shared" si="4"/>
        <v>9.5792814111122816E-3</v>
      </c>
      <c r="AK10">
        <v>0.6</v>
      </c>
      <c r="AL10">
        <v>0.6</v>
      </c>
    </row>
    <row r="11" spans="1:38" x14ac:dyDescent="0.3">
      <c r="A11" s="3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Y11">
        <f t="shared" si="0"/>
        <v>0</v>
      </c>
      <c r="Z11">
        <f t="shared" si="1"/>
        <v>0</v>
      </c>
      <c r="AA11">
        <f t="shared" si="2"/>
        <v>0</v>
      </c>
      <c r="AG11">
        <f t="shared" si="3"/>
        <v>0</v>
      </c>
      <c r="AH11">
        <f t="shared" si="4"/>
        <v>0</v>
      </c>
      <c r="AK11">
        <v>0.6</v>
      </c>
      <c r="AL11">
        <v>0.8</v>
      </c>
    </row>
    <row r="12" spans="1:38" x14ac:dyDescent="0.3">
      <c r="A12" s="3" t="s">
        <v>10</v>
      </c>
      <c r="B12">
        <v>0</v>
      </c>
      <c r="C12">
        <v>5.8966670456170253E-3</v>
      </c>
      <c r="D12">
        <v>0</v>
      </c>
      <c r="E12">
        <v>9.0919087778209909E-3</v>
      </c>
      <c r="F12">
        <v>0</v>
      </c>
      <c r="G12">
        <v>9.3514269194803663E-3</v>
      </c>
      <c r="H12">
        <v>0</v>
      </c>
      <c r="I12">
        <v>9.8090539082263881E-3</v>
      </c>
      <c r="J12">
        <v>0</v>
      </c>
      <c r="K12">
        <v>1.2367239481015129E-2</v>
      </c>
      <c r="L12">
        <v>0</v>
      </c>
      <c r="M12">
        <v>1.2733380675346113E-2</v>
      </c>
      <c r="N12">
        <v>2.3625873004327808E-3</v>
      </c>
      <c r="O12">
        <v>1.7460241853921074E-2</v>
      </c>
      <c r="P12">
        <v>1.9129763201181621E-3</v>
      </c>
      <c r="Q12">
        <v>1.6491178739494943E-2</v>
      </c>
      <c r="R12">
        <v>1.8720386268676335E-3</v>
      </c>
      <c r="S12">
        <v>1.689632362120622E-2</v>
      </c>
      <c r="T12">
        <v>1.7906049465988914E-3</v>
      </c>
      <c r="U12">
        <v>1.7749131740858584E-2</v>
      </c>
      <c r="V12">
        <v>1.7601646625067101E-3</v>
      </c>
      <c r="W12">
        <v>1.8081136436553152E-2</v>
      </c>
      <c r="Y12">
        <f t="shared" si="0"/>
        <v>3.574816680863136E-3</v>
      </c>
      <c r="Z12">
        <f t="shared" si="1"/>
        <v>2.2925995324498023E-2</v>
      </c>
      <c r="AA12">
        <f t="shared" si="2"/>
        <v>1.3250406002680579E-2</v>
      </c>
      <c r="AG12">
        <f t="shared" si="3"/>
        <v>4.532692444359946E-3</v>
      </c>
      <c r="AH12">
        <f t="shared" si="4"/>
        <v>4.6561683833993776E-2</v>
      </c>
      <c r="AK12">
        <v>0.8</v>
      </c>
      <c r="AL12">
        <v>0.8</v>
      </c>
    </row>
    <row r="13" spans="1:38" x14ac:dyDescent="0.3">
      <c r="A13" s="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1.7966996273830285E-3</v>
      </c>
      <c r="H13">
        <v>0</v>
      </c>
      <c r="I13">
        <v>1.7754442655832834E-3</v>
      </c>
      <c r="J13">
        <v>0</v>
      </c>
      <c r="K13">
        <v>1.7711631763129569E-3</v>
      </c>
      <c r="L13">
        <v>0</v>
      </c>
      <c r="M13">
        <v>3.5101618883494503E-3</v>
      </c>
      <c r="N13">
        <v>0</v>
      </c>
      <c r="O13">
        <v>3.4995105175614906E-3</v>
      </c>
      <c r="P13">
        <v>0</v>
      </c>
      <c r="Q13">
        <v>3.3052837371143708E-3</v>
      </c>
      <c r="R13">
        <v>0</v>
      </c>
      <c r="S13">
        <v>4.8648206260282359E-3</v>
      </c>
      <c r="T13">
        <v>0</v>
      </c>
      <c r="U13">
        <v>7.0013612069632055E-3</v>
      </c>
      <c r="V13">
        <v>0</v>
      </c>
      <c r="W13">
        <v>8.8058270349963639E-3</v>
      </c>
      <c r="Y13">
        <f t="shared" si="0"/>
        <v>0</v>
      </c>
      <c r="Z13">
        <f t="shared" si="1"/>
        <v>1.1165357340290619E-2</v>
      </c>
      <c r="AA13">
        <f t="shared" si="2"/>
        <v>5.5826786701453097E-3</v>
      </c>
      <c r="AG13">
        <f t="shared" si="3"/>
        <v>0</v>
      </c>
      <c r="AH13">
        <f t="shared" si="4"/>
        <v>2.2676347570246943E-2</v>
      </c>
      <c r="AK13">
        <v>1</v>
      </c>
      <c r="AL13">
        <v>1</v>
      </c>
    </row>
    <row r="14" spans="1:38" s="1" customFormat="1" x14ac:dyDescent="0.3">
      <c r="B14" s="1">
        <v>0.42410410000000004</v>
      </c>
      <c r="C14" s="1">
        <v>0.61803622490339338</v>
      </c>
      <c r="D14" s="1">
        <v>0.35667154810000001</v>
      </c>
      <c r="E14" s="1">
        <v>0.55789642778427972</v>
      </c>
      <c r="F14" s="1">
        <v>0.34097799998360001</v>
      </c>
      <c r="G14" s="1">
        <v>0.55136219815316689</v>
      </c>
      <c r="H14" s="1">
        <v>0.31663217078477096</v>
      </c>
      <c r="I14" s="1">
        <v>0.54483945900087016</v>
      </c>
      <c r="J14" s="1">
        <v>0.30858971364683779</v>
      </c>
      <c r="K14" s="1">
        <v>0.54352569973103881</v>
      </c>
      <c r="L14" s="1">
        <v>0.29501176624637693</v>
      </c>
      <c r="M14" s="1">
        <v>0.53771435174688254</v>
      </c>
      <c r="N14" s="1">
        <v>0.29277973917988959</v>
      </c>
      <c r="O14" s="1">
        <v>0.53608269055271562</v>
      </c>
      <c r="P14" s="1">
        <v>0.23706243911448449</v>
      </c>
      <c r="Q14" s="1">
        <v>0.50632949663688853</v>
      </c>
      <c r="R14" s="1">
        <v>0.23051951579492472</v>
      </c>
      <c r="S14" s="1">
        <v>0.5085345380296874</v>
      </c>
      <c r="T14" s="1">
        <v>0.21880912439254255</v>
      </c>
      <c r="U14" s="1">
        <v>0.51351033983062211</v>
      </c>
      <c r="V14" s="1">
        <v>0.2113258523383176</v>
      </c>
      <c r="W14" s="1">
        <v>0.50762062362219051</v>
      </c>
    </row>
    <row r="16" spans="1:38" x14ac:dyDescent="0.3">
      <c r="V16">
        <f>1-V14</f>
        <v>0.78867414766168242</v>
      </c>
      <c r="W16">
        <f>1-W14</f>
        <v>0.49237937637780949</v>
      </c>
      <c r="AG16">
        <f>AG2*AK2</f>
        <v>0</v>
      </c>
      <c r="AH16">
        <f>AH2*AK2</f>
        <v>0</v>
      </c>
      <c r="AJ16">
        <f>AG2*AL2</f>
        <v>0</v>
      </c>
      <c r="AK16">
        <f>AH2*AL2</f>
        <v>0</v>
      </c>
    </row>
    <row r="17" spans="33:37" x14ac:dyDescent="0.3">
      <c r="AG17">
        <f t="shared" ref="AG17:AG27" si="5">AG3*AK3</f>
        <v>0</v>
      </c>
      <c r="AH17">
        <f t="shared" ref="AH17:AH27" si="6">AH3*AK3</f>
        <v>6.6029795418294679E-2</v>
      </c>
      <c r="AJ17">
        <f t="shared" ref="AJ17:AJ27" si="7">AG3*AL3</f>
        <v>0</v>
      </c>
      <c r="AK17">
        <f t="shared" ref="AK17:AK27" si="8">AH3*AL3</f>
        <v>6.6029795418294679E-2</v>
      </c>
    </row>
    <row r="18" spans="33:37" x14ac:dyDescent="0.3">
      <c r="AG18">
        <f t="shared" si="5"/>
        <v>0</v>
      </c>
      <c r="AH18">
        <f t="shared" si="6"/>
        <v>0</v>
      </c>
      <c r="AJ18">
        <f t="shared" si="7"/>
        <v>0</v>
      </c>
      <c r="AK18">
        <f t="shared" si="8"/>
        <v>0</v>
      </c>
    </row>
    <row r="19" spans="33:37" x14ac:dyDescent="0.3">
      <c r="AG19">
        <f t="shared" si="5"/>
        <v>1.4551748189537014E-2</v>
      </c>
      <c r="AH19">
        <f t="shared" si="6"/>
        <v>5.1409846425512822E-2</v>
      </c>
      <c r="AJ19">
        <f t="shared" si="7"/>
        <v>4.3655244568611043E-2</v>
      </c>
      <c r="AK19">
        <f t="shared" si="8"/>
        <v>0.15422953927653846</v>
      </c>
    </row>
    <row r="20" spans="33:37" x14ac:dyDescent="0.3">
      <c r="AG20">
        <f t="shared" si="5"/>
        <v>1.9383260168208006E-3</v>
      </c>
      <c r="AH20">
        <f t="shared" si="6"/>
        <v>7.9804671660939526E-3</v>
      </c>
      <c r="AJ20">
        <f t="shared" si="7"/>
        <v>7.7533040672832024E-3</v>
      </c>
      <c r="AK20">
        <f t="shared" si="8"/>
        <v>3.192186866437581E-2</v>
      </c>
    </row>
    <row r="21" spans="33:37" x14ac:dyDescent="0.3">
      <c r="AG21">
        <f t="shared" si="5"/>
        <v>0</v>
      </c>
      <c r="AH21">
        <f t="shared" si="6"/>
        <v>0</v>
      </c>
      <c r="AJ21">
        <f t="shared" si="7"/>
        <v>0</v>
      </c>
      <c r="AK21">
        <f t="shared" si="8"/>
        <v>0</v>
      </c>
    </row>
    <row r="22" spans="33:37" x14ac:dyDescent="0.3">
      <c r="AG22">
        <f t="shared" si="5"/>
        <v>0.27669000057299659</v>
      </c>
      <c r="AH22">
        <f t="shared" si="6"/>
        <v>0.9694771161311323</v>
      </c>
      <c r="AJ22">
        <f t="shared" si="7"/>
        <v>0.4150350008594948</v>
      </c>
      <c r="AK22">
        <f t="shared" si="8"/>
        <v>1.4542156741966983</v>
      </c>
    </row>
    <row r="23" spans="33:37" x14ac:dyDescent="0.3">
      <c r="AG23">
        <f t="shared" si="5"/>
        <v>1.777098960466476E-2</v>
      </c>
      <c r="AH23">
        <f t="shared" si="6"/>
        <v>0.11861484559985834</v>
      </c>
      <c r="AJ23">
        <f t="shared" si="7"/>
        <v>3.554197920932952E-2</v>
      </c>
      <c r="AK23">
        <f t="shared" si="8"/>
        <v>0.23722969119971668</v>
      </c>
    </row>
    <row r="24" spans="33:37" x14ac:dyDescent="0.3">
      <c r="AG24">
        <f t="shared" si="5"/>
        <v>1.9580391230128048E-3</v>
      </c>
      <c r="AH24">
        <f t="shared" si="6"/>
        <v>5.7475688466673688E-3</v>
      </c>
      <c r="AJ24">
        <f t="shared" si="7"/>
        <v>1.9580391230128048E-3</v>
      </c>
      <c r="AK24">
        <f t="shared" si="8"/>
        <v>5.7475688466673688E-3</v>
      </c>
    </row>
    <row r="25" spans="33:37" x14ac:dyDescent="0.3">
      <c r="AG25">
        <f t="shared" si="5"/>
        <v>0</v>
      </c>
      <c r="AH25">
        <f t="shared" si="6"/>
        <v>0</v>
      </c>
      <c r="AJ25">
        <f t="shared" si="7"/>
        <v>0</v>
      </c>
      <c r="AK25">
        <f t="shared" si="8"/>
        <v>0</v>
      </c>
    </row>
    <row r="26" spans="33:37" x14ac:dyDescent="0.3">
      <c r="AG26">
        <f t="shared" si="5"/>
        <v>3.626153955487957E-3</v>
      </c>
      <c r="AH26">
        <f t="shared" si="6"/>
        <v>3.7249347067195022E-2</v>
      </c>
      <c r="AJ26">
        <f t="shared" si="7"/>
        <v>3.626153955487957E-3</v>
      </c>
      <c r="AK26">
        <f t="shared" si="8"/>
        <v>3.7249347067195022E-2</v>
      </c>
    </row>
    <row r="27" spans="33:37" x14ac:dyDescent="0.3">
      <c r="AG27">
        <f t="shared" si="5"/>
        <v>0</v>
      </c>
      <c r="AH27">
        <f t="shared" si="6"/>
        <v>2.2676347570246943E-2</v>
      </c>
      <c r="AJ27">
        <f t="shared" si="7"/>
        <v>0</v>
      </c>
      <c r="AK27">
        <f t="shared" si="8"/>
        <v>2.2676347570246943E-2</v>
      </c>
    </row>
    <row r="28" spans="33:37" x14ac:dyDescent="0.3">
      <c r="AG28">
        <f>SUM(AG16:AG27)</f>
        <v>0.31653525746251987</v>
      </c>
      <c r="AH28">
        <f t="shared" ref="AH28:AK28" si="9">SUM(AH16:AH27)</f>
        <v>1.2791853342250015</v>
      </c>
      <c r="AJ28">
        <f t="shared" si="9"/>
        <v>0.50756972178321935</v>
      </c>
      <c r="AK28">
        <f t="shared" si="9"/>
        <v>2.0092998322397331</v>
      </c>
    </row>
    <row r="30" spans="33:37" x14ac:dyDescent="0.3">
      <c r="AI30">
        <f>AVERAGE(AG28,AJ28)</f>
        <v>0.41205248962286961</v>
      </c>
      <c r="AJ30">
        <f>AVERAGE(AH28,AK28)</f>
        <v>1.6442425832323673</v>
      </c>
    </row>
  </sheetData>
  <mergeCells count="1">
    <mergeCell ref="AG1:AH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0"/>
  <sheetViews>
    <sheetView tabSelected="1" topLeftCell="Q10" workbookViewId="0">
      <selection activeCell="AJ9" sqref="AJ9"/>
    </sheetView>
  </sheetViews>
  <sheetFormatPr defaultRowHeight="14" x14ac:dyDescent="0.3"/>
  <cols>
    <col min="2" max="21" width="8.6640625" customWidth="1"/>
    <col min="28" max="32" width="0" hidden="1" customWidth="1"/>
    <col min="33" max="38" width="8.6640625" style="1"/>
  </cols>
  <sheetData>
    <row r="1" spans="1:38" s="1" customFormat="1" x14ac:dyDescent="0.3">
      <c r="B1" s="1">
        <v>1</v>
      </c>
      <c r="C1" s="1">
        <v>1.0401635220269709</v>
      </c>
      <c r="D1" s="1">
        <v>1</v>
      </c>
      <c r="E1" s="1">
        <v>1.0731469816201855</v>
      </c>
      <c r="F1" s="1">
        <v>1</v>
      </c>
      <c r="G1" s="1">
        <v>1.0207622621453833</v>
      </c>
      <c r="H1" s="1">
        <v>1.0023766957276963</v>
      </c>
      <c r="I1" s="1">
        <v>1.0621035920014783</v>
      </c>
      <c r="J1" s="1">
        <v>1</v>
      </c>
      <c r="K1" s="1">
        <v>1.0166426358044978</v>
      </c>
      <c r="L1" s="1">
        <v>1</v>
      </c>
      <c r="M1" s="1">
        <v>1.0287877223874229</v>
      </c>
      <c r="N1" s="1">
        <v>1.0015664890075517</v>
      </c>
      <c r="O1" s="1">
        <v>1.0141330375512008</v>
      </c>
      <c r="P1" s="1">
        <v>1.0001476816389334</v>
      </c>
      <c r="Q1" s="1">
        <v>1.1155433923020825</v>
      </c>
      <c r="R1" s="1">
        <v>1</v>
      </c>
      <c r="S1" s="1">
        <v>1.0091117394911049</v>
      </c>
      <c r="T1" s="1">
        <v>1</v>
      </c>
      <c r="U1" s="1">
        <v>1.0255612982525801</v>
      </c>
      <c r="V1" s="1">
        <v>1</v>
      </c>
      <c r="W1" s="1">
        <v>1.0205635064580034</v>
      </c>
      <c r="AH1" s="19" t="s">
        <v>39</v>
      </c>
      <c r="AI1" s="19"/>
    </row>
    <row r="2" spans="1:38" x14ac:dyDescent="0.3">
      <c r="A2" s="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3.4587785784002084E-3</v>
      </c>
      <c r="J2">
        <v>0</v>
      </c>
      <c r="K2">
        <v>3.5040345744117908E-3</v>
      </c>
      <c r="L2">
        <v>0</v>
      </c>
      <c r="M2">
        <v>3.5659747452869489E-3</v>
      </c>
      <c r="N2">
        <v>0</v>
      </c>
      <c r="O2">
        <v>3.5802090722660356E-3</v>
      </c>
      <c r="P2">
        <v>0</v>
      </c>
      <c r="Q2">
        <v>3.5857041834017321E-3</v>
      </c>
      <c r="R2">
        <v>0</v>
      </c>
      <c r="S2">
        <v>4.6103798626978866E-3</v>
      </c>
      <c r="T2">
        <v>0</v>
      </c>
      <c r="U2">
        <v>8.1627738653899246E-3</v>
      </c>
      <c r="V2">
        <v>0</v>
      </c>
      <c r="W2">
        <v>1.243512995772016E-2</v>
      </c>
      <c r="Y2">
        <f>V2/0.139784</f>
        <v>0</v>
      </c>
      <c r="Z2">
        <f>W2/0.864426</f>
        <v>1.4385418714522886E-2</v>
      </c>
      <c r="AA2">
        <f>AVERAGE(Y2:Z2)</f>
        <v>7.1927093572614429E-3</v>
      </c>
      <c r="AH2" s="1">
        <f>Y2/0.864426</f>
        <v>0</v>
      </c>
      <c r="AI2" s="1">
        <f>Z2/0.139784</f>
        <v>0.10291176897586911</v>
      </c>
      <c r="AK2" s="1">
        <v>0</v>
      </c>
      <c r="AL2" s="1">
        <v>0</v>
      </c>
    </row>
    <row r="3" spans="1:38" x14ac:dyDescent="0.3">
      <c r="A3" s="3" t="s">
        <v>1</v>
      </c>
      <c r="B3">
        <v>0</v>
      </c>
      <c r="C3">
        <v>8.5484278812503565E-3</v>
      </c>
      <c r="D3">
        <v>0</v>
      </c>
      <c r="E3">
        <v>3.7202447112403697E-2</v>
      </c>
      <c r="F3">
        <v>0</v>
      </c>
      <c r="G3">
        <v>4.512534032406168E-2</v>
      </c>
      <c r="H3">
        <v>0</v>
      </c>
      <c r="I3">
        <v>5.0055779749027356E-2</v>
      </c>
      <c r="J3">
        <v>0</v>
      </c>
      <c r="K3">
        <v>5.6447501048066222E-2</v>
      </c>
      <c r="L3">
        <v>0</v>
      </c>
      <c r="M3">
        <v>6.6226647664965166E-2</v>
      </c>
      <c r="N3">
        <v>1.444812448995734E-3</v>
      </c>
      <c r="O3">
        <v>7.3739260057397157E-2</v>
      </c>
      <c r="P3">
        <v>1.1697484023149509E-3</v>
      </c>
      <c r="Q3">
        <v>0.11740629388132127</v>
      </c>
      <c r="R3">
        <v>1.1520852014399951E-3</v>
      </c>
      <c r="S3">
        <v>0.11986223945829966</v>
      </c>
      <c r="T3">
        <v>1.1019694951773552E-3</v>
      </c>
      <c r="U3">
        <v>0.12694575652718273</v>
      </c>
      <c r="V3">
        <v>1.0788281357786307E-3</v>
      </c>
      <c r="W3">
        <v>0.13142181578366896</v>
      </c>
      <c r="Y3">
        <f t="shared" ref="Y3:Y13" si="0">V3/0.139784</f>
        <v>7.7178227535242292E-3</v>
      </c>
      <c r="Z3">
        <f t="shared" ref="Z3:Z13" si="1">W3/0.864426</f>
        <v>0.1520336220609618</v>
      </c>
      <c r="AA3">
        <f t="shared" ref="AA3:AA13" si="2">AVERAGE(Y3:Z3)</f>
        <v>7.9875722407243013E-2</v>
      </c>
      <c r="AH3" s="1">
        <f t="shared" ref="AH3:AH13" si="3">Y3/0.864426</f>
        <v>8.9282630942662863E-3</v>
      </c>
      <c r="AI3" s="1">
        <f t="shared" ref="AI3:AI13" si="4">Z3/0.139784</f>
        <v>1.087632504871529</v>
      </c>
      <c r="AK3" s="1">
        <v>0.2</v>
      </c>
      <c r="AL3" s="1">
        <v>0.2</v>
      </c>
    </row>
    <row r="4" spans="1:38" x14ac:dyDescent="0.3">
      <c r="A4" s="3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3.5556260200869695E-3</v>
      </c>
      <c r="I4">
        <v>4.9411122548574403E-2</v>
      </c>
      <c r="J4">
        <v>3.4382903614240995E-3</v>
      </c>
      <c r="K4">
        <v>5.0057636777311287E-2</v>
      </c>
      <c r="L4">
        <v>3.2374942043169319E-3</v>
      </c>
      <c r="M4">
        <v>5.0942496361242123E-2</v>
      </c>
      <c r="N4">
        <v>3.2101400463660067E-3</v>
      </c>
      <c r="O4">
        <v>5.1145843889514792E-2</v>
      </c>
      <c r="P4">
        <v>2.5989921342759459E-3</v>
      </c>
      <c r="Q4">
        <v>5.1224345477167602E-2</v>
      </c>
      <c r="R4">
        <v>2.559747353048379E-3</v>
      </c>
      <c r="S4">
        <v>5.2295874102672377E-2</v>
      </c>
      <c r="T4">
        <v>2.4483983431907745E-3</v>
      </c>
      <c r="U4">
        <v>5.5386411360382443E-2</v>
      </c>
      <c r="V4">
        <v>2.396981977983768E-3</v>
      </c>
      <c r="W4">
        <v>5.7339315230785608E-2</v>
      </c>
      <c r="Y4">
        <f t="shared" si="0"/>
        <v>1.7147756381157845E-2</v>
      </c>
      <c r="Z4">
        <f t="shared" si="1"/>
        <v>6.6332242703002461E-2</v>
      </c>
      <c r="AA4">
        <f t="shared" si="2"/>
        <v>4.1739999542080151E-2</v>
      </c>
      <c r="AH4" s="1">
        <f t="shared" si="3"/>
        <v>1.9837159434304204E-2</v>
      </c>
      <c r="AI4" s="1">
        <f t="shared" si="4"/>
        <v>0.47453387156614824</v>
      </c>
      <c r="AK4" s="1">
        <v>0.2</v>
      </c>
      <c r="AL4" s="1">
        <v>0.4</v>
      </c>
    </row>
    <row r="5" spans="1:38" x14ac:dyDescent="0.3">
      <c r="A5" s="3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1.2600047148617699E-3</v>
      </c>
      <c r="S5">
        <v>1.6961569130068431E-2</v>
      </c>
      <c r="T5">
        <v>2.287459619777118E-3</v>
      </c>
      <c r="U5">
        <v>5.2465448146906284E-2</v>
      </c>
      <c r="V5">
        <v>4.4347191680087104E-3</v>
      </c>
      <c r="W5">
        <v>8.0530807672301211E-2</v>
      </c>
      <c r="Y5">
        <f t="shared" si="0"/>
        <v>3.1725513420768549E-2</v>
      </c>
      <c r="Z5">
        <f t="shared" si="1"/>
        <v>9.316101976606582E-2</v>
      </c>
      <c r="AA5">
        <f t="shared" si="2"/>
        <v>6.2443266593417188E-2</v>
      </c>
      <c r="AH5" s="1">
        <f t="shared" si="3"/>
        <v>3.6701248482540492E-2</v>
      </c>
      <c r="AI5" s="1">
        <f t="shared" si="4"/>
        <v>0.6664641143912452</v>
      </c>
      <c r="AK5" s="1">
        <v>0.2</v>
      </c>
      <c r="AL5" s="1">
        <v>0.6</v>
      </c>
    </row>
    <row r="6" spans="1:38" x14ac:dyDescent="0.3">
      <c r="A6" s="3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Y6">
        <f t="shared" si="0"/>
        <v>0</v>
      </c>
      <c r="Z6">
        <f t="shared" si="1"/>
        <v>0</v>
      </c>
      <c r="AA6">
        <f t="shared" si="2"/>
        <v>0</v>
      </c>
      <c r="AH6" s="1">
        <f t="shared" si="3"/>
        <v>0</v>
      </c>
      <c r="AI6" s="1">
        <f t="shared" si="4"/>
        <v>0</v>
      </c>
      <c r="AK6" s="1">
        <v>0.2</v>
      </c>
      <c r="AL6" s="1">
        <v>0.8</v>
      </c>
    </row>
    <row r="7" spans="1:38" x14ac:dyDescent="0.3">
      <c r="A7" s="3" t="s">
        <v>5</v>
      </c>
      <c r="B7">
        <v>0</v>
      </c>
      <c r="C7">
        <v>0.13318553303127678</v>
      </c>
      <c r="D7">
        <v>0</v>
      </c>
      <c r="E7">
        <v>0.15524801643659095</v>
      </c>
      <c r="F7">
        <v>0</v>
      </c>
      <c r="G7">
        <v>0.16309867889177904</v>
      </c>
      <c r="H7">
        <v>6.2902094455461073E-4</v>
      </c>
      <c r="I7">
        <v>0.2006840608710663</v>
      </c>
      <c r="J7">
        <v>6.229095177605541E-4</v>
      </c>
      <c r="K7">
        <v>0.20839503723325847</v>
      </c>
      <c r="L7">
        <v>6.3039256061853208E-4</v>
      </c>
      <c r="M7">
        <v>0.22271451526396696</v>
      </c>
      <c r="N7">
        <v>1.200446541346302E-3</v>
      </c>
      <c r="O7">
        <v>0.22744590631630157</v>
      </c>
      <c r="P7">
        <v>1.4227335050747783E-3</v>
      </c>
      <c r="Q7">
        <v>0.27441218130999934</v>
      </c>
      <c r="R7">
        <v>1.3894415410560285E-3</v>
      </c>
      <c r="S7">
        <v>0.27461417942424182</v>
      </c>
      <c r="T7">
        <v>1.3188579107703824E-3</v>
      </c>
      <c r="U7">
        <v>0.27957774854599954</v>
      </c>
      <c r="V7">
        <v>1.2705877112361864E-3</v>
      </c>
      <c r="W7">
        <v>0.28087574856455294</v>
      </c>
      <c r="Y7">
        <f t="shared" si="0"/>
        <v>9.089650541093305E-3</v>
      </c>
      <c r="Z7">
        <f t="shared" si="1"/>
        <v>0.32492746465811179</v>
      </c>
      <c r="AA7">
        <f t="shared" si="2"/>
        <v>0.16700855759960254</v>
      </c>
      <c r="AH7" s="1">
        <f t="shared" si="3"/>
        <v>1.0515244267402073E-2</v>
      </c>
      <c r="AI7" s="1">
        <f t="shared" si="4"/>
        <v>2.324496828378869</v>
      </c>
      <c r="AK7" s="1">
        <v>0.4</v>
      </c>
      <c r="AL7" s="1">
        <v>0.4</v>
      </c>
    </row>
    <row r="8" spans="1:38" x14ac:dyDescent="0.3">
      <c r="A8" s="3" t="s">
        <v>6</v>
      </c>
      <c r="B8">
        <v>0</v>
      </c>
      <c r="C8">
        <v>0</v>
      </c>
      <c r="D8">
        <v>0</v>
      </c>
      <c r="E8">
        <v>0</v>
      </c>
      <c r="F8">
        <v>3.0346431867648003E-3</v>
      </c>
      <c r="G8">
        <v>4.2188945369561026E-2</v>
      </c>
      <c r="H8">
        <v>2.7717388320706131E-3</v>
      </c>
      <c r="I8">
        <v>4.4110009545216572E-2</v>
      </c>
      <c r="J8">
        <v>3.5357635082811883E-3</v>
      </c>
      <c r="K8">
        <v>6.7763944245816249E-2</v>
      </c>
      <c r="L8">
        <v>5.8912047631835291E-3</v>
      </c>
      <c r="M8">
        <v>0.11722747216172755</v>
      </c>
      <c r="N8">
        <v>5.8414289379794294E-3</v>
      </c>
      <c r="O8">
        <v>0.11769540990354337</v>
      </c>
      <c r="P8">
        <v>2.7627088372769119E-2</v>
      </c>
      <c r="Q8">
        <v>0.32651051606550058</v>
      </c>
      <c r="R8">
        <v>2.7416009184161125E-2</v>
      </c>
      <c r="S8">
        <v>0.33920250585142525</v>
      </c>
      <c r="T8">
        <v>2.640043105055721E-2</v>
      </c>
      <c r="U8">
        <v>0.3711721489731018</v>
      </c>
      <c r="V8">
        <v>2.620509069887696E-2</v>
      </c>
      <c r="W8">
        <v>0.39331961440339974</v>
      </c>
      <c r="Y8">
        <f t="shared" si="0"/>
        <v>0.18746845632459339</v>
      </c>
      <c r="Z8">
        <f t="shared" si="1"/>
        <v>0.4550066916120058</v>
      </c>
      <c r="AA8">
        <f t="shared" si="2"/>
        <v>0.32123757396829961</v>
      </c>
      <c r="AH8" s="1">
        <f t="shared" si="3"/>
        <v>0.21687045082470147</v>
      </c>
      <c r="AI8" s="1">
        <f t="shared" si="4"/>
        <v>3.2550699050821685</v>
      </c>
      <c r="AK8" s="1">
        <v>0.4</v>
      </c>
      <c r="AL8" s="1">
        <v>0.6</v>
      </c>
    </row>
    <row r="9" spans="1:38" x14ac:dyDescent="0.3">
      <c r="A9" s="3" t="s">
        <v>7</v>
      </c>
      <c r="B9">
        <v>2.3415120000000005E-2</v>
      </c>
      <c r="C9">
        <v>0.1221203983035765</v>
      </c>
      <c r="D9">
        <v>3.9498307856000003E-2</v>
      </c>
      <c r="E9">
        <v>0.26538260208831937</v>
      </c>
      <c r="F9">
        <v>3.7191606677209603E-2</v>
      </c>
      <c r="G9">
        <v>0.26796690575309062</v>
      </c>
      <c r="H9">
        <v>3.3969535826785885E-2</v>
      </c>
      <c r="I9">
        <v>0.28016871877292826</v>
      </c>
      <c r="J9">
        <v>3.2848541144501947E-2</v>
      </c>
      <c r="K9">
        <v>0.28383455459674739</v>
      </c>
      <c r="L9">
        <v>3.0930186341663033E-2</v>
      </c>
      <c r="M9">
        <v>0.28885184550488524</v>
      </c>
      <c r="N9">
        <v>3.0668851757183088E-2</v>
      </c>
      <c r="O9">
        <v>0.29000485748929805</v>
      </c>
      <c r="P9">
        <v>2.4830101906122844E-2</v>
      </c>
      <c r="Q9">
        <v>0.29044997365140723</v>
      </c>
      <c r="R9">
        <v>2.4249077521519571E-2</v>
      </c>
      <c r="S9">
        <v>0.29066377737790106</v>
      </c>
      <c r="T9">
        <v>2.3017224383426377E-2</v>
      </c>
      <c r="U9">
        <v>0.29591743818023558</v>
      </c>
      <c r="V9">
        <v>2.2174793970992972E-2</v>
      </c>
      <c r="W9">
        <v>0.29729129873332261</v>
      </c>
      <c r="Y9">
        <f t="shared" si="0"/>
        <v>0.15863613840634816</v>
      </c>
      <c r="Z9">
        <f t="shared" si="1"/>
        <v>0.34391758083783064</v>
      </c>
      <c r="AA9">
        <f t="shared" si="2"/>
        <v>0.2512768596220894</v>
      </c>
      <c r="AH9" s="1">
        <f t="shared" si="3"/>
        <v>0.18351615801277166</v>
      </c>
      <c r="AI9" s="1">
        <f t="shared" si="4"/>
        <v>2.4603501175945075</v>
      </c>
      <c r="AK9" s="1">
        <v>0.4</v>
      </c>
      <c r="AL9" s="1">
        <v>0.8</v>
      </c>
    </row>
    <row r="10" spans="1:38" x14ac:dyDescent="0.3">
      <c r="A10" s="3" t="s">
        <v>8</v>
      </c>
      <c r="B10">
        <v>0</v>
      </c>
      <c r="C10">
        <v>0</v>
      </c>
      <c r="D10">
        <v>0</v>
      </c>
      <c r="E10">
        <v>0</v>
      </c>
      <c r="F10">
        <v>1.7235440786304004E-3</v>
      </c>
      <c r="G10">
        <v>2.2638759493056888E-2</v>
      </c>
      <c r="H10">
        <v>1.5742259493176799E-3</v>
      </c>
      <c r="I10">
        <v>6.0249762872471364E-2</v>
      </c>
      <c r="J10">
        <v>2.0081584170138587E-3</v>
      </c>
      <c r="K10">
        <v>7.4164968046233862E-2</v>
      </c>
      <c r="L10">
        <v>3.345945622163568E-3</v>
      </c>
      <c r="M10">
        <v>0.10293115934710607</v>
      </c>
      <c r="N10">
        <v>3.3176751391085476E-3</v>
      </c>
      <c r="O10">
        <v>0.10334203039447389</v>
      </c>
      <c r="P10">
        <v>1.5690973087827312E-2</v>
      </c>
      <c r="Q10">
        <v>0.22217916152261225</v>
      </c>
      <c r="R10">
        <v>1.6286716728326385E-2</v>
      </c>
      <c r="S10">
        <v>0.2390739644119905</v>
      </c>
      <c r="T10">
        <v>1.6293462212921196E-2</v>
      </c>
      <c r="U10">
        <v>0.27811452708197648</v>
      </c>
      <c r="V10">
        <v>1.7402066607616982E-2</v>
      </c>
      <c r="W10">
        <v>0.3068497293109691</v>
      </c>
      <c r="Y10">
        <f t="shared" si="0"/>
        <v>0.12449254998867526</v>
      </c>
      <c r="Z10">
        <f t="shared" si="1"/>
        <v>0.35497512720692009</v>
      </c>
      <c r="AA10">
        <f t="shared" si="2"/>
        <v>0.23973383859779768</v>
      </c>
      <c r="AH10" s="1">
        <f t="shared" si="3"/>
        <v>0.14401759085066304</v>
      </c>
      <c r="AI10" s="1">
        <f t="shared" si="4"/>
        <v>2.5394546386347514</v>
      </c>
      <c r="AK10" s="1">
        <v>0.6</v>
      </c>
      <c r="AL10" s="1">
        <v>0.6</v>
      </c>
    </row>
    <row r="11" spans="1:38" x14ac:dyDescent="0.3">
      <c r="A11" s="3" t="s">
        <v>9</v>
      </c>
      <c r="B11">
        <v>0.18757335999999999</v>
      </c>
      <c r="C11">
        <v>0.47566261796884568</v>
      </c>
      <c r="D11">
        <v>0.15958741468800003</v>
      </c>
      <c r="E11">
        <v>0.55445720155925338</v>
      </c>
      <c r="F11">
        <v>0.15026750967022082</v>
      </c>
      <c r="G11">
        <v>0.55985652226329685</v>
      </c>
      <c r="H11">
        <v>0.13724918091458585</v>
      </c>
      <c r="I11">
        <v>0.58534946357780282</v>
      </c>
      <c r="J11">
        <v>0.13271995794440453</v>
      </c>
      <c r="K11">
        <v>0.59300840224317164</v>
      </c>
      <c r="L11">
        <v>0.1249691124004513</v>
      </c>
      <c r="M11">
        <v>0.60349090205455347</v>
      </c>
      <c r="N11">
        <v>0.123913226389897</v>
      </c>
      <c r="O11">
        <v>0.6058998610187476</v>
      </c>
      <c r="P11">
        <v>0.10032257037653806</v>
      </c>
      <c r="Q11">
        <v>0.60682983103060895</v>
      </c>
      <c r="R11">
        <v>9.797502222972708E-2</v>
      </c>
      <c r="S11">
        <v>0.60727652578354996</v>
      </c>
      <c r="T11">
        <v>9.2997891100456948E-2</v>
      </c>
      <c r="U11">
        <v>0.61825286727497342</v>
      </c>
      <c r="V11">
        <v>8.959416828618022E-2</v>
      </c>
      <c r="W11">
        <v>0.6211232396038413</v>
      </c>
      <c r="Y11">
        <f t="shared" si="0"/>
        <v>0.64094723492087957</v>
      </c>
      <c r="Z11">
        <f t="shared" si="1"/>
        <v>0.71853835910053754</v>
      </c>
      <c r="AA11">
        <f t="shared" si="2"/>
        <v>0.67974279701070861</v>
      </c>
      <c r="AH11" s="1">
        <f t="shared" si="3"/>
        <v>0.74147149081688835</v>
      </c>
      <c r="AI11" s="1">
        <f t="shared" si="4"/>
        <v>5.1403476728419388</v>
      </c>
      <c r="AK11" s="1">
        <v>0.6</v>
      </c>
      <c r="AL11" s="1">
        <v>0.8</v>
      </c>
    </row>
    <row r="12" spans="1:38" x14ac:dyDescent="0.3">
      <c r="A12" s="3" t="s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1.4910372118402121E-2</v>
      </c>
      <c r="H12">
        <v>0</v>
      </c>
      <c r="I12">
        <v>1.5589312572387061E-2</v>
      </c>
      <c r="J12">
        <v>0</v>
      </c>
      <c r="K12">
        <v>2.7488847022862146E-2</v>
      </c>
      <c r="L12">
        <v>0</v>
      </c>
      <c r="M12">
        <v>4.430740423356009E-2</v>
      </c>
      <c r="N12">
        <v>0</v>
      </c>
      <c r="O12">
        <v>4.4484266416975331E-2</v>
      </c>
      <c r="P12">
        <v>0</v>
      </c>
      <c r="Q12">
        <v>4.4552543431757741E-2</v>
      </c>
      <c r="R12">
        <v>0</v>
      </c>
      <c r="S12">
        <v>4.8542022674342815E-2</v>
      </c>
      <c r="T12">
        <v>0</v>
      </c>
      <c r="U12">
        <v>6.1885254338532487E-2</v>
      </c>
      <c r="V12">
        <v>0</v>
      </c>
      <c r="W12">
        <v>6.5538524878916274E-2</v>
      </c>
      <c r="Y12">
        <f t="shared" si="0"/>
        <v>0</v>
      </c>
      <c r="Z12">
        <f t="shared" si="1"/>
        <v>7.5817391979089335E-2</v>
      </c>
      <c r="AA12">
        <f t="shared" si="2"/>
        <v>3.7908695989544668E-2</v>
      </c>
      <c r="AH12" s="1">
        <f t="shared" si="3"/>
        <v>0</v>
      </c>
      <c r="AI12" s="1">
        <f t="shared" si="4"/>
        <v>0.54238962956482384</v>
      </c>
      <c r="AK12" s="1">
        <v>0.8</v>
      </c>
      <c r="AL12" s="1">
        <v>0.8</v>
      </c>
    </row>
    <row r="13" spans="1:38" x14ac:dyDescent="0.3">
      <c r="A13" s="3" t="s">
        <v>11</v>
      </c>
      <c r="B13">
        <v>0</v>
      </c>
      <c r="C13">
        <v>0.11156792897097767</v>
      </c>
      <c r="D13">
        <v>0</v>
      </c>
      <c r="E13">
        <v>0.13887857019053249</v>
      </c>
      <c r="F13">
        <v>0</v>
      </c>
      <c r="G13">
        <v>0.14023097383371536</v>
      </c>
      <c r="H13">
        <v>0</v>
      </c>
      <c r="I13">
        <v>0.1466163598107634</v>
      </c>
      <c r="J13">
        <v>0</v>
      </c>
      <c r="K13">
        <v>0.14853474494135988</v>
      </c>
      <c r="L13">
        <v>0</v>
      </c>
      <c r="M13">
        <v>0.15116036614662734</v>
      </c>
      <c r="N13">
        <v>0</v>
      </c>
      <c r="O13">
        <v>0.15176375406485457</v>
      </c>
      <c r="P13">
        <v>0</v>
      </c>
      <c r="Q13">
        <v>0.15199668981752251</v>
      </c>
      <c r="R13">
        <v>0</v>
      </c>
      <c r="S13">
        <v>0.15210857641296327</v>
      </c>
      <c r="T13">
        <v>0</v>
      </c>
      <c r="U13">
        <v>0.15485789341698997</v>
      </c>
      <c r="V13">
        <v>0</v>
      </c>
      <c r="W13">
        <v>0.15557685459889289</v>
      </c>
      <c r="Y13">
        <f t="shared" si="0"/>
        <v>0</v>
      </c>
      <c r="Z13">
        <f t="shared" si="1"/>
        <v>0.17997706524201365</v>
      </c>
      <c r="AA13">
        <f t="shared" si="2"/>
        <v>8.9988532621006825E-2</v>
      </c>
      <c r="AH13" s="1">
        <f t="shared" si="3"/>
        <v>0</v>
      </c>
      <c r="AI13" s="1">
        <f t="shared" si="4"/>
        <v>1.2875369515968471</v>
      </c>
      <c r="AK13" s="1">
        <v>1</v>
      </c>
      <c r="AL13" s="1">
        <v>1</v>
      </c>
    </row>
    <row r="14" spans="1:38" s="1" customFormat="1" x14ac:dyDescent="0.3">
      <c r="B14" s="1">
        <v>0.30684520000000004</v>
      </c>
      <c r="C14" s="1">
        <v>0.76431086618265087</v>
      </c>
      <c r="D14" s="1">
        <v>0.24148717240000003</v>
      </c>
      <c r="E14" s="1">
        <v>0.76788799710317512</v>
      </c>
      <c r="F14" s="1">
        <v>0.22738432153184002</v>
      </c>
      <c r="G14" s="1">
        <v>0.77536571323615344</v>
      </c>
      <c r="H14" s="1">
        <v>0.20768502753225943</v>
      </c>
      <c r="I14" s="1">
        <v>0.81067181728027737</v>
      </c>
      <c r="J14" s="1">
        <v>0.20083142162369486</v>
      </c>
      <c r="K14" s="1">
        <v>0.82127896072642059</v>
      </c>
      <c r="L14" s="1">
        <v>0.18910286660087108</v>
      </c>
      <c r="M14" s="1">
        <v>0.83579655696677913</v>
      </c>
      <c r="N14" s="1">
        <v>0.18750510322107089</v>
      </c>
      <c r="O14" s="1">
        <v>0.83913281208063939</v>
      </c>
      <c r="P14" s="1">
        <v>0.15180779697129759</v>
      </c>
      <c r="Q14" s="1">
        <v>0.84042076146206324</v>
      </c>
      <c r="R14" s="1">
        <v>0.14825549452216924</v>
      </c>
      <c r="S14" s="1">
        <v>0.8410394053144431</v>
      </c>
      <c r="T14" s="1">
        <v>0.14072411540044305</v>
      </c>
      <c r="U14" s="1">
        <v>0.85624094090576852</v>
      </c>
      <c r="V14" s="1">
        <v>0.13557361277678684</v>
      </c>
      <c r="W14" s="1">
        <v>0.86021622421412169</v>
      </c>
    </row>
    <row r="16" spans="1:38" x14ac:dyDescent="0.3">
      <c r="V16">
        <f>1-V14</f>
        <v>0.86442638722321319</v>
      </c>
      <c r="W16">
        <f>1-W14</f>
        <v>0.13978377578587831</v>
      </c>
      <c r="AG16" s="1">
        <f>AH2*AK2</f>
        <v>0</v>
      </c>
      <c r="AH16" s="1">
        <f>AI2*AK2</f>
        <v>0</v>
      </c>
      <c r="AJ16" s="1">
        <f>AH2*AL2</f>
        <v>0</v>
      </c>
      <c r="AK16" s="1">
        <f>AI2*AL2</f>
        <v>0</v>
      </c>
    </row>
    <row r="17" spans="33:37" x14ac:dyDescent="0.3">
      <c r="AG17" s="1">
        <f t="shared" ref="AG17:AG27" si="5">AH3*AK3</f>
        <v>1.7856526188532573E-3</v>
      </c>
      <c r="AH17" s="1">
        <f t="shared" ref="AH17:AH27" si="6">AI3*AK3</f>
        <v>0.21752650097430581</v>
      </c>
      <c r="AJ17" s="1">
        <f t="shared" ref="AJ17:AJ27" si="7">AH3*AL3</f>
        <v>1.7856526188532573E-3</v>
      </c>
      <c r="AK17" s="1">
        <f t="shared" ref="AK17:AK27" si="8">AI3*AL3</f>
        <v>0.21752650097430581</v>
      </c>
    </row>
    <row r="18" spans="33:37" x14ac:dyDescent="0.3">
      <c r="AG18" s="1">
        <f t="shared" si="5"/>
        <v>3.9674318868608413E-3</v>
      </c>
      <c r="AH18" s="1">
        <f t="shared" si="6"/>
        <v>9.490677431322965E-2</v>
      </c>
      <c r="AJ18" s="1">
        <f t="shared" si="7"/>
        <v>7.9348637737216825E-3</v>
      </c>
      <c r="AK18" s="1">
        <f t="shared" si="8"/>
        <v>0.1898135486264593</v>
      </c>
    </row>
    <row r="19" spans="33:37" x14ac:dyDescent="0.3">
      <c r="AG19" s="1">
        <f t="shared" si="5"/>
        <v>7.3402496965080987E-3</v>
      </c>
      <c r="AH19" s="1">
        <f t="shared" si="6"/>
        <v>0.13329282287824903</v>
      </c>
      <c r="AJ19" s="1">
        <f t="shared" si="7"/>
        <v>2.2020749089524293E-2</v>
      </c>
      <c r="AK19" s="1">
        <f t="shared" si="8"/>
        <v>0.39987846863474713</v>
      </c>
    </row>
    <row r="20" spans="33:37" x14ac:dyDescent="0.3">
      <c r="AG20" s="1">
        <f t="shared" si="5"/>
        <v>0</v>
      </c>
      <c r="AH20" s="1">
        <f t="shared" si="6"/>
        <v>0</v>
      </c>
      <c r="AJ20" s="1">
        <f t="shared" si="7"/>
        <v>0</v>
      </c>
      <c r="AK20" s="1">
        <f t="shared" si="8"/>
        <v>0</v>
      </c>
    </row>
    <row r="21" spans="33:37" x14ac:dyDescent="0.3">
      <c r="AG21" s="1">
        <f t="shared" si="5"/>
        <v>4.2060977069608291E-3</v>
      </c>
      <c r="AH21" s="1">
        <f t="shared" si="6"/>
        <v>0.92979873135154767</v>
      </c>
      <c r="AJ21" s="1">
        <f t="shared" si="7"/>
        <v>4.2060977069608291E-3</v>
      </c>
      <c r="AK21" s="1">
        <f t="shared" si="8"/>
        <v>0.92979873135154767</v>
      </c>
    </row>
    <row r="22" spans="33:37" x14ac:dyDescent="0.3">
      <c r="AG22" s="1">
        <f t="shared" si="5"/>
        <v>8.6748180329880589E-2</v>
      </c>
      <c r="AH22" s="1">
        <f t="shared" si="6"/>
        <v>1.3020279620328674</v>
      </c>
      <c r="AJ22" s="1">
        <f t="shared" si="7"/>
        <v>0.13012227049482086</v>
      </c>
      <c r="AK22" s="1">
        <f t="shared" si="8"/>
        <v>1.9530419430493011</v>
      </c>
    </row>
    <row r="23" spans="33:37" x14ac:dyDescent="0.3">
      <c r="AG23" s="1">
        <f t="shared" si="5"/>
        <v>7.3406463205108671E-2</v>
      </c>
      <c r="AH23" s="1">
        <f t="shared" si="6"/>
        <v>0.984140047037803</v>
      </c>
      <c r="AJ23" s="1">
        <f t="shared" si="7"/>
        <v>0.14681292641021734</v>
      </c>
      <c r="AK23" s="1">
        <f t="shared" si="8"/>
        <v>1.968280094075606</v>
      </c>
    </row>
    <row r="24" spans="33:37" x14ac:dyDescent="0.3">
      <c r="AG24" s="1">
        <f t="shared" si="5"/>
        <v>8.6410554510397822E-2</v>
      </c>
      <c r="AH24" s="1">
        <f t="shared" si="6"/>
        <v>1.5236727831808508</v>
      </c>
      <c r="AJ24" s="1">
        <f t="shared" si="7"/>
        <v>8.6410554510397822E-2</v>
      </c>
      <c r="AK24" s="1">
        <f t="shared" si="8"/>
        <v>1.5236727831808508</v>
      </c>
    </row>
    <row r="25" spans="33:37" x14ac:dyDescent="0.3">
      <c r="AG25" s="1">
        <f t="shared" si="5"/>
        <v>0.44488289449013302</v>
      </c>
      <c r="AH25" s="1">
        <f t="shared" si="6"/>
        <v>3.084208603705163</v>
      </c>
      <c r="AJ25" s="1">
        <f t="shared" si="7"/>
        <v>0.59317719265351065</v>
      </c>
      <c r="AK25" s="1">
        <f t="shared" si="8"/>
        <v>4.1122781382735516</v>
      </c>
    </row>
    <row r="26" spans="33:37" x14ac:dyDescent="0.3">
      <c r="AG26" s="1">
        <f t="shared" si="5"/>
        <v>0</v>
      </c>
      <c r="AH26" s="1">
        <f t="shared" si="6"/>
        <v>0.4339117036518591</v>
      </c>
      <c r="AJ26" s="1">
        <f t="shared" si="7"/>
        <v>0</v>
      </c>
      <c r="AK26" s="1">
        <f t="shared" si="8"/>
        <v>0.4339117036518591</v>
      </c>
    </row>
    <row r="27" spans="33:37" x14ac:dyDescent="0.3">
      <c r="AG27" s="1">
        <f t="shared" si="5"/>
        <v>0</v>
      </c>
      <c r="AH27" s="1">
        <f t="shared" si="6"/>
        <v>1.2875369515968471</v>
      </c>
      <c r="AJ27" s="1">
        <f t="shared" si="7"/>
        <v>0</v>
      </c>
      <c r="AK27" s="1">
        <f t="shared" si="8"/>
        <v>1.2875369515968471</v>
      </c>
    </row>
    <row r="28" spans="33:37" x14ac:dyDescent="0.3">
      <c r="AG28" s="1">
        <f>SUM(AG16:AG27)</f>
        <v>0.70874752444470313</v>
      </c>
      <c r="AH28" s="1">
        <f t="shared" ref="AH28:AK28" si="9">SUM(AH16:AH27)</f>
        <v>9.9910228807227224</v>
      </c>
      <c r="AJ28" s="1">
        <f t="shared" si="9"/>
        <v>0.99247030725800678</v>
      </c>
      <c r="AK28" s="1">
        <f t="shared" si="9"/>
        <v>13.015738863415075</v>
      </c>
    </row>
    <row r="30" spans="33:37" x14ac:dyDescent="0.3">
      <c r="AI30" s="1">
        <f>AVERAGE(AG28,AJ28)</f>
        <v>0.85060891585135501</v>
      </c>
      <c r="AJ30" s="1">
        <f>AVERAGE(AH28,AK28)</f>
        <v>11.503380872068899</v>
      </c>
    </row>
  </sheetData>
  <mergeCells count="1">
    <mergeCell ref="AH1:AI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topLeftCell="P1" workbookViewId="0">
      <selection activeCell="A14" sqref="A14"/>
    </sheetView>
  </sheetViews>
  <sheetFormatPr defaultRowHeight="14" x14ac:dyDescent="0.3"/>
  <cols>
    <col min="1" max="1" width="12.5" bestFit="1" customWidth="1"/>
    <col min="2" max="12" width="8.6640625" customWidth="1"/>
    <col min="13" max="13" width="8.83203125" customWidth="1"/>
    <col min="14" max="14" width="10.08203125" customWidth="1"/>
    <col min="15" max="24" width="8.6640625" customWidth="1"/>
  </cols>
  <sheetData>
    <row r="1" spans="1:32" s="4" customFormat="1" x14ac:dyDescent="0.3">
      <c r="A1" s="4">
        <v>0.41</v>
      </c>
      <c r="B1" s="4">
        <v>0.42</v>
      </c>
      <c r="C1" s="5">
        <v>0.09</v>
      </c>
      <c r="D1" s="5">
        <v>0.15</v>
      </c>
      <c r="E1" s="4">
        <v>0.11</v>
      </c>
      <c r="F1" s="4">
        <v>0.15</v>
      </c>
      <c r="G1" s="5">
        <v>0.02</v>
      </c>
      <c r="H1" s="5">
        <v>0.04</v>
      </c>
      <c r="I1" s="4">
        <v>0.03</v>
      </c>
      <c r="J1" s="4">
        <v>0.06</v>
      </c>
      <c r="K1" s="5">
        <v>0.01</v>
      </c>
      <c r="L1" s="5">
        <v>0.02</v>
      </c>
      <c r="M1" s="4">
        <v>0.02</v>
      </c>
      <c r="N1" s="4">
        <v>0.04</v>
      </c>
      <c r="O1" s="5">
        <v>0.01</v>
      </c>
      <c r="P1" s="5">
        <v>0.01</v>
      </c>
      <c r="Q1" s="4">
        <v>0.14000000000000001</v>
      </c>
      <c r="R1" s="4">
        <v>0.15</v>
      </c>
      <c r="S1" s="5">
        <v>0.01</v>
      </c>
      <c r="T1" s="5">
        <v>0.02</v>
      </c>
      <c r="U1" s="4">
        <v>0.01</v>
      </c>
      <c r="V1" s="4">
        <v>0.04</v>
      </c>
      <c r="W1" s="5">
        <v>0.02</v>
      </c>
      <c r="X1" s="5">
        <v>0.03</v>
      </c>
      <c r="AE1" s="4" t="e">
        <f>AVERAGE(#REF!,#REF!)</f>
        <v>#REF!</v>
      </c>
      <c r="AF1" s="4" t="e">
        <f>AVERAGE(#REF!,#REF!)</f>
        <v>#REF!</v>
      </c>
    </row>
    <row r="2" spans="1:32" x14ac:dyDescent="0.3">
      <c r="A2">
        <v>0</v>
      </c>
      <c r="B2">
        <v>0.41</v>
      </c>
      <c r="C2">
        <v>0</v>
      </c>
      <c r="D2">
        <v>0.31</v>
      </c>
      <c r="E2">
        <v>0</v>
      </c>
      <c r="F2">
        <v>0.23</v>
      </c>
      <c r="G2">
        <v>0</v>
      </c>
      <c r="H2">
        <v>0.04</v>
      </c>
      <c r="I2">
        <v>0</v>
      </c>
      <c r="J2">
        <v>0.26</v>
      </c>
      <c r="K2">
        <v>0</v>
      </c>
      <c r="L2">
        <v>0.03</v>
      </c>
      <c r="M2">
        <v>0</v>
      </c>
      <c r="N2">
        <v>0.04</v>
      </c>
      <c r="O2">
        <v>0.5</v>
      </c>
      <c r="P2">
        <v>0.5</v>
      </c>
      <c r="Q2">
        <v>0</v>
      </c>
      <c r="R2">
        <v>0.27</v>
      </c>
      <c r="S2">
        <v>0</v>
      </c>
      <c r="T2">
        <v>0.23</v>
      </c>
      <c r="U2">
        <v>0</v>
      </c>
      <c r="V2">
        <v>0.17</v>
      </c>
      <c r="W2">
        <v>0</v>
      </c>
      <c r="X2">
        <v>0.02</v>
      </c>
    </row>
    <row r="3" spans="1:32" x14ac:dyDescent="0.3">
      <c r="A3">
        <v>0.52</v>
      </c>
      <c r="B3">
        <v>1</v>
      </c>
      <c r="C3">
        <v>0.63</v>
      </c>
      <c r="D3">
        <v>1</v>
      </c>
      <c r="E3">
        <v>0.57999999999999996</v>
      </c>
      <c r="F3">
        <v>1</v>
      </c>
      <c r="G3">
        <v>0.96</v>
      </c>
      <c r="H3">
        <v>1</v>
      </c>
      <c r="I3">
        <v>0.42</v>
      </c>
      <c r="J3">
        <v>1</v>
      </c>
      <c r="K3">
        <v>0.67</v>
      </c>
      <c r="L3">
        <v>1</v>
      </c>
      <c r="M3">
        <v>0.96</v>
      </c>
      <c r="N3">
        <v>1</v>
      </c>
      <c r="O3">
        <v>0.5</v>
      </c>
      <c r="P3">
        <v>0.5</v>
      </c>
      <c r="Q3">
        <v>0.73</v>
      </c>
      <c r="R3">
        <v>1</v>
      </c>
      <c r="S3">
        <v>0.62</v>
      </c>
      <c r="T3">
        <v>1</v>
      </c>
      <c r="U3">
        <v>0.73</v>
      </c>
      <c r="V3">
        <v>1</v>
      </c>
      <c r="W3">
        <v>0.86</v>
      </c>
      <c r="X3">
        <v>1</v>
      </c>
    </row>
    <row r="4" spans="1:32" x14ac:dyDescent="0.3">
      <c r="A4">
        <v>0</v>
      </c>
      <c r="B4">
        <v>7.0000000000000007E-2</v>
      </c>
      <c r="C4">
        <v>0</v>
      </c>
      <c r="D4">
        <v>0.06</v>
      </c>
      <c r="E4">
        <v>0</v>
      </c>
      <c r="F4">
        <v>0.19</v>
      </c>
      <c r="G4">
        <v>0</v>
      </c>
      <c r="H4">
        <v>0</v>
      </c>
      <c r="I4">
        <v>0</v>
      </c>
      <c r="J4">
        <v>0.32</v>
      </c>
      <c r="K4">
        <v>0</v>
      </c>
      <c r="L4">
        <v>0.3</v>
      </c>
      <c r="M4">
        <v>0</v>
      </c>
      <c r="N4">
        <v>0</v>
      </c>
      <c r="Q4">
        <v>0</v>
      </c>
      <c r="R4">
        <v>0</v>
      </c>
      <c r="S4">
        <v>0</v>
      </c>
      <c r="T4">
        <v>0.15</v>
      </c>
      <c r="U4">
        <v>0</v>
      </c>
      <c r="V4">
        <v>0.1</v>
      </c>
      <c r="W4">
        <v>0</v>
      </c>
      <c r="X4">
        <v>0.12</v>
      </c>
    </row>
    <row r="5" spans="1:32" x14ac:dyDescent="0.3">
      <c r="A5" t="s">
        <v>12</v>
      </c>
      <c r="B5" t="s">
        <v>13</v>
      </c>
      <c r="E5" t="s">
        <v>14</v>
      </c>
    </row>
    <row r="6" spans="1:32" ht="25" customHeight="1" x14ac:dyDescent="0.5">
      <c r="A6">
        <f>A2*0.41</f>
        <v>0</v>
      </c>
      <c r="B6">
        <f>B2*0.42</f>
        <v>0.17219999999999999</v>
      </c>
      <c r="C6">
        <f>C2*0.09</f>
        <v>0</v>
      </c>
      <c r="D6">
        <f>D2*0.15</f>
        <v>4.65E-2</v>
      </c>
      <c r="E6">
        <f>E2*0.11</f>
        <v>0</v>
      </c>
      <c r="F6">
        <f>F2*0.15</f>
        <v>3.4500000000000003E-2</v>
      </c>
      <c r="G6">
        <f>G2*0.02</f>
        <v>0</v>
      </c>
      <c r="H6">
        <f>H2*0.04</f>
        <v>1.6000000000000001E-3</v>
      </c>
      <c r="I6">
        <f>I2*0.03</f>
        <v>0</v>
      </c>
      <c r="J6">
        <f>J2*0.06</f>
        <v>1.5599999999999999E-2</v>
      </c>
      <c r="K6">
        <f>K2*0.01</f>
        <v>0</v>
      </c>
      <c r="L6">
        <f>L2*0.02</f>
        <v>5.9999999999999995E-4</v>
      </c>
      <c r="M6">
        <f>M2*0.02</f>
        <v>0</v>
      </c>
      <c r="N6">
        <f>N2*0.04</f>
        <v>1.6000000000000001E-3</v>
      </c>
      <c r="O6">
        <f>O2*0.01</f>
        <v>5.0000000000000001E-3</v>
      </c>
      <c r="P6">
        <f>P2*0.01</f>
        <v>5.0000000000000001E-3</v>
      </c>
      <c r="Q6">
        <f>Q2*0.14</f>
        <v>0</v>
      </c>
      <c r="R6">
        <f>R2*0.15</f>
        <v>4.0500000000000001E-2</v>
      </c>
      <c r="S6">
        <f>S2*0.01</f>
        <v>0</v>
      </c>
      <c r="T6">
        <f>T2*0.02</f>
        <v>4.5999999999999999E-3</v>
      </c>
      <c r="U6">
        <f>U2*0.01</f>
        <v>0</v>
      </c>
      <c r="V6">
        <f>V2*0.04</f>
        <v>6.8000000000000005E-3</v>
      </c>
      <c r="W6">
        <f>W2*0.02</f>
        <v>0</v>
      </c>
      <c r="X6">
        <f>X2*0.03</f>
        <v>5.9999999999999995E-4</v>
      </c>
      <c r="Y6" s="6" t="s">
        <v>15</v>
      </c>
    </row>
    <row r="7" spans="1:32" x14ac:dyDescent="0.3">
      <c r="A7">
        <f t="shared" ref="A7:A8" si="0">A3*0.41</f>
        <v>0.2132</v>
      </c>
      <c r="B7">
        <f t="shared" ref="B7:B8" si="1">B3*0.42</f>
        <v>0.42</v>
      </c>
      <c r="C7">
        <f t="shared" ref="C7:C8" si="2">C3*0.09</f>
        <v>5.67E-2</v>
      </c>
      <c r="D7">
        <f t="shared" ref="D7:D8" si="3">D3*0.15</f>
        <v>0.15</v>
      </c>
      <c r="E7">
        <f t="shared" ref="E7:E8" si="4">E3*0.11</f>
        <v>6.3799999999999996E-2</v>
      </c>
      <c r="F7">
        <f t="shared" ref="F7:F8" si="5">F3*0.15</f>
        <v>0.15</v>
      </c>
      <c r="G7">
        <f t="shared" ref="G7:G8" si="6">G3*0.02</f>
        <v>1.9199999999999998E-2</v>
      </c>
      <c r="H7">
        <f t="shared" ref="H7:H8" si="7">H3*0.04</f>
        <v>0.04</v>
      </c>
      <c r="I7">
        <f t="shared" ref="I7:I8" si="8">I3*0.03</f>
        <v>1.2599999999999998E-2</v>
      </c>
      <c r="J7">
        <f t="shared" ref="J7:J8" si="9">J3*0.06</f>
        <v>0.06</v>
      </c>
      <c r="K7">
        <f t="shared" ref="K7:K8" si="10">K3*0.01</f>
        <v>6.7000000000000002E-3</v>
      </c>
      <c r="L7">
        <f t="shared" ref="L7:M8" si="11">L3*0.02</f>
        <v>0.02</v>
      </c>
      <c r="M7">
        <f t="shared" si="11"/>
        <v>1.9199999999999998E-2</v>
      </c>
      <c r="N7">
        <f t="shared" ref="N7:N8" si="12">N3*0.04</f>
        <v>0.04</v>
      </c>
      <c r="O7">
        <f t="shared" ref="O7:P7" si="13">O3*0.01</f>
        <v>5.0000000000000001E-3</v>
      </c>
      <c r="P7">
        <f t="shared" si="13"/>
        <v>5.0000000000000001E-3</v>
      </c>
      <c r="Q7">
        <f t="shared" ref="Q7:Q8" si="14">Q3*0.14</f>
        <v>0.10220000000000001</v>
      </c>
      <c r="R7">
        <f t="shared" ref="R7:R8" si="15">R3*0.15</f>
        <v>0.15</v>
      </c>
      <c r="S7">
        <f t="shared" ref="S7:S8" si="16">S3*0.01</f>
        <v>6.1999999999999998E-3</v>
      </c>
      <c r="T7">
        <f t="shared" ref="T7:T8" si="17">T3*0.02</f>
        <v>0.02</v>
      </c>
      <c r="U7">
        <f t="shared" ref="U7:U8" si="18">U3*0.01</f>
        <v>7.3000000000000001E-3</v>
      </c>
      <c r="V7">
        <f t="shared" ref="V7:V8" si="19">V3*0.04</f>
        <v>0.04</v>
      </c>
      <c r="W7">
        <f t="shared" ref="W7:W8" si="20">W3*0.02</f>
        <v>1.72E-2</v>
      </c>
      <c r="X7">
        <f t="shared" ref="X7:X8" si="21">X3*0.03</f>
        <v>0.03</v>
      </c>
    </row>
    <row r="8" spans="1:32" x14ac:dyDescent="0.3">
      <c r="A8">
        <f t="shared" si="0"/>
        <v>0</v>
      </c>
      <c r="B8">
        <f t="shared" si="1"/>
        <v>2.9400000000000003E-2</v>
      </c>
      <c r="C8">
        <f t="shared" si="2"/>
        <v>0</v>
      </c>
      <c r="D8">
        <f t="shared" si="3"/>
        <v>8.9999999999999993E-3</v>
      </c>
      <c r="E8">
        <f t="shared" si="4"/>
        <v>0</v>
      </c>
      <c r="F8">
        <f t="shared" si="5"/>
        <v>2.8499999999999998E-2</v>
      </c>
      <c r="G8">
        <f t="shared" si="6"/>
        <v>0</v>
      </c>
      <c r="H8">
        <f t="shared" si="7"/>
        <v>0</v>
      </c>
      <c r="I8">
        <f t="shared" si="8"/>
        <v>0</v>
      </c>
      <c r="J8">
        <f t="shared" si="9"/>
        <v>1.9199999999999998E-2</v>
      </c>
      <c r="K8">
        <f t="shared" si="10"/>
        <v>0</v>
      </c>
      <c r="L8">
        <f t="shared" si="11"/>
        <v>6.0000000000000001E-3</v>
      </c>
      <c r="M8">
        <f t="shared" si="11"/>
        <v>0</v>
      </c>
      <c r="N8">
        <f t="shared" si="12"/>
        <v>0</v>
      </c>
      <c r="Q8">
        <f t="shared" si="14"/>
        <v>0</v>
      </c>
      <c r="R8">
        <f t="shared" si="15"/>
        <v>0</v>
      </c>
      <c r="S8">
        <f t="shared" si="16"/>
        <v>0</v>
      </c>
      <c r="T8">
        <f t="shared" si="17"/>
        <v>3.0000000000000001E-3</v>
      </c>
      <c r="U8">
        <f t="shared" si="18"/>
        <v>0</v>
      </c>
      <c r="V8">
        <f t="shared" si="19"/>
        <v>4.0000000000000001E-3</v>
      </c>
      <c r="W8">
        <f t="shared" si="20"/>
        <v>0</v>
      </c>
      <c r="X8">
        <f t="shared" si="21"/>
        <v>3.5999999999999999E-3</v>
      </c>
    </row>
    <row r="9" spans="1:32" hidden="1" x14ac:dyDescent="0.3">
      <c r="A9">
        <f>SUM(A6:A8)</f>
        <v>0.2132</v>
      </c>
      <c r="B9">
        <f t="shared" ref="B9:X9" si="22">SUM(B6:B8)</f>
        <v>0.62159999999999993</v>
      </c>
      <c r="C9">
        <f t="shared" si="22"/>
        <v>5.67E-2</v>
      </c>
      <c r="D9">
        <f t="shared" si="22"/>
        <v>0.20550000000000002</v>
      </c>
      <c r="E9">
        <f t="shared" si="22"/>
        <v>6.3799999999999996E-2</v>
      </c>
      <c r="F9">
        <f t="shared" si="22"/>
        <v>0.21299999999999999</v>
      </c>
      <c r="G9">
        <f t="shared" si="22"/>
        <v>1.9199999999999998E-2</v>
      </c>
      <c r="H9">
        <f t="shared" si="22"/>
        <v>4.1599999999999998E-2</v>
      </c>
      <c r="I9">
        <f t="shared" si="22"/>
        <v>1.2599999999999998E-2</v>
      </c>
      <c r="J9">
        <f t="shared" si="22"/>
        <v>9.4799999999999995E-2</v>
      </c>
      <c r="K9">
        <f t="shared" si="22"/>
        <v>6.7000000000000002E-3</v>
      </c>
      <c r="L9">
        <f t="shared" si="22"/>
        <v>2.6599999999999999E-2</v>
      </c>
      <c r="M9">
        <f t="shared" si="22"/>
        <v>1.9199999999999998E-2</v>
      </c>
      <c r="N9">
        <f t="shared" si="22"/>
        <v>4.1599999999999998E-2</v>
      </c>
      <c r="O9">
        <f t="shared" si="22"/>
        <v>0.01</v>
      </c>
      <c r="P9">
        <f t="shared" si="22"/>
        <v>0.01</v>
      </c>
      <c r="Q9">
        <f t="shared" si="22"/>
        <v>0.10220000000000001</v>
      </c>
      <c r="R9">
        <f t="shared" si="22"/>
        <v>0.1905</v>
      </c>
      <c r="S9">
        <f t="shared" si="22"/>
        <v>6.1999999999999998E-3</v>
      </c>
      <c r="T9">
        <f t="shared" si="22"/>
        <v>2.76E-2</v>
      </c>
      <c r="U9">
        <f t="shared" si="22"/>
        <v>7.3000000000000001E-3</v>
      </c>
      <c r="V9">
        <f t="shared" si="22"/>
        <v>5.0799999999999998E-2</v>
      </c>
      <c r="W9">
        <f t="shared" si="22"/>
        <v>1.72E-2</v>
      </c>
      <c r="X9">
        <f t="shared" si="22"/>
        <v>3.4200000000000001E-2</v>
      </c>
    </row>
    <row r="10" spans="1:32" hidden="1" x14ac:dyDescent="0.3">
      <c r="A10">
        <f>1-A9</f>
        <v>0.78679999999999994</v>
      </c>
      <c r="B10">
        <f t="shared" ref="B10:X10" si="23">1-B9</f>
        <v>0.37840000000000007</v>
      </c>
      <c r="C10">
        <f t="shared" si="23"/>
        <v>0.94330000000000003</v>
      </c>
      <c r="D10">
        <f t="shared" si="23"/>
        <v>0.79449999999999998</v>
      </c>
      <c r="E10">
        <f t="shared" si="23"/>
        <v>0.93620000000000003</v>
      </c>
      <c r="F10">
        <f t="shared" si="23"/>
        <v>0.78700000000000003</v>
      </c>
      <c r="G10">
        <f t="shared" si="23"/>
        <v>0.98080000000000001</v>
      </c>
      <c r="H10">
        <f t="shared" si="23"/>
        <v>0.95840000000000003</v>
      </c>
      <c r="I10">
        <f t="shared" si="23"/>
        <v>0.98740000000000006</v>
      </c>
      <c r="J10">
        <f t="shared" si="23"/>
        <v>0.9052</v>
      </c>
      <c r="K10">
        <f t="shared" si="23"/>
        <v>0.99329999999999996</v>
      </c>
      <c r="L10">
        <f t="shared" si="23"/>
        <v>0.97340000000000004</v>
      </c>
      <c r="M10">
        <f t="shared" si="23"/>
        <v>0.98080000000000001</v>
      </c>
      <c r="N10">
        <f t="shared" si="23"/>
        <v>0.95840000000000003</v>
      </c>
      <c r="O10">
        <f t="shared" si="23"/>
        <v>0.99</v>
      </c>
      <c r="P10">
        <f t="shared" si="23"/>
        <v>0.99</v>
      </c>
      <c r="Q10">
        <f t="shared" si="23"/>
        <v>0.89779999999999993</v>
      </c>
      <c r="R10">
        <f t="shared" si="23"/>
        <v>0.8095</v>
      </c>
      <c r="S10">
        <f t="shared" si="23"/>
        <v>0.99380000000000002</v>
      </c>
      <c r="T10">
        <f t="shared" si="23"/>
        <v>0.97240000000000004</v>
      </c>
      <c r="U10">
        <f t="shared" si="23"/>
        <v>0.99270000000000003</v>
      </c>
      <c r="V10">
        <f t="shared" si="23"/>
        <v>0.94920000000000004</v>
      </c>
      <c r="W10">
        <f t="shared" si="23"/>
        <v>0.98280000000000001</v>
      </c>
      <c r="X10">
        <f t="shared" si="23"/>
        <v>0.96579999999999999</v>
      </c>
    </row>
    <row r="11" spans="1:32" hidden="1" x14ac:dyDescent="0.3">
      <c r="A11">
        <f>B10</f>
        <v>0.37840000000000007</v>
      </c>
      <c r="C11">
        <f t="shared" ref="C11:W11" si="24">D10</f>
        <v>0.79449999999999998</v>
      </c>
      <c r="E11">
        <f t="shared" si="24"/>
        <v>0.78700000000000003</v>
      </c>
      <c r="G11">
        <f t="shared" si="24"/>
        <v>0.95840000000000003</v>
      </c>
      <c r="I11">
        <f t="shared" si="24"/>
        <v>0.9052</v>
      </c>
      <c r="K11">
        <f t="shared" si="24"/>
        <v>0.97340000000000004</v>
      </c>
      <c r="M11">
        <f t="shared" si="24"/>
        <v>0.95840000000000003</v>
      </c>
      <c r="O11">
        <f t="shared" si="24"/>
        <v>0.99</v>
      </c>
      <c r="Q11">
        <f t="shared" si="24"/>
        <v>0.8095</v>
      </c>
      <c r="S11">
        <f t="shared" si="24"/>
        <v>0.97240000000000004</v>
      </c>
      <c r="U11">
        <f t="shared" si="24"/>
        <v>0.94920000000000004</v>
      </c>
      <c r="W11">
        <f t="shared" si="24"/>
        <v>0.96579999999999999</v>
      </c>
    </row>
    <row r="12" spans="1:32" hidden="1" x14ac:dyDescent="0.3">
      <c r="B12">
        <f>A10</f>
        <v>0.78679999999999994</v>
      </c>
      <c r="D12">
        <f t="shared" ref="D12:X12" si="25">C10</f>
        <v>0.94330000000000003</v>
      </c>
      <c r="F12">
        <f t="shared" si="25"/>
        <v>0.93620000000000003</v>
      </c>
      <c r="H12">
        <f t="shared" si="25"/>
        <v>0.98080000000000001</v>
      </c>
      <c r="J12">
        <f t="shared" si="25"/>
        <v>0.98740000000000006</v>
      </c>
      <c r="L12">
        <f t="shared" si="25"/>
        <v>0.99329999999999996</v>
      </c>
      <c r="N12">
        <f t="shared" si="25"/>
        <v>0.98080000000000001</v>
      </c>
      <c r="P12">
        <f t="shared" si="25"/>
        <v>0.99</v>
      </c>
      <c r="R12">
        <f t="shared" si="25"/>
        <v>0.89779999999999993</v>
      </c>
      <c r="T12">
        <f t="shared" si="25"/>
        <v>0.99380000000000002</v>
      </c>
      <c r="V12">
        <f t="shared" si="25"/>
        <v>0.99270000000000003</v>
      </c>
      <c r="X12">
        <f t="shared" si="25"/>
        <v>0.98280000000000001</v>
      </c>
    </row>
    <row r="13" spans="1:32" s="1" customFormat="1" ht="25" x14ac:dyDescent="0.5">
      <c r="A13" s="1">
        <f>A11</f>
        <v>0.37840000000000007</v>
      </c>
      <c r="B13" s="1">
        <f>B12</f>
        <v>0.78679999999999994</v>
      </c>
      <c r="C13" s="1">
        <f>C11</f>
        <v>0.79449999999999998</v>
      </c>
      <c r="D13" s="1">
        <f>D12</f>
        <v>0.94330000000000003</v>
      </c>
      <c r="E13" s="1">
        <f>E11</f>
        <v>0.78700000000000003</v>
      </c>
      <c r="F13" s="1">
        <f>F12</f>
        <v>0.93620000000000003</v>
      </c>
      <c r="G13" s="1">
        <f t="shared" ref="G13" si="26">G11</f>
        <v>0.95840000000000003</v>
      </c>
      <c r="H13" s="1">
        <f t="shared" ref="H13" si="27">H12</f>
        <v>0.98080000000000001</v>
      </c>
      <c r="I13" s="1">
        <f t="shared" ref="I13" si="28">I11</f>
        <v>0.9052</v>
      </c>
      <c r="J13" s="1">
        <f t="shared" ref="J13" si="29">J12</f>
        <v>0.98740000000000006</v>
      </c>
      <c r="K13" s="1">
        <f t="shared" ref="K13" si="30">K11</f>
        <v>0.97340000000000004</v>
      </c>
      <c r="L13" s="1">
        <f t="shared" ref="L13" si="31">L12</f>
        <v>0.99329999999999996</v>
      </c>
      <c r="M13" s="1">
        <f t="shared" ref="M13" si="32">M11</f>
        <v>0.95840000000000003</v>
      </c>
      <c r="N13" s="1">
        <f t="shared" ref="N13" si="33">N12</f>
        <v>0.98080000000000001</v>
      </c>
      <c r="O13" s="1">
        <f t="shared" ref="O13" si="34">O11</f>
        <v>0.99</v>
      </c>
      <c r="P13" s="1">
        <f t="shared" ref="P13" si="35">P12</f>
        <v>0.99</v>
      </c>
      <c r="Q13" s="1">
        <f t="shared" ref="Q13" si="36">Q11</f>
        <v>0.8095</v>
      </c>
      <c r="R13" s="1">
        <f t="shared" ref="R13" si="37">R12</f>
        <v>0.89779999999999993</v>
      </c>
      <c r="S13" s="1">
        <f t="shared" ref="S13" si="38">S11</f>
        <v>0.97240000000000004</v>
      </c>
      <c r="T13" s="1">
        <f t="shared" ref="T13" si="39">T12</f>
        <v>0.99380000000000002</v>
      </c>
      <c r="U13" s="1">
        <f t="shared" ref="U13" si="40">U11</f>
        <v>0.94920000000000004</v>
      </c>
      <c r="V13" s="1">
        <f t="shared" ref="V13" si="41">V12</f>
        <v>0.99270000000000003</v>
      </c>
      <c r="W13" s="1">
        <f t="shared" ref="W13" si="42">W11</f>
        <v>0.96579999999999999</v>
      </c>
      <c r="X13" s="1">
        <f t="shared" ref="X13" si="43">X12</f>
        <v>0.98280000000000001</v>
      </c>
      <c r="Y13" s="6" t="s">
        <v>20</v>
      </c>
    </row>
    <row r="14" spans="1:32" ht="25" x14ac:dyDescent="0.5">
      <c r="A14" s="6" t="s">
        <v>21</v>
      </c>
      <c r="B14">
        <v>1</v>
      </c>
      <c r="C14">
        <v>1.06</v>
      </c>
      <c r="E14">
        <v>1</v>
      </c>
      <c r="F14">
        <v>1.0900000000000001</v>
      </c>
      <c r="G14">
        <v>1</v>
      </c>
      <c r="H14">
        <v>1</v>
      </c>
      <c r="I14">
        <v>1</v>
      </c>
      <c r="J14">
        <v>1.06</v>
      </c>
      <c r="K14">
        <v>1</v>
      </c>
      <c r="L14">
        <v>1.01</v>
      </c>
      <c r="M14">
        <v>1</v>
      </c>
      <c r="N14">
        <v>1.006</v>
      </c>
      <c r="O14">
        <v>1</v>
      </c>
      <c r="P14">
        <v>1.0049999999999999</v>
      </c>
      <c r="Q14">
        <v>1</v>
      </c>
      <c r="R14">
        <v>1.1037600000000001</v>
      </c>
      <c r="S14">
        <v>1</v>
      </c>
      <c r="T14">
        <v>1.0229999999999999</v>
      </c>
      <c r="U14">
        <v>1</v>
      </c>
      <c r="V14">
        <v>1.0346</v>
      </c>
      <c r="W14">
        <v>1</v>
      </c>
      <c r="X14">
        <v>1.0144</v>
      </c>
    </row>
    <row r="15" spans="1:32" x14ac:dyDescent="0.3">
      <c r="C15">
        <f>1*(A6*(C6+0.7945)+C6*0.3784)</f>
        <v>0</v>
      </c>
      <c r="D15">
        <f>1.06*(B6*(D6+0.9433)+D6*0.7868)</f>
        <v>0.21945154560000002</v>
      </c>
      <c r="E15">
        <f>E14*(E6*C15+E13*C15+C19*E6)</f>
        <v>0</v>
      </c>
      <c r="F15">
        <f>F14*(F6*D15+F13*D15+D19*F6)</f>
        <v>0.26177815675554483</v>
      </c>
      <c r="G15">
        <f>G14*(G7*E15+G7*E19+E15*G13)</f>
        <v>4.5427725235200004E-3</v>
      </c>
      <c r="H15">
        <f>H14*(H7*F15+H7*F19+F15*H13)</f>
        <v>0.2993357207749342</v>
      </c>
      <c r="I15">
        <f>I14*(I6*G15+I6*G19+G15*I13)</f>
        <v>4.1121176882903043E-3</v>
      </c>
      <c r="J15">
        <f>J14*(J6*H15+J6*H19+H15*J13)</f>
        <v>0.33126820498109677</v>
      </c>
      <c r="K15">
        <f>K14*(K7*I15+K7*I19+I15*K13)</f>
        <v>5.4055500394946171E-3</v>
      </c>
      <c r="L15">
        <f>L14*(L7*J15+L7*J19+J15*L13)</f>
        <v>0.35567819694601127</v>
      </c>
      <c r="M15">
        <f>M14*(M7*K15+M7*K19+K15*M13)</f>
        <v>9.120687285507998E-3</v>
      </c>
      <c r="N15">
        <f>N14*(N7*L15+N7*L19+L15*N13)</f>
        <v>0.39852488471088049</v>
      </c>
      <c r="O15">
        <f>O14*(O6*M16+O6*M19+M16*O13)</f>
        <v>0.17690427329471667</v>
      </c>
      <c r="P15">
        <f>P14*(P6*N16+P6*N19+N16*P13)</f>
        <v>1.1605914735826717</v>
      </c>
      <c r="Q15">
        <f t="shared" ref="Q15:X15" si="44">Q14*(Q7*O15+Q7*O19+O15*Q13)</f>
        <v>0.18065834214543247</v>
      </c>
      <c r="R15">
        <f t="shared" si="44"/>
        <v>1.4766292275897461</v>
      </c>
      <c r="S15">
        <f t="shared" si="44"/>
        <v>0.17774371901538957</v>
      </c>
      <c r="T15">
        <f t="shared" si="44"/>
        <v>1.547894310039355</v>
      </c>
      <c r="U15">
        <f t="shared" si="44"/>
        <v>0.17110122145007375</v>
      </c>
      <c r="V15">
        <f t="shared" si="44"/>
        <v>1.6876594707893724</v>
      </c>
      <c r="W15">
        <f t="shared" si="44"/>
        <v>0.17062881004264621</v>
      </c>
      <c r="X15">
        <f t="shared" si="44"/>
        <v>1.7594328270831423</v>
      </c>
      <c r="Y15" t="s">
        <v>5</v>
      </c>
      <c r="Z15">
        <f>A6*SUM(E7:E8)+A7*SUM(E6,E8)+A8*SUM(E6,E8)</f>
        <v>0</v>
      </c>
      <c r="AA15">
        <f>B6*SUM(F7:F8)+B7*SUM(F6,F8)+B8*SUM(F6,F8)</f>
        <v>5.9049899999999995E-2</v>
      </c>
      <c r="AB15">
        <f>C6*SUM(Z47:Z48)+C7*SUM(Z19,Z48)+C8*SUM(Z19:Z47)</f>
        <v>1.3688468640000002E-3</v>
      </c>
      <c r="AC15">
        <f>D6*SUM(AA47:AA48)+D7*SUM(AA19,AA48)+D8*SUM(AA19:AA47)</f>
        <v>9.8016899387119466E-2</v>
      </c>
    </row>
    <row r="16" spans="1:32" x14ac:dyDescent="0.3">
      <c r="A16" s="1">
        <f>A6*(C7+C8)+A7*(C6+C8)+A8*(C6+C7)</f>
        <v>0</v>
      </c>
      <c r="B16" s="1">
        <f>B6*(D7+D8)+B7*(D6+D8)+B8*(D6+D7)</f>
        <v>5.64669E-2</v>
      </c>
      <c r="C16">
        <f t="shared" ref="C16:C17" si="45">1*(A7*(C7+0.7945)+C7*0.3784)</f>
        <v>0.20293111999999999</v>
      </c>
      <c r="D16">
        <f t="shared" ref="D16:D17" si="46">1.06*(B7*(D7+0.9433)+D7*0.7868)</f>
        <v>0.61183836000000003</v>
      </c>
      <c r="E16">
        <f t="shared" ref="E16:R16" si="47">E14*(E7*C16+E7*C19+C16*E13)</f>
        <v>0.191834552336</v>
      </c>
      <c r="F16">
        <f t="shared" si="47"/>
        <v>0.85301959956528006</v>
      </c>
      <c r="G16">
        <f t="shared" si="47"/>
        <v>0.19208023088719361</v>
      </c>
      <c r="H16">
        <f t="shared" si="47"/>
        <v>0.90287498559511192</v>
      </c>
      <c r="I16">
        <f t="shared" si="47"/>
        <v>0.17914841268693421</v>
      </c>
      <c r="J16">
        <f t="shared" si="47"/>
        <v>1.0524902023055296</v>
      </c>
      <c r="K16">
        <f t="shared" si="47"/>
        <v>0.1769586227676655</v>
      </c>
      <c r="L16">
        <f t="shared" si="47"/>
        <v>1.0938005893337475</v>
      </c>
      <c r="M16">
        <f t="shared" si="47"/>
        <v>0.17683097118456786</v>
      </c>
      <c r="N16">
        <f t="shared" si="47"/>
        <v>1.1565210748891779</v>
      </c>
      <c r="O16">
        <f t="shared" si="47"/>
        <v>0.17690427329471667</v>
      </c>
      <c r="P16">
        <f t="shared" si="47"/>
        <v>1.1605914735826717</v>
      </c>
      <c r="Q16">
        <f t="shared" si="47"/>
        <v>0.18065834214543247</v>
      </c>
      <c r="R16">
        <f t="shared" si="47"/>
        <v>1.4766292275897461</v>
      </c>
      <c r="S16">
        <f t="shared" ref="S16:X16" si="48">S14*(Q16*S7+Q16*S13+S7*Q19)</f>
        <v>0.17774371901538957</v>
      </c>
      <c r="T16">
        <f t="shared" si="48"/>
        <v>1.547894310039355</v>
      </c>
      <c r="U16">
        <f t="shared" si="48"/>
        <v>0.17110122145007375</v>
      </c>
      <c r="V16">
        <f t="shared" si="48"/>
        <v>1.6876594707893724</v>
      </c>
      <c r="W16">
        <f t="shared" si="48"/>
        <v>0.17062881004264621</v>
      </c>
      <c r="X16">
        <f t="shared" si="48"/>
        <v>1.7594328270831423</v>
      </c>
      <c r="Y16" t="s">
        <v>8</v>
      </c>
      <c r="Z16">
        <f>1-Z15</f>
        <v>1</v>
      </c>
      <c r="AA16">
        <f>1-AA15</f>
        <v>0.94095010000000001</v>
      </c>
      <c r="AB16">
        <f>1-AB15</f>
        <v>0.99863115313600004</v>
      </c>
      <c r="AC16">
        <f>1-AC15</f>
        <v>0.90198310061288056</v>
      </c>
    </row>
    <row r="17" spans="1:29" x14ac:dyDescent="0.3">
      <c r="A17" s="1">
        <f>1-A16</f>
        <v>1</v>
      </c>
      <c r="B17" s="1">
        <f>1-B16</f>
        <v>0.94353310000000001</v>
      </c>
      <c r="C17">
        <f t="shared" si="45"/>
        <v>0</v>
      </c>
      <c r="D17">
        <f t="shared" si="46"/>
        <v>3.7183549200000006E-2</v>
      </c>
      <c r="E17">
        <f t="shared" ref="E17:N17" si="49">E14*(E8*C17+E8*C19+C17*E13)</f>
        <v>0</v>
      </c>
      <c r="F17">
        <f t="shared" si="49"/>
        <v>6.3538806127347622E-2</v>
      </c>
      <c r="G17">
        <f t="shared" si="49"/>
        <v>0</v>
      </c>
      <c r="H17">
        <f t="shared" si="49"/>
        <v>6.2318861049702551E-2</v>
      </c>
      <c r="I17">
        <f t="shared" si="49"/>
        <v>0</v>
      </c>
      <c r="J17">
        <f t="shared" si="49"/>
        <v>8.2519148840098852E-2</v>
      </c>
      <c r="K17">
        <f t="shared" si="49"/>
        <v>0</v>
      </c>
      <c r="L17">
        <f t="shared" si="49"/>
        <v>8.8280214525547629E-2</v>
      </c>
      <c r="M17">
        <f t="shared" si="49"/>
        <v>0</v>
      </c>
      <c r="N17">
        <f t="shared" si="49"/>
        <v>8.7104745813097059E-2</v>
      </c>
      <c r="Z17">
        <f>1/Z16</f>
        <v>1</v>
      </c>
      <c r="AA17">
        <f>1/AA16</f>
        <v>1.0627556126515103</v>
      </c>
      <c r="AB17">
        <f>1/AB16</f>
        <v>1.0013707231741182</v>
      </c>
      <c r="AC17">
        <f>1/AC16</f>
        <v>1.1086682215226857</v>
      </c>
    </row>
    <row r="18" spans="1:29" x14ac:dyDescent="0.3">
      <c r="A18" s="1">
        <f>1/A17</f>
        <v>1</v>
      </c>
      <c r="B18" s="1">
        <f>1/B17</f>
        <v>1.0598462311497074</v>
      </c>
    </row>
    <row r="19" spans="1:29" s="1" customFormat="1" x14ac:dyDescent="0.3">
      <c r="C19" s="1">
        <f>1*A13*C13</f>
        <v>0.30063880000000004</v>
      </c>
      <c r="D19" s="1">
        <f>1.06*B13*D13</f>
        <v>0.78671974639999998</v>
      </c>
      <c r="E19" s="1">
        <f t="shared" ref="E19:X19" si="50">E14*E13*C19</f>
        <v>0.23660273560000003</v>
      </c>
      <c r="F19" s="1">
        <f t="shared" si="50"/>
        <v>0.80281445897185122</v>
      </c>
      <c r="G19" s="1">
        <f t="shared" si="50"/>
        <v>0.22676006179904004</v>
      </c>
      <c r="H19" s="1">
        <f t="shared" si="50"/>
        <v>0.78740042135959165</v>
      </c>
      <c r="I19" s="1">
        <f t="shared" si="50"/>
        <v>0.20526320794049105</v>
      </c>
      <c r="J19" s="1">
        <f t="shared" si="50"/>
        <v>0.82412792661348855</v>
      </c>
      <c r="K19" s="1">
        <f t="shared" si="50"/>
        <v>0.199803206609274</v>
      </c>
      <c r="L19" s="1">
        <f t="shared" si="50"/>
        <v>0.82679233220022996</v>
      </c>
      <c r="M19" s="1">
        <f t="shared" si="50"/>
        <v>0.1914913932143282</v>
      </c>
      <c r="N19" s="1">
        <f t="shared" si="50"/>
        <v>0.81578342693851746</v>
      </c>
      <c r="O19" s="1">
        <f t="shared" si="50"/>
        <v>0.18957647928218491</v>
      </c>
      <c r="P19" s="1">
        <f t="shared" si="50"/>
        <v>0.81166372063247783</v>
      </c>
      <c r="Q19" s="1">
        <f t="shared" si="50"/>
        <v>0.15346215997892867</v>
      </c>
      <c r="R19" s="1">
        <f t="shared" si="50"/>
        <v>0.80432281317054566</v>
      </c>
      <c r="S19" s="1">
        <f t="shared" si="50"/>
        <v>0.14922660436351026</v>
      </c>
      <c r="T19" s="1">
        <f t="shared" si="50"/>
        <v>0.81772073999865269</v>
      </c>
      <c r="U19" s="1">
        <f t="shared" si="50"/>
        <v>0.14164589286184395</v>
      </c>
      <c r="V19" s="1">
        <f t="shared" si="50"/>
        <v>0.83983797629610701</v>
      </c>
      <c r="W19" s="1">
        <f t="shared" si="50"/>
        <v>0.13680160332596888</v>
      </c>
      <c r="X19" s="1">
        <f t="shared" si="50"/>
        <v>0.83727841889250887</v>
      </c>
      <c r="Z19" s="1">
        <f>Z17*(A6*E6+A6*E13+E6*A13)</f>
        <v>0</v>
      </c>
      <c r="AA19" s="1">
        <f>AA17*(B6*F6+B6*F13+F6*B13)</f>
        <v>0.20649250156836155</v>
      </c>
      <c r="AB19" s="1">
        <f>AB17*(Z19*C6+Z19*C13+C6*Z50)</f>
        <v>0</v>
      </c>
      <c r="AC19" s="1">
        <f>AC17*(AA19*D6+AA19*D13+D6*AA50)</f>
        <v>0.26695376399059528</v>
      </c>
    </row>
    <row r="20" spans="1:29" x14ac:dyDescent="0.3">
      <c r="A20">
        <f>E6*(C16+C17)+E7*C15+E8*(C15+C16+C17)</f>
        <v>0</v>
      </c>
      <c r="B20">
        <f>F6*(D16+D17)+F7*D15+F8*(D15+D16+D17)</f>
        <v>8.0060481169200004E-2</v>
      </c>
    </row>
    <row r="21" spans="1:29" x14ac:dyDescent="0.3">
      <c r="A21">
        <f>1-A20</f>
        <v>1</v>
      </c>
      <c r="B21">
        <f>1-B20</f>
        <v>0.91993951883079994</v>
      </c>
    </row>
    <row r="22" spans="1:29" x14ac:dyDescent="0.3">
      <c r="A22">
        <f>1/A21</f>
        <v>1</v>
      </c>
      <c r="B22">
        <f>1/B21</f>
        <v>1.0870279833949879</v>
      </c>
    </row>
    <row r="23" spans="1:29" x14ac:dyDescent="0.3">
      <c r="A23">
        <f>G6*(SUM(E15:E17))</f>
        <v>0</v>
      </c>
      <c r="B23">
        <f>H6*(SUM(F15:F17))</f>
        <v>1.8853384999170761E-3</v>
      </c>
    </row>
    <row r="24" spans="1:29" x14ac:dyDescent="0.3">
      <c r="A24">
        <f>1-A23</f>
        <v>1</v>
      </c>
      <c r="B24">
        <f>1-B23</f>
        <v>0.99811466150008288</v>
      </c>
    </row>
    <row r="25" spans="1:29" x14ac:dyDescent="0.3">
      <c r="A25">
        <f>1/A24</f>
        <v>1</v>
      </c>
      <c r="B25">
        <f>1/B24</f>
        <v>1.0018888997152728</v>
      </c>
    </row>
    <row r="26" spans="1:29" x14ac:dyDescent="0.3">
      <c r="A26">
        <f>I6*(SUM(G16:G17))+I7*(SUM(G15,G17))+I8*(SUM(G15:G16))</f>
        <v>5.7238933796352E-5</v>
      </c>
      <c r="B26">
        <f>J6*(SUM(H16:H17))+J7*(SUM(H15,H17))+J8*(SUM(H15:H16))</f>
        <v>5.983874447944218E-2</v>
      </c>
    </row>
    <row r="27" spans="1:29" x14ac:dyDescent="0.3">
      <c r="A27">
        <f>1-A26</f>
        <v>0.99994276106620361</v>
      </c>
      <c r="B27">
        <f>1-B26</f>
        <v>0.94016125552055785</v>
      </c>
    </row>
    <row r="28" spans="1:29" x14ac:dyDescent="0.3">
      <c r="A28">
        <f>1/A27</f>
        <v>1.0000572422102794</v>
      </c>
      <c r="B28">
        <f>1/B27</f>
        <v>1.0636473202103081</v>
      </c>
    </row>
    <row r="29" spans="1:29" x14ac:dyDescent="0.3">
      <c r="A29">
        <f>K6*SUM(I15:I17)+K7*I17+K8*SUM(I15:I16)</f>
        <v>0</v>
      </c>
      <c r="B29">
        <f>L6*SUM(J15:J17)+L7*J17+L8*SUM(J15:J16)</f>
        <v>1.0832699954197771E-2</v>
      </c>
    </row>
    <row r="30" spans="1:29" x14ac:dyDescent="0.3">
      <c r="A30">
        <f>1-A29</f>
        <v>1</v>
      </c>
      <c r="B30">
        <f>1-B29</f>
        <v>0.98916730004580222</v>
      </c>
    </row>
    <row r="31" spans="1:29" x14ac:dyDescent="0.3">
      <c r="A31">
        <f>1/A30</f>
        <v>1</v>
      </c>
      <c r="B31">
        <f>1/B30</f>
        <v>1.0109513324527573</v>
      </c>
    </row>
    <row r="32" spans="1:29" x14ac:dyDescent="0.3">
      <c r="A32">
        <f>M6*SUM(K15:K17)+M7*K17+M8*SUM(K15:K16)</f>
        <v>0</v>
      </c>
      <c r="B32">
        <f>N6*SUM(L15:L17)+N7*L17+N8*SUM(L15:L16)</f>
        <v>5.9916229823103956E-3</v>
      </c>
    </row>
    <row r="33" spans="1:29" x14ac:dyDescent="0.3">
      <c r="A33">
        <f>1-A32</f>
        <v>1</v>
      </c>
      <c r="B33">
        <f>1-B32</f>
        <v>0.99400837701768963</v>
      </c>
    </row>
    <row r="34" spans="1:29" x14ac:dyDescent="0.3">
      <c r="A34">
        <f>1/A33</f>
        <v>1</v>
      </c>
      <c r="B34">
        <f>1/B33</f>
        <v>1.006027738921363</v>
      </c>
    </row>
    <row r="35" spans="1:29" x14ac:dyDescent="0.3">
      <c r="A35">
        <f>O6*SUM(M15,M17)+O7*SUM(M15,M17)</f>
        <v>9.1206872855079983E-5</v>
      </c>
      <c r="B35">
        <f>P6*SUM(N15,N17)+P7*SUM(N15,N17)</f>
        <v>4.8562963052397757E-3</v>
      </c>
    </row>
    <row r="36" spans="1:29" x14ac:dyDescent="0.3">
      <c r="A36">
        <f>1-A35</f>
        <v>0.99990879312714487</v>
      </c>
      <c r="B36">
        <f>1-B35</f>
        <v>0.99514370369476024</v>
      </c>
    </row>
    <row r="37" spans="1:29" x14ac:dyDescent="0.3">
      <c r="A37">
        <f>1/A36</f>
        <v>1.0000912151923076</v>
      </c>
      <c r="B37">
        <f>1/B36</f>
        <v>1.0048799950069616</v>
      </c>
    </row>
    <row r="38" spans="1:29" x14ac:dyDescent="0.3">
      <c r="A38">
        <f>Q6*SUM(O15:O16)+Q8*SUM(O15:O16)</f>
        <v>0</v>
      </c>
      <c r="B38">
        <f>R6*SUM(P15:P16)+R8*SUM(P15:P16)</f>
        <v>9.4007909360196415E-2</v>
      </c>
    </row>
    <row r="39" spans="1:29" x14ac:dyDescent="0.3">
      <c r="A39">
        <f>1-A38</f>
        <v>1</v>
      </c>
      <c r="B39">
        <f>1-B38</f>
        <v>0.90599209063980357</v>
      </c>
    </row>
    <row r="40" spans="1:29" x14ac:dyDescent="0.3">
      <c r="A40">
        <f>1/A39</f>
        <v>1</v>
      </c>
      <c r="B40">
        <f>1/B39</f>
        <v>1.1037623952034823</v>
      </c>
    </row>
    <row r="41" spans="1:29" x14ac:dyDescent="0.3">
      <c r="A41">
        <f>S6*SUM(Q15:Q16)+S8*SUM(Q15:Q16)</f>
        <v>0</v>
      </c>
      <c r="B41">
        <f>T6*SUM(R15:R16)+T8*SUM(R15:R16)</f>
        <v>2.244476425936414E-2</v>
      </c>
    </row>
    <row r="42" spans="1:29" x14ac:dyDescent="0.3">
      <c r="A42">
        <f>1-A41</f>
        <v>1</v>
      </c>
      <c r="B42">
        <f>1-B41</f>
        <v>0.97755523574063585</v>
      </c>
    </row>
    <row r="43" spans="1:29" x14ac:dyDescent="0.3">
      <c r="A43">
        <f>1/A42</f>
        <v>1</v>
      </c>
      <c r="B43">
        <f>1/B42</f>
        <v>1.0229600982520022</v>
      </c>
    </row>
    <row r="44" spans="1:29" x14ac:dyDescent="0.3">
      <c r="A44">
        <f>U6*(S15+S16)+U8*(S15+S16)</f>
        <v>0</v>
      </c>
      <c r="B44">
        <f>V6*(T15+T16)+V8*(T15+T16)</f>
        <v>3.3434517096850067E-2</v>
      </c>
    </row>
    <row r="45" spans="1:29" x14ac:dyDescent="0.3">
      <c r="A45">
        <f>1-A44</f>
        <v>1</v>
      </c>
      <c r="B45">
        <f>1-B44</f>
        <v>0.96656548290314992</v>
      </c>
    </row>
    <row r="46" spans="1:29" x14ac:dyDescent="0.3">
      <c r="A46">
        <f>1/A45</f>
        <v>1</v>
      </c>
      <c r="B46">
        <f>1/B45</f>
        <v>1.0345910522238255</v>
      </c>
    </row>
    <row r="47" spans="1:29" x14ac:dyDescent="0.3">
      <c r="A47">
        <f>U15*SUM(W6,W8)+U16*SUM(W6,W8)</f>
        <v>0</v>
      </c>
      <c r="B47">
        <f>V15*SUM(X6,X8)+V16*SUM(X6,X8)</f>
        <v>1.4176339554630728E-2</v>
      </c>
      <c r="Z47">
        <f>Z17*(A7*E7+A7*E13+E7*A13)</f>
        <v>0.20553248000000002</v>
      </c>
      <c r="AA47">
        <f>AA17*(B7*F7+B7*F13+F7*B13)</f>
        <v>0.6102597789192008</v>
      </c>
      <c r="AB47">
        <f>AB17*(Z47*C7+Z47*C13+C7*Z50)</f>
        <v>0.19209750440248355</v>
      </c>
      <c r="AC47">
        <f>AC17*(AA47*D7+AA47*D13+D7*AA50)</f>
        <v>0.86988462171177128</v>
      </c>
    </row>
    <row r="48" spans="1:29" x14ac:dyDescent="0.3">
      <c r="A48">
        <f>1-A47</f>
        <v>1</v>
      </c>
      <c r="B48">
        <f>1-B47</f>
        <v>0.98582366044536929</v>
      </c>
      <c r="Z48">
        <f>Z17*(A8*E7+A8*E13+E7*A13)</f>
        <v>2.4141920000000004E-2</v>
      </c>
      <c r="AA48">
        <f>AA17*(B8*F7+B8*F13+F7*B13)</f>
        <v>0.15936475271111611</v>
      </c>
      <c r="AB48">
        <f>AB17*(Z48*C8+Z48*C13+C8*Z50)</f>
        <v>1.9207046945978704E-2</v>
      </c>
      <c r="AC48">
        <f>AC17*(AA48*D8+AA48*D13+D8*AA50)</f>
        <v>0.17606594471378623</v>
      </c>
    </row>
    <row r="49" spans="1:29" x14ac:dyDescent="0.3">
      <c r="A49">
        <f>1/A48</f>
        <v>1</v>
      </c>
      <c r="B49">
        <f>1/B48</f>
        <v>1.0143801981261296</v>
      </c>
    </row>
    <row r="50" spans="1:29" x14ac:dyDescent="0.3">
      <c r="Z50">
        <f>Z17*E13*A13</f>
        <v>0.29780080000000009</v>
      </c>
      <c r="AA50">
        <f>AA17*F13*B13</f>
        <v>0.78282807983122582</v>
      </c>
      <c r="AB50">
        <f>AB17*C13*Z50</f>
        <v>0.23692705245274676</v>
      </c>
      <c r="AC50">
        <f>AC17*D13*AA50</f>
        <v>0.81868687695261488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9"/>
  <sheetViews>
    <sheetView workbookViewId="0">
      <selection activeCell="I22" sqref="I22"/>
    </sheetView>
  </sheetViews>
  <sheetFormatPr defaultRowHeight="14" x14ac:dyDescent="0.3"/>
  <cols>
    <col min="1" max="1" width="12.5" bestFit="1" customWidth="1"/>
    <col min="2" max="12" width="8.6640625" customWidth="1"/>
    <col min="13" max="13" width="8.83203125" customWidth="1"/>
    <col min="14" max="14" width="10.08203125" customWidth="1"/>
    <col min="15" max="24" width="8.6640625" customWidth="1"/>
  </cols>
  <sheetData>
    <row r="1" spans="1:32" s="4" customFormat="1" x14ac:dyDescent="0.3">
      <c r="A1" s="4">
        <v>0.41</v>
      </c>
      <c r="B1" s="4">
        <v>0.42</v>
      </c>
      <c r="C1" s="5">
        <v>0.09</v>
      </c>
      <c r="D1" s="5">
        <v>0.15</v>
      </c>
      <c r="E1" s="4">
        <v>0.11</v>
      </c>
      <c r="F1" s="4">
        <v>0.15</v>
      </c>
      <c r="G1" s="5">
        <v>0.02</v>
      </c>
      <c r="H1" s="5">
        <v>0.04</v>
      </c>
      <c r="I1" s="4">
        <v>0.03</v>
      </c>
      <c r="J1" s="4">
        <v>0.06</v>
      </c>
      <c r="K1" s="5">
        <v>0.01</v>
      </c>
      <c r="L1" s="5">
        <v>0.02</v>
      </c>
      <c r="M1" s="4">
        <v>0.02</v>
      </c>
      <c r="N1" s="4">
        <v>0.04</v>
      </c>
      <c r="O1" s="5">
        <v>0.01</v>
      </c>
      <c r="P1" s="5">
        <v>0.01</v>
      </c>
      <c r="Q1" s="4">
        <v>0.14000000000000001</v>
      </c>
      <c r="R1" s="4">
        <v>0.15</v>
      </c>
      <c r="S1" s="5">
        <v>0.01</v>
      </c>
      <c r="T1" s="5">
        <v>0.02</v>
      </c>
      <c r="U1" s="4">
        <v>0.01</v>
      </c>
      <c r="V1" s="4">
        <v>0.04</v>
      </c>
      <c r="W1" s="5">
        <v>0.02</v>
      </c>
      <c r="X1" s="5">
        <v>0.03</v>
      </c>
      <c r="AE1" s="4" t="e">
        <f>AVERAGE(#REF!,#REF!)</f>
        <v>#REF!</v>
      </c>
      <c r="AF1" s="4" t="e">
        <f>AVERAGE(#REF!,#REF!)</f>
        <v>#REF!</v>
      </c>
    </row>
    <row r="2" spans="1:32" x14ac:dyDescent="0.3">
      <c r="A2">
        <v>0</v>
      </c>
      <c r="B2">
        <v>0.41</v>
      </c>
      <c r="C2">
        <v>0</v>
      </c>
      <c r="D2">
        <v>0.31</v>
      </c>
      <c r="E2">
        <v>0</v>
      </c>
      <c r="F2">
        <v>0.23</v>
      </c>
      <c r="G2">
        <v>0</v>
      </c>
      <c r="H2">
        <v>0.04</v>
      </c>
      <c r="I2">
        <v>0</v>
      </c>
      <c r="J2">
        <v>0.26</v>
      </c>
      <c r="K2">
        <v>0</v>
      </c>
      <c r="L2">
        <v>0.03</v>
      </c>
      <c r="M2">
        <v>0</v>
      </c>
      <c r="N2">
        <v>0.04</v>
      </c>
      <c r="O2">
        <v>0.5</v>
      </c>
      <c r="P2">
        <v>0.5</v>
      </c>
      <c r="Q2">
        <v>0</v>
      </c>
      <c r="R2">
        <v>0.27</v>
      </c>
      <c r="S2">
        <v>0</v>
      </c>
      <c r="T2">
        <v>0.23</v>
      </c>
      <c r="U2">
        <v>0</v>
      </c>
      <c r="V2">
        <v>0.17</v>
      </c>
      <c r="W2">
        <v>0</v>
      </c>
      <c r="X2">
        <v>0.02</v>
      </c>
    </row>
    <row r="3" spans="1:32" x14ac:dyDescent="0.3">
      <c r="A3">
        <v>0.52</v>
      </c>
      <c r="B3">
        <v>1</v>
      </c>
      <c r="C3">
        <v>0.63</v>
      </c>
      <c r="D3">
        <v>1</v>
      </c>
      <c r="E3">
        <v>0.57999999999999996</v>
      </c>
      <c r="F3">
        <v>1</v>
      </c>
      <c r="G3">
        <v>0.96</v>
      </c>
      <c r="H3">
        <v>1</v>
      </c>
      <c r="I3">
        <v>0.42</v>
      </c>
      <c r="J3">
        <v>1</v>
      </c>
      <c r="K3">
        <v>0.67</v>
      </c>
      <c r="L3">
        <v>1</v>
      </c>
      <c r="M3">
        <v>0.96</v>
      </c>
      <c r="N3">
        <v>1</v>
      </c>
      <c r="O3">
        <v>0.5</v>
      </c>
      <c r="P3">
        <v>0.5</v>
      </c>
      <c r="Q3">
        <v>0.73</v>
      </c>
      <c r="R3">
        <v>1</v>
      </c>
      <c r="S3">
        <v>0.62</v>
      </c>
      <c r="T3">
        <v>1</v>
      </c>
      <c r="U3">
        <v>0.73</v>
      </c>
      <c r="V3">
        <v>1</v>
      </c>
      <c r="W3">
        <v>0.86</v>
      </c>
      <c r="X3">
        <v>1</v>
      </c>
    </row>
    <row r="4" spans="1:32" x14ac:dyDescent="0.3">
      <c r="A4">
        <v>0</v>
      </c>
      <c r="B4">
        <v>7.0000000000000007E-2</v>
      </c>
      <c r="C4">
        <v>0</v>
      </c>
      <c r="D4">
        <v>0.06</v>
      </c>
      <c r="E4">
        <v>0</v>
      </c>
      <c r="F4">
        <v>0.19</v>
      </c>
      <c r="G4">
        <v>0</v>
      </c>
      <c r="H4">
        <v>0</v>
      </c>
      <c r="I4">
        <v>0</v>
      </c>
      <c r="J4">
        <v>0.32</v>
      </c>
      <c r="K4">
        <v>0</v>
      </c>
      <c r="L4">
        <v>0.3</v>
      </c>
      <c r="M4">
        <v>0</v>
      </c>
      <c r="N4">
        <v>0</v>
      </c>
      <c r="Q4">
        <v>0</v>
      </c>
      <c r="R4">
        <v>0</v>
      </c>
      <c r="S4">
        <v>0</v>
      </c>
      <c r="T4">
        <v>0.15</v>
      </c>
      <c r="U4">
        <v>0</v>
      </c>
      <c r="V4">
        <v>0.1</v>
      </c>
      <c r="W4">
        <v>0</v>
      </c>
      <c r="X4">
        <v>0.12</v>
      </c>
    </row>
    <row r="5" spans="1:32" x14ac:dyDescent="0.3">
      <c r="A5" t="s">
        <v>12</v>
      </c>
      <c r="B5" t="s">
        <v>13</v>
      </c>
      <c r="E5" t="s">
        <v>14</v>
      </c>
    </row>
    <row r="6" spans="1:32" ht="25" customHeight="1" x14ac:dyDescent="0.5">
      <c r="A6">
        <v>0</v>
      </c>
      <c r="B6">
        <v>0.15539999999999998</v>
      </c>
      <c r="C6">
        <v>0</v>
      </c>
      <c r="D6">
        <v>4.65E-2</v>
      </c>
      <c r="E6">
        <v>0</v>
      </c>
      <c r="F6">
        <v>3.0000000000000001E-3</v>
      </c>
      <c r="G6">
        <v>0</v>
      </c>
      <c r="H6">
        <v>9.1999999999999998E-3</v>
      </c>
      <c r="I6">
        <v>0</v>
      </c>
      <c r="J6">
        <v>4.7999999999999996E-3</v>
      </c>
      <c r="K6">
        <v>0</v>
      </c>
      <c r="L6">
        <v>3.8E-3</v>
      </c>
      <c r="M6">
        <v>0</v>
      </c>
      <c r="N6">
        <v>9.1999999999999998E-3</v>
      </c>
      <c r="O6">
        <v>5.0000000000000001E-3</v>
      </c>
      <c r="P6">
        <v>5.0000000000000001E-3</v>
      </c>
      <c r="Q6">
        <v>0</v>
      </c>
      <c r="R6">
        <v>4.9500000000000002E-2</v>
      </c>
      <c r="S6">
        <v>0</v>
      </c>
      <c r="T6">
        <v>1.1999999999999999E-3</v>
      </c>
      <c r="U6">
        <v>0</v>
      </c>
      <c r="V6">
        <v>4.0000000000000001E-3</v>
      </c>
      <c r="W6">
        <v>0</v>
      </c>
      <c r="X6">
        <v>5.9999999999999995E-4</v>
      </c>
      <c r="Y6" s="6" t="s">
        <v>15</v>
      </c>
    </row>
    <row r="7" spans="1:32" x14ac:dyDescent="0.3">
      <c r="A7">
        <v>0.18859999999999999</v>
      </c>
      <c r="B7">
        <v>0.42</v>
      </c>
      <c r="C7">
        <v>5.67E-2</v>
      </c>
      <c r="D7">
        <v>0.15</v>
      </c>
      <c r="E7">
        <v>0.10339999999999999</v>
      </c>
      <c r="F7">
        <v>0.15</v>
      </c>
      <c r="G7">
        <v>1.0800000000000001E-2</v>
      </c>
      <c r="H7">
        <v>0.04</v>
      </c>
      <c r="I7">
        <v>2.58E-2</v>
      </c>
      <c r="J7">
        <v>0.06</v>
      </c>
      <c r="K7">
        <v>6.8000000000000005E-3</v>
      </c>
      <c r="L7">
        <v>0.02</v>
      </c>
      <c r="M7">
        <v>1.0800000000000001E-2</v>
      </c>
      <c r="N7">
        <v>0.04</v>
      </c>
      <c r="O7">
        <v>5.0000000000000001E-3</v>
      </c>
      <c r="P7">
        <v>5.0000000000000001E-3</v>
      </c>
      <c r="Q7">
        <v>5.8800000000000005E-2</v>
      </c>
      <c r="R7">
        <v>0.15</v>
      </c>
      <c r="S7">
        <v>8.3000000000000001E-3</v>
      </c>
      <c r="T7">
        <v>0.02</v>
      </c>
      <c r="U7">
        <v>7.3000000000000001E-3</v>
      </c>
      <c r="V7">
        <v>0.04</v>
      </c>
      <c r="W7">
        <v>1.72E-2</v>
      </c>
      <c r="X7">
        <v>0.03</v>
      </c>
    </row>
    <row r="8" spans="1:32" x14ac:dyDescent="0.3">
      <c r="A8">
        <v>0</v>
      </c>
      <c r="B8">
        <v>7.1400000000000005E-2</v>
      </c>
      <c r="C8">
        <v>0</v>
      </c>
      <c r="D8">
        <v>8.9999999999999993E-3</v>
      </c>
      <c r="E8">
        <v>0</v>
      </c>
      <c r="F8">
        <v>6.0000000000000001E-3</v>
      </c>
      <c r="G8">
        <v>0</v>
      </c>
      <c r="H8">
        <v>9.1999999999999998E-3</v>
      </c>
      <c r="I8">
        <v>0</v>
      </c>
      <c r="J8">
        <v>3.5999999999999999E-3</v>
      </c>
      <c r="K8">
        <v>0</v>
      </c>
      <c r="L8">
        <v>2.6000000000000003E-3</v>
      </c>
      <c r="M8">
        <v>0</v>
      </c>
      <c r="N8">
        <v>9.1999999999999998E-3</v>
      </c>
      <c r="Q8">
        <v>0</v>
      </c>
      <c r="R8">
        <v>3.7499999999999999E-2</v>
      </c>
      <c r="S8">
        <v>0</v>
      </c>
      <c r="T8">
        <v>2.2000000000000001E-3</v>
      </c>
      <c r="U8">
        <v>0</v>
      </c>
      <c r="V8">
        <v>6.8000000000000005E-3</v>
      </c>
      <c r="W8">
        <v>0</v>
      </c>
      <c r="X8">
        <v>3.5999999999999999E-3</v>
      </c>
    </row>
    <row r="9" spans="1:32" hidden="1" x14ac:dyDescent="0.3">
      <c r="A9">
        <f>SUM(A6:A8)</f>
        <v>0.18859999999999999</v>
      </c>
      <c r="B9">
        <f t="shared" ref="B9:X9" si="0">SUM(B6:B8)</f>
        <v>0.64679999999999993</v>
      </c>
      <c r="C9">
        <f t="shared" si="0"/>
        <v>5.67E-2</v>
      </c>
      <c r="D9">
        <f t="shared" si="0"/>
        <v>0.20550000000000002</v>
      </c>
      <c r="E9">
        <f t="shared" si="0"/>
        <v>0.10339999999999999</v>
      </c>
      <c r="F9">
        <f t="shared" si="0"/>
        <v>0.159</v>
      </c>
      <c r="G9">
        <f t="shared" si="0"/>
        <v>1.0800000000000001E-2</v>
      </c>
      <c r="H9">
        <f t="shared" si="0"/>
        <v>5.8400000000000001E-2</v>
      </c>
      <c r="I9">
        <f t="shared" si="0"/>
        <v>2.58E-2</v>
      </c>
      <c r="J9">
        <f t="shared" si="0"/>
        <v>6.8400000000000002E-2</v>
      </c>
      <c r="K9">
        <f t="shared" si="0"/>
        <v>6.8000000000000005E-3</v>
      </c>
      <c r="L9">
        <f t="shared" si="0"/>
        <v>2.6400000000000003E-2</v>
      </c>
      <c r="M9">
        <f t="shared" si="0"/>
        <v>1.0800000000000001E-2</v>
      </c>
      <c r="N9">
        <f t="shared" si="0"/>
        <v>5.8400000000000001E-2</v>
      </c>
      <c r="O9">
        <f t="shared" si="0"/>
        <v>0.01</v>
      </c>
      <c r="P9">
        <f t="shared" si="0"/>
        <v>0.01</v>
      </c>
      <c r="Q9">
        <f t="shared" si="0"/>
        <v>5.8800000000000005E-2</v>
      </c>
      <c r="R9">
        <f t="shared" si="0"/>
        <v>0.23700000000000002</v>
      </c>
      <c r="S9">
        <f t="shared" si="0"/>
        <v>8.3000000000000001E-3</v>
      </c>
      <c r="T9">
        <f t="shared" si="0"/>
        <v>2.3400000000000001E-2</v>
      </c>
      <c r="U9">
        <f t="shared" si="0"/>
        <v>7.3000000000000001E-3</v>
      </c>
      <c r="V9">
        <f t="shared" si="0"/>
        <v>5.0799999999999998E-2</v>
      </c>
      <c r="W9">
        <f t="shared" si="0"/>
        <v>1.72E-2</v>
      </c>
      <c r="X9">
        <f t="shared" si="0"/>
        <v>3.4200000000000001E-2</v>
      </c>
    </row>
    <row r="10" spans="1:32" hidden="1" x14ac:dyDescent="0.3">
      <c r="A10">
        <f>1-A9</f>
        <v>0.81140000000000001</v>
      </c>
      <c r="B10">
        <f t="shared" ref="B10:X10" si="1">1-B9</f>
        <v>0.35320000000000007</v>
      </c>
      <c r="C10">
        <f t="shared" si="1"/>
        <v>0.94330000000000003</v>
      </c>
      <c r="D10">
        <f t="shared" si="1"/>
        <v>0.79449999999999998</v>
      </c>
      <c r="E10">
        <f t="shared" si="1"/>
        <v>0.89660000000000006</v>
      </c>
      <c r="F10">
        <f t="shared" si="1"/>
        <v>0.84099999999999997</v>
      </c>
      <c r="G10">
        <f t="shared" si="1"/>
        <v>0.98919999999999997</v>
      </c>
      <c r="H10">
        <f t="shared" si="1"/>
        <v>0.94159999999999999</v>
      </c>
      <c r="I10">
        <f t="shared" si="1"/>
        <v>0.97419999999999995</v>
      </c>
      <c r="J10">
        <f t="shared" si="1"/>
        <v>0.93159999999999998</v>
      </c>
      <c r="K10">
        <f t="shared" si="1"/>
        <v>0.99319999999999997</v>
      </c>
      <c r="L10">
        <f t="shared" si="1"/>
        <v>0.97360000000000002</v>
      </c>
      <c r="M10">
        <f t="shared" si="1"/>
        <v>0.98919999999999997</v>
      </c>
      <c r="N10">
        <f t="shared" si="1"/>
        <v>0.94159999999999999</v>
      </c>
      <c r="O10">
        <f t="shared" si="1"/>
        <v>0.99</v>
      </c>
      <c r="P10">
        <f t="shared" si="1"/>
        <v>0.99</v>
      </c>
      <c r="Q10">
        <f t="shared" si="1"/>
        <v>0.94120000000000004</v>
      </c>
      <c r="R10">
        <f t="shared" si="1"/>
        <v>0.76300000000000001</v>
      </c>
      <c r="S10">
        <f t="shared" si="1"/>
        <v>0.99170000000000003</v>
      </c>
      <c r="T10">
        <f t="shared" si="1"/>
        <v>0.97660000000000002</v>
      </c>
      <c r="U10">
        <f t="shared" si="1"/>
        <v>0.99270000000000003</v>
      </c>
      <c r="V10">
        <f t="shared" si="1"/>
        <v>0.94920000000000004</v>
      </c>
      <c r="W10">
        <f t="shared" si="1"/>
        <v>0.98280000000000001</v>
      </c>
      <c r="X10">
        <f t="shared" si="1"/>
        <v>0.96579999999999999</v>
      </c>
    </row>
    <row r="11" spans="1:32" hidden="1" x14ac:dyDescent="0.3">
      <c r="A11">
        <f>B10</f>
        <v>0.35320000000000007</v>
      </c>
      <c r="C11">
        <f t="shared" ref="C11:W11" si="2">D10</f>
        <v>0.79449999999999998</v>
      </c>
      <c r="E11">
        <f t="shared" si="2"/>
        <v>0.84099999999999997</v>
      </c>
      <c r="G11">
        <f t="shared" si="2"/>
        <v>0.94159999999999999</v>
      </c>
      <c r="I11">
        <f t="shared" si="2"/>
        <v>0.93159999999999998</v>
      </c>
      <c r="K11">
        <f t="shared" si="2"/>
        <v>0.97360000000000002</v>
      </c>
      <c r="M11">
        <f t="shared" si="2"/>
        <v>0.94159999999999999</v>
      </c>
      <c r="O11">
        <f t="shared" si="2"/>
        <v>0.99</v>
      </c>
      <c r="Q11">
        <f t="shared" si="2"/>
        <v>0.76300000000000001</v>
      </c>
      <c r="S11">
        <f t="shared" si="2"/>
        <v>0.97660000000000002</v>
      </c>
      <c r="U11">
        <f t="shared" si="2"/>
        <v>0.94920000000000004</v>
      </c>
      <c r="W11">
        <f t="shared" si="2"/>
        <v>0.96579999999999999</v>
      </c>
    </row>
    <row r="12" spans="1:32" hidden="1" x14ac:dyDescent="0.3">
      <c r="B12">
        <f>A10</f>
        <v>0.81140000000000001</v>
      </c>
      <c r="D12">
        <f t="shared" ref="D12:X12" si="3">C10</f>
        <v>0.94330000000000003</v>
      </c>
      <c r="F12">
        <f t="shared" si="3"/>
        <v>0.89660000000000006</v>
      </c>
      <c r="H12">
        <f t="shared" si="3"/>
        <v>0.98919999999999997</v>
      </c>
      <c r="J12">
        <f t="shared" si="3"/>
        <v>0.97419999999999995</v>
      </c>
      <c r="L12">
        <f t="shared" si="3"/>
        <v>0.99319999999999997</v>
      </c>
      <c r="N12">
        <f t="shared" si="3"/>
        <v>0.98919999999999997</v>
      </c>
      <c r="P12">
        <f t="shared" si="3"/>
        <v>0.99</v>
      </c>
      <c r="R12">
        <f t="shared" si="3"/>
        <v>0.94120000000000004</v>
      </c>
      <c r="T12">
        <f t="shared" si="3"/>
        <v>0.99170000000000003</v>
      </c>
      <c r="V12">
        <f t="shared" si="3"/>
        <v>0.99270000000000003</v>
      </c>
      <c r="X12">
        <f t="shared" si="3"/>
        <v>0.98280000000000001</v>
      </c>
    </row>
    <row r="13" spans="1:32" s="1" customFormat="1" ht="25" x14ac:dyDescent="0.5">
      <c r="A13" s="1">
        <v>0.35320000000000007</v>
      </c>
      <c r="B13" s="1">
        <v>0.81140000000000001</v>
      </c>
      <c r="C13" s="1">
        <v>0.79449999999999998</v>
      </c>
      <c r="D13" s="1">
        <v>0.94330000000000003</v>
      </c>
      <c r="E13" s="1">
        <v>0.84099999999999997</v>
      </c>
      <c r="F13" s="1">
        <v>0.89660000000000006</v>
      </c>
      <c r="G13" s="1">
        <v>0.94159999999999999</v>
      </c>
      <c r="H13" s="1">
        <v>0.98919999999999997</v>
      </c>
      <c r="I13" s="1">
        <v>0.93159999999999998</v>
      </c>
      <c r="J13" s="1">
        <v>0.97419999999999995</v>
      </c>
      <c r="K13" s="1">
        <v>0.97360000000000002</v>
      </c>
      <c r="L13" s="1">
        <v>0.99319999999999997</v>
      </c>
      <c r="M13" s="1">
        <v>0.94159999999999999</v>
      </c>
      <c r="N13" s="1">
        <v>0.98919999999999997</v>
      </c>
      <c r="O13" s="1">
        <v>0.99</v>
      </c>
      <c r="P13" s="1">
        <v>0.99</v>
      </c>
      <c r="Q13" s="1">
        <v>0.76300000000000001</v>
      </c>
      <c r="R13" s="1">
        <v>0.94120000000000004</v>
      </c>
      <c r="S13" s="1">
        <v>0.97660000000000002</v>
      </c>
      <c r="T13" s="1">
        <v>0.99170000000000003</v>
      </c>
      <c r="U13" s="1">
        <v>0.94920000000000004</v>
      </c>
      <c r="V13" s="1">
        <v>0.99270000000000003</v>
      </c>
      <c r="W13" s="1">
        <v>0.96579999999999999</v>
      </c>
      <c r="X13" s="1">
        <v>0.98280000000000001</v>
      </c>
      <c r="Y13" s="6" t="s">
        <v>16</v>
      </c>
    </row>
    <row r="14" spans="1:32" ht="25" x14ac:dyDescent="0.5">
      <c r="A14" s="6" t="s">
        <v>17</v>
      </c>
      <c r="B14">
        <v>1</v>
      </c>
      <c r="C14">
        <v>1.0548</v>
      </c>
      <c r="E14">
        <v>1</v>
      </c>
      <c r="F14">
        <v>1.0089999999999999</v>
      </c>
      <c r="G14">
        <v>1</v>
      </c>
      <c r="H14">
        <v>1.038</v>
      </c>
      <c r="I14">
        <v>1</v>
      </c>
      <c r="J14">
        <v>1.034</v>
      </c>
      <c r="K14">
        <v>1</v>
      </c>
      <c r="L14">
        <v>1.01766</v>
      </c>
      <c r="M14">
        <v>1</v>
      </c>
      <c r="N14">
        <v>1.0481739999999999</v>
      </c>
      <c r="O14">
        <v>1.0014000000000001</v>
      </c>
      <c r="P14">
        <v>1.012554</v>
      </c>
      <c r="Q14">
        <v>1.01078</v>
      </c>
      <c r="R14">
        <v>1.3547899999999999</v>
      </c>
      <c r="S14">
        <v>1</v>
      </c>
      <c r="T14">
        <v>1.0088760000000001</v>
      </c>
      <c r="U14">
        <v>1</v>
      </c>
      <c r="V14">
        <v>1.02983</v>
      </c>
      <c r="W14">
        <v>1</v>
      </c>
      <c r="X14">
        <v>1.01248</v>
      </c>
    </row>
    <row r="15" spans="1:32" x14ac:dyDescent="0.3">
      <c r="C15">
        <f>B14*(A6*C6+A6*C13+C6*A13)</f>
        <v>0</v>
      </c>
      <c r="D15">
        <f>C14*(B6*D6+B6*D13+D6*B13)</f>
        <v>0.20204168709599996</v>
      </c>
      <c r="E15">
        <f>E14*(E7*C15+E13*C15+C19*E7)</f>
        <v>2.9015839160000004E-2</v>
      </c>
      <c r="F15">
        <f>F14*(F7*D15+F13*D15+D19*F7)</f>
        <v>0.33555042494551318</v>
      </c>
      <c r="G15">
        <f t="shared" ref="G15:N15" si="4">G14*(G6*E15+G6*E19+E15*G13)</f>
        <v>2.7321314153056005E-2</v>
      </c>
      <c r="H15">
        <f t="shared" si="4"/>
        <v>0.35471883135131715</v>
      </c>
      <c r="I15">
        <f t="shared" si="4"/>
        <v>2.5452536264986975E-2</v>
      </c>
      <c r="J15">
        <f t="shared" si="4"/>
        <v>0.36279900742823579</v>
      </c>
      <c r="K15">
        <f t="shared" si="4"/>
        <v>2.4780589307591319E-2</v>
      </c>
      <c r="L15">
        <f t="shared" si="4"/>
        <v>0.37101975427518252</v>
      </c>
      <c r="M15">
        <f t="shared" si="4"/>
        <v>2.3333402892027986E-2</v>
      </c>
      <c r="N15">
        <f t="shared" si="4"/>
        <v>0.39563404443420563</v>
      </c>
      <c r="O15">
        <f>O14*(O6*M16+O6*M19+M16*O13)</f>
        <v>0.18133497780491586</v>
      </c>
      <c r="P15">
        <f>P14*(P6*N16+P6*N19+N16*P13)</f>
        <v>1.126277603900498</v>
      </c>
      <c r="Q15">
        <f>Q14*(Q6*O15+Q6*O19+O15*Q13)</f>
        <v>0.13985009364449313</v>
      </c>
      <c r="R15">
        <f>R14*(R6*P15+R6*P19+P15*R13)</f>
        <v>1.5648999775121102</v>
      </c>
      <c r="S15">
        <f t="shared" ref="S15:X15" si="5">S14*(S7*Q15+S7*Q19+Q15*S13)</f>
        <v>0.13894271519516355</v>
      </c>
      <c r="T15">
        <f t="shared" si="5"/>
        <v>1.6176805203092754</v>
      </c>
      <c r="U15">
        <f t="shared" si="5"/>
        <v>0.13393317512210121</v>
      </c>
      <c r="V15">
        <f t="shared" si="5"/>
        <v>1.7621184457325283</v>
      </c>
      <c r="W15">
        <f t="shared" si="5"/>
        <v>0.13396986915318018</v>
      </c>
      <c r="X15">
        <f t="shared" si="5"/>
        <v>1.8383852755170649</v>
      </c>
      <c r="Y15" t="s">
        <v>18</v>
      </c>
    </row>
    <row r="16" spans="1:32" x14ac:dyDescent="0.3">
      <c r="A16" s="1">
        <f>A6*(C7+C8)+A7*(C6+C8)+A8*(C6+C8)</f>
        <v>0</v>
      </c>
      <c r="B16" s="1">
        <f>B6*(D7+D8)+B7*(D6+D8)+B8*(D6+D8)</f>
        <v>5.1981299999999994E-2</v>
      </c>
      <c r="C16">
        <f>B14*(A7*C7+A7*C13+C7*A13)</f>
        <v>0.18056275999999999</v>
      </c>
      <c r="D16">
        <f>C14*(B7*D7+B7*D13+D7*B13)</f>
        <v>0.61272910079999998</v>
      </c>
      <c r="E16">
        <f t="shared" ref="E16:N16" si="6">E14*(E7*C16+E7*C19+C16*E13)</f>
        <v>0.199539309704</v>
      </c>
      <c r="F16">
        <f t="shared" si="6"/>
        <v>0.7692443011527631</v>
      </c>
      <c r="G16">
        <f t="shared" si="6"/>
        <v>0.1925900302828096</v>
      </c>
      <c r="H16">
        <f t="shared" si="6"/>
        <v>0.85211616907384857</v>
      </c>
      <c r="I16">
        <f t="shared" si="6"/>
        <v>0.19011889044953348</v>
      </c>
      <c r="J16">
        <f t="shared" si="6"/>
        <v>0.95774758892278899</v>
      </c>
      <c r="K16">
        <f t="shared" si="6"/>
        <v>0.18780027745390065</v>
      </c>
      <c r="L16">
        <f t="shared" si="6"/>
        <v>1.0029023866542761</v>
      </c>
      <c r="M16">
        <f t="shared" si="6"/>
        <v>0.18103774572255912</v>
      </c>
      <c r="N16">
        <f t="shared" si="6"/>
        <v>1.1139248226353611</v>
      </c>
      <c r="O16">
        <f>O14*(O7*M17+O7*M19+M17*O13)</f>
        <v>5.2718844536476982E-2</v>
      </c>
      <c r="P16">
        <f>P14*(P7*N17+P7*N19+N17*P13)</f>
        <v>0.58277294365004084</v>
      </c>
      <c r="Q16">
        <f>Q14*(Q7*O16+Q7*O19+O16*Q13)</f>
        <v>5.4973660891273243E-2</v>
      </c>
      <c r="R16">
        <f>R14*(R7*P16+R7*P19+P16*R13)</f>
        <v>1.0228160901906167</v>
      </c>
      <c r="S16">
        <f t="shared" ref="S16:X16" si="7">S14*(Q16*S7+Q16*S13+S7*Q19)</f>
        <v>5.5347916576517296E-2</v>
      </c>
      <c r="T16">
        <f t="shared" si="7"/>
        <v>1.0643864199442239</v>
      </c>
      <c r="U16">
        <f t="shared" si="7"/>
        <v>5.3974750243366044E-2</v>
      </c>
      <c r="V16">
        <f t="shared" si="7"/>
        <v>1.1736871595210958</v>
      </c>
      <c r="W16">
        <f t="shared" si="7"/>
        <v>5.537073749738352E-2</v>
      </c>
      <c r="X16">
        <f t="shared" si="7"/>
        <v>1.2349844480228229</v>
      </c>
      <c r="Y16" t="s">
        <v>19</v>
      </c>
    </row>
    <row r="17" spans="1:24" x14ac:dyDescent="0.3">
      <c r="A17" s="1">
        <f>1-A16</f>
        <v>1</v>
      </c>
      <c r="B17" s="1">
        <f>1-B16</f>
        <v>0.94801869999999999</v>
      </c>
      <c r="C17">
        <f>B14*(A8*C7+A8*C13+C7*A13)</f>
        <v>2.0026440000000003E-2</v>
      </c>
      <c r="D17">
        <f>C14*(B8*D7+B8*D13+D7*B13)</f>
        <v>0.21071910477599998</v>
      </c>
      <c r="E17">
        <f t="shared" ref="E17:N17" si="8">E14*(E7*C17+E7*C19+C17*E13)</f>
        <v>4.7928809096000009E-2</v>
      </c>
      <c r="F17">
        <f t="shared" si="8"/>
        <v>0.34471394635749619</v>
      </c>
      <c r="G17">
        <f t="shared" si="8"/>
        <v>4.819618950375041E-2</v>
      </c>
      <c r="H17">
        <f t="shared" si="8"/>
        <v>0.3985863155546589</v>
      </c>
      <c r="I17">
        <f t="shared" si="8"/>
        <v>5.1876227287662197E-2</v>
      </c>
      <c r="J17">
        <f t="shared" si="8"/>
        <v>0.47275963487991846</v>
      </c>
      <c r="K17">
        <f t="shared" si="8"/>
        <v>5.2267170490002041E-2</v>
      </c>
      <c r="L17">
        <f t="shared" si="8"/>
        <v>0.5028346478376996</v>
      </c>
      <c r="M17">
        <f t="shared" si="8"/>
        <v>5.1956014650142067E-2</v>
      </c>
      <c r="N17">
        <f t="shared" si="8"/>
        <v>0.57446140690869796</v>
      </c>
    </row>
    <row r="18" spans="1:24" x14ac:dyDescent="0.3">
      <c r="A18" s="1">
        <f>1/A17</f>
        <v>1</v>
      </c>
      <c r="B18" s="1">
        <f>1/B17</f>
        <v>1.0548315133446207</v>
      </c>
    </row>
    <row r="19" spans="1:24" s="1" customFormat="1" x14ac:dyDescent="0.3">
      <c r="C19" s="1">
        <f>B14*A13*C13</f>
        <v>0.28061740000000007</v>
      </c>
      <c r="D19" s="1">
        <f>C14*B13*D13</f>
        <v>0.80733719037600005</v>
      </c>
      <c r="E19" s="1">
        <f t="shared" ref="E19:X19" si="9">E14*E13*C19</f>
        <v>0.23599923340000006</v>
      </c>
      <c r="F19" s="1">
        <f t="shared" si="9"/>
        <v>0.73037325161514166</v>
      </c>
      <c r="G19" s="1">
        <f t="shared" si="9"/>
        <v>0.22221687816944005</v>
      </c>
      <c r="H19" s="1">
        <f t="shared" si="9"/>
        <v>0.74993965887661074</v>
      </c>
      <c r="I19" s="1">
        <f t="shared" si="9"/>
        <v>0.20701724370265034</v>
      </c>
      <c r="J19" s="1">
        <f t="shared" si="9"/>
        <v>0.75543131701063249</v>
      </c>
      <c r="K19" s="1">
        <f t="shared" si="9"/>
        <v>0.20155198846890038</v>
      </c>
      <c r="L19" s="1">
        <f t="shared" si="9"/>
        <v>0.76354458287737081</v>
      </c>
      <c r="M19" s="1">
        <f t="shared" si="9"/>
        <v>0.18978135234231661</v>
      </c>
      <c r="N19" s="1">
        <f t="shared" si="9"/>
        <v>0.79168404175308582</v>
      </c>
      <c r="O19" s="1">
        <f t="shared" si="9"/>
        <v>0.1881465757732399</v>
      </c>
      <c r="P19" s="1">
        <f t="shared" si="9"/>
        <v>0.79360661478112149</v>
      </c>
      <c r="Q19" s="1">
        <f t="shared" si="9"/>
        <v>0.14510336924123754</v>
      </c>
      <c r="R19" s="1">
        <f t="shared" si="9"/>
        <v>1.0119502916677239</v>
      </c>
      <c r="S19" s="1">
        <f t="shared" si="9"/>
        <v>0.14170795040099257</v>
      </c>
      <c r="T19" s="1">
        <f t="shared" si="9"/>
        <v>1.0124586238481772</v>
      </c>
      <c r="U19" s="1">
        <f t="shared" si="9"/>
        <v>0.13450918652062216</v>
      </c>
      <c r="V19" s="1">
        <f t="shared" si="9"/>
        <v>1.0350488446660062</v>
      </c>
      <c r="W19" s="1">
        <f t="shared" si="9"/>
        <v>0.12990897234161689</v>
      </c>
      <c r="X19" s="1">
        <f t="shared" si="9"/>
        <v>1.0299412346743821</v>
      </c>
    </row>
    <row r="20" spans="1:24" x14ac:dyDescent="0.3">
      <c r="A20">
        <f>E6*(C16+C17+C15)+E8*(C15+C16+C17)</f>
        <v>0</v>
      </c>
      <c r="B20">
        <f>F6*(D16+D17+D15)+F8*(D15+D16+D17)</f>
        <v>9.2294090340479997E-3</v>
      </c>
    </row>
    <row r="21" spans="1:24" x14ac:dyDescent="0.3">
      <c r="A21">
        <f>1-A20</f>
        <v>1</v>
      </c>
      <c r="B21">
        <f>1-B20</f>
        <v>0.99077059096595199</v>
      </c>
    </row>
    <row r="22" spans="1:24" x14ac:dyDescent="0.3">
      <c r="A22">
        <f>1/A21</f>
        <v>1</v>
      </c>
      <c r="B22">
        <f>1/B21</f>
        <v>1.0093153845281679</v>
      </c>
    </row>
    <row r="23" spans="1:24" x14ac:dyDescent="0.3">
      <c r="A23">
        <f>G6*(SUM(E16:E17))+G7*E15+G8*SUM(E15:E17)</f>
        <v>3.1337106292800006E-4</v>
      </c>
      <c r="B23">
        <f>H6*(SUM(F16:F17))+H7*F15+H8*SUM(F15:F17)</f>
        <v>3.7005912661508017E-2</v>
      </c>
    </row>
    <row r="24" spans="1:24" x14ac:dyDescent="0.3">
      <c r="A24">
        <f>1-A23</f>
        <v>0.99968662893707205</v>
      </c>
      <c r="B24">
        <f>1-B23</f>
        <v>0.96299408733849201</v>
      </c>
    </row>
    <row r="25" spans="1:24" x14ac:dyDescent="0.3">
      <c r="A25">
        <f>1/A24</f>
        <v>1.0003134692951341</v>
      </c>
      <c r="B25">
        <f>1/B24</f>
        <v>1.0384279749461229</v>
      </c>
    </row>
    <row r="26" spans="1:24" x14ac:dyDescent="0.3">
      <c r="A26">
        <f>I6*(SUM(G16:G17))+I7*G15+I8*(SUM(G15:G17))</f>
        <v>7.0488990514884498E-4</v>
      </c>
      <c r="B26">
        <f>J6*(SUM(H16:H17))+J7*H15+J8*(SUM(H15:H17))</f>
        <v>3.3066018544823231E-2</v>
      </c>
    </row>
    <row r="27" spans="1:24" x14ac:dyDescent="0.3">
      <c r="A27">
        <f>1-A26</f>
        <v>0.99929511009485117</v>
      </c>
      <c r="B27">
        <f>1-B26</f>
        <v>0.96693398145517673</v>
      </c>
    </row>
    <row r="28" spans="1:24" x14ac:dyDescent="0.3">
      <c r="A28">
        <f>1/A27</f>
        <v>1.0007053871254128</v>
      </c>
      <c r="B28">
        <f>1/B27</f>
        <v>1.0341967695613106</v>
      </c>
    </row>
    <row r="29" spans="1:24" x14ac:dyDescent="0.3">
      <c r="A29">
        <f>K6*SUM(I16:I17)+K7*I15+K8*SUM(I15:I17)</f>
        <v>1.7307724660191144E-4</v>
      </c>
      <c r="B29">
        <f>L6*SUM(J16:J17)+L7*J15+L8*SUM(J15:J17)</f>
        <v>1.7354503800215457E-2</v>
      </c>
    </row>
    <row r="30" spans="1:24" x14ac:dyDescent="0.3">
      <c r="A30">
        <f>1-A29</f>
        <v>0.99982692275339813</v>
      </c>
      <c r="B30">
        <f>1-B29</f>
        <v>0.98264549619978458</v>
      </c>
    </row>
    <row r="31" spans="1:24" x14ac:dyDescent="0.3">
      <c r="A31">
        <f>1/A30</f>
        <v>1.0001731072075206</v>
      </c>
      <c r="B31">
        <f>1/B30</f>
        <v>1.0176610017217105</v>
      </c>
    </row>
    <row r="32" spans="1:24" x14ac:dyDescent="0.3">
      <c r="A32">
        <f>M6*SUM(K16:K17)+M7*K15+M8*SUM(K15:K17)</f>
        <v>2.6763036452198626E-4</v>
      </c>
      <c r="B32">
        <f>N6*SUM(L16:L17)+N7*L15+N8*SUM(L15:L17)</f>
        <v>4.595973334499133E-2</v>
      </c>
    </row>
    <row r="33" spans="1:2" x14ac:dyDescent="0.3">
      <c r="A33">
        <f>1-A32</f>
        <v>0.99973236963547807</v>
      </c>
      <c r="B33">
        <f>1-B32</f>
        <v>0.95404026665500863</v>
      </c>
    </row>
    <row r="34" spans="1:2" x14ac:dyDescent="0.3">
      <c r="A34">
        <f>1/A33</f>
        <v>1.0002677020097084</v>
      </c>
      <c r="B34">
        <f>1/B33</f>
        <v>1.048173787785847</v>
      </c>
    </row>
    <row r="35" spans="1:2" x14ac:dyDescent="0.3">
      <c r="A35">
        <f>O6*SUM(M15,M17)+O7*SUM(M15,M16)</f>
        <v>1.3983028307837859E-3</v>
      </c>
      <c r="B35">
        <f>P6*SUM(N15,N17)+P7*SUM(N15,N16)</f>
        <v>1.2398271592062353E-2</v>
      </c>
    </row>
    <row r="36" spans="1:2" x14ac:dyDescent="0.3">
      <c r="A36">
        <f>1-A35</f>
        <v>0.99860169716921621</v>
      </c>
      <c r="B36">
        <f>1-B35</f>
        <v>0.9876017284079377</v>
      </c>
    </row>
    <row r="37" spans="1:2" x14ac:dyDescent="0.3">
      <c r="A37">
        <f>1/A36</f>
        <v>1.0014002608194514</v>
      </c>
      <c r="B37">
        <f>1/B36</f>
        <v>1.0125539184829586</v>
      </c>
    </row>
    <row r="38" spans="1:2" x14ac:dyDescent="0.3">
      <c r="A38">
        <f>Q6*O16+Q7*O15+Q8*SUM(O15:O16)</f>
        <v>1.0662496694929054E-2</v>
      </c>
      <c r="B38">
        <f>R6*P16+R7*P15+R8*SUM(P15:P16)</f>
        <v>0.26187829682889691</v>
      </c>
    </row>
    <row r="39" spans="1:2" x14ac:dyDescent="0.3">
      <c r="A39">
        <f>1-A38</f>
        <v>0.98933750330507098</v>
      </c>
      <c r="B39">
        <f>1-B38</f>
        <v>0.73812170317110315</v>
      </c>
    </row>
    <row r="40" spans="1:2" x14ac:dyDescent="0.3">
      <c r="A40">
        <f>1/A39</f>
        <v>1.0107774108019851</v>
      </c>
      <c r="B40">
        <f>1/B39</f>
        <v>1.3547901324453959</v>
      </c>
    </row>
    <row r="41" spans="1:2" x14ac:dyDescent="0.3">
      <c r="A41">
        <f>S6*SUM(Q15:Q16)+S8*SUM(Q15:Q16)</f>
        <v>0</v>
      </c>
      <c r="B41">
        <f>T6*SUM(R15:R16)+T8*SUM(R15:R16)</f>
        <v>8.7982346301892708E-3</v>
      </c>
    </row>
    <row r="42" spans="1:2" x14ac:dyDescent="0.3">
      <c r="A42">
        <f>1-A41</f>
        <v>1</v>
      </c>
      <c r="B42">
        <f>1-B41</f>
        <v>0.99120176536981075</v>
      </c>
    </row>
    <row r="43" spans="1:2" x14ac:dyDescent="0.3">
      <c r="A43">
        <f>1/A42</f>
        <v>1</v>
      </c>
      <c r="B43">
        <f>1/B42</f>
        <v>1.0088763306700796</v>
      </c>
    </row>
    <row r="44" spans="1:2" x14ac:dyDescent="0.3">
      <c r="A44">
        <f>U6*(S15+S16)+U8*(S15+S16)</f>
        <v>0</v>
      </c>
      <c r="B44">
        <f>V6*(T15+T16)+V8*(T15+T16)</f>
        <v>2.8966322954737795E-2</v>
      </c>
    </row>
    <row r="45" spans="1:2" x14ac:dyDescent="0.3">
      <c r="A45">
        <f>1-A44</f>
        <v>1</v>
      </c>
      <c r="B45">
        <f>1-B44</f>
        <v>0.97103367704526222</v>
      </c>
    </row>
    <row r="46" spans="1:2" x14ac:dyDescent="0.3">
      <c r="A46">
        <f>1/A45</f>
        <v>1</v>
      </c>
      <c r="B46">
        <f>1/B45</f>
        <v>1.0298303999536647</v>
      </c>
    </row>
    <row r="47" spans="1:2" x14ac:dyDescent="0.3">
      <c r="A47">
        <f>U15*SUM(W6,W8)+U16*SUM(W6,W8)</f>
        <v>0</v>
      </c>
      <c r="B47">
        <f>V15*SUM(X6,X8)+V16*SUM(X6,X8)</f>
        <v>1.2330383542065219E-2</v>
      </c>
    </row>
    <row r="48" spans="1:2" x14ac:dyDescent="0.3">
      <c r="A48">
        <f>1-A47</f>
        <v>1</v>
      </c>
      <c r="B48">
        <f>1-B47</f>
        <v>0.98766961645793483</v>
      </c>
    </row>
    <row r="49" spans="1:2" x14ac:dyDescent="0.3">
      <c r="A49">
        <f>1/A48</f>
        <v>1</v>
      </c>
      <c r="B49">
        <f>1/B48</f>
        <v>1.0124843199958762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workbookViewId="0">
      <selection activeCell="D19" sqref="D19"/>
    </sheetView>
  </sheetViews>
  <sheetFormatPr defaultRowHeight="14" x14ac:dyDescent="0.3"/>
  <cols>
    <col min="1" max="1" width="12.5" bestFit="1" customWidth="1"/>
    <col min="2" max="12" width="8.6640625" customWidth="1"/>
    <col min="13" max="13" width="8.83203125" customWidth="1"/>
    <col min="14" max="14" width="10.08203125" customWidth="1"/>
    <col min="15" max="24" width="8.6640625" customWidth="1"/>
  </cols>
  <sheetData>
    <row r="1" spans="1:32" s="4" customFormat="1" x14ac:dyDescent="0.3">
      <c r="A1" s="4">
        <v>0.41</v>
      </c>
      <c r="B1" s="4">
        <v>0.42</v>
      </c>
      <c r="C1" s="5">
        <v>0.09</v>
      </c>
      <c r="D1" s="5">
        <v>0.15</v>
      </c>
      <c r="E1" s="4">
        <v>0.11</v>
      </c>
      <c r="F1" s="4">
        <v>0.15</v>
      </c>
      <c r="G1" s="5">
        <v>0.02</v>
      </c>
      <c r="H1" s="5">
        <v>0.04</v>
      </c>
      <c r="I1" s="4">
        <v>0.03</v>
      </c>
      <c r="J1" s="4">
        <v>0.06</v>
      </c>
      <c r="K1" s="5">
        <v>0.01</v>
      </c>
      <c r="L1" s="5">
        <v>0.02</v>
      </c>
      <c r="M1" s="4">
        <v>0.02</v>
      </c>
      <c r="N1" s="4">
        <v>0.04</v>
      </c>
      <c r="O1" s="5">
        <v>0.01</v>
      </c>
      <c r="P1" s="5">
        <v>0.01</v>
      </c>
      <c r="Q1" s="4">
        <v>0.14000000000000001</v>
      </c>
      <c r="R1" s="4">
        <v>0.15</v>
      </c>
      <c r="S1" s="5">
        <v>0.01</v>
      </c>
      <c r="T1" s="5">
        <v>0.02</v>
      </c>
      <c r="U1" s="4">
        <v>0.01</v>
      </c>
      <c r="V1" s="4">
        <v>0.04</v>
      </c>
      <c r="W1" s="5">
        <v>0.02</v>
      </c>
      <c r="X1" s="5">
        <v>0.03</v>
      </c>
      <c r="AE1" s="4" t="e">
        <f>AVERAGE(#REF!,#REF!)</f>
        <v>#REF!</v>
      </c>
      <c r="AF1" s="4" t="e">
        <f>AVERAGE(#REF!,#REF!)</f>
        <v>#REF!</v>
      </c>
    </row>
    <row r="2" spans="1:32" x14ac:dyDescent="0.3">
      <c r="A2">
        <v>0</v>
      </c>
      <c r="B2">
        <v>0.41</v>
      </c>
      <c r="C2">
        <v>0</v>
      </c>
      <c r="D2">
        <v>0.31</v>
      </c>
      <c r="E2">
        <v>0</v>
      </c>
      <c r="F2">
        <v>0.23</v>
      </c>
      <c r="G2">
        <v>0</v>
      </c>
      <c r="H2">
        <v>0.04</v>
      </c>
      <c r="I2">
        <v>0</v>
      </c>
      <c r="J2">
        <v>0.26</v>
      </c>
      <c r="K2">
        <v>0</v>
      </c>
      <c r="L2">
        <v>0.03</v>
      </c>
      <c r="M2">
        <v>0</v>
      </c>
      <c r="N2">
        <v>0.04</v>
      </c>
      <c r="O2">
        <v>0.5</v>
      </c>
      <c r="P2">
        <v>0.5</v>
      </c>
      <c r="Q2">
        <v>0</v>
      </c>
      <c r="R2">
        <v>0.27</v>
      </c>
      <c r="S2">
        <v>0</v>
      </c>
      <c r="T2">
        <v>0.23</v>
      </c>
      <c r="U2">
        <v>0</v>
      </c>
      <c r="V2">
        <v>0.17</v>
      </c>
      <c r="W2">
        <v>0</v>
      </c>
      <c r="X2">
        <v>0.02</v>
      </c>
    </row>
    <row r="3" spans="1:32" x14ac:dyDescent="0.3">
      <c r="A3">
        <v>0.52</v>
      </c>
      <c r="B3">
        <v>1</v>
      </c>
      <c r="C3">
        <v>0.63</v>
      </c>
      <c r="D3">
        <v>1</v>
      </c>
      <c r="E3">
        <v>0.57999999999999996</v>
      </c>
      <c r="F3">
        <v>1</v>
      </c>
      <c r="G3">
        <v>0.96</v>
      </c>
      <c r="H3">
        <v>1</v>
      </c>
      <c r="I3">
        <v>0.42</v>
      </c>
      <c r="J3">
        <v>1</v>
      </c>
      <c r="K3">
        <v>0.67</v>
      </c>
      <c r="L3">
        <v>1</v>
      </c>
      <c r="M3">
        <v>0.96</v>
      </c>
      <c r="N3">
        <v>1</v>
      </c>
      <c r="O3">
        <v>0.5</v>
      </c>
      <c r="P3">
        <v>0.5</v>
      </c>
      <c r="Q3">
        <v>0.73</v>
      </c>
      <c r="R3">
        <v>1</v>
      </c>
      <c r="S3">
        <v>0.62</v>
      </c>
      <c r="T3">
        <v>1</v>
      </c>
      <c r="U3">
        <v>0.73</v>
      </c>
      <c r="V3">
        <v>1</v>
      </c>
      <c r="W3">
        <v>0.86</v>
      </c>
      <c r="X3">
        <v>1</v>
      </c>
    </row>
    <row r="4" spans="1:32" x14ac:dyDescent="0.3">
      <c r="A4">
        <v>0</v>
      </c>
      <c r="B4">
        <v>7.0000000000000007E-2</v>
      </c>
      <c r="C4">
        <v>0</v>
      </c>
      <c r="D4">
        <v>0.06</v>
      </c>
      <c r="E4">
        <v>0</v>
      </c>
      <c r="F4">
        <v>0.19</v>
      </c>
      <c r="G4">
        <v>0</v>
      </c>
      <c r="H4">
        <v>0</v>
      </c>
      <c r="I4">
        <v>0</v>
      </c>
      <c r="J4">
        <v>0.32</v>
      </c>
      <c r="K4">
        <v>0</v>
      </c>
      <c r="L4">
        <v>0.3</v>
      </c>
      <c r="M4">
        <v>0</v>
      </c>
      <c r="N4">
        <v>0</v>
      </c>
      <c r="Q4">
        <v>0</v>
      </c>
      <c r="R4">
        <v>0</v>
      </c>
      <c r="S4">
        <v>0</v>
      </c>
      <c r="T4">
        <v>0.15</v>
      </c>
      <c r="U4">
        <v>0</v>
      </c>
      <c r="V4">
        <v>0.1</v>
      </c>
      <c r="W4">
        <v>0</v>
      </c>
      <c r="X4">
        <v>0.12</v>
      </c>
    </row>
    <row r="5" spans="1:32" x14ac:dyDescent="0.3">
      <c r="A5" t="s">
        <v>22</v>
      </c>
      <c r="B5" t="s">
        <v>23</v>
      </c>
      <c r="E5" t="s">
        <v>24</v>
      </c>
    </row>
    <row r="6" spans="1:32" ht="25" customHeight="1" x14ac:dyDescent="0.5">
      <c r="A6">
        <v>0</v>
      </c>
      <c r="B6">
        <v>4.6199999999999998E-2</v>
      </c>
      <c r="C6">
        <v>0</v>
      </c>
      <c r="D6">
        <v>4.65E-2</v>
      </c>
      <c r="E6">
        <v>0</v>
      </c>
      <c r="F6">
        <v>3.0000000000000001E-3</v>
      </c>
      <c r="G6">
        <v>0</v>
      </c>
      <c r="H6">
        <v>8.0000000000000004E-4</v>
      </c>
      <c r="I6">
        <v>0</v>
      </c>
      <c r="J6">
        <v>1.14E-2</v>
      </c>
      <c r="K6">
        <v>0</v>
      </c>
      <c r="L6">
        <v>1.1999999999999999E-3</v>
      </c>
      <c r="M6">
        <v>0</v>
      </c>
      <c r="N6">
        <v>8.0000000000000004E-4</v>
      </c>
      <c r="O6">
        <v>2.5000000000000001E-3</v>
      </c>
      <c r="P6">
        <v>2.5000000000000001E-3</v>
      </c>
      <c r="Q6">
        <v>0</v>
      </c>
      <c r="R6">
        <v>4.0500000000000001E-2</v>
      </c>
      <c r="S6">
        <v>0</v>
      </c>
      <c r="T6">
        <v>4.5999999999999999E-3</v>
      </c>
      <c r="U6">
        <v>0</v>
      </c>
      <c r="V6">
        <v>6.8000000000000005E-3</v>
      </c>
      <c r="W6">
        <v>0</v>
      </c>
      <c r="X6">
        <v>5.9999999999999995E-4</v>
      </c>
      <c r="Y6" s="6" t="s">
        <v>25</v>
      </c>
    </row>
    <row r="7" spans="1:32" x14ac:dyDescent="0.3">
      <c r="A7">
        <v>0.3649</v>
      </c>
      <c r="B7">
        <v>0.42</v>
      </c>
      <c r="C7">
        <v>5.67E-2</v>
      </c>
      <c r="D7">
        <v>0.15</v>
      </c>
      <c r="E7">
        <v>0.10339999999999999</v>
      </c>
      <c r="F7">
        <v>0.15</v>
      </c>
      <c r="G7">
        <v>1.8000000000000002E-2</v>
      </c>
      <c r="H7">
        <v>0.04</v>
      </c>
      <c r="I7">
        <v>2.4300000000000002E-2</v>
      </c>
      <c r="J7">
        <v>0.06</v>
      </c>
      <c r="K7">
        <v>7.3000000000000001E-3</v>
      </c>
      <c r="L7">
        <v>0.02</v>
      </c>
      <c r="M7">
        <v>1.8000000000000002E-2</v>
      </c>
      <c r="N7">
        <v>0.04</v>
      </c>
      <c r="O7">
        <v>7.4999999999999997E-3</v>
      </c>
      <c r="P7">
        <v>7.4999999999999997E-3</v>
      </c>
      <c r="Q7">
        <v>0.10220000000000001</v>
      </c>
      <c r="R7">
        <v>0.15</v>
      </c>
      <c r="S7">
        <v>6.1999999999999998E-3</v>
      </c>
      <c r="T7">
        <v>0.02</v>
      </c>
      <c r="U7">
        <v>7.3000000000000001E-3</v>
      </c>
      <c r="V7">
        <v>0.04</v>
      </c>
      <c r="W7">
        <v>1.72E-2</v>
      </c>
      <c r="X7">
        <v>0.03</v>
      </c>
    </row>
    <row r="8" spans="1:32" x14ac:dyDescent="0.3">
      <c r="A8">
        <v>0</v>
      </c>
      <c r="B8">
        <v>0</v>
      </c>
      <c r="C8">
        <v>0</v>
      </c>
      <c r="D8">
        <v>8.9999999999999993E-3</v>
      </c>
      <c r="E8">
        <v>0</v>
      </c>
      <c r="F8">
        <v>6.0000000000000001E-3</v>
      </c>
      <c r="G8">
        <v>0</v>
      </c>
      <c r="H8">
        <v>3.2000000000000002E-3</v>
      </c>
      <c r="I8">
        <v>0</v>
      </c>
      <c r="J8">
        <v>0</v>
      </c>
      <c r="K8">
        <v>0</v>
      </c>
      <c r="L8">
        <v>4.1999999999999997E-3</v>
      </c>
      <c r="M8">
        <v>0</v>
      </c>
      <c r="N8">
        <v>3.2000000000000002E-3</v>
      </c>
      <c r="Q8">
        <v>0</v>
      </c>
      <c r="R8">
        <v>0</v>
      </c>
      <c r="S8">
        <v>0</v>
      </c>
      <c r="T8">
        <v>3.0000000000000001E-3</v>
      </c>
      <c r="U8">
        <v>0</v>
      </c>
      <c r="V8">
        <v>4.0000000000000001E-3</v>
      </c>
      <c r="W8">
        <v>0</v>
      </c>
      <c r="X8">
        <v>3.5999999999999999E-3</v>
      </c>
    </row>
    <row r="9" spans="1:32" x14ac:dyDescent="0.3">
      <c r="A9">
        <f>SUM(A6:A8)</f>
        <v>0.3649</v>
      </c>
      <c r="B9">
        <f t="shared" ref="B9:X9" si="0">SUM(B6:B8)</f>
        <v>0.4662</v>
      </c>
      <c r="C9">
        <f t="shared" si="0"/>
        <v>5.67E-2</v>
      </c>
      <c r="D9">
        <f t="shared" si="0"/>
        <v>0.20550000000000002</v>
      </c>
      <c r="E9">
        <f t="shared" si="0"/>
        <v>0.10339999999999999</v>
      </c>
      <c r="F9">
        <f t="shared" si="0"/>
        <v>0.159</v>
      </c>
      <c r="G9">
        <f t="shared" si="0"/>
        <v>1.8000000000000002E-2</v>
      </c>
      <c r="H9">
        <f t="shared" si="0"/>
        <v>4.4000000000000004E-2</v>
      </c>
      <c r="I9">
        <f t="shared" si="0"/>
        <v>2.4300000000000002E-2</v>
      </c>
      <c r="J9">
        <f t="shared" si="0"/>
        <v>7.1399999999999991E-2</v>
      </c>
      <c r="K9">
        <f t="shared" si="0"/>
        <v>7.3000000000000001E-3</v>
      </c>
      <c r="L9">
        <f t="shared" si="0"/>
        <v>2.5399999999999999E-2</v>
      </c>
      <c r="M9">
        <f t="shared" si="0"/>
        <v>1.8000000000000002E-2</v>
      </c>
      <c r="N9">
        <f t="shared" si="0"/>
        <v>4.4000000000000004E-2</v>
      </c>
      <c r="O9">
        <f t="shared" si="0"/>
        <v>0.01</v>
      </c>
      <c r="P9">
        <f t="shared" si="0"/>
        <v>0.01</v>
      </c>
      <c r="Q9">
        <f t="shared" si="0"/>
        <v>0.10220000000000001</v>
      </c>
      <c r="R9">
        <f t="shared" si="0"/>
        <v>0.1905</v>
      </c>
      <c r="S9">
        <f t="shared" si="0"/>
        <v>6.1999999999999998E-3</v>
      </c>
      <c r="T9">
        <f t="shared" si="0"/>
        <v>2.76E-2</v>
      </c>
      <c r="U9">
        <f t="shared" si="0"/>
        <v>7.3000000000000001E-3</v>
      </c>
      <c r="V9">
        <f t="shared" si="0"/>
        <v>5.0799999999999998E-2</v>
      </c>
      <c r="W9">
        <f t="shared" si="0"/>
        <v>1.72E-2</v>
      </c>
      <c r="X9">
        <f t="shared" si="0"/>
        <v>3.4200000000000001E-2</v>
      </c>
    </row>
    <row r="10" spans="1:32" x14ac:dyDescent="0.3">
      <c r="A10">
        <f>1-A9</f>
        <v>0.6351</v>
      </c>
      <c r="B10">
        <f t="shared" ref="B10:X10" si="1">1-B9</f>
        <v>0.53380000000000005</v>
      </c>
      <c r="C10">
        <f t="shared" si="1"/>
        <v>0.94330000000000003</v>
      </c>
      <c r="D10">
        <f t="shared" si="1"/>
        <v>0.79449999999999998</v>
      </c>
      <c r="E10">
        <f t="shared" si="1"/>
        <v>0.89660000000000006</v>
      </c>
      <c r="F10">
        <f t="shared" si="1"/>
        <v>0.84099999999999997</v>
      </c>
      <c r="G10">
        <f t="shared" si="1"/>
        <v>0.98199999999999998</v>
      </c>
      <c r="H10">
        <f t="shared" si="1"/>
        <v>0.95599999999999996</v>
      </c>
      <c r="I10">
        <f t="shared" si="1"/>
        <v>0.97570000000000001</v>
      </c>
      <c r="J10">
        <f t="shared" si="1"/>
        <v>0.92859999999999998</v>
      </c>
      <c r="K10">
        <f t="shared" si="1"/>
        <v>0.99270000000000003</v>
      </c>
      <c r="L10">
        <f t="shared" si="1"/>
        <v>0.97460000000000002</v>
      </c>
      <c r="M10">
        <f t="shared" si="1"/>
        <v>0.98199999999999998</v>
      </c>
      <c r="N10">
        <f t="shared" si="1"/>
        <v>0.95599999999999996</v>
      </c>
      <c r="O10">
        <f t="shared" si="1"/>
        <v>0.99</v>
      </c>
      <c r="P10">
        <f t="shared" si="1"/>
        <v>0.99</v>
      </c>
      <c r="Q10">
        <f t="shared" si="1"/>
        <v>0.89779999999999993</v>
      </c>
      <c r="R10">
        <f t="shared" si="1"/>
        <v>0.8095</v>
      </c>
      <c r="S10">
        <f t="shared" si="1"/>
        <v>0.99380000000000002</v>
      </c>
      <c r="T10">
        <f t="shared" si="1"/>
        <v>0.97240000000000004</v>
      </c>
      <c r="U10">
        <f t="shared" si="1"/>
        <v>0.99270000000000003</v>
      </c>
      <c r="V10">
        <f t="shared" si="1"/>
        <v>0.94920000000000004</v>
      </c>
      <c r="W10">
        <f t="shared" si="1"/>
        <v>0.98280000000000001</v>
      </c>
      <c r="X10">
        <f t="shared" si="1"/>
        <v>0.96579999999999999</v>
      </c>
    </row>
    <row r="11" spans="1:32" x14ac:dyDescent="0.3">
      <c r="A11">
        <f>B10</f>
        <v>0.53380000000000005</v>
      </c>
      <c r="C11">
        <f t="shared" ref="C11:W11" si="2">D10</f>
        <v>0.79449999999999998</v>
      </c>
      <c r="E11">
        <f t="shared" si="2"/>
        <v>0.84099999999999997</v>
      </c>
      <c r="G11">
        <f t="shared" si="2"/>
        <v>0.95599999999999996</v>
      </c>
      <c r="I11">
        <f t="shared" si="2"/>
        <v>0.92859999999999998</v>
      </c>
      <c r="K11">
        <f t="shared" si="2"/>
        <v>0.97460000000000002</v>
      </c>
      <c r="M11">
        <f t="shared" si="2"/>
        <v>0.95599999999999996</v>
      </c>
      <c r="O11">
        <f t="shared" si="2"/>
        <v>0.99</v>
      </c>
      <c r="Q11">
        <f t="shared" si="2"/>
        <v>0.8095</v>
      </c>
      <c r="S11">
        <f t="shared" si="2"/>
        <v>0.97240000000000004</v>
      </c>
      <c r="U11">
        <f t="shared" si="2"/>
        <v>0.94920000000000004</v>
      </c>
      <c r="W11">
        <f t="shared" si="2"/>
        <v>0.96579999999999999</v>
      </c>
    </row>
    <row r="12" spans="1:32" x14ac:dyDescent="0.3">
      <c r="B12">
        <f>A10</f>
        <v>0.6351</v>
      </c>
      <c r="D12">
        <f t="shared" ref="D12:X12" si="3">C10</f>
        <v>0.94330000000000003</v>
      </c>
      <c r="F12">
        <f t="shared" si="3"/>
        <v>0.89660000000000006</v>
      </c>
      <c r="H12">
        <f t="shared" si="3"/>
        <v>0.98199999999999998</v>
      </c>
      <c r="J12">
        <f t="shared" si="3"/>
        <v>0.97570000000000001</v>
      </c>
      <c r="L12">
        <f t="shared" si="3"/>
        <v>0.99270000000000003</v>
      </c>
      <c r="N12">
        <f t="shared" si="3"/>
        <v>0.98199999999999998</v>
      </c>
      <c r="P12">
        <f t="shared" si="3"/>
        <v>0.99</v>
      </c>
      <c r="R12">
        <f t="shared" si="3"/>
        <v>0.89779999999999993</v>
      </c>
      <c r="T12">
        <f t="shared" si="3"/>
        <v>0.99380000000000002</v>
      </c>
      <c r="V12">
        <f t="shared" si="3"/>
        <v>0.99270000000000003</v>
      </c>
      <c r="X12">
        <f t="shared" si="3"/>
        <v>0.98280000000000001</v>
      </c>
    </row>
    <row r="13" spans="1:32" s="1" customFormat="1" ht="25" x14ac:dyDescent="0.5">
      <c r="A13" s="1">
        <v>0.53380000000000005</v>
      </c>
      <c r="B13" s="1">
        <v>0.6351</v>
      </c>
      <c r="C13" s="1">
        <v>0.79449999999999998</v>
      </c>
      <c r="D13" s="1">
        <v>0.94330000000000003</v>
      </c>
      <c r="E13" s="1">
        <v>0.84099999999999997</v>
      </c>
      <c r="F13" s="1">
        <v>0.89660000000000006</v>
      </c>
      <c r="G13" s="1">
        <v>0.95599999999999996</v>
      </c>
      <c r="H13" s="1">
        <v>0.98199999999999998</v>
      </c>
      <c r="I13" s="1">
        <v>0.92859999999999998</v>
      </c>
      <c r="J13" s="1">
        <v>0.97570000000000001</v>
      </c>
      <c r="K13" s="1">
        <v>0.97460000000000002</v>
      </c>
      <c r="L13" s="1">
        <v>0.99270000000000003</v>
      </c>
      <c r="M13" s="1">
        <v>0.95599999999999996</v>
      </c>
      <c r="N13" s="1">
        <v>0.98199999999999998</v>
      </c>
      <c r="O13" s="1">
        <v>0.99</v>
      </c>
      <c r="P13" s="1">
        <v>0.99</v>
      </c>
      <c r="Q13" s="1">
        <v>0.8095</v>
      </c>
      <c r="R13" s="1">
        <v>0.89779999999999993</v>
      </c>
      <c r="S13" s="1">
        <v>0.97240000000000004</v>
      </c>
      <c r="T13" s="1">
        <v>0.99380000000000002</v>
      </c>
      <c r="U13" s="1">
        <v>0.94920000000000004</v>
      </c>
      <c r="V13" s="1">
        <v>0.99270000000000003</v>
      </c>
      <c r="W13" s="1">
        <v>0.96579999999999999</v>
      </c>
      <c r="X13" s="1">
        <v>0.98280000000000001</v>
      </c>
      <c r="Y13" s="6" t="s">
        <v>26</v>
      </c>
    </row>
    <row r="14" spans="1:32" ht="25" x14ac:dyDescent="0.5">
      <c r="A14" s="6" t="s">
        <v>27</v>
      </c>
      <c r="B14">
        <v>1</v>
      </c>
      <c r="C14">
        <v>1.0316000000000001</v>
      </c>
      <c r="E14">
        <v>1</v>
      </c>
      <c r="F14">
        <v>1.0067999999999999</v>
      </c>
      <c r="G14">
        <v>1</v>
      </c>
      <c r="H14">
        <v>1.0105</v>
      </c>
      <c r="I14">
        <v>1.0009999999999999</v>
      </c>
      <c r="J14">
        <v>1.019658</v>
      </c>
      <c r="K14">
        <v>1</v>
      </c>
      <c r="L14">
        <v>1.0068699999999999</v>
      </c>
      <c r="M14">
        <v>1</v>
      </c>
      <c r="N14">
        <v>1.0123</v>
      </c>
      <c r="O14">
        <v>1.0029999999999999</v>
      </c>
      <c r="P14">
        <v>1.0089999999999999</v>
      </c>
      <c r="Q14">
        <v>1.0022</v>
      </c>
      <c r="R14">
        <v>1.0586</v>
      </c>
      <c r="S14">
        <v>1</v>
      </c>
      <c r="T14">
        <v>1.0089999999999999</v>
      </c>
      <c r="U14">
        <v>1</v>
      </c>
      <c r="V14">
        <v>1.0134000000000001</v>
      </c>
      <c r="W14">
        <v>1</v>
      </c>
      <c r="X14">
        <v>1.0056</v>
      </c>
    </row>
    <row r="15" spans="1:32" x14ac:dyDescent="0.3">
      <c r="C15">
        <f>B14*(A6*(C6+C13)+C6*A13)</f>
        <v>0</v>
      </c>
      <c r="D15">
        <f>C14*(B6*(D6+D13)+D6*B13)</f>
        <v>7.7639154756000001E-2</v>
      </c>
      <c r="E15">
        <f>E14*(E7*C15+E13*C15+C19*E7)</f>
        <v>4.385236394E-2</v>
      </c>
      <c r="F15">
        <f>F14*(F7*D15+F13*D15+D19*F7)</f>
        <v>0.17514322969953</v>
      </c>
      <c r="G15">
        <f>G14*(G6*E15+G6*E19+E15*G13)</f>
        <v>4.1922859926640001E-2</v>
      </c>
      <c r="H15">
        <f>H14*(H6*F15+H6*F19+F15*H13)</f>
        <v>0.17438913398539879</v>
      </c>
      <c r="I15">
        <f>I14*(I6*G15+I6*G19+G15*I13)</f>
        <v>3.8968497295605774E-2</v>
      </c>
      <c r="J15">
        <f>J14*(J6*H15+J6*H19+H15*J13)</f>
        <v>0.18195848990206029</v>
      </c>
      <c r="K15">
        <f>K14*(K7*I15+K7*I19+I15*K13)</f>
        <v>4.0576893756130869E-2</v>
      </c>
      <c r="L15">
        <f>L14*(L7*J15+L7*J19+J15*L13)</f>
        <v>0.19662620527085423</v>
      </c>
      <c r="M15">
        <f>M14*(M6*K15+M6*K19+K15*M13)</f>
        <v>3.8791510430861112E-2</v>
      </c>
      <c r="N15">
        <f>N14*(N6*L15+N6*L19+L15*N13)</f>
        <v>0.19606695345433031</v>
      </c>
      <c r="O15">
        <f>O14*(O6*M16+O6*M19+M16*O13)</f>
        <v>0.34576849819584748</v>
      </c>
      <c r="P15">
        <f>P14*(P6*N16+P6*N19+N16*P13)</f>
        <v>0.89806648833468572</v>
      </c>
      <c r="Q15">
        <f t="shared" ref="Q15:X15" si="4">Q14*(Q7*O15+Q7*O19+O15*Q13)</f>
        <v>0.34596477635267725</v>
      </c>
      <c r="R15">
        <f t="shared" si="4"/>
        <v>1.0829374771211124</v>
      </c>
      <c r="S15">
        <f t="shared" si="4"/>
        <v>0.34003606378814516</v>
      </c>
      <c r="T15">
        <f t="shared" si="4"/>
        <v>1.1182471458587915</v>
      </c>
      <c r="U15">
        <f t="shared" si="4"/>
        <v>0.32693317985352971</v>
      </c>
      <c r="V15">
        <f t="shared" si="4"/>
        <v>1.1914059499983085</v>
      </c>
      <c r="W15">
        <f t="shared" si="4"/>
        <v>0.32515201086245232</v>
      </c>
      <c r="X15">
        <f t="shared" si="4"/>
        <v>1.2292238599145155</v>
      </c>
      <c r="Y15" t="s">
        <v>28</v>
      </c>
      <c r="Z15">
        <f>A6*SUM(E7:E8)+A7*SUM(E6,E8)+A8*SUM(E6,E8)</f>
        <v>0</v>
      </c>
      <c r="AA15">
        <f>B6*SUM(F7:F8)+B7*SUM(F6,F8)+B8*SUM(F6,F8)</f>
        <v>1.0987199999999999E-2</v>
      </c>
      <c r="AB15">
        <f>C6*SUM(Z47:Z48)+C7*SUM(Z19,Z48)+C8*SUM(Z19:Z47)</f>
        <v>3.129551964E-3</v>
      </c>
      <c r="AC15">
        <f>D6*SUM(AA47:AA48)+D7*SUM(AA19,AA48)+D8*SUM(AA19:AA47)</f>
        <v>5.5928750750243068E-2</v>
      </c>
    </row>
    <row r="16" spans="1:32" x14ac:dyDescent="0.3">
      <c r="A16" s="1">
        <f>A6*(C7+C8)+A7*(C6+C8)+A8*(C6+C7)</f>
        <v>0</v>
      </c>
      <c r="B16" s="1">
        <f>B6*(D7+D8)+B7*(D6+D8)+B8*(D6+D7)</f>
        <v>3.06558E-2</v>
      </c>
      <c r="C16">
        <f>B14*(A7*(C7+C13)+C7*A13)</f>
        <v>0.34086933999999997</v>
      </c>
      <c r="D16">
        <f>C14*(B7*(D7+D13)+D7*B13)</f>
        <v>0.57197165160000007</v>
      </c>
      <c r="E16">
        <f t="shared" ref="E16:N16" si="5">E14*(E7*C16+E7*C19+C16*E13)</f>
        <v>0.36576936863599996</v>
      </c>
      <c r="F16">
        <f t="shared" si="5"/>
        <v>0.69602972595659962</v>
      </c>
      <c r="G16">
        <f t="shared" si="5"/>
        <v>0.36267945291726394</v>
      </c>
      <c r="H16">
        <f t="shared" si="5"/>
        <v>0.74136121452385384</v>
      </c>
      <c r="I16">
        <f t="shared" si="5"/>
        <v>0.35423689910054668</v>
      </c>
      <c r="J16">
        <f t="shared" si="5"/>
        <v>0.81679049094678635</v>
      </c>
      <c r="K16">
        <f t="shared" si="5"/>
        <v>0.35013893748840236</v>
      </c>
      <c r="L16">
        <f t="shared" si="5"/>
        <v>0.8439372570332847</v>
      </c>
      <c r="M16">
        <f t="shared" si="5"/>
        <v>0.34659549457419264</v>
      </c>
      <c r="N16">
        <f t="shared" si="5"/>
        <v>0.89540341583579963</v>
      </c>
      <c r="O16">
        <f>O14*(O7*M17+O7*M19+M17*O13)</f>
        <v>2.1477407198254944E-2</v>
      </c>
      <c r="P16">
        <f>P14*(P7*N17+P7*N19+N17*P13)</f>
        <v>9.9653625046593655E-2</v>
      </c>
      <c r="Q16">
        <f>Q14*(Q8*O16+Q8*O19+O16*Q13)</f>
        <v>1.7424210241466748E-2</v>
      </c>
      <c r="R16">
        <f>R14*(R8*P16+R8*P19+P16*R13)</f>
        <v>9.4711909406448108E-2</v>
      </c>
      <c r="S16">
        <f t="shared" ref="S16:X16" si="6">S14*(Q16*S7+Q16*S13+S7*Q19)</f>
        <v>1.8526265791714569E-2</v>
      </c>
      <c r="T16">
        <f t="shared" si="6"/>
        <v>0.10736729758472278</v>
      </c>
      <c r="U16">
        <f t="shared" si="6"/>
        <v>1.9409058069943828E-2</v>
      </c>
      <c r="V16">
        <f t="shared" si="6"/>
        <v>0.13348159338688861</v>
      </c>
      <c r="W16">
        <f t="shared" si="6"/>
        <v>2.2855799149187412E-2</v>
      </c>
      <c r="X16">
        <f t="shared" si="6"/>
        <v>0.15175786312356357</v>
      </c>
      <c r="Y16" t="s">
        <v>29</v>
      </c>
      <c r="Z16">
        <f>1-Z15</f>
        <v>1</v>
      </c>
      <c r="AA16">
        <f>1-AA15</f>
        <v>0.98901280000000003</v>
      </c>
      <c r="AB16">
        <f>1-AB15</f>
        <v>0.996870448036</v>
      </c>
      <c r="AC16">
        <f>1-AC15</f>
        <v>0.94407124924975694</v>
      </c>
    </row>
    <row r="17" spans="1:29" x14ac:dyDescent="0.3">
      <c r="A17" s="1">
        <f>1-A16</f>
        <v>1</v>
      </c>
      <c r="B17" s="1">
        <f>1-B16</f>
        <v>0.96934419999999999</v>
      </c>
      <c r="C17">
        <f>B14*(A8*(C8+C13)+C8*A13)</f>
        <v>0</v>
      </c>
      <c r="D17">
        <f>C14*(B8*(D8+D13)+D8*B13)</f>
        <v>5.8965224399999995E-3</v>
      </c>
      <c r="E17">
        <f>E14*(E8*C17+E8*C19+C17*E13)</f>
        <v>0</v>
      </c>
      <c r="F17">
        <f>F14*(F8*D17+F8*D19+D17*F13)</f>
        <v>9.0917337935615596E-3</v>
      </c>
      <c r="G17">
        <f>G14*(G7*E17+G7*E19+E17*G13)</f>
        <v>6.4200878658000008E-3</v>
      </c>
      <c r="H17">
        <f>H14*(H7*F17+H7*F19+F17*H13)</f>
        <v>3.1939054939327485E-2</v>
      </c>
      <c r="I17">
        <f>I14*(I7*G17+I7*G19+G17*I13)</f>
        <v>1.4417870594049222E-2</v>
      </c>
      <c r="J17">
        <f>J14*(J7*H17+J7*H19+H17*J13)</f>
        <v>6.7598273648951657E-2</v>
      </c>
      <c r="K17">
        <f>K14*(K8*I17+K8*I19+I17*K13)</f>
        <v>1.4051656680960372E-2</v>
      </c>
      <c r="L17">
        <f>L14*(L8*J17+L8*J19+J17*L13)</f>
        <v>7.0180771025450575E-2</v>
      </c>
      <c r="M17">
        <f>M14*(M7*K17+M7*K19+K17*M13)</f>
        <v>1.9246483067744125E-2</v>
      </c>
      <c r="N17">
        <f>N14*(N7*L17+N7*L19+L17*N13)</f>
        <v>9.4897703852783108E-2</v>
      </c>
      <c r="Z17">
        <f>1/Z16</f>
        <v>1</v>
      </c>
      <c r="AA17">
        <f>1/AA16</f>
        <v>1.0111092596577111</v>
      </c>
      <c r="AB17">
        <f>1/AB16</f>
        <v>1.0031393768068517</v>
      </c>
      <c r="AC17">
        <f>1/AC16</f>
        <v>1.0592420866483214</v>
      </c>
    </row>
    <row r="18" spans="1:29" x14ac:dyDescent="0.3">
      <c r="A18" s="1">
        <f>1/A17</f>
        <v>1</v>
      </c>
      <c r="B18" s="1">
        <f>1/B17</f>
        <v>1.0316252988360584</v>
      </c>
    </row>
    <row r="19" spans="1:29" s="1" customFormat="1" x14ac:dyDescent="0.3">
      <c r="C19" s="1">
        <f>B14*A13*C13</f>
        <v>0.42410410000000004</v>
      </c>
      <c r="D19" s="1">
        <f>C14*B13*D13</f>
        <v>0.61802106862799999</v>
      </c>
      <c r="E19" s="1">
        <f t="shared" ref="E19:X19" si="7">E14*E13*C19</f>
        <v>0.35667154810000001</v>
      </c>
      <c r="F19" s="1">
        <f t="shared" si="7"/>
        <v>0.55788569042476155</v>
      </c>
      <c r="G19" s="1">
        <f t="shared" si="7"/>
        <v>0.34097799998360001</v>
      </c>
      <c r="H19" s="1">
        <f t="shared" si="7"/>
        <v>0.55359610735108555</v>
      </c>
      <c r="I19" s="1">
        <f t="shared" si="7"/>
        <v>0.31694880295555572</v>
      </c>
      <c r="J19" s="1">
        <f t="shared" si="7"/>
        <v>0.55076186722839893</v>
      </c>
      <c r="K19" s="1">
        <f t="shared" si="7"/>
        <v>0.30889830336048463</v>
      </c>
      <c r="L19" s="1">
        <f t="shared" si="7"/>
        <v>0.55049741836708732</v>
      </c>
      <c r="M19" s="1">
        <f t="shared" si="7"/>
        <v>0.29530677801262328</v>
      </c>
      <c r="N19" s="1">
        <f t="shared" si="7"/>
        <v>0.54723770295396845</v>
      </c>
      <c r="O19" s="1">
        <f t="shared" si="7"/>
        <v>0.29323077136319453</v>
      </c>
      <c r="P19" s="1">
        <f t="shared" si="7"/>
        <v>0.54664121385774855</v>
      </c>
      <c r="Q19" s="1">
        <f t="shared" si="7"/>
        <v>0.23789252409922668</v>
      </c>
      <c r="R19" s="1">
        <f t="shared" si="7"/>
        <v>0.51953386643505373</v>
      </c>
      <c r="S19" s="1">
        <f t="shared" si="7"/>
        <v>0.23132669043408802</v>
      </c>
      <c r="T19" s="1">
        <f t="shared" si="7"/>
        <v>0.52095957127132475</v>
      </c>
      <c r="U19" s="1">
        <f t="shared" si="7"/>
        <v>0.21957529456003635</v>
      </c>
      <c r="V19" s="1">
        <f t="shared" si="7"/>
        <v>0.52408646439081807</v>
      </c>
      <c r="W19" s="1">
        <f t="shared" si="7"/>
        <v>0.21206581948608311</v>
      </c>
      <c r="X19" s="1">
        <f t="shared" si="7"/>
        <v>0.5179565813956345</v>
      </c>
      <c r="Z19" s="1">
        <f>Z17*(A6*E6+A6*E13+E6*A13)</f>
        <v>0</v>
      </c>
      <c r="AA19" s="1">
        <f>AA17*(B6*F6+B6*F13+F6*B13)</f>
        <v>4.3949704189874997E-2</v>
      </c>
      <c r="AB19" s="1">
        <f>AB17*(Z19*C6+Z19*C13+C6*Z50)</f>
        <v>0</v>
      </c>
      <c r="AC19" s="1">
        <f>AC17*(AA19*D6+AA19*D13+D6*AA50)</f>
        <v>7.4437284018794056E-2</v>
      </c>
    </row>
    <row r="20" spans="1:29" hidden="1" x14ac:dyDescent="0.3">
      <c r="A20">
        <f>E6*(C15+C16+C17)+E7*C17+E8*(C15+C16)</f>
        <v>0</v>
      </c>
      <c r="B20">
        <f>F6*(D15+D16+D17)+F7*D17+F8*(D15+D16)</f>
        <v>6.7486651905240011E-3</v>
      </c>
    </row>
    <row r="21" spans="1:29" hidden="1" x14ac:dyDescent="0.3">
      <c r="A21">
        <f>1-A20</f>
        <v>1</v>
      </c>
      <c r="B21">
        <f>1-B20</f>
        <v>0.99325133480947603</v>
      </c>
    </row>
    <row r="22" spans="1:29" hidden="1" x14ac:dyDescent="0.3">
      <c r="A22">
        <f>1/A21</f>
        <v>1</v>
      </c>
      <c r="B22">
        <f>1/B21</f>
        <v>1.0067945191252308</v>
      </c>
    </row>
    <row r="23" spans="1:29" hidden="1" x14ac:dyDescent="0.3">
      <c r="A23">
        <f>G8*(SUM(E15:E17))+G7*E15+G6*SUM(E16:E17)</f>
        <v>7.8934255092000011E-4</v>
      </c>
      <c r="B23">
        <f>H8*(SUM(F15:F17))+H7*F15+H6*SUM(F16:F17)</f>
        <v>1.0386673362020342E-2</v>
      </c>
    </row>
    <row r="24" spans="1:29" hidden="1" x14ac:dyDescent="0.3">
      <c r="A24">
        <f>1-A23</f>
        <v>0.99921065744908</v>
      </c>
      <c r="B24">
        <f>1-B23</f>
        <v>0.98961332663797963</v>
      </c>
    </row>
    <row r="25" spans="1:29" hidden="1" x14ac:dyDescent="0.3">
      <c r="A25">
        <f>1/A24</f>
        <v>1.0007899661047803</v>
      </c>
      <c r="B25">
        <f>1/B24</f>
        <v>1.0104956886517555</v>
      </c>
    </row>
    <row r="26" spans="1:29" hidden="1" x14ac:dyDescent="0.3">
      <c r="A26">
        <f>I6*(SUM(G16:G17))+I7*G15+I8*(SUM(G15:G17))</f>
        <v>1.0187254962173522E-3</v>
      </c>
      <c r="B26">
        <f>J6*(SUM(H16:H17))+J7*H15+J8*(SUM(H15:H17))</f>
        <v>1.9278971111004194E-2</v>
      </c>
    </row>
    <row r="27" spans="1:29" hidden="1" x14ac:dyDescent="0.3">
      <c r="A27">
        <f>1-A26</f>
        <v>0.9989812745037826</v>
      </c>
      <c r="B27">
        <f>1-B26</f>
        <v>0.98072102888899582</v>
      </c>
    </row>
    <row r="28" spans="1:29" hidden="1" x14ac:dyDescent="0.3">
      <c r="A28">
        <f>1/A27</f>
        <v>1.0010197643561671</v>
      </c>
      <c r="B28">
        <f>1/B27</f>
        <v>1.0196579562822714</v>
      </c>
    </row>
    <row r="29" spans="1:29" hidden="1" x14ac:dyDescent="0.3">
      <c r="A29">
        <f>K6*SUM(I15:I17)+K7*I17+K8*SUM(I15:I16)</f>
        <v>1.0525045533655932E-4</v>
      </c>
      <c r="B29">
        <f>L6*SUM(J15:J17)+L7*J17+L8*SUM(J15:J16)</f>
        <v>6.8263278979415467E-3</v>
      </c>
    </row>
    <row r="30" spans="1:29" hidden="1" x14ac:dyDescent="0.3">
      <c r="A30">
        <f>1-A29</f>
        <v>0.9998947495446634</v>
      </c>
      <c r="B30">
        <f>1-B29</f>
        <v>0.99317367210205842</v>
      </c>
    </row>
    <row r="31" spans="1:29" hidden="1" x14ac:dyDescent="0.3">
      <c r="A31">
        <f>1/A30</f>
        <v>1.000105261534161</v>
      </c>
      <c r="B31">
        <f>1/B30</f>
        <v>1.006873246935245</v>
      </c>
    </row>
    <row r="32" spans="1:29" hidden="1" x14ac:dyDescent="0.3">
      <c r="A32">
        <f>M6*SUM(K16:K17)+M7*K15+M8*SUM(K15:K17)</f>
        <v>7.3038408761035576E-4</v>
      </c>
      <c r="B32">
        <f>N6*SUM(L16:L17)+N7*L15+N8*SUM(L15:L17)</f>
        <v>1.2150724179935842E-2</v>
      </c>
    </row>
    <row r="33" spans="1:29" hidden="1" x14ac:dyDescent="0.3">
      <c r="A33">
        <f>1-A32</f>
        <v>0.99926961591238961</v>
      </c>
      <c r="B33">
        <f>1-B32</f>
        <v>0.98784927582006421</v>
      </c>
    </row>
    <row r="34" spans="1:29" hidden="1" x14ac:dyDescent="0.3">
      <c r="A34">
        <f>1/A33</f>
        <v>1.000730917938442</v>
      </c>
      <c r="B34">
        <f>1/B33</f>
        <v>1.0123001802778555</v>
      </c>
    </row>
    <row r="35" spans="1:29" hidden="1" x14ac:dyDescent="0.3">
      <c r="A35">
        <f>O6*SUM(M15,M17)+O7*SUM(M15,M16)</f>
        <v>3.0354975212844161E-3</v>
      </c>
      <c r="B35">
        <f>P6*SUM(N15,N17)+P7*SUM(N15,N16)</f>
        <v>8.9134394129437577E-3</v>
      </c>
    </row>
    <row r="36" spans="1:29" hidden="1" x14ac:dyDescent="0.3">
      <c r="A36">
        <f>1-A35</f>
        <v>0.9969645024787156</v>
      </c>
      <c r="B36">
        <f>1-B35</f>
        <v>0.99108656058705624</v>
      </c>
    </row>
    <row r="37" spans="1:29" hidden="1" x14ac:dyDescent="0.3">
      <c r="A37">
        <f>1/A36</f>
        <v>1.0030447398214655</v>
      </c>
      <c r="B37">
        <f>1/B36</f>
        <v>1.0089936033515217</v>
      </c>
    </row>
    <row r="38" spans="1:29" hidden="1" x14ac:dyDescent="0.3">
      <c r="A38">
        <f>Q6*SUM(O15:O16)+Q7*O16+Q8*O15</f>
        <v>2.1949910156616554E-3</v>
      </c>
      <c r="B38">
        <f>R6*SUM(P15:P16)+R7*P16+R8*P15</f>
        <v>5.5355708348930867E-2</v>
      </c>
    </row>
    <row r="39" spans="1:29" hidden="1" x14ac:dyDescent="0.3">
      <c r="A39">
        <f>1-A38</f>
        <v>0.99780500898433833</v>
      </c>
      <c r="B39">
        <f>1-B38</f>
        <v>0.94464429165106911</v>
      </c>
    </row>
    <row r="40" spans="1:29" hidden="1" x14ac:dyDescent="0.3">
      <c r="A40">
        <f>1/A39</f>
        <v>1.0021998195999196</v>
      </c>
      <c r="B40">
        <f>1/B39</f>
        <v>1.0585995266558792</v>
      </c>
    </row>
    <row r="41" spans="1:29" x14ac:dyDescent="0.3">
      <c r="A41">
        <f>S6*SUM(Q15:Q16)+S8*SUM(Q15:Q16)</f>
        <v>0</v>
      </c>
      <c r="B41">
        <f>T6*SUM(R15:R16)+T8*SUM(R15:R16)</f>
        <v>8.9501353376094609E-3</v>
      </c>
    </row>
    <row r="42" spans="1:29" x14ac:dyDescent="0.3">
      <c r="A42">
        <f>1-A41</f>
        <v>1</v>
      </c>
      <c r="B42">
        <f>1-B41</f>
        <v>0.99104986466239053</v>
      </c>
    </row>
    <row r="43" spans="1:29" x14ac:dyDescent="0.3">
      <c r="A43">
        <f>1/A42</f>
        <v>1</v>
      </c>
      <c r="B43">
        <f>1/B42</f>
        <v>1.0090309636848176</v>
      </c>
    </row>
    <row r="44" spans="1:29" x14ac:dyDescent="0.3">
      <c r="A44">
        <f>U6*(S15+S16)+U8*(S15+S16)</f>
        <v>0</v>
      </c>
      <c r="B44">
        <f>V6*(T15+T16)+V8*(T15+T16)</f>
        <v>1.3236635989189956E-2</v>
      </c>
    </row>
    <row r="45" spans="1:29" x14ac:dyDescent="0.3">
      <c r="A45">
        <f>1-A44</f>
        <v>1</v>
      </c>
      <c r="B45">
        <f>1-B44</f>
        <v>0.98676336401081</v>
      </c>
    </row>
    <row r="46" spans="1:29" x14ac:dyDescent="0.3">
      <c r="A46">
        <f>1/A45</f>
        <v>1</v>
      </c>
      <c r="B46">
        <f>1/B45</f>
        <v>1.0134141948028839</v>
      </c>
    </row>
    <row r="47" spans="1:29" x14ac:dyDescent="0.3">
      <c r="A47">
        <f>U15*SUM(W6,W8)+U16*SUM(W6,W8)</f>
        <v>0</v>
      </c>
      <c r="B47">
        <f>V15*SUM(X6,X8)+V16*SUM(X6,X8)</f>
        <v>5.5645276822178279E-3</v>
      </c>
      <c r="Z47">
        <f>Z17*(A7*E7+A7*E13+E7*A13)</f>
        <v>0.39980648000000002</v>
      </c>
      <c r="AA47">
        <f>AA17*(B7*F7+B7*F13+F7*B13)</f>
        <v>0.5407786431075513</v>
      </c>
      <c r="AB47">
        <f>AB17*(Z47*C7+Z47*C13+C7*Z50)</f>
        <v>0.36691765650855268</v>
      </c>
      <c r="AC47">
        <f>AC17*(AA47*D7+AA47*D13+D7*AA50)</f>
        <v>0.71773902976794912</v>
      </c>
    </row>
    <row r="48" spans="1:29" x14ac:dyDescent="0.3">
      <c r="A48">
        <f>1-A47</f>
        <v>1</v>
      </c>
      <c r="B48">
        <f>1-B47</f>
        <v>0.99443547231778218</v>
      </c>
      <c r="Z48">
        <f>Z17*(A8*E7+A8*E13+E7*A13)</f>
        <v>5.5194920000000001E-2</v>
      </c>
      <c r="AA48">
        <f>AA17*(B8*F7+B8*F13+F7*B13)</f>
        <v>9.6323323621291854E-2</v>
      </c>
      <c r="AB48">
        <f>AB17*(Z48*C8+Z48*C13+C8*Z50)</f>
        <v>4.3990033034278855E-2</v>
      </c>
      <c r="AC48">
        <f>AC17*(AA48*D8+AA48*D13+D8*AA50)</f>
        <v>0.10265169146830917</v>
      </c>
    </row>
    <row r="49" spans="1:29" x14ac:dyDescent="0.3">
      <c r="A49">
        <f>1/A48</f>
        <v>1</v>
      </c>
      <c r="B49">
        <f>1/B48</f>
        <v>1.0055956649145352</v>
      </c>
    </row>
    <row r="50" spans="1:29" x14ac:dyDescent="0.3">
      <c r="Z50">
        <f>Z17*E13*A13</f>
        <v>0.44892580000000004</v>
      </c>
      <c r="AA50">
        <f>AA17*F13*B13</f>
        <v>0.57575661305900183</v>
      </c>
      <c r="AB50">
        <f>AB17*C13*Z50</f>
        <v>0.35779127448576908</v>
      </c>
      <c r="AC50">
        <f>AC17*D13*AA50</f>
        <v>0.57528625464461614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topLeftCell="A7" workbookViewId="0">
      <selection activeCell="H15" sqref="H15"/>
    </sheetView>
  </sheetViews>
  <sheetFormatPr defaultRowHeight="14" x14ac:dyDescent="0.3"/>
  <cols>
    <col min="1" max="1" width="12.5" bestFit="1" customWidth="1"/>
    <col min="2" max="12" width="8.6640625" customWidth="1"/>
    <col min="13" max="13" width="8.83203125" customWidth="1"/>
    <col min="14" max="14" width="10.08203125" customWidth="1"/>
    <col min="15" max="24" width="8.6640625" customWidth="1"/>
  </cols>
  <sheetData>
    <row r="1" spans="1:32" s="4" customFormat="1" x14ac:dyDescent="0.3">
      <c r="A1" s="4">
        <v>0.41</v>
      </c>
      <c r="B1" s="4">
        <v>0.42</v>
      </c>
      <c r="C1" s="5">
        <v>0.09</v>
      </c>
      <c r="D1" s="5">
        <v>0.15</v>
      </c>
      <c r="E1" s="4">
        <v>0.11</v>
      </c>
      <c r="F1" s="4">
        <v>0.15</v>
      </c>
      <c r="G1" s="5">
        <v>0.02</v>
      </c>
      <c r="H1" s="5">
        <v>0.04</v>
      </c>
      <c r="I1" s="4">
        <v>0.03</v>
      </c>
      <c r="J1" s="4">
        <v>0.06</v>
      </c>
      <c r="K1" s="5">
        <v>0.01</v>
      </c>
      <c r="L1" s="5">
        <v>0.02</v>
      </c>
      <c r="M1" s="4">
        <v>0.02</v>
      </c>
      <c r="N1" s="4">
        <v>0.04</v>
      </c>
      <c r="O1" s="5">
        <v>0.01</v>
      </c>
      <c r="P1" s="5">
        <v>0.01</v>
      </c>
      <c r="Q1" s="4">
        <v>0.14000000000000001</v>
      </c>
      <c r="R1" s="4">
        <v>0.15</v>
      </c>
      <c r="S1" s="5">
        <v>0.01</v>
      </c>
      <c r="T1" s="5">
        <v>0.02</v>
      </c>
      <c r="U1" s="4">
        <v>0.01</v>
      </c>
      <c r="V1" s="4">
        <v>0.04</v>
      </c>
      <c r="W1" s="5">
        <v>0.02</v>
      </c>
      <c r="X1" s="5">
        <v>0.03</v>
      </c>
      <c r="AE1" s="4" t="e">
        <f>AVERAGE(#REF!,#REF!)</f>
        <v>#REF!</v>
      </c>
      <c r="AF1" s="4" t="e">
        <f>AVERAGE(#REF!,#REF!)</f>
        <v>#REF!</v>
      </c>
    </row>
    <row r="2" spans="1:32" x14ac:dyDescent="0.3">
      <c r="A2">
        <v>0</v>
      </c>
      <c r="B2">
        <v>0.41</v>
      </c>
      <c r="C2">
        <v>0</v>
      </c>
      <c r="D2">
        <v>0.31</v>
      </c>
      <c r="E2">
        <v>0</v>
      </c>
      <c r="F2">
        <v>0.23</v>
      </c>
      <c r="G2">
        <v>0</v>
      </c>
      <c r="H2">
        <v>0.04</v>
      </c>
      <c r="I2">
        <v>0</v>
      </c>
      <c r="J2">
        <v>0.26</v>
      </c>
      <c r="K2">
        <v>0</v>
      </c>
      <c r="L2">
        <v>0.03</v>
      </c>
      <c r="M2">
        <v>0</v>
      </c>
      <c r="N2">
        <v>0.04</v>
      </c>
      <c r="O2">
        <v>0.5</v>
      </c>
      <c r="P2">
        <v>0.5</v>
      </c>
      <c r="Q2">
        <v>0</v>
      </c>
      <c r="R2">
        <v>0.27</v>
      </c>
      <c r="S2">
        <v>0</v>
      </c>
      <c r="T2">
        <v>0.23</v>
      </c>
      <c r="U2">
        <v>0</v>
      </c>
      <c r="V2">
        <v>0.17</v>
      </c>
      <c r="W2">
        <v>0</v>
      </c>
      <c r="X2">
        <v>0.02</v>
      </c>
    </row>
    <row r="3" spans="1:32" x14ac:dyDescent="0.3">
      <c r="A3">
        <v>0.52</v>
      </c>
      <c r="B3">
        <v>1</v>
      </c>
      <c r="C3">
        <v>0.63</v>
      </c>
      <c r="D3">
        <v>1</v>
      </c>
      <c r="E3">
        <v>0.57999999999999996</v>
      </c>
      <c r="F3">
        <v>1</v>
      </c>
      <c r="G3">
        <v>0.96</v>
      </c>
      <c r="H3">
        <v>1</v>
      </c>
      <c r="I3">
        <v>0.42</v>
      </c>
      <c r="J3">
        <v>1</v>
      </c>
      <c r="K3">
        <v>0.67</v>
      </c>
      <c r="L3">
        <v>1</v>
      </c>
      <c r="M3">
        <v>0.96</v>
      </c>
      <c r="N3">
        <v>1</v>
      </c>
      <c r="O3">
        <v>0.5</v>
      </c>
      <c r="P3">
        <v>0.5</v>
      </c>
      <c r="Q3">
        <v>0.73</v>
      </c>
      <c r="R3">
        <v>1</v>
      </c>
      <c r="S3">
        <v>0.62</v>
      </c>
      <c r="T3">
        <v>1</v>
      </c>
      <c r="U3">
        <v>0.73</v>
      </c>
      <c r="V3">
        <v>1</v>
      </c>
      <c r="W3">
        <v>0.86</v>
      </c>
      <c r="X3">
        <v>1</v>
      </c>
    </row>
    <row r="4" spans="1:32" x14ac:dyDescent="0.3">
      <c r="A4">
        <v>0</v>
      </c>
      <c r="B4">
        <v>7.0000000000000007E-2</v>
      </c>
      <c r="C4">
        <v>0</v>
      </c>
      <c r="D4">
        <v>0.06</v>
      </c>
      <c r="E4">
        <v>0</v>
      </c>
      <c r="F4">
        <v>0.19</v>
      </c>
      <c r="G4">
        <v>0</v>
      </c>
      <c r="H4">
        <v>0</v>
      </c>
      <c r="I4">
        <v>0</v>
      </c>
      <c r="J4">
        <v>0.32</v>
      </c>
      <c r="K4">
        <v>0</v>
      </c>
      <c r="L4">
        <v>0.3</v>
      </c>
      <c r="M4">
        <v>0</v>
      </c>
      <c r="N4">
        <v>0</v>
      </c>
      <c r="Q4">
        <v>0</v>
      </c>
      <c r="R4">
        <v>0</v>
      </c>
      <c r="S4">
        <v>0</v>
      </c>
      <c r="T4">
        <v>0.15</v>
      </c>
      <c r="U4">
        <v>0</v>
      </c>
      <c r="V4">
        <v>0.1</v>
      </c>
      <c r="W4">
        <v>0</v>
      </c>
      <c r="X4">
        <v>0.12</v>
      </c>
    </row>
    <row r="5" spans="1:32" x14ac:dyDescent="0.3">
      <c r="A5" t="s">
        <v>30</v>
      </c>
      <c r="B5" t="s">
        <v>31</v>
      </c>
      <c r="E5" t="s">
        <v>24</v>
      </c>
    </row>
    <row r="6" spans="1:32" ht="25" customHeight="1" x14ac:dyDescent="0.5">
      <c r="A6">
        <v>0</v>
      </c>
      <c r="B6">
        <v>0.11760000000000001</v>
      </c>
      <c r="C6">
        <v>0</v>
      </c>
      <c r="D6">
        <v>1.0500000000000001E-2</v>
      </c>
      <c r="E6">
        <v>0</v>
      </c>
      <c r="F6">
        <v>3.4500000000000003E-2</v>
      </c>
      <c r="G6">
        <v>0</v>
      </c>
      <c r="H6">
        <v>9.1999999999999998E-3</v>
      </c>
      <c r="I6">
        <v>0</v>
      </c>
      <c r="J6">
        <v>4.2000000000000006E-3</v>
      </c>
      <c r="K6">
        <v>0</v>
      </c>
      <c r="L6">
        <v>6.1999999999999998E-3</v>
      </c>
      <c r="M6">
        <v>0</v>
      </c>
      <c r="N6">
        <v>9.1999999999999998E-3</v>
      </c>
      <c r="O6">
        <v>7.4999999999999997E-3</v>
      </c>
      <c r="P6">
        <v>7.4999999999999997E-3</v>
      </c>
      <c r="Q6">
        <v>0</v>
      </c>
      <c r="R6">
        <v>4.0500000000000001E-2</v>
      </c>
      <c r="S6">
        <v>0</v>
      </c>
      <c r="T6">
        <v>1.1999999999999999E-3</v>
      </c>
      <c r="U6">
        <v>0</v>
      </c>
      <c r="V6">
        <v>4.0000000000000001E-3</v>
      </c>
      <c r="W6">
        <v>0</v>
      </c>
      <c r="X6">
        <v>4.7999999999999996E-3</v>
      </c>
      <c r="Y6" s="6" t="s">
        <v>32</v>
      </c>
    </row>
    <row r="7" spans="1:32" x14ac:dyDescent="0.3">
      <c r="A7">
        <v>0.21729999999999999</v>
      </c>
      <c r="B7">
        <v>0.42</v>
      </c>
      <c r="C7">
        <v>6.1200000000000004E-2</v>
      </c>
      <c r="D7">
        <v>0.15</v>
      </c>
      <c r="E7">
        <v>6.3799999999999996E-2</v>
      </c>
      <c r="F7">
        <v>0.15</v>
      </c>
      <c r="G7">
        <v>1.0800000000000001E-2</v>
      </c>
      <c r="H7">
        <v>0.04</v>
      </c>
      <c r="I7">
        <v>1.5599999999999999E-2</v>
      </c>
      <c r="J7">
        <v>0.06</v>
      </c>
      <c r="K7">
        <v>3.4999999999999996E-3</v>
      </c>
      <c r="L7">
        <v>0.02</v>
      </c>
      <c r="M7">
        <v>1.0800000000000001E-2</v>
      </c>
      <c r="N7">
        <v>0.04</v>
      </c>
      <c r="O7">
        <v>2.5000000000000001E-3</v>
      </c>
      <c r="P7">
        <v>2.5000000000000001E-3</v>
      </c>
      <c r="Q7">
        <v>0.10220000000000001</v>
      </c>
      <c r="R7">
        <v>0.15</v>
      </c>
      <c r="S7">
        <v>8.3000000000000001E-3</v>
      </c>
      <c r="T7">
        <v>0.02</v>
      </c>
      <c r="U7">
        <v>7.3000000000000001E-3</v>
      </c>
      <c r="V7">
        <v>0.04</v>
      </c>
      <c r="W7">
        <v>1.5600000000000001E-2</v>
      </c>
      <c r="X7">
        <v>0.03</v>
      </c>
    </row>
    <row r="8" spans="1:32" x14ac:dyDescent="0.3">
      <c r="A8">
        <v>0</v>
      </c>
      <c r="B8">
        <v>7.9799999999999996E-2</v>
      </c>
      <c r="C8">
        <v>0</v>
      </c>
      <c r="D8">
        <v>3.7499999999999999E-2</v>
      </c>
      <c r="E8">
        <v>0</v>
      </c>
      <c r="F8">
        <v>2.8499999999999998E-2</v>
      </c>
      <c r="G8">
        <v>0</v>
      </c>
      <c r="H8">
        <v>9.1999999999999998E-3</v>
      </c>
      <c r="I8">
        <v>0</v>
      </c>
      <c r="J8">
        <v>2.4599999999999997E-2</v>
      </c>
      <c r="K8">
        <v>0</v>
      </c>
      <c r="L8">
        <v>6.8000000000000005E-3</v>
      </c>
      <c r="M8">
        <v>0</v>
      </c>
      <c r="N8">
        <v>9.1999999999999998E-3</v>
      </c>
      <c r="Q8">
        <v>0</v>
      </c>
      <c r="R8">
        <v>0</v>
      </c>
      <c r="S8">
        <v>0</v>
      </c>
      <c r="T8">
        <v>2.2000000000000001E-3</v>
      </c>
      <c r="U8">
        <v>0</v>
      </c>
      <c r="V8">
        <v>6.8000000000000005E-3</v>
      </c>
      <c r="W8">
        <v>0</v>
      </c>
      <c r="X8">
        <v>1.8E-3</v>
      </c>
    </row>
    <row r="9" spans="1:32" x14ac:dyDescent="0.3">
      <c r="A9">
        <f>SUM(A6:A8)</f>
        <v>0.21729999999999999</v>
      </c>
      <c r="B9">
        <f t="shared" ref="B9:X9" si="0">SUM(B6:B8)</f>
        <v>0.61739999999999995</v>
      </c>
      <c r="C9">
        <f t="shared" si="0"/>
        <v>6.1200000000000004E-2</v>
      </c>
      <c r="D9">
        <f t="shared" si="0"/>
        <v>0.19800000000000001</v>
      </c>
      <c r="E9">
        <f t="shared" si="0"/>
        <v>6.3799999999999996E-2</v>
      </c>
      <c r="F9">
        <f t="shared" si="0"/>
        <v>0.21299999999999999</v>
      </c>
      <c r="G9">
        <f t="shared" si="0"/>
        <v>1.0800000000000001E-2</v>
      </c>
      <c r="H9">
        <f t="shared" si="0"/>
        <v>5.8400000000000001E-2</v>
      </c>
      <c r="I9">
        <f t="shared" si="0"/>
        <v>1.5599999999999999E-2</v>
      </c>
      <c r="J9">
        <f t="shared" si="0"/>
        <v>8.879999999999999E-2</v>
      </c>
      <c r="K9">
        <f t="shared" si="0"/>
        <v>3.4999999999999996E-3</v>
      </c>
      <c r="L9">
        <f t="shared" si="0"/>
        <v>3.3000000000000002E-2</v>
      </c>
      <c r="M9">
        <f t="shared" si="0"/>
        <v>1.0800000000000001E-2</v>
      </c>
      <c r="N9">
        <f t="shared" si="0"/>
        <v>5.8400000000000001E-2</v>
      </c>
      <c r="O9">
        <f t="shared" si="0"/>
        <v>0.01</v>
      </c>
      <c r="P9">
        <f t="shared" si="0"/>
        <v>0.01</v>
      </c>
      <c r="Q9">
        <f t="shared" si="0"/>
        <v>0.10220000000000001</v>
      </c>
      <c r="R9">
        <f t="shared" si="0"/>
        <v>0.1905</v>
      </c>
      <c r="S9">
        <f t="shared" si="0"/>
        <v>8.3000000000000001E-3</v>
      </c>
      <c r="T9">
        <f t="shared" si="0"/>
        <v>2.3400000000000001E-2</v>
      </c>
      <c r="U9">
        <f t="shared" si="0"/>
        <v>7.3000000000000001E-3</v>
      </c>
      <c r="V9">
        <f t="shared" si="0"/>
        <v>5.0799999999999998E-2</v>
      </c>
      <c r="W9">
        <f t="shared" si="0"/>
        <v>1.5600000000000001E-2</v>
      </c>
      <c r="X9">
        <f t="shared" si="0"/>
        <v>3.6600000000000001E-2</v>
      </c>
    </row>
    <row r="10" spans="1:32" x14ac:dyDescent="0.3">
      <c r="A10">
        <f>1-A9</f>
        <v>0.78269999999999995</v>
      </c>
      <c r="B10">
        <f t="shared" ref="B10:X10" si="1">1-B9</f>
        <v>0.38260000000000005</v>
      </c>
      <c r="C10">
        <f t="shared" si="1"/>
        <v>0.93879999999999997</v>
      </c>
      <c r="D10">
        <f t="shared" si="1"/>
        <v>0.80200000000000005</v>
      </c>
      <c r="E10">
        <f t="shared" si="1"/>
        <v>0.93620000000000003</v>
      </c>
      <c r="F10">
        <f t="shared" si="1"/>
        <v>0.78700000000000003</v>
      </c>
      <c r="G10">
        <f t="shared" si="1"/>
        <v>0.98919999999999997</v>
      </c>
      <c r="H10">
        <f t="shared" si="1"/>
        <v>0.94159999999999999</v>
      </c>
      <c r="I10">
        <f t="shared" si="1"/>
        <v>0.98440000000000005</v>
      </c>
      <c r="J10">
        <f t="shared" si="1"/>
        <v>0.91120000000000001</v>
      </c>
      <c r="K10">
        <f t="shared" si="1"/>
        <v>0.99650000000000005</v>
      </c>
      <c r="L10">
        <f t="shared" si="1"/>
        <v>0.96699999999999997</v>
      </c>
      <c r="M10">
        <f t="shared" si="1"/>
        <v>0.98919999999999997</v>
      </c>
      <c r="N10">
        <f t="shared" si="1"/>
        <v>0.94159999999999999</v>
      </c>
      <c r="O10">
        <f t="shared" si="1"/>
        <v>0.99</v>
      </c>
      <c r="P10">
        <f t="shared" si="1"/>
        <v>0.99</v>
      </c>
      <c r="Q10">
        <f t="shared" si="1"/>
        <v>0.89779999999999993</v>
      </c>
      <c r="R10">
        <f t="shared" si="1"/>
        <v>0.8095</v>
      </c>
      <c r="S10">
        <f t="shared" si="1"/>
        <v>0.99170000000000003</v>
      </c>
      <c r="T10">
        <f t="shared" si="1"/>
        <v>0.97660000000000002</v>
      </c>
      <c r="U10">
        <f t="shared" si="1"/>
        <v>0.99270000000000003</v>
      </c>
      <c r="V10">
        <f t="shared" si="1"/>
        <v>0.94920000000000004</v>
      </c>
      <c r="W10">
        <f t="shared" si="1"/>
        <v>0.98440000000000005</v>
      </c>
      <c r="X10">
        <f t="shared" si="1"/>
        <v>0.96340000000000003</v>
      </c>
    </row>
    <row r="11" spans="1:32" x14ac:dyDescent="0.3">
      <c r="A11">
        <f>B10</f>
        <v>0.38260000000000005</v>
      </c>
      <c r="C11">
        <f t="shared" ref="C11:W11" si="2">D10</f>
        <v>0.80200000000000005</v>
      </c>
      <c r="E11">
        <f t="shared" si="2"/>
        <v>0.78700000000000003</v>
      </c>
      <c r="G11">
        <f t="shared" si="2"/>
        <v>0.94159999999999999</v>
      </c>
      <c r="I11">
        <f t="shared" si="2"/>
        <v>0.91120000000000001</v>
      </c>
      <c r="K11">
        <f t="shared" si="2"/>
        <v>0.96699999999999997</v>
      </c>
      <c r="M11">
        <f t="shared" si="2"/>
        <v>0.94159999999999999</v>
      </c>
      <c r="O11">
        <f t="shared" si="2"/>
        <v>0.99</v>
      </c>
      <c r="Q11">
        <f t="shared" si="2"/>
        <v>0.8095</v>
      </c>
      <c r="S11">
        <f t="shared" si="2"/>
        <v>0.97660000000000002</v>
      </c>
      <c r="U11">
        <f t="shared" si="2"/>
        <v>0.94920000000000004</v>
      </c>
      <c r="W11">
        <f t="shared" si="2"/>
        <v>0.96340000000000003</v>
      </c>
    </row>
    <row r="12" spans="1:32" x14ac:dyDescent="0.3">
      <c r="B12">
        <f>A10</f>
        <v>0.78269999999999995</v>
      </c>
      <c r="D12">
        <f t="shared" ref="D12:X12" si="3">C10</f>
        <v>0.93879999999999997</v>
      </c>
      <c r="F12">
        <f t="shared" si="3"/>
        <v>0.93620000000000003</v>
      </c>
      <c r="H12">
        <f t="shared" si="3"/>
        <v>0.98919999999999997</v>
      </c>
      <c r="J12">
        <f t="shared" si="3"/>
        <v>0.98440000000000005</v>
      </c>
      <c r="L12">
        <f t="shared" si="3"/>
        <v>0.99650000000000005</v>
      </c>
      <c r="N12">
        <f t="shared" si="3"/>
        <v>0.98919999999999997</v>
      </c>
      <c r="P12">
        <f t="shared" si="3"/>
        <v>0.99</v>
      </c>
      <c r="R12">
        <f t="shared" si="3"/>
        <v>0.89779999999999993</v>
      </c>
      <c r="T12">
        <f t="shared" si="3"/>
        <v>0.99170000000000003</v>
      </c>
      <c r="V12">
        <f t="shared" si="3"/>
        <v>0.99270000000000003</v>
      </c>
      <c r="X12">
        <f t="shared" si="3"/>
        <v>0.98440000000000005</v>
      </c>
    </row>
    <row r="13" spans="1:32" s="1" customFormat="1" ht="25" x14ac:dyDescent="0.5">
      <c r="A13" s="1">
        <v>0.38260000000000005</v>
      </c>
      <c r="B13" s="1">
        <v>0.78269999999999995</v>
      </c>
      <c r="C13" s="1">
        <v>0.80200000000000005</v>
      </c>
      <c r="D13" s="1">
        <v>0.93879999999999997</v>
      </c>
      <c r="E13" s="1">
        <v>0.78700000000000003</v>
      </c>
      <c r="F13" s="1">
        <v>0.93620000000000003</v>
      </c>
      <c r="G13" s="1">
        <v>0.94159999999999999</v>
      </c>
      <c r="H13" s="1">
        <v>0.98919999999999997</v>
      </c>
      <c r="I13" s="1">
        <v>0.91120000000000001</v>
      </c>
      <c r="J13" s="1">
        <v>0.98440000000000005</v>
      </c>
      <c r="K13" s="1">
        <v>0.96699999999999997</v>
      </c>
      <c r="L13" s="1">
        <v>0.99650000000000005</v>
      </c>
      <c r="M13" s="1">
        <v>0.94159999999999999</v>
      </c>
      <c r="N13" s="1">
        <v>0.98919999999999997</v>
      </c>
      <c r="O13" s="1">
        <v>0.99</v>
      </c>
      <c r="P13" s="1">
        <v>0.99</v>
      </c>
      <c r="Q13" s="1">
        <v>0.8095</v>
      </c>
      <c r="R13" s="1">
        <v>0.89779999999999993</v>
      </c>
      <c r="S13" s="1">
        <v>0.97660000000000002</v>
      </c>
      <c r="T13" s="1">
        <v>0.99170000000000003</v>
      </c>
      <c r="U13" s="1">
        <v>0.94920000000000004</v>
      </c>
      <c r="V13" s="1">
        <v>0.99270000000000003</v>
      </c>
      <c r="W13" s="1">
        <v>0.96340000000000003</v>
      </c>
      <c r="X13" s="1">
        <v>0.98440000000000005</v>
      </c>
      <c r="Y13" s="6" t="s">
        <v>33</v>
      </c>
    </row>
    <row r="14" spans="1:32" ht="25" x14ac:dyDescent="0.5">
      <c r="A14" s="6" t="s">
        <v>34</v>
      </c>
      <c r="B14">
        <v>1</v>
      </c>
      <c r="C14">
        <v>1.04016</v>
      </c>
      <c r="E14">
        <v>1</v>
      </c>
      <c r="F14">
        <v>1.0803</v>
      </c>
      <c r="G14">
        <v>1</v>
      </c>
      <c r="H14">
        <v>1.0241</v>
      </c>
      <c r="I14">
        <v>1.006</v>
      </c>
      <c r="J14">
        <v>1.1726399999999999</v>
      </c>
      <c r="K14">
        <v>1</v>
      </c>
      <c r="L14">
        <v>1.0229999999999999</v>
      </c>
      <c r="M14">
        <v>1</v>
      </c>
      <c r="N14">
        <v>1.0349600000000001</v>
      </c>
      <c r="O14">
        <v>1.002</v>
      </c>
      <c r="P14">
        <v>1.0186999999999999</v>
      </c>
      <c r="Q14">
        <v>1</v>
      </c>
      <c r="R14">
        <v>1.03254</v>
      </c>
      <c r="S14">
        <v>1</v>
      </c>
      <c r="T14">
        <v>1.0033799999999999</v>
      </c>
      <c r="U14">
        <v>1</v>
      </c>
      <c r="V14">
        <v>1.0111600000000001</v>
      </c>
      <c r="W14">
        <v>1</v>
      </c>
      <c r="X14">
        <v>1.0073300000000001</v>
      </c>
    </row>
    <row r="15" spans="1:32" x14ac:dyDescent="0.3">
      <c r="C15">
        <f>B14*(A6*(C7+C13)+C7*A13)</f>
        <v>2.3415120000000005E-2</v>
      </c>
      <c r="D15">
        <f>C14*(B6*(D7+D13)+D7*B13)</f>
        <v>0.25530506686079996</v>
      </c>
      <c r="E15">
        <f>E14*(E7*C15+E13*C15+C19*E7)</f>
        <v>3.9498307856000003E-2</v>
      </c>
      <c r="F15">
        <f>F14*(F7*D15+F13*D15+D19*F7)</f>
        <v>0.42343288136440249</v>
      </c>
      <c r="G15">
        <f t="shared" ref="G15:X15" si="4">G14*(G7*E15+G7*E19+E15*G13)</f>
        <v>4.0226249863974405E-2</v>
      </c>
      <c r="H15">
        <f t="shared" si="4"/>
        <v>0.47796515596062683</v>
      </c>
      <c r="I15">
        <f t="shared" si="4"/>
        <v>4.1073857092567154E-2</v>
      </c>
      <c r="J15">
        <f t="shared" si="4"/>
        <v>0.640462918768683</v>
      </c>
      <c r="K15">
        <f t="shared" si="4"/>
        <v>4.0591703431035138E-2</v>
      </c>
      <c r="L15">
        <f t="shared" si="4"/>
        <v>0.68449907462691828</v>
      </c>
      <c r="M15">
        <f t="shared" si="4"/>
        <v>4.0836357939551107E-2</v>
      </c>
      <c r="N15">
        <f t="shared" si="4"/>
        <v>0.76726409129445916</v>
      </c>
      <c r="O15">
        <f t="shared" si="4"/>
        <v>4.1086560405682426E-2</v>
      </c>
      <c r="P15">
        <f t="shared" si="4"/>
        <v>0.7781524946062206</v>
      </c>
      <c r="Q15">
        <f t="shared" si="4"/>
        <v>5.6699231867233614E-2</v>
      </c>
      <c r="R15">
        <f t="shared" si="4"/>
        <v>0.98924131065841592</v>
      </c>
      <c r="S15">
        <f t="shared" si="4"/>
        <v>5.7107993274080948E-2</v>
      </c>
      <c r="T15">
        <f t="shared" si="4"/>
        <v>1.021897991491223</v>
      </c>
      <c r="U15">
        <f t="shared" si="4"/>
        <v>5.5710282433779013E-2</v>
      </c>
      <c r="V15">
        <f t="shared" si="4"/>
        <v>1.1025889272074914</v>
      </c>
      <c r="W15">
        <f t="shared" si="4"/>
        <v>5.6744226230700523E-2</v>
      </c>
      <c r="X15">
        <f t="shared" si="4"/>
        <v>1.1532871140766605</v>
      </c>
      <c r="Y15" t="s">
        <v>35</v>
      </c>
      <c r="Z15">
        <f>A6*SUM(E7:E8)+A7*SUM(E6,E8)+A8*SUM(E6,E8)</f>
        <v>0</v>
      </c>
      <c r="AA15">
        <f>B6*SUM(F7:F8)+B7*SUM(F6,F8)+B8*SUM(F6,F8)</f>
        <v>5.2478999999999998E-2</v>
      </c>
      <c r="AB15">
        <f>C6*SUM(Z47:Z48)+C7*SUM(Z19,Z48)+C8*SUM(Z19:Z47)</f>
        <v>1.4938846560000002E-3</v>
      </c>
      <c r="AC15">
        <f>D6*SUM(AA47:AA48)+D7*SUM(AA19,AA48)+D8*SUM(AA19:AA47)</f>
        <v>9.1560715915531166E-2</v>
      </c>
    </row>
    <row r="16" spans="1:32" x14ac:dyDescent="0.3">
      <c r="A16" s="1">
        <f>A6*(C6+C8)+A7*(C6+C8)+A8*(C6+C7)</f>
        <v>0</v>
      </c>
      <c r="B16" s="1">
        <f>B6*(D6+D8)+B7*(D6+D8)+B8*(D6+D7)</f>
        <v>3.86127E-2</v>
      </c>
      <c r="C16">
        <f>B14*(A7*(C7+C13)+C7*A13)</f>
        <v>0.21098848000000003</v>
      </c>
      <c r="D16">
        <f>C14*(B7*(D7+D13)+D7*B13)</f>
        <v>0.59778099215999991</v>
      </c>
      <c r="E16">
        <f>E14*(E7*C16+E7*C19+C16*E13)</f>
        <v>0.19908572254400003</v>
      </c>
      <c r="F16">
        <f>F14*(F7*D16+F7*D19+D16*F13)</f>
        <v>0.82530161863421092</v>
      </c>
      <c r="G16">
        <f>G14*(G7*E16+G7*E19+E16*G13)</f>
        <v>0.19221730361282563</v>
      </c>
      <c r="H16">
        <f>H14*(H7*F16+H7*F19+F16*H13)</f>
        <v>0.90153629999470752</v>
      </c>
      <c r="I16">
        <f>I14*(I8*G16+I8*G19+G16*I13)</f>
        <v>0.17619929749431876</v>
      </c>
      <c r="J16">
        <f>J14*(J8*H16+J8*H19+H16*J13)</f>
        <v>1.0892816892381805</v>
      </c>
      <c r="K16">
        <f>K14*(K7*I16+K7*I19+I16*K13)</f>
        <v>0.17173094334093508</v>
      </c>
      <c r="L16">
        <f>L14*(L7*J16+L7*J19+J16*L13)</f>
        <v>1.1512165132533541</v>
      </c>
      <c r="M16">
        <f>M14*(M7*K16+M7*K19+K16*M13)</f>
        <v>0.16573337002973981</v>
      </c>
      <c r="N16">
        <f>N14*(N7*L16+N7*L19+L16*N13)</f>
        <v>1.2644025608794749</v>
      </c>
      <c r="Z16">
        <f>1-Z15</f>
        <v>1</v>
      </c>
      <c r="AA16">
        <f>1-AA15</f>
        <v>0.94752100000000006</v>
      </c>
      <c r="AB16">
        <f>1-AB15</f>
        <v>0.99850611534400002</v>
      </c>
      <c r="AC16">
        <f>1-AC15</f>
        <v>0.90843928408446883</v>
      </c>
    </row>
    <row r="17" spans="1:29" x14ac:dyDescent="0.3">
      <c r="A17" s="1">
        <f>1-A16</f>
        <v>1</v>
      </c>
      <c r="B17" s="1">
        <f>1-B16</f>
        <v>0.96138729999999994</v>
      </c>
      <c r="C17">
        <f>B14*(A8*(C8+C13)+C8*A13)</f>
        <v>0</v>
      </c>
      <c r="D17">
        <f>C14*(B8*(D8+D13)+D8*B13)</f>
        <v>0.11156755119839998</v>
      </c>
      <c r="E17">
        <f>E14*(E8*C17+E8*C19+C17*E13)</f>
        <v>0</v>
      </c>
      <c r="F17">
        <f>F14*(F8*D17+F8*D19+D17*F13)</f>
        <v>0.13980378637620039</v>
      </c>
      <c r="G17">
        <f>G14*(G8*E16+G8*E19+E16*G13)</f>
        <v>0.18745911634743043</v>
      </c>
      <c r="H17">
        <f>H14*(H8*F16+H8*F19+F16*H13)</f>
        <v>0.85112210590447857</v>
      </c>
      <c r="Z17">
        <f>1/Z16</f>
        <v>1</v>
      </c>
      <c r="AA17">
        <f>1/AA16</f>
        <v>1.0553855798446683</v>
      </c>
      <c r="AB17">
        <f>1/AB16</f>
        <v>1.0014961196862429</v>
      </c>
      <c r="AC17">
        <f>1/AC16</f>
        <v>1.1007890318259483</v>
      </c>
    </row>
    <row r="18" spans="1:29" x14ac:dyDescent="0.3">
      <c r="A18" s="1">
        <f>1/A17</f>
        <v>1</v>
      </c>
      <c r="B18" s="1">
        <f>1/B17</f>
        <v>1.0401635220269709</v>
      </c>
    </row>
    <row r="19" spans="1:29" s="1" customFormat="1" ht="13.5" customHeight="1" x14ac:dyDescent="0.3">
      <c r="C19" s="1">
        <f>B14*A13*C13</f>
        <v>0.30684520000000004</v>
      </c>
      <c r="D19" s="1">
        <f>C14*B13*D13</f>
        <v>0.76430827820159986</v>
      </c>
      <c r="E19" s="1">
        <f t="shared" ref="E19:X19" si="5">E14*E13*C19</f>
        <v>0.24148717240000003</v>
      </c>
      <c r="F19" s="1">
        <f t="shared" si="5"/>
        <v>0.77300370647954064</v>
      </c>
      <c r="G19" s="1">
        <f t="shared" si="5"/>
        <v>0.22738432153184002</v>
      </c>
      <c r="H19" s="1">
        <f t="shared" si="5"/>
        <v>0.78308345837099613</v>
      </c>
      <c r="I19" s="1">
        <f t="shared" si="5"/>
        <v>0.20843574934249151</v>
      </c>
      <c r="J19" s="1">
        <f t="shared" si="5"/>
        <v>0.90394989683282789</v>
      </c>
      <c r="K19" s="1">
        <f t="shared" si="5"/>
        <v>0.2015573696141893</v>
      </c>
      <c r="L19" s="1">
        <f t="shared" si="5"/>
        <v>0.92150415185437295</v>
      </c>
      <c r="M19" s="1">
        <f t="shared" si="5"/>
        <v>0.18978641922872064</v>
      </c>
      <c r="N19" s="1">
        <f t="shared" si="5"/>
        <v>0.94341976168356723</v>
      </c>
      <c r="O19" s="1">
        <f t="shared" si="5"/>
        <v>0.18826433214650629</v>
      </c>
      <c r="P19" s="1">
        <f t="shared" si="5"/>
        <v>0.95145109411477946</v>
      </c>
      <c r="Q19" s="1">
        <f t="shared" si="5"/>
        <v>0.15239997687259685</v>
      </c>
      <c r="R19" s="1">
        <f t="shared" si="5"/>
        <v>0.88200887655756888</v>
      </c>
      <c r="S19" s="1">
        <f t="shared" si="5"/>
        <v>0.14883381741377807</v>
      </c>
      <c r="T19" s="1">
        <f t="shared" si="5"/>
        <v>0.87764464900788275</v>
      </c>
      <c r="U19" s="1">
        <f t="shared" si="5"/>
        <v>0.14127305948915816</v>
      </c>
      <c r="V19" s="1">
        <f t="shared" si="5"/>
        <v>0.88096085739878793</v>
      </c>
      <c r="W19" s="1">
        <f t="shared" si="5"/>
        <v>0.13610246551185498</v>
      </c>
      <c r="X19" s="1">
        <f t="shared" si="5"/>
        <v>0.87357457499597824</v>
      </c>
      <c r="Z19" s="1">
        <f>Z17*(A6*E6+A6*E13+E6*A13)</f>
        <v>0</v>
      </c>
      <c r="AA19" s="1">
        <f>AA17*(B6*F6+B6*F13+F6*B13)</f>
        <v>0.14897555832535639</v>
      </c>
      <c r="AB19" s="1">
        <f>AB17*(Z19*C6+Z19*C13+C6*Z50)</f>
        <v>0</v>
      </c>
      <c r="AC19" s="1">
        <f>AC17*(AA19*D6+AA19*D13+D6*AA50)</f>
        <v>0.16461491387129509</v>
      </c>
    </row>
    <row r="20" spans="1:29" x14ac:dyDescent="0.3">
      <c r="A20">
        <f>E6*(C15+C16+C17)+E7*C17+E8*(C15+C16)</f>
        <v>0</v>
      </c>
      <c r="B20">
        <f>F6*(D15+D16+D17)+F7*D17+F8*(D15+D16)</f>
        <v>7.4328634914415187E-2</v>
      </c>
    </row>
    <row r="21" spans="1:29" x14ac:dyDescent="0.3">
      <c r="A21">
        <f>1-A20</f>
        <v>1</v>
      </c>
      <c r="B21">
        <f>1-B20</f>
        <v>0.92567136508558479</v>
      </c>
    </row>
    <row r="22" spans="1:29" ht="25" customHeight="1" x14ac:dyDescent="0.3">
      <c r="A22">
        <f>1/A21</f>
        <v>1</v>
      </c>
      <c r="B22">
        <f>1/B21</f>
        <v>1.0802970014174988</v>
      </c>
    </row>
    <row r="23" spans="1:29" x14ac:dyDescent="0.3">
      <c r="A23">
        <f>G8*(SUM(E15,E17))+G7*E17+G6*SUM(E15:E17)</f>
        <v>0</v>
      </c>
      <c r="B23">
        <f>H8*(SUM(F15,F17))+H7*F17+H6*SUM(F15:F17)</f>
        <v>2.3548481032909848E-2</v>
      </c>
    </row>
    <row r="24" spans="1:29" x14ac:dyDescent="0.3">
      <c r="A24">
        <f>1-A23</f>
        <v>1</v>
      </c>
      <c r="B24">
        <f>1-B23</f>
        <v>0.97645151896709015</v>
      </c>
    </row>
    <row r="25" spans="1:29" ht="1.5" customHeight="1" x14ac:dyDescent="0.3">
      <c r="A25">
        <f>1/A24</f>
        <v>1</v>
      </c>
      <c r="B25">
        <f>1/B24</f>
        <v>1.0241163852741197</v>
      </c>
    </row>
    <row r="26" spans="1:29" x14ac:dyDescent="0.3">
      <c r="A26">
        <f>I6*(SUM(G15:G17))+I7*(G16+G17)+I8*(SUM(G15,G17))</f>
        <v>5.922952151379994E-3</v>
      </c>
      <c r="B26">
        <f>J6*(SUM(H15:H17))+J7*(H16+H17)+J8*(SUM(H15,H17))</f>
        <v>0.14722366995564395</v>
      </c>
    </row>
    <row r="27" spans="1:29" x14ac:dyDescent="0.3">
      <c r="A27">
        <f>1-A26</f>
        <v>0.99407704784862005</v>
      </c>
      <c r="B27">
        <f>1-B26</f>
        <v>0.85277633004435605</v>
      </c>
    </row>
    <row r="28" spans="1:29" x14ac:dyDescent="0.3">
      <c r="A28">
        <f>1/A27</f>
        <v>1.0059582425368319</v>
      </c>
      <c r="B28">
        <f>1/B27</f>
        <v>1.1726404272360447</v>
      </c>
    </row>
    <row r="29" spans="1:29" x14ac:dyDescent="0.3">
      <c r="A29">
        <f>K6*SUM(I15:I16)+K8*SUM(I15:I16)</f>
        <v>0</v>
      </c>
      <c r="B29">
        <f>L6*SUM(J15:J16)+L8*SUM(J15:J16)</f>
        <v>2.2486679904089223E-2</v>
      </c>
    </row>
    <row r="30" spans="1:29" x14ac:dyDescent="0.3">
      <c r="A30">
        <f>1-A29</f>
        <v>1</v>
      </c>
      <c r="B30">
        <f>1-B29</f>
        <v>0.97751332009591074</v>
      </c>
    </row>
    <row r="31" spans="1:29" x14ac:dyDescent="0.3">
      <c r="A31">
        <f>1/A30</f>
        <v>1</v>
      </c>
      <c r="B31">
        <f>1/B30</f>
        <v>1.0230039626486962</v>
      </c>
    </row>
    <row r="32" spans="1:29" x14ac:dyDescent="0.3">
      <c r="A32">
        <f>M6*SUM(K15:K16)+M8*SUM(K15:K16)</f>
        <v>0</v>
      </c>
      <c r="B32">
        <f>N6*SUM(L15:L16)+N8*SUM(L15:L16)</f>
        <v>3.3777166816997009E-2</v>
      </c>
    </row>
    <row r="33" spans="1:29" x14ac:dyDescent="0.3">
      <c r="A33">
        <f>1-A32</f>
        <v>1</v>
      </c>
      <c r="B33">
        <f>1-B32</f>
        <v>0.96622283318300295</v>
      </c>
    </row>
    <row r="34" spans="1:29" x14ac:dyDescent="0.3">
      <c r="A34">
        <f>1/A33</f>
        <v>1</v>
      </c>
      <c r="B34">
        <f>1/B33</f>
        <v>1.0349579472322401</v>
      </c>
    </row>
    <row r="35" spans="1:29" x14ac:dyDescent="0.3">
      <c r="A35">
        <f>O6*SUM(M15,M16)+O7*M16</f>
        <v>1.9636063848440313E-3</v>
      </c>
      <c r="B35">
        <f>P6*SUM(N15,N16)+P7*N16</f>
        <v>1.8398506293503192E-2</v>
      </c>
    </row>
    <row r="36" spans="1:29" x14ac:dyDescent="0.3">
      <c r="A36">
        <f>1-A35</f>
        <v>0.99803639361515595</v>
      </c>
      <c r="B36">
        <f>1-B35</f>
        <v>0.98160149370649685</v>
      </c>
    </row>
    <row r="37" spans="1:29" ht="0.5" customHeight="1" x14ac:dyDescent="0.3">
      <c r="A37">
        <f>1/A36</f>
        <v>1.0019674697209502</v>
      </c>
      <c r="B37">
        <f>1/B36</f>
        <v>1.0187433560477084</v>
      </c>
    </row>
    <row r="38" spans="1:29" x14ac:dyDescent="0.3">
      <c r="A38">
        <f>Q6*O15+Q8*O15</f>
        <v>0</v>
      </c>
      <c r="B38">
        <f>R6*P15+R8*P15</f>
        <v>3.1515176031551934E-2</v>
      </c>
    </row>
    <row r="39" spans="1:29" x14ac:dyDescent="0.3">
      <c r="A39">
        <f>1-A38</f>
        <v>1</v>
      </c>
      <c r="B39">
        <f>1-B38</f>
        <v>0.96848482396844804</v>
      </c>
    </row>
    <row r="40" spans="1:29" x14ac:dyDescent="0.3">
      <c r="A40">
        <f>1/A39</f>
        <v>1</v>
      </c>
      <c r="B40">
        <f>1/B39</f>
        <v>1.032540701982728</v>
      </c>
    </row>
    <row r="41" spans="1:29" x14ac:dyDescent="0.3">
      <c r="A41">
        <f>Q15*(S6+S8)</f>
        <v>0</v>
      </c>
      <c r="B41">
        <f>R15*(T6+T8)</f>
        <v>3.3634204562386144E-3</v>
      </c>
    </row>
    <row r="42" spans="1:29" x14ac:dyDescent="0.3">
      <c r="A42">
        <f>1-A41</f>
        <v>1</v>
      </c>
      <c r="B42">
        <f>1-B41</f>
        <v>0.99663657954376139</v>
      </c>
    </row>
    <row r="43" spans="1:29" x14ac:dyDescent="0.3">
      <c r="A43">
        <f>1/A42</f>
        <v>1</v>
      </c>
      <c r="B43">
        <f>1/B42</f>
        <v>1.0033747712308314</v>
      </c>
    </row>
    <row r="44" spans="1:29" x14ac:dyDescent="0.3">
      <c r="A44">
        <f>S15*(U6+U8)</f>
        <v>0</v>
      </c>
      <c r="B44">
        <f>T15*(V6+V8)</f>
        <v>1.1036498308105209E-2</v>
      </c>
    </row>
    <row r="45" spans="1:29" x14ac:dyDescent="0.3">
      <c r="A45">
        <f>1-A44</f>
        <v>1</v>
      </c>
      <c r="B45">
        <f>1-B44</f>
        <v>0.98896350169189484</v>
      </c>
    </row>
    <row r="46" spans="1:29" x14ac:dyDescent="0.3">
      <c r="A46">
        <f>1/A45</f>
        <v>1</v>
      </c>
      <c r="B46">
        <f>1/B45</f>
        <v>1.0111596618977587</v>
      </c>
    </row>
    <row r="47" spans="1:29" x14ac:dyDescent="0.3">
      <c r="A47">
        <f>U15*SUM(W6,W8)</f>
        <v>0</v>
      </c>
      <c r="B47">
        <f>V15*SUM(X6,X8)</f>
        <v>7.2770869195694426E-3</v>
      </c>
      <c r="Z47">
        <f>Z17*(A7*E7+A7*E13+E7*A13)</f>
        <v>0.20928871999999998</v>
      </c>
      <c r="AA47">
        <f>AA17*(B7*F7+B7*F13+F7*B13)</f>
        <v>0.60537866706912036</v>
      </c>
      <c r="AB47">
        <f>AB17*(Z47*C7+Z47*C13+C7*Z50)</f>
        <v>0.19938357861274797</v>
      </c>
      <c r="AC47">
        <f>AC17*(AA47*D7+AA47*D13+D7*AA50)</f>
        <v>0.85326399791308583</v>
      </c>
    </row>
    <row r="48" spans="1:29" x14ac:dyDescent="0.3">
      <c r="A48">
        <f>1-A47</f>
        <v>1</v>
      </c>
      <c r="B48">
        <f>1-B47</f>
        <v>0.99272291308043059</v>
      </c>
      <c r="Z48">
        <f>Z17*(A8*E7+A8*E13+E7*A13)</f>
        <v>2.4409880000000002E-2</v>
      </c>
      <c r="AA48">
        <f>AA17*(B8*F7+B8*F13+F7*B13)</f>
        <v>0.21538705738448011</v>
      </c>
      <c r="AB48">
        <f>AB17*(Z48*C8+Z48*C13+C8*Z50)</f>
        <v>1.9606012881809475E-2</v>
      </c>
      <c r="AC48">
        <f>AC17*(AA48*D8+AA48*D13+D8*AA50)</f>
        <v>0.26340004113671522</v>
      </c>
    </row>
    <row r="49" spans="1:29" x14ac:dyDescent="0.3">
      <c r="A49">
        <f>1/A48</f>
        <v>1</v>
      </c>
      <c r="B49">
        <f>1/B48</f>
        <v>1.0073304311038702</v>
      </c>
    </row>
    <row r="50" spans="1:29" x14ac:dyDescent="0.3">
      <c r="Z50">
        <f>Z17*E13*A13</f>
        <v>0.30110620000000005</v>
      </c>
      <c r="AA50">
        <f>AA17*F13*B13</f>
        <v>0.7733482846290477</v>
      </c>
      <c r="AB50">
        <f>AB17*C13*Z50</f>
        <v>0.24184846611260283</v>
      </c>
      <c r="AC50">
        <f>AC17*D13*AA50</f>
        <v>0.799194158959602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10" workbookViewId="0">
      <selection activeCell="I28" sqref="I28"/>
    </sheetView>
  </sheetViews>
  <sheetFormatPr defaultRowHeight="14" x14ac:dyDescent="0.3"/>
  <sheetData>
    <row r="1" spans="1:24" x14ac:dyDescent="0.3">
      <c r="A1" s="7">
        <v>0.2</v>
      </c>
      <c r="B1" s="7">
        <v>0.43</v>
      </c>
      <c r="C1" s="8">
        <v>0.13</v>
      </c>
      <c r="D1" s="8">
        <v>0.33</v>
      </c>
      <c r="E1" s="9">
        <v>0.17</v>
      </c>
      <c r="F1" s="9">
        <v>0.6</v>
      </c>
      <c r="G1" s="10">
        <v>0.17</v>
      </c>
      <c r="H1" s="10">
        <v>0.25</v>
      </c>
      <c r="I1" s="11">
        <v>0.2</v>
      </c>
      <c r="J1" s="11">
        <v>0.32</v>
      </c>
      <c r="K1" s="12">
        <v>0.2</v>
      </c>
      <c r="L1" s="12">
        <v>0.3</v>
      </c>
      <c r="M1" s="13">
        <v>0.17</v>
      </c>
      <c r="N1" s="13">
        <v>0.25</v>
      </c>
      <c r="O1" s="7">
        <v>0.25</v>
      </c>
      <c r="P1" s="7">
        <v>0.25</v>
      </c>
      <c r="Q1" s="14">
        <v>0.16</v>
      </c>
      <c r="R1" s="14">
        <v>0.27</v>
      </c>
      <c r="S1" s="9">
        <v>0.22</v>
      </c>
      <c r="T1" s="9">
        <v>0.34</v>
      </c>
      <c r="U1" s="15">
        <v>0.23</v>
      </c>
      <c r="V1" s="15">
        <v>0.33</v>
      </c>
      <c r="W1" s="16">
        <v>0.18</v>
      </c>
      <c r="X1" s="16">
        <v>0.4</v>
      </c>
    </row>
    <row r="2" spans="1:24" x14ac:dyDescent="0.3">
      <c r="A2" s="7">
        <v>0.13</v>
      </c>
      <c r="B2" s="7">
        <v>0.21</v>
      </c>
      <c r="C2" s="8">
        <v>0.13</v>
      </c>
      <c r="D2" s="8">
        <v>0.33</v>
      </c>
      <c r="E2" s="9">
        <v>0.11</v>
      </c>
      <c r="F2" s="9">
        <v>0.3</v>
      </c>
      <c r="G2" s="10">
        <v>0.21</v>
      </c>
      <c r="H2" s="10">
        <v>0.3</v>
      </c>
      <c r="I2" s="11">
        <v>0.23</v>
      </c>
      <c r="J2" s="11">
        <v>0.36</v>
      </c>
      <c r="K2" s="12">
        <v>0.23</v>
      </c>
      <c r="L2" s="12">
        <v>0.34</v>
      </c>
      <c r="M2" s="13">
        <v>0.21</v>
      </c>
      <c r="N2" s="13">
        <v>0.3</v>
      </c>
      <c r="O2" s="7">
        <v>0.25</v>
      </c>
      <c r="P2" s="7">
        <v>0.25</v>
      </c>
      <c r="Q2" s="14">
        <v>0.27</v>
      </c>
      <c r="R2" s="14">
        <v>0.54</v>
      </c>
      <c r="S2" s="9">
        <v>0.19</v>
      </c>
      <c r="T2" s="9">
        <v>0.27</v>
      </c>
      <c r="U2" s="15">
        <v>0.18</v>
      </c>
      <c r="V2" s="15">
        <v>0.28000000000000003</v>
      </c>
      <c r="W2" s="16">
        <v>0.18</v>
      </c>
      <c r="X2" s="16">
        <v>0.4</v>
      </c>
    </row>
    <row r="3" spans="1:24" x14ac:dyDescent="0.3">
      <c r="A3" s="7">
        <v>0.2</v>
      </c>
      <c r="B3" s="7">
        <v>0.43</v>
      </c>
      <c r="C3" s="8">
        <v>0.13</v>
      </c>
      <c r="D3" s="8">
        <v>0.33</v>
      </c>
      <c r="E3" s="9">
        <v>0.11</v>
      </c>
      <c r="F3" s="9">
        <v>0.3</v>
      </c>
      <c r="G3" s="10">
        <v>0.25</v>
      </c>
      <c r="H3" s="10">
        <v>0.35</v>
      </c>
      <c r="I3" s="11">
        <v>0.21</v>
      </c>
      <c r="J3" s="11">
        <v>0.33</v>
      </c>
      <c r="K3" s="12">
        <v>0.19</v>
      </c>
      <c r="L3" s="12">
        <v>0.28999999999999998</v>
      </c>
      <c r="M3" s="13">
        <v>0.25</v>
      </c>
      <c r="N3" s="13">
        <v>0.35</v>
      </c>
      <c r="O3" s="7">
        <v>0.27</v>
      </c>
      <c r="P3" s="7">
        <v>0.27</v>
      </c>
      <c r="Q3" s="14">
        <v>0.16</v>
      </c>
      <c r="R3" s="14">
        <v>0.27</v>
      </c>
      <c r="S3" s="9">
        <v>0.22</v>
      </c>
      <c r="T3" s="9">
        <v>0.34</v>
      </c>
      <c r="U3" s="15">
        <v>0.23</v>
      </c>
      <c r="V3" s="15">
        <v>0.33</v>
      </c>
      <c r="W3" s="16">
        <v>0.18</v>
      </c>
      <c r="X3" s="16">
        <v>0.4</v>
      </c>
    </row>
    <row r="4" spans="1:24" x14ac:dyDescent="0.3">
      <c r="A4" s="7">
        <v>0.4</v>
      </c>
      <c r="B4" s="7">
        <v>1</v>
      </c>
      <c r="C4" s="8">
        <v>0.2</v>
      </c>
      <c r="D4" s="8">
        <v>0.67</v>
      </c>
      <c r="E4" s="9">
        <v>0.17</v>
      </c>
      <c r="F4" s="9">
        <v>0.6</v>
      </c>
      <c r="G4" s="10">
        <v>0.21</v>
      </c>
      <c r="H4" s="10">
        <v>0.3</v>
      </c>
      <c r="I4" s="11">
        <v>0.15</v>
      </c>
      <c r="J4" s="11">
        <v>0.24</v>
      </c>
      <c r="K4" s="12">
        <v>0.22</v>
      </c>
      <c r="L4" s="12">
        <v>0.3</v>
      </c>
      <c r="M4" s="13">
        <v>0.21</v>
      </c>
      <c r="N4" s="13">
        <v>0.3</v>
      </c>
      <c r="O4" s="7">
        <v>0.23</v>
      </c>
      <c r="P4" s="7">
        <v>0.23</v>
      </c>
      <c r="Q4" s="14">
        <v>0.16</v>
      </c>
      <c r="R4" s="14">
        <v>0.27</v>
      </c>
      <c r="S4" s="9">
        <v>0.19</v>
      </c>
      <c r="T4" s="9">
        <v>0.27</v>
      </c>
      <c r="U4" s="15">
        <v>0.18</v>
      </c>
      <c r="V4" s="15">
        <v>0.28000000000000003</v>
      </c>
      <c r="W4" s="16">
        <v>0.14000000000000001</v>
      </c>
      <c r="X4" s="16">
        <v>0.27</v>
      </c>
    </row>
    <row r="5" spans="1:24" s="17" customFormat="1" x14ac:dyDescent="0.3">
      <c r="A5" s="17">
        <f>SUM(A1:A4)</f>
        <v>0.93</v>
      </c>
      <c r="B5" s="17">
        <f t="shared" ref="B5:X5" si="0">SUM(B1:B4)</f>
        <v>2.0700000000000003</v>
      </c>
      <c r="C5" s="17">
        <f t="shared" si="0"/>
        <v>0.59000000000000008</v>
      </c>
      <c r="D5" s="17">
        <f t="shared" si="0"/>
        <v>1.6600000000000001</v>
      </c>
      <c r="E5" s="17">
        <f t="shared" si="0"/>
        <v>0.56000000000000005</v>
      </c>
      <c r="F5" s="17">
        <f t="shared" si="0"/>
        <v>1.7999999999999998</v>
      </c>
      <c r="G5" s="17">
        <f t="shared" si="0"/>
        <v>0.84</v>
      </c>
      <c r="H5" s="17">
        <f t="shared" si="0"/>
        <v>1.2</v>
      </c>
      <c r="I5" s="17">
        <f t="shared" si="0"/>
        <v>0.79</v>
      </c>
      <c r="J5" s="17">
        <f t="shared" si="0"/>
        <v>1.25</v>
      </c>
      <c r="K5" s="17">
        <f t="shared" si="0"/>
        <v>0.84000000000000008</v>
      </c>
      <c r="L5" s="17">
        <f t="shared" si="0"/>
        <v>1.23</v>
      </c>
      <c r="M5" s="17">
        <f t="shared" si="0"/>
        <v>0.84</v>
      </c>
      <c r="N5" s="17">
        <f t="shared" si="0"/>
        <v>1.2</v>
      </c>
      <c r="O5" s="17">
        <f t="shared" si="0"/>
        <v>1</v>
      </c>
      <c r="P5" s="17">
        <f t="shared" si="0"/>
        <v>1</v>
      </c>
      <c r="Q5" s="17">
        <f t="shared" si="0"/>
        <v>0.75000000000000011</v>
      </c>
      <c r="R5" s="17">
        <f t="shared" si="0"/>
        <v>1.35</v>
      </c>
      <c r="S5" s="17">
        <f t="shared" si="0"/>
        <v>0.82000000000000006</v>
      </c>
      <c r="T5" s="17">
        <f t="shared" si="0"/>
        <v>1.2200000000000002</v>
      </c>
      <c r="U5" s="17">
        <f t="shared" si="0"/>
        <v>0.82000000000000006</v>
      </c>
      <c r="V5" s="17">
        <f t="shared" si="0"/>
        <v>1.2200000000000002</v>
      </c>
      <c r="W5" s="17">
        <f t="shared" si="0"/>
        <v>0.68</v>
      </c>
      <c r="X5" s="17">
        <f t="shared" si="0"/>
        <v>1.4700000000000002</v>
      </c>
    </row>
    <row r="6" spans="1:24" x14ac:dyDescent="0.3">
      <c r="A6">
        <f>A5/4</f>
        <v>0.23250000000000001</v>
      </c>
      <c r="B6">
        <f t="shared" ref="B6:X6" si="1">B5/4</f>
        <v>0.51750000000000007</v>
      </c>
      <c r="C6">
        <f t="shared" si="1"/>
        <v>0.14750000000000002</v>
      </c>
      <c r="D6">
        <f t="shared" si="1"/>
        <v>0.41500000000000004</v>
      </c>
      <c r="E6">
        <f t="shared" si="1"/>
        <v>0.14000000000000001</v>
      </c>
      <c r="F6">
        <f t="shared" si="1"/>
        <v>0.44999999999999996</v>
      </c>
      <c r="G6">
        <f t="shared" si="1"/>
        <v>0.21</v>
      </c>
      <c r="H6">
        <f t="shared" si="1"/>
        <v>0.3</v>
      </c>
      <c r="I6">
        <f t="shared" si="1"/>
        <v>0.19750000000000001</v>
      </c>
      <c r="J6">
        <f t="shared" si="1"/>
        <v>0.3125</v>
      </c>
      <c r="K6">
        <f t="shared" si="1"/>
        <v>0.21000000000000002</v>
      </c>
      <c r="L6">
        <f t="shared" si="1"/>
        <v>0.3075</v>
      </c>
      <c r="M6">
        <f t="shared" si="1"/>
        <v>0.21</v>
      </c>
      <c r="N6">
        <f t="shared" si="1"/>
        <v>0.3</v>
      </c>
      <c r="O6">
        <f t="shared" si="1"/>
        <v>0.25</v>
      </c>
      <c r="P6">
        <f t="shared" si="1"/>
        <v>0.25</v>
      </c>
      <c r="Q6">
        <f t="shared" si="1"/>
        <v>0.18750000000000003</v>
      </c>
      <c r="R6">
        <f t="shared" si="1"/>
        <v>0.33750000000000002</v>
      </c>
      <c r="S6">
        <f t="shared" si="1"/>
        <v>0.20500000000000002</v>
      </c>
      <c r="T6">
        <f t="shared" si="1"/>
        <v>0.30500000000000005</v>
      </c>
      <c r="U6">
        <f t="shared" si="1"/>
        <v>0.20500000000000002</v>
      </c>
      <c r="V6">
        <f t="shared" si="1"/>
        <v>0.30500000000000005</v>
      </c>
      <c r="W6">
        <f t="shared" si="1"/>
        <v>0.17</v>
      </c>
      <c r="X6">
        <f t="shared" si="1"/>
        <v>0.36750000000000005</v>
      </c>
    </row>
    <row r="7" spans="1:24" x14ac:dyDescent="0.3">
      <c r="A7">
        <f>A1/0.93</f>
        <v>0.21505376344086022</v>
      </c>
      <c r="B7">
        <f>B1/2.07</f>
        <v>0.20772946859903382</v>
      </c>
      <c r="C7">
        <f>C1/0.59</f>
        <v>0.22033898305084748</v>
      </c>
      <c r="D7">
        <f>D1/1.66</f>
        <v>0.1987951807228916</v>
      </c>
      <c r="E7">
        <f>E1/0.56</f>
        <v>0.30357142857142855</v>
      </c>
      <c r="F7">
        <f>F1/1.8</f>
        <v>0.33333333333333331</v>
      </c>
      <c r="G7">
        <f>G1/0.84</f>
        <v>0.20238095238095241</v>
      </c>
      <c r="H7">
        <f>H1/1.2</f>
        <v>0.20833333333333334</v>
      </c>
      <c r="I7">
        <f>I1/0.79</f>
        <v>0.25316455696202533</v>
      </c>
      <c r="J7">
        <f>J1/1.25</f>
        <v>0.25600000000000001</v>
      </c>
      <c r="K7">
        <f>K1/0.84</f>
        <v>0.23809523809523811</v>
      </c>
      <c r="L7">
        <f>L1/1.23</f>
        <v>0.24390243902439024</v>
      </c>
      <c r="M7">
        <f>M1/0.84</f>
        <v>0.20238095238095241</v>
      </c>
      <c r="N7">
        <f>N1/1.2</f>
        <v>0.20833333333333334</v>
      </c>
      <c r="O7">
        <f>O1/1</f>
        <v>0.25</v>
      </c>
      <c r="P7">
        <f>P1/1</f>
        <v>0.25</v>
      </c>
      <c r="Q7">
        <f>Q1/0.75</f>
        <v>0.21333333333333335</v>
      </c>
      <c r="R7">
        <f>R1/1.35</f>
        <v>0.2</v>
      </c>
      <c r="S7">
        <f>S1/0.82</f>
        <v>0.26829268292682928</v>
      </c>
      <c r="T7">
        <f>T1/1.22</f>
        <v>0.27868852459016397</v>
      </c>
      <c r="U7">
        <f>U1/0.82</f>
        <v>0.28048780487804881</v>
      </c>
      <c r="V7">
        <f>V1/1.22</f>
        <v>0.27049180327868855</v>
      </c>
      <c r="W7">
        <f>W1/0.68</f>
        <v>0.26470588235294112</v>
      </c>
      <c r="X7">
        <f>X1/1.47</f>
        <v>0.27210884353741499</v>
      </c>
    </row>
    <row r="8" spans="1:24" x14ac:dyDescent="0.3">
      <c r="A8">
        <f t="shared" ref="A8:A10" si="2">A2/0.93</f>
        <v>0.13978494623655913</v>
      </c>
      <c r="B8">
        <f t="shared" ref="B8:B10" si="3">B2/2.07</f>
        <v>0.10144927536231885</v>
      </c>
      <c r="C8">
        <f t="shared" ref="C8:C10" si="4">C2/0.59</f>
        <v>0.22033898305084748</v>
      </c>
      <c r="D8">
        <f t="shared" ref="D8:D10" si="5">D2/1.66</f>
        <v>0.1987951807228916</v>
      </c>
      <c r="E8">
        <f t="shared" ref="E8:E10" si="6">E2/0.56</f>
        <v>0.19642857142857142</v>
      </c>
      <c r="F8">
        <f t="shared" ref="F8:F10" si="7">F2/1.8</f>
        <v>0.16666666666666666</v>
      </c>
      <c r="G8">
        <f t="shared" ref="G8:G10" si="8">G2/0.84</f>
        <v>0.25</v>
      </c>
      <c r="H8">
        <f t="shared" ref="H8:H10" si="9">H2/1.2</f>
        <v>0.25</v>
      </c>
      <c r="I8">
        <f t="shared" ref="I8:I10" si="10">I2/0.79</f>
        <v>0.29113924050632911</v>
      </c>
      <c r="J8">
        <f t="shared" ref="J8:J10" si="11">J2/1.25</f>
        <v>0.28799999999999998</v>
      </c>
      <c r="K8">
        <f t="shared" ref="K8:K10" si="12">K2/0.84</f>
        <v>0.27380952380952384</v>
      </c>
      <c r="L8">
        <f t="shared" ref="L8:L10" si="13">L2/1.23</f>
        <v>0.27642276422764228</v>
      </c>
      <c r="M8">
        <f t="shared" ref="M8:M10" si="14">M2/0.84</f>
        <v>0.25</v>
      </c>
      <c r="N8">
        <f t="shared" ref="N8:N10" si="15">N2/1.2</f>
        <v>0.25</v>
      </c>
      <c r="O8">
        <f t="shared" ref="O8:P10" si="16">O2/1</f>
        <v>0.25</v>
      </c>
      <c r="P8">
        <f t="shared" si="16"/>
        <v>0.25</v>
      </c>
      <c r="Q8">
        <f t="shared" ref="Q8:Q10" si="17">Q2/0.75</f>
        <v>0.36000000000000004</v>
      </c>
      <c r="R8">
        <f t="shared" ref="R8:R10" si="18">R2/1.35</f>
        <v>0.4</v>
      </c>
      <c r="S8">
        <f t="shared" ref="S8:S10" si="19">S2/0.82</f>
        <v>0.23170731707317074</v>
      </c>
      <c r="T8">
        <f t="shared" ref="T8:T10" si="20">T2/1.22</f>
        <v>0.22131147540983609</v>
      </c>
      <c r="U8">
        <f t="shared" ref="U8:U10" si="21">U2/0.82</f>
        <v>0.21951219512195122</v>
      </c>
      <c r="V8">
        <f t="shared" ref="V8:V10" si="22">V2/1.22</f>
        <v>0.22950819672131151</v>
      </c>
      <c r="W8">
        <f t="shared" ref="W8:W10" si="23">W2/0.68</f>
        <v>0.26470588235294112</v>
      </c>
      <c r="X8">
        <f t="shared" ref="X8:X10" si="24">X2/1.47</f>
        <v>0.27210884353741499</v>
      </c>
    </row>
    <row r="9" spans="1:24" x14ac:dyDescent="0.3">
      <c r="A9">
        <f t="shared" si="2"/>
        <v>0.21505376344086022</v>
      </c>
      <c r="B9">
        <f t="shared" si="3"/>
        <v>0.20772946859903382</v>
      </c>
      <c r="C9">
        <f t="shared" si="4"/>
        <v>0.22033898305084748</v>
      </c>
      <c r="D9">
        <f t="shared" si="5"/>
        <v>0.1987951807228916</v>
      </c>
      <c r="E9">
        <f t="shared" si="6"/>
        <v>0.19642857142857142</v>
      </c>
      <c r="F9">
        <f t="shared" si="7"/>
        <v>0.16666666666666666</v>
      </c>
      <c r="G9">
        <f t="shared" si="8"/>
        <v>0.29761904761904762</v>
      </c>
      <c r="H9">
        <f t="shared" si="9"/>
        <v>0.29166666666666669</v>
      </c>
      <c r="I9">
        <f t="shared" si="10"/>
        <v>0.26582278481012656</v>
      </c>
      <c r="J9">
        <f t="shared" si="11"/>
        <v>0.26400000000000001</v>
      </c>
      <c r="K9">
        <f t="shared" si="12"/>
        <v>0.22619047619047619</v>
      </c>
      <c r="L9">
        <f t="shared" si="13"/>
        <v>0.23577235772357721</v>
      </c>
      <c r="M9">
        <f t="shared" si="14"/>
        <v>0.29761904761904762</v>
      </c>
      <c r="N9">
        <f t="shared" si="15"/>
        <v>0.29166666666666669</v>
      </c>
      <c r="O9">
        <f t="shared" si="16"/>
        <v>0.27</v>
      </c>
      <c r="P9">
        <f t="shared" si="16"/>
        <v>0.27</v>
      </c>
      <c r="Q9">
        <f t="shared" si="17"/>
        <v>0.21333333333333335</v>
      </c>
      <c r="R9">
        <f t="shared" si="18"/>
        <v>0.2</v>
      </c>
      <c r="S9">
        <f t="shared" si="19"/>
        <v>0.26829268292682928</v>
      </c>
      <c r="T9">
        <f t="shared" si="20"/>
        <v>0.27868852459016397</v>
      </c>
      <c r="U9">
        <f t="shared" si="21"/>
        <v>0.28048780487804881</v>
      </c>
      <c r="V9">
        <f t="shared" si="22"/>
        <v>0.27049180327868855</v>
      </c>
      <c r="W9">
        <f t="shared" si="23"/>
        <v>0.26470588235294112</v>
      </c>
      <c r="X9">
        <f t="shared" si="24"/>
        <v>0.27210884353741499</v>
      </c>
    </row>
    <row r="10" spans="1:24" x14ac:dyDescent="0.3">
      <c r="A10">
        <f t="shared" si="2"/>
        <v>0.43010752688172044</v>
      </c>
      <c r="B10">
        <f t="shared" si="3"/>
        <v>0.48309178743961356</v>
      </c>
      <c r="C10">
        <f t="shared" si="4"/>
        <v>0.33898305084745767</v>
      </c>
      <c r="D10">
        <f t="shared" si="5"/>
        <v>0.40361445783132532</v>
      </c>
      <c r="E10">
        <f t="shared" si="6"/>
        <v>0.30357142857142855</v>
      </c>
      <c r="F10">
        <f t="shared" si="7"/>
        <v>0.33333333333333331</v>
      </c>
      <c r="G10">
        <f t="shared" si="8"/>
        <v>0.25</v>
      </c>
      <c r="H10">
        <f t="shared" si="9"/>
        <v>0.25</v>
      </c>
      <c r="I10">
        <f t="shared" si="10"/>
        <v>0.18987341772151897</v>
      </c>
      <c r="J10">
        <f t="shared" si="11"/>
        <v>0.192</v>
      </c>
      <c r="K10">
        <f t="shared" si="12"/>
        <v>0.26190476190476192</v>
      </c>
      <c r="L10">
        <f t="shared" si="13"/>
        <v>0.24390243902439024</v>
      </c>
      <c r="M10">
        <f t="shared" si="14"/>
        <v>0.25</v>
      </c>
      <c r="N10">
        <f t="shared" si="15"/>
        <v>0.25</v>
      </c>
      <c r="O10">
        <f t="shared" si="16"/>
        <v>0.23</v>
      </c>
      <c r="P10">
        <f t="shared" si="16"/>
        <v>0.23</v>
      </c>
      <c r="Q10">
        <f t="shared" si="17"/>
        <v>0.21333333333333335</v>
      </c>
      <c r="R10">
        <f t="shared" si="18"/>
        <v>0.2</v>
      </c>
      <c r="S10">
        <f t="shared" si="19"/>
        <v>0.23170731707317074</v>
      </c>
      <c r="T10">
        <f t="shared" si="20"/>
        <v>0.22131147540983609</v>
      </c>
      <c r="U10">
        <f t="shared" si="21"/>
        <v>0.21951219512195122</v>
      </c>
      <c r="V10">
        <f t="shared" si="22"/>
        <v>0.22950819672131151</v>
      </c>
      <c r="W10">
        <f t="shared" si="23"/>
        <v>0.20588235294117649</v>
      </c>
      <c r="X10">
        <f t="shared" si="24"/>
        <v>0.18367346938775511</v>
      </c>
    </row>
    <row r="12" spans="1:24" x14ac:dyDescent="0.3">
      <c r="A12">
        <f>LN(A7)</f>
        <v>-1.536867219599265</v>
      </c>
      <c r="B12">
        <f t="shared" ref="B12:X15" si="25">LN(B7)</f>
        <v>-1.5715186775718066</v>
      </c>
      <c r="C12">
        <f t="shared" si="25"/>
        <v>-1.5125880864441825</v>
      </c>
      <c r="D12">
        <f t="shared" si="25"/>
        <v>-1.6154802268900628</v>
      </c>
      <c r="E12">
        <f t="shared" si="25"/>
        <v>-1.1921383466789333</v>
      </c>
      <c r="F12">
        <f t="shared" si="25"/>
        <v>-1.0986122886681098</v>
      </c>
      <c r="G12">
        <f t="shared" si="25"/>
        <v>-1.5976034547870974</v>
      </c>
      <c r="H12">
        <f t="shared" si="25"/>
        <v>-1.5686159179138452</v>
      </c>
      <c r="I12">
        <f t="shared" si="25"/>
        <v>-1.3737155789130304</v>
      </c>
      <c r="J12">
        <f t="shared" si="25"/>
        <v>-1.3625778345025745</v>
      </c>
      <c r="K12">
        <f t="shared" si="25"/>
        <v>-1.4350845252893225</v>
      </c>
      <c r="L12">
        <f t="shared" si="25"/>
        <v>-1.410986973710262</v>
      </c>
      <c r="M12">
        <f t="shared" si="25"/>
        <v>-1.5976034547870974</v>
      </c>
      <c r="N12">
        <f t="shared" si="25"/>
        <v>-1.5686159179138452</v>
      </c>
      <c r="O12">
        <f t="shared" si="25"/>
        <v>-1.3862943611198906</v>
      </c>
      <c r="P12">
        <f t="shared" si="25"/>
        <v>-1.3862943611198906</v>
      </c>
      <c r="Q12">
        <f t="shared" si="25"/>
        <v>-1.5448993912965292</v>
      </c>
      <c r="R12">
        <f t="shared" si="25"/>
        <v>-1.6094379124341003</v>
      </c>
      <c r="S12">
        <f t="shared" si="25"/>
        <v>-1.3156767939059373</v>
      </c>
      <c r="T12">
        <f t="shared" si="25"/>
        <v>-1.277660520117095</v>
      </c>
      <c r="U12">
        <f t="shared" si="25"/>
        <v>-1.2712250313351032</v>
      </c>
      <c r="V12">
        <f t="shared" si="25"/>
        <v>-1.3075134832667763</v>
      </c>
      <c r="W12">
        <f t="shared" si="25"/>
        <v>-1.3291359472799422</v>
      </c>
      <c r="X12">
        <f t="shared" si="25"/>
        <v>-1.3015531326648</v>
      </c>
    </row>
    <row r="13" spans="1:24" x14ac:dyDescent="0.3">
      <c r="A13">
        <f t="shared" ref="A13:P15" si="26">LN(A8)</f>
        <v>-1.9676501356917193</v>
      </c>
      <c r="B13">
        <f t="shared" si="26"/>
        <v>-2.2881963555419462</v>
      </c>
      <c r="C13">
        <f t="shared" si="26"/>
        <v>-1.5125880864441825</v>
      </c>
      <c r="D13">
        <f t="shared" si="26"/>
        <v>-1.6154802268900628</v>
      </c>
      <c r="E13">
        <f t="shared" si="26"/>
        <v>-1.6274564179367788</v>
      </c>
      <c r="F13">
        <f t="shared" si="26"/>
        <v>-1.791759469228055</v>
      </c>
      <c r="G13">
        <f t="shared" si="26"/>
        <v>-1.3862943611198906</v>
      </c>
      <c r="H13">
        <f t="shared" si="26"/>
        <v>-1.3862943611198906</v>
      </c>
      <c r="I13">
        <f t="shared" si="26"/>
        <v>-1.2339536365378718</v>
      </c>
      <c r="J13">
        <f t="shared" si="26"/>
        <v>-1.2447947988461912</v>
      </c>
      <c r="K13">
        <f t="shared" si="26"/>
        <v>-1.2953225829141639</v>
      </c>
      <c r="L13">
        <f t="shared" si="26"/>
        <v>-1.2858238307562562</v>
      </c>
      <c r="M13">
        <f t="shared" si="26"/>
        <v>-1.3862943611198906</v>
      </c>
      <c r="N13">
        <f t="shared" si="26"/>
        <v>-1.3862943611198906</v>
      </c>
      <c r="O13">
        <f t="shared" si="26"/>
        <v>-1.3862943611198906</v>
      </c>
      <c r="P13">
        <f t="shared" si="26"/>
        <v>-1.3862943611198906</v>
      </c>
      <c r="Q13">
        <f t="shared" si="25"/>
        <v>-1.0216512475319812</v>
      </c>
      <c r="R13">
        <f t="shared" si="25"/>
        <v>-0.916290731874155</v>
      </c>
      <c r="S13">
        <f t="shared" si="25"/>
        <v>-1.4622802680978126</v>
      </c>
      <c r="T13">
        <f t="shared" si="25"/>
        <v>-1.5081841787289274</v>
      </c>
      <c r="U13">
        <f t="shared" si="25"/>
        <v>-1.5163474893680884</v>
      </c>
      <c r="V13">
        <f t="shared" si="25"/>
        <v>-1.4718165345580525</v>
      </c>
      <c r="W13">
        <f t="shared" si="25"/>
        <v>-1.3291359472799422</v>
      </c>
      <c r="X13">
        <f t="shared" si="25"/>
        <v>-1.3015531326648</v>
      </c>
    </row>
    <row r="14" spans="1:24" x14ac:dyDescent="0.3">
      <c r="A14">
        <f t="shared" si="26"/>
        <v>-1.536867219599265</v>
      </c>
      <c r="B14">
        <f t="shared" si="25"/>
        <v>-1.5715186775718066</v>
      </c>
      <c r="C14">
        <f t="shared" si="25"/>
        <v>-1.5125880864441825</v>
      </c>
      <c r="D14">
        <f t="shared" si="25"/>
        <v>-1.6154802268900628</v>
      </c>
      <c r="E14">
        <f t="shared" si="25"/>
        <v>-1.6274564179367788</v>
      </c>
      <c r="F14">
        <f t="shared" si="25"/>
        <v>-1.791759469228055</v>
      </c>
      <c r="G14">
        <f t="shared" si="25"/>
        <v>-1.2119409739751128</v>
      </c>
      <c r="H14">
        <f t="shared" si="25"/>
        <v>-1.2321436812926323</v>
      </c>
      <c r="I14">
        <f t="shared" si="25"/>
        <v>-1.3249254147435987</v>
      </c>
      <c r="J14">
        <f t="shared" si="25"/>
        <v>-1.3318061758358208</v>
      </c>
      <c r="K14">
        <f t="shared" si="25"/>
        <v>-1.4863778196768731</v>
      </c>
      <c r="L14">
        <f t="shared" si="25"/>
        <v>-1.4448885253859436</v>
      </c>
      <c r="M14">
        <f t="shared" si="25"/>
        <v>-1.2119409739751128</v>
      </c>
      <c r="N14">
        <f t="shared" si="25"/>
        <v>-1.2321436812926323</v>
      </c>
      <c r="O14">
        <f t="shared" si="25"/>
        <v>-1.3093333199837622</v>
      </c>
      <c r="P14">
        <f t="shared" si="25"/>
        <v>-1.3093333199837622</v>
      </c>
      <c r="Q14">
        <f t="shared" si="25"/>
        <v>-1.5448993912965292</v>
      </c>
      <c r="R14">
        <f t="shared" si="25"/>
        <v>-1.6094379124341003</v>
      </c>
      <c r="S14">
        <f t="shared" si="25"/>
        <v>-1.3156767939059373</v>
      </c>
      <c r="T14">
        <f t="shared" si="25"/>
        <v>-1.277660520117095</v>
      </c>
      <c r="U14">
        <f t="shared" si="25"/>
        <v>-1.2712250313351032</v>
      </c>
      <c r="V14">
        <f t="shared" si="25"/>
        <v>-1.3075134832667763</v>
      </c>
      <c r="W14">
        <f t="shared" si="25"/>
        <v>-1.3291359472799422</v>
      </c>
      <c r="X14">
        <f t="shared" si="25"/>
        <v>-1.3015531326648</v>
      </c>
    </row>
    <row r="15" spans="1:24" x14ac:dyDescent="0.3">
      <c r="A15">
        <f t="shared" si="26"/>
        <v>-0.84372003903931958</v>
      </c>
      <c r="B15">
        <f t="shared" si="25"/>
        <v>-0.72754860727727766</v>
      </c>
      <c r="C15">
        <f t="shared" si="25"/>
        <v>-1.0818051703517284</v>
      </c>
      <c r="D15">
        <f t="shared" si="25"/>
        <v>-0.90729516896557716</v>
      </c>
      <c r="E15">
        <f t="shared" si="25"/>
        <v>-1.1921383466789333</v>
      </c>
      <c r="F15">
        <f t="shared" si="25"/>
        <v>-1.0986122886681098</v>
      </c>
      <c r="G15">
        <f t="shared" si="25"/>
        <v>-1.3862943611198906</v>
      </c>
      <c r="H15">
        <f t="shared" si="25"/>
        <v>-1.3862943611198906</v>
      </c>
      <c r="I15">
        <f t="shared" si="25"/>
        <v>-1.6613976513648114</v>
      </c>
      <c r="J15">
        <f t="shared" si="25"/>
        <v>-1.6502599069543555</v>
      </c>
      <c r="K15">
        <f t="shared" si="25"/>
        <v>-1.3397743454849977</v>
      </c>
      <c r="L15">
        <f t="shared" si="25"/>
        <v>-1.410986973710262</v>
      </c>
      <c r="M15">
        <f t="shared" si="25"/>
        <v>-1.3862943611198906</v>
      </c>
      <c r="N15">
        <f t="shared" si="25"/>
        <v>-1.3862943611198906</v>
      </c>
      <c r="O15">
        <f t="shared" si="25"/>
        <v>-1.4696759700589417</v>
      </c>
      <c r="P15">
        <f t="shared" si="25"/>
        <v>-1.4696759700589417</v>
      </c>
      <c r="Q15">
        <f t="shared" si="25"/>
        <v>-1.5448993912965292</v>
      </c>
      <c r="R15">
        <f t="shared" si="25"/>
        <v>-1.6094379124341003</v>
      </c>
      <c r="S15">
        <f t="shared" si="25"/>
        <v>-1.4622802680978126</v>
      </c>
      <c r="T15">
        <f t="shared" si="25"/>
        <v>-1.5081841787289274</v>
      </c>
      <c r="U15">
        <f t="shared" si="25"/>
        <v>-1.5163474893680884</v>
      </c>
      <c r="V15">
        <f t="shared" si="25"/>
        <v>-1.4718165345580525</v>
      </c>
      <c r="W15">
        <f t="shared" si="25"/>
        <v>-1.5804503755608479</v>
      </c>
      <c r="X15">
        <f t="shared" si="25"/>
        <v>-1.6945957207744071</v>
      </c>
    </row>
    <row r="17" spans="1:24" x14ac:dyDescent="0.3">
      <c r="A17">
        <f>A7*A12</f>
        <v>-0.33050907948371289</v>
      </c>
      <c r="B17">
        <f t="shared" ref="B17:X20" si="27">B7*B12</f>
        <v>-0.32645073978544775</v>
      </c>
      <c r="C17">
        <f t="shared" si="27"/>
        <v>-0.33328212074193858</v>
      </c>
      <c r="D17">
        <f t="shared" si="27"/>
        <v>-0.32114968365886792</v>
      </c>
      <c r="E17">
        <f t="shared" si="27"/>
        <v>-0.3618991409561047</v>
      </c>
      <c r="F17">
        <f t="shared" si="27"/>
        <v>-0.36620409622270322</v>
      </c>
      <c r="G17">
        <f t="shared" si="27"/>
        <v>-0.32332450870691259</v>
      </c>
      <c r="H17">
        <f t="shared" si="27"/>
        <v>-0.32679498289871778</v>
      </c>
      <c r="I17">
        <f t="shared" si="27"/>
        <v>-0.34777609592734948</v>
      </c>
      <c r="J17">
        <f t="shared" si="27"/>
        <v>-0.34881992563265907</v>
      </c>
      <c r="K17">
        <f t="shared" si="27"/>
        <v>-0.341686791735553</v>
      </c>
      <c r="L17">
        <f t="shared" si="27"/>
        <v>-0.34414316431957609</v>
      </c>
      <c r="M17">
        <f t="shared" si="27"/>
        <v>-0.32332450870691259</v>
      </c>
      <c r="N17">
        <f t="shared" si="27"/>
        <v>-0.32679498289871778</v>
      </c>
      <c r="O17">
        <f t="shared" si="27"/>
        <v>-0.34657359027997264</v>
      </c>
      <c r="P17">
        <f t="shared" si="27"/>
        <v>-0.34657359027997264</v>
      </c>
      <c r="Q17">
        <f t="shared" si="27"/>
        <v>-0.32957853680992627</v>
      </c>
      <c r="R17">
        <f t="shared" si="27"/>
        <v>-0.32188758248682009</v>
      </c>
      <c r="S17">
        <f t="shared" si="27"/>
        <v>-0.35298645690159297</v>
      </c>
      <c r="T17">
        <f t="shared" si="27"/>
        <v>-0.35606932527853469</v>
      </c>
      <c r="U17">
        <f t="shared" si="27"/>
        <v>-0.35656311854521189</v>
      </c>
      <c r="V17">
        <f t="shared" si="27"/>
        <v>-0.35367167990002968</v>
      </c>
      <c r="W17">
        <f t="shared" si="27"/>
        <v>-0.35183010369174933</v>
      </c>
      <c r="X17">
        <f t="shared" si="27"/>
        <v>-0.35416411773191842</v>
      </c>
    </row>
    <row r="18" spans="1:24" x14ac:dyDescent="0.3">
      <c r="A18">
        <f t="shared" ref="A18:P20" si="28">A8*A13</f>
        <v>-0.27504786843002527</v>
      </c>
      <c r="B18">
        <f t="shared" si="28"/>
        <v>-0.23213586215642934</v>
      </c>
      <c r="C18">
        <f t="shared" si="28"/>
        <v>-0.33328212074193858</v>
      </c>
      <c r="D18">
        <f t="shared" si="28"/>
        <v>-0.32114968365886792</v>
      </c>
      <c r="E18">
        <f t="shared" si="28"/>
        <v>-0.31967893923758156</v>
      </c>
      <c r="F18">
        <f t="shared" si="28"/>
        <v>-0.29862657820467581</v>
      </c>
      <c r="G18">
        <f t="shared" si="28"/>
        <v>-0.34657359027997264</v>
      </c>
      <c r="H18">
        <f t="shared" si="28"/>
        <v>-0.34657359027997264</v>
      </c>
      <c r="I18">
        <f t="shared" si="28"/>
        <v>-0.3592523245616589</v>
      </c>
      <c r="J18">
        <f t="shared" si="28"/>
        <v>-0.35850090206770302</v>
      </c>
      <c r="K18">
        <f t="shared" si="28"/>
        <v>-0.35467165960744967</v>
      </c>
      <c r="L18">
        <f t="shared" si="28"/>
        <v>-0.35543097760742043</v>
      </c>
      <c r="M18">
        <f t="shared" si="28"/>
        <v>-0.34657359027997264</v>
      </c>
      <c r="N18">
        <f t="shared" si="28"/>
        <v>-0.34657359027997264</v>
      </c>
      <c r="O18">
        <f t="shared" si="28"/>
        <v>-0.34657359027997264</v>
      </c>
      <c r="P18">
        <f t="shared" si="28"/>
        <v>-0.34657359027997264</v>
      </c>
      <c r="Q18">
        <f t="shared" si="27"/>
        <v>-0.36779444911151327</v>
      </c>
      <c r="R18">
        <f t="shared" si="27"/>
        <v>-0.36651629274966202</v>
      </c>
      <c r="S18">
        <f t="shared" si="27"/>
        <v>-0.33882103772998101</v>
      </c>
      <c r="T18">
        <f t="shared" si="27"/>
        <v>-0.33377846578427084</v>
      </c>
      <c r="U18">
        <f t="shared" si="27"/>
        <v>-0.33285676595884867</v>
      </c>
      <c r="V18">
        <f t="shared" si="27"/>
        <v>-0.33779395875102847</v>
      </c>
      <c r="W18">
        <f t="shared" si="27"/>
        <v>-0.35183010369174933</v>
      </c>
      <c r="X18">
        <f t="shared" si="27"/>
        <v>-0.35416411773191842</v>
      </c>
    </row>
    <row r="19" spans="1:24" x14ac:dyDescent="0.3">
      <c r="A19">
        <f t="shared" si="28"/>
        <v>-0.33050907948371289</v>
      </c>
      <c r="B19">
        <f t="shared" si="27"/>
        <v>-0.32645073978544775</v>
      </c>
      <c r="C19">
        <f t="shared" si="27"/>
        <v>-0.33328212074193858</v>
      </c>
      <c r="D19">
        <f t="shared" si="27"/>
        <v>-0.32114968365886792</v>
      </c>
      <c r="E19">
        <f t="shared" si="27"/>
        <v>-0.31967893923758156</v>
      </c>
      <c r="F19">
        <f t="shared" si="27"/>
        <v>-0.29862657820467581</v>
      </c>
      <c r="G19">
        <f t="shared" si="27"/>
        <v>-0.36069671844497403</v>
      </c>
      <c r="H19">
        <f t="shared" si="27"/>
        <v>-0.35937524037701779</v>
      </c>
      <c r="I19">
        <f t="shared" si="27"/>
        <v>-0.35219536341285534</v>
      </c>
      <c r="J19">
        <f t="shared" si="27"/>
        <v>-0.3515968304206567</v>
      </c>
      <c r="K19">
        <f t="shared" si="27"/>
        <v>-0.33620450683167369</v>
      </c>
      <c r="L19">
        <f t="shared" si="27"/>
        <v>-0.34066477427798669</v>
      </c>
      <c r="M19">
        <f t="shared" si="27"/>
        <v>-0.36069671844497403</v>
      </c>
      <c r="N19">
        <f t="shared" si="27"/>
        <v>-0.35937524037701779</v>
      </c>
      <c r="O19">
        <f t="shared" si="27"/>
        <v>-0.35351999639561582</v>
      </c>
      <c r="P19">
        <f t="shared" si="27"/>
        <v>-0.35351999639561582</v>
      </c>
      <c r="Q19">
        <f t="shared" si="27"/>
        <v>-0.32957853680992627</v>
      </c>
      <c r="R19">
        <f t="shared" si="27"/>
        <v>-0.32188758248682009</v>
      </c>
      <c r="S19">
        <f t="shared" si="27"/>
        <v>-0.35298645690159297</v>
      </c>
      <c r="T19">
        <f t="shared" si="27"/>
        <v>-0.35606932527853469</v>
      </c>
      <c r="U19">
        <f t="shared" si="27"/>
        <v>-0.35656311854521189</v>
      </c>
      <c r="V19">
        <f t="shared" si="27"/>
        <v>-0.35367167990002968</v>
      </c>
      <c r="W19">
        <f t="shared" si="27"/>
        <v>-0.35183010369174933</v>
      </c>
      <c r="X19">
        <f t="shared" si="27"/>
        <v>-0.35416411773191842</v>
      </c>
    </row>
    <row r="20" spans="1:24" x14ac:dyDescent="0.3">
      <c r="A20">
        <f t="shared" si="28"/>
        <v>-0.36289033937175036</v>
      </c>
      <c r="B20">
        <f t="shared" si="27"/>
        <v>-0.35147275713878151</v>
      </c>
      <c r="C20">
        <f t="shared" si="27"/>
        <v>-0.36671361706838257</v>
      </c>
      <c r="D20">
        <f t="shared" si="27"/>
        <v>-0.36619744771502211</v>
      </c>
      <c r="E20">
        <f t="shared" si="27"/>
        <v>-0.3618991409561047</v>
      </c>
      <c r="F20">
        <f t="shared" si="27"/>
        <v>-0.36620409622270322</v>
      </c>
      <c r="G20">
        <f t="shared" si="27"/>
        <v>-0.34657359027997264</v>
      </c>
      <c r="H20">
        <f t="shared" si="27"/>
        <v>-0.34657359027997264</v>
      </c>
      <c r="I20">
        <f t="shared" si="27"/>
        <v>-0.3154552502591414</v>
      </c>
      <c r="J20">
        <f t="shared" si="27"/>
        <v>-0.31684990213523628</v>
      </c>
      <c r="K20">
        <f t="shared" si="27"/>
        <v>-0.35089328096035655</v>
      </c>
      <c r="L20">
        <f t="shared" si="27"/>
        <v>-0.34414316431957609</v>
      </c>
      <c r="M20">
        <f t="shared" si="27"/>
        <v>-0.34657359027997264</v>
      </c>
      <c r="N20">
        <f t="shared" si="27"/>
        <v>-0.34657359027997264</v>
      </c>
      <c r="O20">
        <f t="shared" si="27"/>
        <v>-0.33802547311355663</v>
      </c>
      <c r="P20">
        <f t="shared" si="27"/>
        <v>-0.33802547311355663</v>
      </c>
      <c r="Q20">
        <f t="shared" si="27"/>
        <v>-0.32957853680992627</v>
      </c>
      <c r="R20">
        <f t="shared" si="27"/>
        <v>-0.32188758248682009</v>
      </c>
      <c r="S20">
        <f t="shared" si="27"/>
        <v>-0.33882103772998101</v>
      </c>
      <c r="T20">
        <f t="shared" si="27"/>
        <v>-0.33377846578427084</v>
      </c>
      <c r="U20">
        <f t="shared" si="27"/>
        <v>-0.33285676595884867</v>
      </c>
      <c r="V20">
        <f t="shared" si="27"/>
        <v>-0.33779395875102847</v>
      </c>
      <c r="W20">
        <f t="shared" si="27"/>
        <v>-0.32538684202723339</v>
      </c>
      <c r="X20">
        <f t="shared" si="27"/>
        <v>-0.3112522752442789</v>
      </c>
    </row>
    <row r="22" spans="1:24" x14ac:dyDescent="0.3">
      <c r="A22">
        <f>SUM(A17:A20)</f>
        <v>-1.2989563667692015</v>
      </c>
      <c r="B22">
        <f t="shared" ref="B22:X22" si="29">SUM(B17:B20)</f>
        <v>-1.2365100988661062</v>
      </c>
      <c r="C22">
        <f t="shared" si="29"/>
        <v>-1.3665599792941983</v>
      </c>
      <c r="D22">
        <f t="shared" si="29"/>
        <v>-1.3296464986916259</v>
      </c>
      <c r="E22">
        <f t="shared" si="29"/>
        <v>-1.3631561603873725</v>
      </c>
      <c r="F22">
        <f t="shared" si="29"/>
        <v>-1.3296613488547582</v>
      </c>
      <c r="G22">
        <f t="shared" si="29"/>
        <v>-1.377168407711832</v>
      </c>
      <c r="H22">
        <f t="shared" si="29"/>
        <v>-1.379317403835681</v>
      </c>
      <c r="I22">
        <f t="shared" si="29"/>
        <v>-1.3746790341610051</v>
      </c>
      <c r="J22">
        <f t="shared" si="29"/>
        <v>-1.3757675602562549</v>
      </c>
      <c r="K22">
        <f t="shared" si="29"/>
        <v>-1.3834562391350329</v>
      </c>
      <c r="L22">
        <f t="shared" si="29"/>
        <v>-1.3843820805245592</v>
      </c>
      <c r="M22">
        <f t="shared" si="29"/>
        <v>-1.377168407711832</v>
      </c>
      <c r="N22">
        <f t="shared" si="29"/>
        <v>-1.379317403835681</v>
      </c>
      <c r="O22">
        <f t="shared" si="29"/>
        <v>-1.3846926500691177</v>
      </c>
      <c r="P22">
        <f t="shared" si="29"/>
        <v>-1.3846926500691177</v>
      </c>
      <c r="Q22">
        <f t="shared" si="29"/>
        <v>-1.3565300595412919</v>
      </c>
      <c r="R22">
        <f t="shared" si="29"/>
        <v>-1.3321790402101223</v>
      </c>
      <c r="S22">
        <f t="shared" si="29"/>
        <v>-1.383614989263148</v>
      </c>
      <c r="T22">
        <f t="shared" si="29"/>
        <v>-1.3796955821256112</v>
      </c>
      <c r="U22">
        <f t="shared" si="29"/>
        <v>-1.3788397690081211</v>
      </c>
      <c r="V22">
        <f t="shared" si="29"/>
        <v>-1.3829312773021161</v>
      </c>
      <c r="W22">
        <f t="shared" si="29"/>
        <v>-1.3808771531024815</v>
      </c>
      <c r="X22">
        <f t="shared" si="29"/>
        <v>-1.3737446284400341</v>
      </c>
    </row>
    <row r="23" spans="1:24" x14ac:dyDescent="0.3">
      <c r="A23">
        <f>(-1)*(LN(4))^(-1)</f>
        <v>-0.72134752044448169</v>
      </c>
    </row>
    <row r="24" spans="1:24" x14ac:dyDescent="0.3">
      <c r="A24">
        <f>A22*(-0.72135)</f>
        <v>0.93700217516896356</v>
      </c>
      <c r="B24">
        <f t="shared" ref="B24:X24" si="30">B22*(-0.72135)</f>
        <v>0.89195655981706579</v>
      </c>
      <c r="C24">
        <f t="shared" si="30"/>
        <v>0.98576804106386995</v>
      </c>
      <c r="D24">
        <f t="shared" si="30"/>
        <v>0.95914050183120436</v>
      </c>
      <c r="E24">
        <f t="shared" si="30"/>
        <v>0.98331269629543128</v>
      </c>
      <c r="F24">
        <f t="shared" si="30"/>
        <v>0.95915121399637993</v>
      </c>
      <c r="G24">
        <f t="shared" si="30"/>
        <v>0.99342043090293009</v>
      </c>
      <c r="H24">
        <f t="shared" si="30"/>
        <v>0.99497060925686853</v>
      </c>
      <c r="I24">
        <f t="shared" si="30"/>
        <v>0.99162472129204116</v>
      </c>
      <c r="J24">
        <f t="shared" si="30"/>
        <v>0.9924099295908495</v>
      </c>
      <c r="K24">
        <f t="shared" si="30"/>
        <v>0.997956158100056</v>
      </c>
      <c r="L24">
        <f t="shared" si="30"/>
        <v>0.99862401378639087</v>
      </c>
      <c r="M24">
        <f t="shared" si="30"/>
        <v>0.99342043090293009</v>
      </c>
      <c r="N24">
        <f t="shared" si="30"/>
        <v>0.99497060925686853</v>
      </c>
      <c r="O24">
        <f t="shared" si="30"/>
        <v>0.99884804312735809</v>
      </c>
      <c r="P24">
        <f t="shared" si="30"/>
        <v>0.99884804312735809</v>
      </c>
      <c r="Q24">
        <f t="shared" si="30"/>
        <v>0.97853295845011101</v>
      </c>
      <c r="R24">
        <f t="shared" si="30"/>
        <v>0.96096735065557182</v>
      </c>
      <c r="S24">
        <f t="shared" si="30"/>
        <v>0.99807067250497183</v>
      </c>
      <c r="T24">
        <f t="shared" si="30"/>
        <v>0.99524340816630963</v>
      </c>
      <c r="U24">
        <f t="shared" si="30"/>
        <v>0.99462606737400827</v>
      </c>
      <c r="V24">
        <f t="shared" si="30"/>
        <v>0.99757747688188148</v>
      </c>
      <c r="W24">
        <f t="shared" si="30"/>
        <v>0.99609573439047505</v>
      </c>
      <c r="X24">
        <f t="shared" si="30"/>
        <v>0.99095068772521866</v>
      </c>
    </row>
    <row r="25" spans="1:24" x14ac:dyDescent="0.3">
      <c r="A25">
        <v>0.93700217516896356</v>
      </c>
      <c r="B25">
        <v>0</v>
      </c>
      <c r="C25">
        <v>0.98576804106386995</v>
      </c>
      <c r="D25">
        <v>0</v>
      </c>
      <c r="E25">
        <v>0.98331269629543128</v>
      </c>
      <c r="F25">
        <v>0</v>
      </c>
      <c r="G25">
        <v>0.99342043090293009</v>
      </c>
      <c r="H25">
        <v>0</v>
      </c>
      <c r="I25">
        <v>0.99162472129204116</v>
      </c>
      <c r="J25">
        <v>0</v>
      </c>
      <c r="K25">
        <v>0.997956158100056</v>
      </c>
      <c r="L25">
        <v>0</v>
      </c>
      <c r="M25">
        <v>0.99342043090293009</v>
      </c>
      <c r="N25">
        <v>0</v>
      </c>
      <c r="O25">
        <v>0.99884804312735809</v>
      </c>
      <c r="P25">
        <v>0</v>
      </c>
      <c r="Q25">
        <v>0.97853295845011101</v>
      </c>
      <c r="R25">
        <v>0</v>
      </c>
      <c r="S25">
        <v>0.99807067250497183</v>
      </c>
      <c r="T25">
        <v>0</v>
      </c>
      <c r="U25">
        <v>0.99462606737400827</v>
      </c>
      <c r="V25">
        <v>0</v>
      </c>
      <c r="W25">
        <v>0.99609573439047505</v>
      </c>
      <c r="X25">
        <v>0</v>
      </c>
    </row>
    <row r="26" spans="1:24" x14ac:dyDescent="0.3">
      <c r="A26">
        <v>0</v>
      </c>
      <c r="B26">
        <v>0.89195655981706579</v>
      </c>
      <c r="C26">
        <v>0</v>
      </c>
      <c r="D26">
        <v>0.95914050183120436</v>
      </c>
      <c r="E26">
        <v>0</v>
      </c>
      <c r="F26">
        <v>0.95915121399637993</v>
      </c>
      <c r="G26">
        <v>0</v>
      </c>
      <c r="H26">
        <v>0.99497060925686853</v>
      </c>
      <c r="I26">
        <v>0</v>
      </c>
      <c r="J26">
        <v>0.9924099295908495</v>
      </c>
      <c r="K26">
        <v>0</v>
      </c>
      <c r="L26">
        <v>0.99862401378639087</v>
      </c>
      <c r="M26">
        <v>0</v>
      </c>
      <c r="N26">
        <v>0.99497060925686853</v>
      </c>
      <c r="O26">
        <v>0</v>
      </c>
      <c r="P26">
        <v>0.99884804312735809</v>
      </c>
      <c r="Q26">
        <v>0</v>
      </c>
      <c r="R26">
        <v>0.96096735065557182</v>
      </c>
      <c r="S26">
        <v>0</v>
      </c>
      <c r="T26">
        <v>0.99524340816630963</v>
      </c>
      <c r="U26">
        <v>0</v>
      </c>
      <c r="V26">
        <v>0.99757747688188148</v>
      </c>
      <c r="W26">
        <v>0</v>
      </c>
      <c r="X26">
        <v>0.99095068772521866</v>
      </c>
    </row>
    <row r="27" spans="1:24" x14ac:dyDescent="0.3">
      <c r="A27">
        <f>SUM(25:25)</f>
        <v>11.848678129573148</v>
      </c>
      <c r="B27">
        <f>12-A27</f>
        <v>0.15132187042685175</v>
      </c>
    </row>
    <row r="28" spans="1:24" x14ac:dyDescent="0.3">
      <c r="A28">
        <f>SUM(26:26)</f>
        <v>11.734810404091968</v>
      </c>
      <c r="B28">
        <f>12-A28</f>
        <v>0.26518959590803171</v>
      </c>
    </row>
    <row r="29" spans="1:24" s="1" customFormat="1" x14ac:dyDescent="0.3">
      <c r="A29" s="1">
        <f>(1-A25)/0.151322</f>
        <v>0.41631636398564936</v>
      </c>
      <c r="C29" s="1">
        <f t="shared" ref="C29:W29" si="31">(1-C25)/0.151322</f>
        <v>9.4050824970130259E-2</v>
      </c>
      <c r="E29" s="1">
        <f t="shared" si="31"/>
        <v>0.11027678529604897</v>
      </c>
      <c r="G29" s="1">
        <f t="shared" si="31"/>
        <v>4.3480585090534853E-2</v>
      </c>
      <c r="I29" s="1">
        <f t="shared" si="31"/>
        <v>5.5347396333374155E-2</v>
      </c>
      <c r="K29" s="1">
        <f t="shared" si="31"/>
        <v>1.3506574721084831E-2</v>
      </c>
      <c r="M29" s="1">
        <f t="shared" si="31"/>
        <v>4.3480585090534853E-2</v>
      </c>
      <c r="O29" s="1">
        <f t="shared" si="31"/>
        <v>7.612619927319971E-3</v>
      </c>
      <c r="Q29" s="1">
        <f t="shared" si="31"/>
        <v>0.14186332159163231</v>
      </c>
      <c r="S29" s="1">
        <f t="shared" si="31"/>
        <v>1.2749814931260263E-2</v>
      </c>
      <c r="U29" s="1">
        <f t="shared" si="31"/>
        <v>3.551322759408234E-2</v>
      </c>
      <c r="W29" s="1">
        <f t="shared" si="31"/>
        <v>2.5801044194003173E-2</v>
      </c>
    </row>
    <row r="30" spans="1:24" s="1" customFormat="1" x14ac:dyDescent="0.3">
      <c r="B30" s="1">
        <f t="shared" ref="B30:X30" si="32">(1-B26)/0.26519</f>
        <v>0.40741898330606063</v>
      </c>
      <c r="D30" s="1">
        <f t="shared" si="32"/>
        <v>0.15407631573134598</v>
      </c>
      <c r="F30" s="1">
        <f t="shared" si="32"/>
        <v>0.15403592142848552</v>
      </c>
      <c r="H30" s="1">
        <f t="shared" si="32"/>
        <v>1.896523527708989E-2</v>
      </c>
      <c r="J30" s="1">
        <f t="shared" si="32"/>
        <v>2.8621254229610829E-2</v>
      </c>
      <c r="L30" s="1">
        <f t="shared" si="32"/>
        <v>5.1886806199672921E-3</v>
      </c>
      <c r="N30" s="1">
        <f t="shared" si="32"/>
        <v>1.896523527708989E-2</v>
      </c>
      <c r="P30" s="1">
        <f t="shared" si="32"/>
        <v>4.3438925775553857E-3</v>
      </c>
      <c r="R30" s="1">
        <f t="shared" si="32"/>
        <v>0.1471874857439126</v>
      </c>
      <c r="T30" s="1">
        <f t="shared" si="32"/>
        <v>1.7936542983107852E-2</v>
      </c>
      <c r="V30" s="1">
        <f t="shared" si="32"/>
        <v>9.1350470157944303E-3</v>
      </c>
      <c r="X30" s="1">
        <f t="shared" si="32"/>
        <v>3.4123882027155404E-2</v>
      </c>
    </row>
    <row r="35" spans="1:15" s="1" customFormat="1" x14ac:dyDescent="0.3">
      <c r="A35" s="1">
        <v>0.15</v>
      </c>
      <c r="B35" s="1">
        <v>0.1</v>
      </c>
      <c r="C35" s="1">
        <v>0.1</v>
      </c>
      <c r="D35" s="1">
        <v>0.1</v>
      </c>
      <c r="E35" s="1">
        <v>0.2</v>
      </c>
      <c r="F35" s="1">
        <v>0.2</v>
      </c>
      <c r="G35" s="1">
        <v>0.15</v>
      </c>
      <c r="J35" s="1">
        <f>B39*A40+A39*B40</f>
        <v>7.7999999999999996E-3</v>
      </c>
      <c r="K35" s="1">
        <f>A44*C40</f>
        <v>1.0945373916549084E-2</v>
      </c>
      <c r="L35" s="1">
        <f>D39*C44+D40*C45</f>
        <v>1.3928302117512791E-2</v>
      </c>
      <c r="M35" s="1">
        <f>E39*D44+E40*D45</f>
        <v>4.2735142790178003E-2</v>
      </c>
      <c r="N35" s="1">
        <f>F40*E45+F41*(E44+E45)</f>
        <v>5.5520022186419417E-2</v>
      </c>
      <c r="O35" s="1">
        <f>G39*(F44+F46)+G40*(F45+F46)+G41*(F44+F45)</f>
        <v>4.8691933302969344E-2</v>
      </c>
    </row>
    <row r="36" spans="1:15" x14ac:dyDescent="0.3">
      <c r="A36">
        <v>0.4</v>
      </c>
      <c r="B36">
        <v>0.6</v>
      </c>
      <c r="C36">
        <v>0</v>
      </c>
      <c r="D36">
        <v>0.4</v>
      </c>
      <c r="E36">
        <v>0.8</v>
      </c>
      <c r="F36">
        <v>0</v>
      </c>
      <c r="G36">
        <v>0.8</v>
      </c>
      <c r="J36">
        <f t="shared" ref="J36:O36" si="33">1-J35</f>
        <v>0.99219999999999997</v>
      </c>
      <c r="K36">
        <f t="shared" si="33"/>
        <v>0.98905462608345096</v>
      </c>
      <c r="L36">
        <f t="shared" si="33"/>
        <v>0.98607169788248716</v>
      </c>
      <c r="M36">
        <f t="shared" si="33"/>
        <v>0.95726485720982202</v>
      </c>
      <c r="N36">
        <f t="shared" si="33"/>
        <v>0.94447997781358062</v>
      </c>
      <c r="O36">
        <f t="shared" si="33"/>
        <v>0.95130806669703061</v>
      </c>
    </row>
    <row r="37" spans="1:15" x14ac:dyDescent="0.3">
      <c r="A37">
        <v>0.6</v>
      </c>
      <c r="B37">
        <v>0.4</v>
      </c>
      <c r="C37">
        <v>1</v>
      </c>
      <c r="D37">
        <v>0.6</v>
      </c>
      <c r="E37">
        <v>0.2</v>
      </c>
      <c r="F37">
        <v>0.8</v>
      </c>
      <c r="G37">
        <v>0.2</v>
      </c>
      <c r="J37">
        <f t="shared" ref="J37:O37" si="34">1/J36</f>
        <v>1.0078613182826044</v>
      </c>
      <c r="K37">
        <f t="shared" si="34"/>
        <v>1.0110665009069231</v>
      </c>
      <c r="L37">
        <f t="shared" si="34"/>
        <v>1.0141250399412363</v>
      </c>
      <c r="M37">
        <f t="shared" si="34"/>
        <v>1.0446429663309065</v>
      </c>
      <c r="N37">
        <f t="shared" si="34"/>
        <v>1.0587836941921682</v>
      </c>
      <c r="O37">
        <f t="shared" si="34"/>
        <v>1.0511841904926016</v>
      </c>
    </row>
    <row r="38" spans="1:15" x14ac:dyDescent="0.3">
      <c r="A38">
        <v>0</v>
      </c>
      <c r="B38">
        <v>0</v>
      </c>
      <c r="C38">
        <v>0</v>
      </c>
      <c r="D38">
        <v>0</v>
      </c>
      <c r="E38">
        <v>0</v>
      </c>
      <c r="F38">
        <v>0.2</v>
      </c>
      <c r="G38">
        <v>0</v>
      </c>
    </row>
    <row r="39" spans="1:15" x14ac:dyDescent="0.3">
      <c r="A39" s="18">
        <f>A36*A35</f>
        <v>0.06</v>
      </c>
      <c r="B39" s="18">
        <f t="shared" ref="B39:G39" si="35">B36*B35</f>
        <v>0.06</v>
      </c>
      <c r="C39" s="18">
        <f t="shared" si="35"/>
        <v>0</v>
      </c>
      <c r="D39" s="18">
        <f t="shared" si="35"/>
        <v>4.0000000000000008E-2</v>
      </c>
      <c r="E39" s="18">
        <f t="shared" si="35"/>
        <v>0.16000000000000003</v>
      </c>
      <c r="F39" s="18">
        <f t="shared" si="35"/>
        <v>0</v>
      </c>
      <c r="G39" s="18">
        <f t="shared" si="35"/>
        <v>0.12</v>
      </c>
    </row>
    <row r="40" spans="1:15" x14ac:dyDescent="0.3">
      <c r="A40" s="18">
        <f>A37*A35</f>
        <v>0.09</v>
      </c>
      <c r="B40" s="18">
        <f t="shared" ref="B40:G40" si="36">B37*B35</f>
        <v>4.0000000000000008E-2</v>
      </c>
      <c r="C40" s="18">
        <f t="shared" si="36"/>
        <v>0.1</v>
      </c>
      <c r="D40" s="18">
        <f t="shared" si="36"/>
        <v>0.06</v>
      </c>
      <c r="E40" s="18">
        <f t="shared" si="36"/>
        <v>4.0000000000000008E-2</v>
      </c>
      <c r="F40" s="18">
        <f t="shared" si="36"/>
        <v>0.16000000000000003</v>
      </c>
      <c r="G40" s="18">
        <f t="shared" si="36"/>
        <v>0.03</v>
      </c>
    </row>
    <row r="41" spans="1:15" x14ac:dyDescent="0.3">
      <c r="A41" s="18">
        <v>0</v>
      </c>
      <c r="B41" s="18">
        <v>0</v>
      </c>
      <c r="C41" s="18">
        <v>0</v>
      </c>
      <c r="D41" s="18">
        <v>0</v>
      </c>
      <c r="E41" s="18">
        <v>0</v>
      </c>
      <c r="F41" s="18">
        <f>F38*F35</f>
        <v>4.0000000000000008E-2</v>
      </c>
      <c r="G41" s="18">
        <v>0</v>
      </c>
    </row>
    <row r="42" spans="1:15" x14ac:dyDescent="0.3">
      <c r="A42" s="1">
        <f>1-SUM(A39:A41)</f>
        <v>0.85</v>
      </c>
      <c r="B42" s="1">
        <f t="shared" ref="B42:G42" si="37">1-SUM(B39:B41)</f>
        <v>0.9</v>
      </c>
      <c r="C42" s="1">
        <f t="shared" si="37"/>
        <v>0.9</v>
      </c>
      <c r="D42" s="1">
        <f t="shared" si="37"/>
        <v>0.9</v>
      </c>
      <c r="E42" s="1">
        <f t="shared" si="37"/>
        <v>0.79999999999999993</v>
      </c>
      <c r="F42" s="1">
        <f t="shared" si="37"/>
        <v>0.79999999999999993</v>
      </c>
      <c r="G42" s="1">
        <f t="shared" si="37"/>
        <v>0.85</v>
      </c>
    </row>
    <row r="44" spans="1:15" x14ac:dyDescent="0.3">
      <c r="A44">
        <f>J37*(A39*B39+A39*B42+B39*A42)</f>
        <v>0.10945373916549084</v>
      </c>
      <c r="C44">
        <f>K37*(C40*A45+C40*A47+A45*C42)</f>
        <v>0.19880979069435673</v>
      </c>
      <c r="D44">
        <f>L37*(D40*C44+D40*C47+C44*D42)</f>
        <v>0.23624337016814384</v>
      </c>
      <c r="E44">
        <f>M37*(E40*D44+E40*D47+D44*E42)</f>
        <v>0.23406112831125161</v>
      </c>
      <c r="F44">
        <f>N37*(F40*E44+F40*E47+E44*F42)</f>
        <v>0.32856476399235718</v>
      </c>
      <c r="G44">
        <f>O37*(G40*F44+G40*F47+F44*G42)</f>
        <v>0.31823088884845652</v>
      </c>
      <c r="H44" t="s">
        <v>36</v>
      </c>
      <c r="I44">
        <f>G44*0.8+G47*1</f>
        <v>0.6595998976066797</v>
      </c>
      <c r="K44">
        <f>G44*0.8+G45*0.6+G46*1</f>
        <v>0.42873736958350095</v>
      </c>
    </row>
    <row r="45" spans="1:15" x14ac:dyDescent="0.3">
      <c r="A45">
        <f>J37*(A40*B40+A40*B42+B40*A42)</f>
        <v>0.1195323523483169</v>
      </c>
      <c r="C45">
        <f>K37*(C39*A44+C39*A47+A44*C42)</f>
        <v>9.9598508162308683E-2</v>
      </c>
      <c r="D45">
        <f>L37*(D39*C45+D39*C47+C45*D42)</f>
        <v>0.12340508908187449</v>
      </c>
      <c r="E45">
        <f>M37*(E39*D45+E39*D47+D45*E42)</f>
        <v>0.23078788526984673</v>
      </c>
      <c r="F45">
        <f>N37*(E45*F39+E45*F42+F39*E47)</f>
        <v>0.19548355979264526</v>
      </c>
      <c r="G45">
        <f>O37*(G39*F45+G39*F47+F45*G42)</f>
        <v>0.25650316529723333</v>
      </c>
      <c r="H45" t="s">
        <v>37</v>
      </c>
    </row>
    <row r="46" spans="1:15" x14ac:dyDescent="0.3">
      <c r="A46">
        <f>0</f>
        <v>0</v>
      </c>
      <c r="C46">
        <v>0</v>
      </c>
      <c r="D46">
        <v>0</v>
      </c>
      <c r="E46">
        <v>0</v>
      </c>
      <c r="F46">
        <f>N37*(F41*E46+F41*E47+E46*F42)</f>
        <v>2.266436553404751E-2</v>
      </c>
      <c r="G46">
        <f>O37*(G41*F46+G41*F47+F46*G42)</f>
        <v>2.0250759326395727E-2</v>
      </c>
      <c r="H46" t="s">
        <v>38</v>
      </c>
    </row>
    <row r="47" spans="1:15" x14ac:dyDescent="0.3">
      <c r="A47">
        <f>J37*A42*B42</f>
        <v>0.77101390848619245</v>
      </c>
      <c r="C47">
        <f>K37*C42*A47</f>
        <v>0.70159170114333469</v>
      </c>
      <c r="D47">
        <f>L37*D42*C47</f>
        <v>0.6403515407499818</v>
      </c>
      <c r="E47">
        <f>M37*E42*D47</f>
        <v>0.5351509864189018</v>
      </c>
      <c r="F47">
        <f>N37*F42*E47</f>
        <v>0.45328731068095013</v>
      </c>
      <c r="G47">
        <f>O37*G42*F47</f>
        <v>0.40501518652791452</v>
      </c>
      <c r="I47">
        <f>G44+G47</f>
        <v>0.72324607537637098</v>
      </c>
      <c r="L47">
        <f>G44/(1-G47)</f>
        <v>0.53485548142210992</v>
      </c>
      <c r="M47">
        <v>0.8</v>
      </c>
      <c r="N47">
        <f>L47*M47</f>
        <v>0.42788438513768795</v>
      </c>
    </row>
    <row r="48" spans="1:15" x14ac:dyDescent="0.3">
      <c r="L48">
        <f>G45/(1-G47)</f>
        <v>0.43110876023942002</v>
      </c>
      <c r="M48">
        <v>0.6</v>
      </c>
      <c r="N48">
        <f t="shared" ref="N48:N49" si="38">L48*M48</f>
        <v>0.25866525614365199</v>
      </c>
    </row>
    <row r="49" spans="1:14" x14ac:dyDescent="0.3">
      <c r="L49">
        <f>G46/(1-G47)</f>
        <v>3.40357583384703E-2</v>
      </c>
      <c r="M49">
        <v>1</v>
      </c>
      <c r="N49">
        <f t="shared" si="38"/>
        <v>3.40357583384703E-2</v>
      </c>
    </row>
    <row r="50" spans="1:14" x14ac:dyDescent="0.3">
      <c r="A50">
        <f>C372</f>
        <v>0</v>
      </c>
      <c r="I50">
        <f>G44+G47</f>
        <v>0.72324607537637098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scheme one</vt:lpstr>
      <vt:lpstr>scheme two</vt:lpstr>
      <vt:lpstr>scheme three</vt:lpstr>
      <vt:lpstr>scheme four</vt:lpstr>
      <vt:lpstr>calculating procee of one</vt:lpstr>
      <vt:lpstr>calculating process of two</vt:lpstr>
      <vt:lpstr>calculating process of three</vt:lpstr>
      <vt:lpstr>calculating process of four</vt:lpstr>
      <vt:lpstr>calculate of weight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2019-05-18T18:33:35Z</dcterms:modified>
</cp:coreProperties>
</file>