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kaandorp\surfdrive\Documents\Paper_II_CO2 - Copy for 4TU\4.Optimization\Heat_strategy_5year\"/>
    </mc:Choice>
  </mc:AlternateContent>
  <bookViews>
    <workbookView xWindow="0" yWindow="0" windowWidth="19200" windowHeight="6468" activeTab="6"/>
  </bookViews>
  <sheets>
    <sheet name="Technology" sheetId="1" r:id="rId1"/>
    <sheet name="Class" sheetId="2" r:id="rId2"/>
    <sheet name="Capacity_constraint" sheetId="3" r:id="rId3"/>
    <sheet name="Emissions" sheetId="4" r:id="rId4"/>
    <sheet name="Distribution_loss" sheetId="5" r:id="rId5"/>
    <sheet name="ERE_factor" sheetId="6" r:id="rId6"/>
    <sheet name="Emission_factor_fuel" sheetId="7" r:id="rId7"/>
  </sheets>
  <calcPr calcId="162913"/>
  <customWorkbookViews>
    <customWorkbookView name="Chelsea Kaandorp - Personal View" guid="{C52BE488-91C7-4254-A084-A9E2BD86F4BC}" mergeInterval="0" personalView="1" maximized="1" xWindow="-11" yWindow="-11" windowWidth="1942" windowHeight="1042" activeSheetId="1"/>
    <customWorkbookView name="Jeroen Verhagen - Personal View" guid="{12D9A1D4-F7E7-46DC-A155-A39E11AC197C}" mergeInterval="0" personalView="1" xWindow="156" yWindow="156" windowWidth="1440" windowHeight="75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6" l="1"/>
  <c r="C11" i="6"/>
  <c r="C10" i="6"/>
  <c r="B6" i="6"/>
  <c r="D6" i="4" l="1"/>
  <c r="G12" i="6" l="1"/>
  <c r="D12" i="4" s="1"/>
  <c r="G10" i="6"/>
  <c r="G9" i="6"/>
  <c r="D9" i="4" s="1"/>
  <c r="G5" i="6"/>
  <c r="D5" i="4" s="1"/>
  <c r="G3" i="6"/>
  <c r="G2" i="6"/>
  <c r="F7" i="6"/>
  <c r="E4" i="6"/>
  <c r="E5" i="6"/>
  <c r="E8" i="6"/>
  <c r="E7" i="6"/>
  <c r="B7" i="4" s="1"/>
  <c r="D13" i="6"/>
  <c r="C13" i="4" s="1"/>
  <c r="D12" i="6"/>
  <c r="D3" i="4"/>
  <c r="D4" i="4"/>
  <c r="D7" i="4"/>
  <c r="D8" i="4"/>
  <c r="D10" i="4"/>
  <c r="D11" i="4"/>
  <c r="D13" i="4"/>
  <c r="D2" i="4"/>
  <c r="C3" i="4"/>
  <c r="C5" i="4"/>
  <c r="C6" i="4"/>
  <c r="C7" i="4"/>
  <c r="C8" i="4"/>
  <c r="C9" i="4"/>
  <c r="C10" i="4"/>
  <c r="C11" i="4"/>
  <c r="C12" i="4"/>
  <c r="C2" i="4"/>
  <c r="B2" i="4"/>
  <c r="B3" i="4"/>
  <c r="B5" i="4"/>
  <c r="B6" i="4"/>
  <c r="B8" i="4"/>
  <c r="B9" i="4"/>
  <c r="B10" i="4"/>
  <c r="B11" i="4"/>
  <c r="B12" i="4"/>
  <c r="B4" i="4" l="1"/>
  <c r="C4" i="4"/>
  <c r="B13" i="4"/>
</calcChain>
</file>

<file path=xl/sharedStrings.xml><?xml version="1.0" encoding="utf-8"?>
<sst xmlns="http://schemas.openxmlformats.org/spreadsheetml/2006/main" count="81" uniqueCount="61">
  <si>
    <t>idx</t>
  </si>
  <si>
    <t>class</t>
  </si>
  <si>
    <t>class_specification</t>
  </si>
  <si>
    <t>strategie</t>
  </si>
  <si>
    <t>Aerothermal HP</t>
  </si>
  <si>
    <t>Underground HP</t>
  </si>
  <si>
    <t>Residual heat from industry MT</t>
  </si>
  <si>
    <t>Geothermal energy</t>
  </si>
  <si>
    <t>Biomass Heater</t>
  </si>
  <si>
    <t>Waste CHP</t>
  </si>
  <si>
    <t>Residual heat from industry LT</t>
  </si>
  <si>
    <t>WKO, aerothermal energy</t>
  </si>
  <si>
    <t>Hybrid system with aerothermal HP</t>
  </si>
  <si>
    <t>HR boiler Green gas</t>
  </si>
  <si>
    <t>HR boiler Hydrogen</t>
  </si>
  <si>
    <t>All-electric</t>
  </si>
  <si>
    <t>Middle temperature heat network</t>
  </si>
  <si>
    <t>Low temperature heat network</t>
  </si>
  <si>
    <t>Hydrogen</t>
  </si>
  <si>
    <t>Maximum_heat_capacity [kWh/m2/year]</t>
  </si>
  <si>
    <t>Minimum_heat_density [kWh/ha/year]</t>
  </si>
  <si>
    <t>Biomass</t>
  </si>
  <si>
    <t>Green gas</t>
  </si>
  <si>
    <t>Natural gas</t>
  </si>
  <si>
    <t>Electricity</t>
  </si>
  <si>
    <t>Waste</t>
  </si>
  <si>
    <t>loss [%]</t>
  </si>
  <si>
    <t>Energy carrier</t>
  </si>
  <si>
    <t>Production of fuel</t>
  </si>
  <si>
    <t>Transportation of fuel</t>
  </si>
  <si>
    <t>Incineration of fuel (kg CO2/GJ)</t>
  </si>
  <si>
    <t>Notes</t>
  </si>
  <si>
    <t>References</t>
  </si>
  <si>
    <t>According to the 'Nederlandse lijst van energiedragers' (who has it from IPCC) the emissions from solid biomass should be 109.6 kg CO2/GJ.
Biomass can be produced and transported in different forms. We have taking biomass coming from pruning practices in the Netherlands which is transported in the form of chips (Schepers et al. 2016)
To compare wooden chips from Canada have 12.8 kg/GJ for fuel production, 4.4 kg/GJ for tranporation (Schepers et al. 2016)</t>
  </si>
  <si>
    <t>Klein et al. (2021) give two values for the production of Hydrogen: either with steam reforming (104.3 kg CO2-eq/GJ) or with electrolysis with electricity from wind or solar energy (9.1 kg CO2-eq/GJ). We have chosen the latter one. It gives a lower value and is therefore an underestimation. It might however be assumable that hydrogen is only produced for heating with demand response methods. GHG emissions with steam reforming gives a EF of 104.3 kg CO2-eq/GJ.</t>
  </si>
  <si>
    <t>The production and transportation of fuel are assumed to be 83% Dutch gas and 17% Norwegian gas. Distribution losses and electricity use are included. Fuel supply data are from Schepers et al. (2016) and incineration fromZijlema e et al. (2020).</t>
  </si>
  <si>
    <t>Note</t>
  </si>
  <si>
    <t>Reference</t>
  </si>
  <si>
    <t>Aerothermal heat pump with COP of 3.1.</t>
  </si>
  <si>
    <t>Nuiten et al. (2019)</t>
  </si>
  <si>
    <t>Schepers et al. (2016)</t>
  </si>
  <si>
    <t>Nuiten et al. (2019), Schepers et al. (2016)</t>
  </si>
  <si>
    <t>Zijlema (2020)</t>
  </si>
  <si>
    <t>electricity_emission [(kgCO2/kWh)/(kgCO2/GJ)]</t>
  </si>
  <si>
    <t>indirect_emission [kgCO2/kWh]</t>
  </si>
  <si>
    <t>direct_emission [kgCO2/kWh]</t>
  </si>
  <si>
    <t>Active</t>
  </si>
  <si>
    <t>Ground heat pump with COP of 4.3.
Heat pumps are needed in the heat network.</t>
  </si>
  <si>
    <t>ERE natural gas: It is assumed that 20% of the delivered energy comes from the support heater based on natural gas with an efficiency of 85%. The other 80% comes from the extra energy needed to extract energy (0.1 GJ_needed / GJ_extracted), we assume the use of natural gas for this. 
ERE electricity: From Schepers et al. (2016) we take a value of 0.0072 of GJ_elec needed for the use of heat pumps in a heat networks for 1 GJ_heat delivered.</t>
  </si>
  <si>
    <t>ERE natural gas: It is assumed that 20% of the delivered energy comes from the support heater based on natural gas with an efficiency of 85%.
ERE electricity: This factor consists of two terms. First is the amount of electricity needed for the heat pumps in a heat network (0.0072 GJ_elec/GJ_heat) taken from Segers et al. (2016). The second term is based on the COP of heat heat pumps of a geothermal well 20 GJ_heat/GJ_elec (Segers et al. (2016).</t>
  </si>
  <si>
    <t>ERE biomass: Efficiency of 90% (Schepers et al. (2016) .
ERE natural gas: It is assumed that 20% of the delivered energy comes from the support heater based on natural gas with an efficiency of 85%.
ERE electricity: From Schepers et al. (2016) we take a value of 0.0072 of GJ_elec needed for the use of heat pumps in a heat networks for 1 GJ_heat delivered.</t>
  </si>
  <si>
    <t>ERE natural gas: This factor consists of two terms: the constribution of a waste CHP (80% of heat supply for this strategy) and the constribution of gas heaters to supply peak demand (20% of heat supply for this strategy). ERE of natural gas residual heat is set equal to the amount of energy needed to withdrawn a GJ of heat (0.1 GJ/GJ_extracted) which is expected to be generated with an efficiency of 85%. The efficiency of the gas heater for peak demand is set equal to 85%. 
ERE electricity: From Schepers et al. (2016) we take a value of 0.0072 of GJ_elec needed for the use of heat pumps in a heat networks for 1 GJ_heat delivered.</t>
  </si>
  <si>
    <t xml:space="preserve">ERE natural gas: This factor consists of two terms: the constribution of a waste CHP (80% of heat supply for this strategy) and the constribution of gas heaters to supply peak demand (20% of heat supply for this strategy). The ERE of waste for a Waste CHP plant is set equal to the lower efficiency of a CHP plant in comparison to a power plant (0.18 GJ_elec/GJ_heat) divided by the efficiency of a power plant (0.5 GJ_elec / GJ_fuel). The efficiency of the gas heater for peak demand is set equal to 85%.If I would have done it the same way as Schepers I would have a CO2 emissions of a waste power plant of 26.49 kg Co2-eq/GJ according to co2emissiefactoren.nl (is about half of what we have now). 
ERE electricity: From Schepers et al. (2016) we take a value of 0.0072 of GJ_elec needed for the use of heat pumps in a heat networks for 1 GJ_heat delivered.
</t>
  </si>
  <si>
    <t xml:space="preserve">ERE electricity: We accounted for the energy of the heat pumps for direct heat supply, not for the energy needed for storage losses. We took a COP of 5.1 GJ_heat/GJ_elec for a heat pump extracting heat from an aquifer (Nuiten et al. 2019). </t>
  </si>
  <si>
    <t xml:space="preserve">We assume 60% of the energy coming from the heat pump and 40% of a gas boiler (fuelled with green gas, note that the emissions for natural gas would be lower).
ERE green gas: The gas boiler has an efficiency of 0.88 and needs 0.0288 GJ_elec per GJ of heat produced (Schepers et al., 2016).
ERE electricity: The heat pump has a COP of 3.1 GJ_elec/GJ_heat (Nuiten et al. 2019).
</t>
  </si>
  <si>
    <t>ERE green gas: We assume an efficiency of 88% for space and tapwater heating (Schepers et al. 2016).</t>
  </si>
  <si>
    <t xml:space="preserve">We assume 60% of the energy coming from the heat pump and 40% of a hydrogen boiler.  Hydrogen boilers are a new technology, this is why used the same efficiency and electricity use of a natural gas boiler.
ERE hydrogen: the gas boiler has an efficiency of 0.88 and needs 0.0288 GJ_elec per GJ of heat produced (Schepers et al., 2016).
ERE electricity: The heat pump has a COP of 3.1 GJ_elec/GJ_heat (Nuiten et al. 2019).
</t>
  </si>
  <si>
    <t>ERE hydrogen: We assume an efficiency of 88% for space and tapwater heating. Hydrogen boilers are a new technology, this is why used the same efficiency and electricity use of a natural gas boiler.</t>
  </si>
  <si>
    <t>Biogas_Hydrogen</t>
  </si>
  <si>
    <t>CO2 emissions for production from Herberigs (2020). CO2emissies groen gas, samenvattend document. (from co2emissiefactoren.nl). They give the average of different sources. Range: 12.6 - 32.8 kg CO2/GJ (i.e. 0.398 and 1.039 divided by 0.0036).
CO2 emissions for incineration: Zijlema (2020). Value for wastewater biogas. Gas Biomass and landfill gas have higher values, with the highest being from Landfill gas: 100.7 kg CO2/GJ. 
Note that this value is higher than for natural gas. The hybrid solutions can therefore have a lower value in the end of natural gas is used instead of biogas.</t>
  </si>
  <si>
    <t>Zijlema (2020), Herberigs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</si>
</sst>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000000"/>
  </numFmts>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9">
    <xf numFmtId="0" fontId="0" fillId="0" borderId="0" xfId="0"/>
    <xf numFmtId="0" fontId="0" fillId="0" borderId="1" xfId="0" applyBorder="1"/>
    <xf numFmtId="164" fontId="0" fillId="0" borderId="0" xfId="0" applyNumberFormat="1"/>
    <xf numFmtId="2" fontId="0" fillId="0" borderId="0" xfId="0" applyNumberFormat="1"/>
    <xf numFmtId="0" fontId="0" fillId="0" borderId="0" xfId="0" applyAlignment="1"/>
    <xf numFmtId="0" fontId="0" fillId="0" borderId="1" xfId="0" applyBorder="1" applyAlignment="1"/>
    <xf numFmtId="0" fontId="0" fillId="0" borderId="1" xfId="0" applyFill="1" applyBorder="1"/>
    <xf numFmtId="165" fontId="0" fillId="0" borderId="0" xfId="0" applyNumberFormat="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usernames" Target="revisions/userNam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10"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E9AC9A4-FFAC-4CD6-8687-84107117B0E9}" diskRevisions="1" revisionId="51" version="3">
  <header guid="{7E9AC9A4-FFAC-4CD6-8687-84107117B0E9}" dateTime="2023-03-11T09:49:57" maxSheetId="8" userName="Chelsea Kaandorp" r:id="rId10" minRId="50" maxRId="51">
    <sheetIdMap count="7">
      <sheetId val="1"/>
      <sheetId val="2"/>
      <sheetId val="3"/>
      <sheetId val="4"/>
      <sheetId val="5"/>
      <sheetId val="6"/>
      <sheetId val="7"/>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 sId="7" odxf="1" dxf="1">
    <oc r="F3" t="inlineStr">
      <is>
        <t>CO2 emissions for production: Stimular, CE Delft, 2020. CO2emissies groen gas, samenvattend document. (from co2emissiefactoren.nl). They give the average of different sources. Range: 12.6 - 32.8 kg CO2/GJ (i.e. 0.398 and 1.039 divided by 0.0036).
CO2 emissions for incineration: Zijlema (2020). Value for wastewater biogas. Gas Biomass and landfill gas have higher values, with the highest being from Landfill gas: 100.7 kg CO2/GJ. 
Note that this value is higher than for natural gas. The hybrid solutions can therefore have a lower value in the end of natural gas is used instead of biogas.</t>
      </is>
    </oc>
    <nc r="F3" t="inlineStr">
      <is>
        <t>CO2 emissions for production from Herberigs (2020). CO2emissies groen gas, samenvattend document. (from co2emissiefactoren.nl). They give the average of different sources. Range: 12.6 - 32.8 kg CO2/GJ (i.e. 0.398 and 1.039 divided by 0.0036).
CO2 emissions for incineration: Zijlema (2020). Value for wastewater biogas. Gas Biomass and landfill gas have higher values, with the highest being from Landfill gas: 100.7 kg CO2/GJ. 
Note that this value is higher than for natural gas. The hybrid solutions can therefore have a lower value in the end of natural gas is used instead of biogas.</t>
      </is>
    </nc>
    <odxf>
      <alignment wrapText="0" readingOrder="0"/>
    </odxf>
    <ndxf>
      <alignment wrapText="1" readingOrder="0"/>
    </ndxf>
  </rcc>
  <rcc rId="51" sId="7">
    <oc r="E3" t="inlineStr">
      <is>
        <t>Zijlema (2020), Stimular and CE Delft (2020)</t>
      </is>
    </oc>
    <nc r="E3" t="inlineStr">
      <is>
        <t>Zijlema (2020), Herberigs (2020)</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C15" sqref="C15"/>
    </sheetView>
  </sheetViews>
  <sheetFormatPr defaultRowHeight="14.4" x14ac:dyDescent="0.3"/>
  <cols>
    <col min="4" max="4" width="33" bestFit="1" customWidth="1"/>
    <col min="5" max="5" width="19" customWidth="1"/>
    <col min="6" max="6" width="20.5546875" bestFit="1" customWidth="1"/>
    <col min="7" max="7" width="20.5546875" customWidth="1"/>
    <col min="9" max="9" width="19" bestFit="1" customWidth="1"/>
  </cols>
  <sheetData>
    <row r="1" spans="1:4" x14ac:dyDescent="0.3">
      <c r="A1" s="1" t="s">
        <v>0</v>
      </c>
      <c r="B1" s="1" t="s">
        <v>1</v>
      </c>
      <c r="C1" s="1" t="s">
        <v>46</v>
      </c>
      <c r="D1" s="1" t="s">
        <v>3</v>
      </c>
    </row>
    <row r="2" spans="1:4" x14ac:dyDescent="0.3">
      <c r="A2">
        <v>1</v>
      </c>
      <c r="B2">
        <v>1</v>
      </c>
      <c r="C2">
        <v>1</v>
      </c>
      <c r="D2" t="s">
        <v>4</v>
      </c>
    </row>
    <row r="3" spans="1:4" x14ac:dyDescent="0.3">
      <c r="A3">
        <v>2</v>
      </c>
      <c r="B3">
        <v>1</v>
      </c>
      <c r="C3">
        <v>1</v>
      </c>
      <c r="D3" t="s">
        <v>5</v>
      </c>
    </row>
    <row r="4" spans="1:4" x14ac:dyDescent="0.3">
      <c r="A4">
        <v>3</v>
      </c>
      <c r="B4">
        <v>2</v>
      </c>
      <c r="C4">
        <v>1</v>
      </c>
      <c r="D4" t="s">
        <v>6</v>
      </c>
    </row>
    <row r="5" spans="1:4" x14ac:dyDescent="0.3">
      <c r="A5">
        <v>4</v>
      </c>
      <c r="B5">
        <v>2</v>
      </c>
      <c r="C5">
        <v>1</v>
      </c>
      <c r="D5" t="s">
        <v>7</v>
      </c>
    </row>
    <row r="6" spans="1:4" x14ac:dyDescent="0.3">
      <c r="A6">
        <v>5</v>
      </c>
      <c r="B6">
        <v>2</v>
      </c>
      <c r="C6">
        <v>1</v>
      </c>
      <c r="D6" t="s">
        <v>8</v>
      </c>
    </row>
    <row r="7" spans="1:4" x14ac:dyDescent="0.3">
      <c r="A7">
        <v>6</v>
      </c>
      <c r="B7">
        <v>2</v>
      </c>
      <c r="C7">
        <v>1</v>
      </c>
      <c r="D7" t="s">
        <v>9</v>
      </c>
    </row>
    <row r="8" spans="1:4" x14ac:dyDescent="0.3">
      <c r="A8">
        <v>7</v>
      </c>
      <c r="B8">
        <v>3</v>
      </c>
      <c r="C8">
        <v>1</v>
      </c>
      <c r="D8" t="s">
        <v>10</v>
      </c>
    </row>
    <row r="9" spans="1:4" x14ac:dyDescent="0.3">
      <c r="A9">
        <v>8</v>
      </c>
      <c r="B9">
        <v>3</v>
      </c>
      <c r="C9">
        <v>1</v>
      </c>
      <c r="D9" t="s">
        <v>11</v>
      </c>
    </row>
    <row r="10" spans="1:4" x14ac:dyDescent="0.3">
      <c r="A10">
        <v>9</v>
      </c>
      <c r="B10">
        <v>4</v>
      </c>
      <c r="C10">
        <v>1</v>
      </c>
      <c r="D10" t="s">
        <v>12</v>
      </c>
    </row>
    <row r="11" spans="1:4" x14ac:dyDescent="0.3">
      <c r="A11">
        <v>10</v>
      </c>
      <c r="B11">
        <v>4</v>
      </c>
      <c r="C11">
        <v>1</v>
      </c>
      <c r="D11" t="s">
        <v>13</v>
      </c>
    </row>
    <row r="12" spans="1:4" x14ac:dyDescent="0.3">
      <c r="A12">
        <v>11</v>
      </c>
      <c r="B12">
        <v>4</v>
      </c>
      <c r="C12">
        <v>1</v>
      </c>
      <c r="D12" t="s">
        <v>12</v>
      </c>
    </row>
    <row r="13" spans="1:4" x14ac:dyDescent="0.3">
      <c r="A13">
        <v>12</v>
      </c>
      <c r="B13">
        <v>4</v>
      </c>
      <c r="C13">
        <v>1</v>
      </c>
      <c r="D13" t="s">
        <v>14</v>
      </c>
    </row>
  </sheetData>
  <customSheetViews>
    <customSheetView guid="{C52BE488-91C7-4254-A084-A9E2BD86F4BC}">
      <selection activeCell="C15" sqref="C15"/>
      <pageMargins left="0.7" right="0.7" top="0.75" bottom="0.75" header="0.3" footer="0.3"/>
    </customSheetView>
    <customSheetView guid="{12D9A1D4-F7E7-46DC-A155-A39E11AC197C}">
      <selection activeCell="E9" sqref="E9"/>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H4" sqref="H4"/>
    </sheetView>
  </sheetViews>
  <sheetFormatPr defaultRowHeight="14.4" x14ac:dyDescent="0.3"/>
  <cols>
    <col min="2" max="2" width="32" bestFit="1" customWidth="1"/>
  </cols>
  <sheetData>
    <row r="1" spans="1:2" x14ac:dyDescent="0.3">
      <c r="A1" s="1" t="s">
        <v>0</v>
      </c>
      <c r="B1" s="1" t="s">
        <v>2</v>
      </c>
    </row>
    <row r="2" spans="1:2" x14ac:dyDescent="0.3">
      <c r="A2">
        <v>1</v>
      </c>
      <c r="B2" t="s">
        <v>15</v>
      </c>
    </row>
    <row r="3" spans="1:2" x14ac:dyDescent="0.3">
      <c r="A3">
        <v>2</v>
      </c>
      <c r="B3" t="s">
        <v>16</v>
      </c>
    </row>
    <row r="4" spans="1:2" x14ac:dyDescent="0.3">
      <c r="A4">
        <v>3</v>
      </c>
      <c r="B4" t="s">
        <v>17</v>
      </c>
    </row>
    <row r="5" spans="1:2" x14ac:dyDescent="0.3">
      <c r="A5">
        <v>4</v>
      </c>
      <c r="B5" t="s">
        <v>58</v>
      </c>
    </row>
  </sheetData>
  <customSheetViews>
    <customSheetView guid="{C52BE488-91C7-4254-A084-A9E2BD86F4BC}">
      <selection activeCell="H4" sqref="H4"/>
      <pageMargins left="0.7" right="0.7" top="0.75" bottom="0.75" header="0.3" footer="0.3"/>
    </customSheetView>
    <customSheetView guid="{12D9A1D4-F7E7-46DC-A155-A39E11AC197C}">
      <selection activeCell="H4" sqref="H4"/>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election activeCell="A2" sqref="A2:A13"/>
    </sheetView>
  </sheetViews>
  <sheetFormatPr defaultRowHeight="14.4" x14ac:dyDescent="0.3"/>
  <cols>
    <col min="2" max="2" width="38.77734375" bestFit="1" customWidth="1"/>
    <col min="3" max="3" width="36.5546875" bestFit="1" customWidth="1"/>
  </cols>
  <sheetData>
    <row r="1" spans="1:3" x14ac:dyDescent="0.3">
      <c r="A1" s="1" t="s">
        <v>0</v>
      </c>
      <c r="B1" s="1" t="s">
        <v>19</v>
      </c>
      <c r="C1" s="1" t="s">
        <v>20</v>
      </c>
    </row>
    <row r="2" spans="1:3" x14ac:dyDescent="0.3">
      <c r="A2">
        <v>1</v>
      </c>
      <c r="B2">
        <v>50</v>
      </c>
    </row>
    <row r="3" spans="1:3" x14ac:dyDescent="0.3">
      <c r="A3">
        <v>2</v>
      </c>
      <c r="B3">
        <v>50</v>
      </c>
    </row>
    <row r="4" spans="1:3" x14ac:dyDescent="0.3">
      <c r="A4">
        <v>3</v>
      </c>
      <c r="B4">
        <v>80</v>
      </c>
      <c r="C4">
        <v>165750</v>
      </c>
    </row>
    <row r="5" spans="1:3" x14ac:dyDescent="0.3">
      <c r="A5">
        <v>4</v>
      </c>
      <c r="B5">
        <v>80</v>
      </c>
      <c r="C5">
        <v>165750</v>
      </c>
    </row>
    <row r="6" spans="1:3" x14ac:dyDescent="0.3">
      <c r="A6">
        <v>5</v>
      </c>
      <c r="B6">
        <v>80</v>
      </c>
      <c r="C6">
        <v>165750</v>
      </c>
    </row>
    <row r="7" spans="1:3" x14ac:dyDescent="0.3">
      <c r="A7">
        <v>6</v>
      </c>
      <c r="B7">
        <v>80</v>
      </c>
      <c r="C7">
        <v>165750</v>
      </c>
    </row>
    <row r="8" spans="1:3" x14ac:dyDescent="0.3">
      <c r="A8">
        <v>7</v>
      </c>
      <c r="B8">
        <v>50</v>
      </c>
      <c r="C8">
        <v>165750</v>
      </c>
    </row>
    <row r="9" spans="1:3" x14ac:dyDescent="0.3">
      <c r="A9">
        <v>8</v>
      </c>
      <c r="B9">
        <v>50</v>
      </c>
      <c r="C9">
        <v>165750</v>
      </c>
    </row>
    <row r="10" spans="1:3" x14ac:dyDescent="0.3">
      <c r="A10">
        <v>9</v>
      </c>
    </row>
    <row r="11" spans="1:3" x14ac:dyDescent="0.3">
      <c r="A11">
        <v>10</v>
      </c>
    </row>
    <row r="12" spans="1:3" x14ac:dyDescent="0.3">
      <c r="A12">
        <v>11</v>
      </c>
    </row>
    <row r="13" spans="1:3" x14ac:dyDescent="0.3">
      <c r="A13">
        <v>12</v>
      </c>
    </row>
  </sheetData>
  <customSheetViews>
    <customSheetView guid="{C52BE488-91C7-4254-A084-A9E2BD86F4BC}">
      <selection activeCell="A2" sqref="A2:A13"/>
      <pageMargins left="0.7" right="0.7" top="0.75" bottom="0.75" header="0.3" footer="0.3"/>
    </customSheetView>
    <customSheetView guid="{12D9A1D4-F7E7-46DC-A155-A39E11AC197C}">
      <selection activeCell="A2" sqref="A2:A13"/>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A2" sqref="A2:A13"/>
    </sheetView>
  </sheetViews>
  <sheetFormatPr defaultRowHeight="14.4" x14ac:dyDescent="0.3"/>
  <cols>
    <col min="2" max="2" width="28.44140625" bestFit="1" customWidth="1"/>
    <col min="3" max="3" width="30.21875" bestFit="1" customWidth="1"/>
    <col min="4" max="4" width="46.5546875" bestFit="1" customWidth="1"/>
    <col min="6" max="6" width="16.77734375" bestFit="1" customWidth="1"/>
  </cols>
  <sheetData>
    <row r="1" spans="1:6" x14ac:dyDescent="0.3">
      <c r="A1" s="1" t="s">
        <v>0</v>
      </c>
      <c r="B1" s="1" t="s">
        <v>45</v>
      </c>
      <c r="C1" s="1" t="s">
        <v>44</v>
      </c>
      <c r="D1" s="6" t="s">
        <v>43</v>
      </c>
    </row>
    <row r="2" spans="1:6" x14ac:dyDescent="0.3">
      <c r="A2">
        <v>1</v>
      </c>
      <c r="B2" s="7">
        <f>0.0036*(1/(1-Distribution_loss!B2/100))*(ERE_factor!B2*Emission_factor_fuel!$D$2 + ERE_factor!C2*Emission_factor_fuel!$D$3  + ERE_factor!D2*Emission_factor_fuel!$D$4  + ERE_factor!E2*Emission_factor_fuel!$D$5 + ERE_factor!F2*Emission_factor_fuel!$D$6)</f>
        <v>0</v>
      </c>
      <c r="C2" s="7">
        <f>0.0036*(1/(1-Distribution_loss!B2/100))*(ERE_factor!B2*SUM(Emission_factor_fuel!$B$2:'Emission_factor_fuel'!$C$2) + ERE_factor!C2*SUM(Emission_factor_fuel!$B$3:'Emission_factor_fuel'!$C$3) +ERE_factor!D2*SUM(Emission_factor_fuel!$B$4:'Emission_factor_fuel'!$C$4)+ERE_factor!E2*SUM(Emission_factor_fuel!$B$5:'Emission_factor_fuel'!$C$5)+ERE_factor!F2*SUM(Emission_factor_fuel!$B$6:'Emission_factor_fuel'!$C$6))</f>
        <v>0</v>
      </c>
      <c r="D2" s="7">
        <f>0.0036*(1/(1-Distribution_loss!B2/100))*ERE_factor!G2</f>
        <v>1.1612903225806451E-3</v>
      </c>
      <c r="F2" s="7"/>
    </row>
    <row r="3" spans="1:6" x14ac:dyDescent="0.3">
      <c r="A3">
        <v>2</v>
      </c>
      <c r="B3" s="7">
        <f>0.0036*(1/(1-Distribution_loss!B3/100))*(ERE_factor!B3*Emission_factor_fuel!$D$2 + ERE_factor!C3*Emission_factor_fuel!$D$3  + ERE_factor!D3*Emission_factor_fuel!$D$4  + ERE_factor!E3*Emission_factor_fuel!$D$5 + ERE_factor!F3*Emission_factor_fuel!$D$6)</f>
        <v>0</v>
      </c>
      <c r="C3" s="7">
        <f>0.0036*(1/(1-Distribution_loss!B3/100))*(ERE_factor!B3*SUM(Emission_factor_fuel!$B$2:'Emission_factor_fuel'!$C$2) + ERE_factor!C3*SUM(Emission_factor_fuel!$B$3:'Emission_factor_fuel'!$C$3) +ERE_factor!D3*SUM(Emission_factor_fuel!$B$4:'Emission_factor_fuel'!$C$4)+ERE_factor!E3*SUM(Emission_factor_fuel!$B$5:'Emission_factor_fuel'!$C$5)+ERE_factor!F3*SUM(Emission_factor_fuel!$B$6:'Emission_factor_fuel'!$C$6))</f>
        <v>0</v>
      </c>
      <c r="D3" s="7">
        <f>0.0036*(1/(1-Distribution_loss!B3/100))*ERE_factor!G3</f>
        <v>8.3720930232558134E-4</v>
      </c>
      <c r="F3" s="7"/>
    </row>
    <row r="4" spans="1:6" x14ac:dyDescent="0.3">
      <c r="A4">
        <v>3</v>
      </c>
      <c r="B4" s="7">
        <f>0.0036*(1/(1-Distribution_loss!B4/100))*(ERE_factor!B4*Emission_factor_fuel!$D$2 + ERE_factor!C4*Emission_factor_fuel!$D$3  + ERE_factor!D4*Emission_factor_fuel!$D$4  + ERE_factor!E4*Emission_factor_fuel!$D$5 + ERE_factor!F4*Emission_factor_fuel!$D$6)</f>
        <v>7.8686782006920419E-2</v>
      </c>
      <c r="C4" s="7">
        <f>0.0036*(1/(1-Distribution_loss!B4/100))*(ERE_factor!B4*SUM(Emission_factor_fuel!$B$2:'Emission_factor_fuel'!$C$2) + ERE_factor!C4*SUM(Emission_factor_fuel!$B$3:'Emission_factor_fuel'!$C$3) +ERE_factor!D4*SUM(Emission_factor_fuel!$B$4:'Emission_factor_fuel'!$C$4)+ERE_factor!E4*SUM(Emission_factor_fuel!$B$5:'Emission_factor_fuel'!$C$5)+ERE_factor!F4*SUM(Emission_factor_fuel!$B$6:'Emission_factor_fuel'!$C$6))</f>
        <v>3.976193771626297E-3</v>
      </c>
      <c r="D4" s="7">
        <f>0.0036*(1/(1-Distribution_loss!B4/100))*ERE_factor!G4</f>
        <v>3.0494117647058819E-5</v>
      </c>
      <c r="F4" s="7"/>
    </row>
    <row r="5" spans="1:6" x14ac:dyDescent="0.3">
      <c r="A5">
        <v>4</v>
      </c>
      <c r="B5" s="7">
        <f>0.0036*(1/(1-Distribution_loss!B5/100))*(ERE_factor!B5*Emission_factor_fuel!$D$2 + ERE_factor!C5*Emission_factor_fuel!$D$3  + ERE_factor!D5*Emission_factor_fuel!$D$4  + ERE_factor!E5*Emission_factor_fuel!$D$5 + ERE_factor!F5*Emission_factor_fuel!$D$6)</f>
        <v>5.6204844290657439E-2</v>
      </c>
      <c r="C5" s="7">
        <f>0.0036*(1/(1-Distribution_loss!B5/100))*(ERE_factor!B5*SUM(Emission_factor_fuel!$B$2:'Emission_factor_fuel'!$C$2) + ERE_factor!C5*SUM(Emission_factor_fuel!$B$3:'Emission_factor_fuel'!$C$3) +ERE_factor!D5*SUM(Emission_factor_fuel!$B$4:'Emission_factor_fuel'!$C$4)+ERE_factor!E5*SUM(Emission_factor_fuel!$B$5:'Emission_factor_fuel'!$C$5)+ERE_factor!F5*SUM(Emission_factor_fuel!$B$6:'Emission_factor_fuel'!$C$6))</f>
        <v>2.8401384083044977E-3</v>
      </c>
      <c r="D5" s="7">
        <f>0.0036*(1/(1-Distribution_loss!B5/100))*ERE_factor!G5</f>
        <v>1.9990588235294115E-4</v>
      </c>
      <c r="F5" s="7"/>
    </row>
    <row r="6" spans="1:6" x14ac:dyDescent="0.3">
      <c r="A6">
        <v>5</v>
      </c>
      <c r="B6" s="7">
        <f>0.0036*(1/(1-Distribution_loss!B6/100))*(ERE_factor!B6*Emission_factor_fuel!$D$2 + ERE_factor!C6*Emission_factor_fuel!$D$3  + ERE_factor!D6*Emission_factor_fuel!$D$4  + ERE_factor!E6*Emission_factor_fuel!$D$5 + ERE_factor!F6*Emission_factor_fuel!$D$6)</f>
        <v>0.46881660899653971</v>
      </c>
      <c r="C6" s="7">
        <f>0.0036*(1/(1-Distribution_loss!B6/100))*(ERE_factor!B6*SUM(Emission_factor_fuel!$B$2:'Emission_factor_fuel'!$C$2) + ERE_factor!C6*SUM(Emission_factor_fuel!$B$3:'Emission_factor_fuel'!$C$3) +ERE_factor!D6*SUM(Emission_factor_fuel!$B$4:'Emission_factor_fuel'!$C$4)+ERE_factor!E6*SUM(Emission_factor_fuel!$B$5:'Emission_factor_fuel'!$C$5)+ERE_factor!F6*SUM(Emission_factor_fuel!$B$6:'Emission_factor_fuel'!$C$6))</f>
        <v>3.7475432525951549E-2</v>
      </c>
      <c r="D6" s="7">
        <f>0.0036*(1/(1-Distribution_loss!B6/100))*ERE_factor!G6</f>
        <v>3.0494117647058819E-5</v>
      </c>
      <c r="F6" s="7"/>
    </row>
    <row r="7" spans="1:6" x14ac:dyDescent="0.3">
      <c r="A7">
        <v>6</v>
      </c>
      <c r="B7" s="7">
        <f>0.0036*(1/(1-Distribution_loss!B7/100))*(ERE_factor!B7*Emission_factor_fuel!$D$2 + ERE_factor!C7*Emission_factor_fuel!$D$3  + ERE_factor!D7*Emission_factor_fuel!$D$4  + ERE_factor!E7*Emission_factor_fuel!$D$5 + ERE_factor!F7*Emission_factor_fuel!$D$6)</f>
        <v>0.18354827958477507</v>
      </c>
      <c r="C7" s="7">
        <f>0.0036*(1/(1-Distribution_loss!B7/100))*(ERE_factor!B7*SUM(Emission_factor_fuel!$B$2:'Emission_factor_fuel'!$C$2) + ERE_factor!C7*SUM(Emission_factor_fuel!$B$3:'Emission_factor_fuel'!$C$3) +ERE_factor!D7*SUM(Emission_factor_fuel!$B$4:'Emission_factor_fuel'!$C$4)+ERE_factor!E7*SUM(Emission_factor_fuel!$B$5:'Emission_factor_fuel'!$C$5)+ERE_factor!F7*SUM(Emission_factor_fuel!$B$6:'Emission_factor_fuel'!$C$6))</f>
        <v>2.8401384083044977E-3</v>
      </c>
      <c r="D7" s="7">
        <f>0.0036*(1/(1-Distribution_loss!B7/100))*ERE_factor!G7</f>
        <v>3.0494117647058819E-5</v>
      </c>
      <c r="F7" s="7"/>
    </row>
    <row r="8" spans="1:6" x14ac:dyDescent="0.3">
      <c r="A8">
        <v>7</v>
      </c>
      <c r="B8" s="7">
        <f>0.0036*(1/(1-Distribution_loss!B8/100))*(ERE_factor!B8*Emission_factor_fuel!$D$2 + ERE_factor!C8*Emission_factor_fuel!$D$3  + ERE_factor!D8*Emission_factor_fuel!$D$4  + ERE_factor!E8*Emission_factor_fuel!$D$5 + ERE_factor!F8*Emission_factor_fuel!$D$6)</f>
        <v>7.8686782006920419E-2</v>
      </c>
      <c r="C8" s="7">
        <f>0.0036*(1/(1-Distribution_loss!B8/100))*(ERE_factor!B8*SUM(Emission_factor_fuel!$B$2:'Emission_factor_fuel'!$C$2) + ERE_factor!C8*SUM(Emission_factor_fuel!$B$3:'Emission_factor_fuel'!$C$3) +ERE_factor!D8*SUM(Emission_factor_fuel!$B$4:'Emission_factor_fuel'!$C$4)+ERE_factor!E8*SUM(Emission_factor_fuel!$B$5:'Emission_factor_fuel'!$C$5)+ERE_factor!F8*SUM(Emission_factor_fuel!$B$6:'Emission_factor_fuel'!$C$6))</f>
        <v>3.976193771626297E-3</v>
      </c>
      <c r="D8" s="7">
        <f>0.0036*(1/(1-Distribution_loss!B8/100))*ERE_factor!G8</f>
        <v>3.0494117647058819E-5</v>
      </c>
      <c r="F8" s="7"/>
    </row>
    <row r="9" spans="1:6" x14ac:dyDescent="0.3">
      <c r="A9">
        <v>8</v>
      </c>
      <c r="B9" s="7">
        <f>0.0036*(1/(1-Distribution_loss!B9/100))*(ERE_factor!B9*Emission_factor_fuel!$D$2 + ERE_factor!C9*Emission_factor_fuel!$D$3  + ERE_factor!D9*Emission_factor_fuel!$D$4  + ERE_factor!E9*Emission_factor_fuel!$D$5 + ERE_factor!F9*Emission_factor_fuel!$D$6)</f>
        <v>0</v>
      </c>
      <c r="C9" s="7">
        <f>0.0036*(1/(1-Distribution_loss!B9/100))*(ERE_factor!B9*SUM(Emission_factor_fuel!$B$2:'Emission_factor_fuel'!$C$2) + ERE_factor!C9*SUM(Emission_factor_fuel!$B$3:'Emission_factor_fuel'!$C$3) +ERE_factor!D9*SUM(Emission_factor_fuel!$B$4:'Emission_factor_fuel'!$C$4)+ERE_factor!E9*SUM(Emission_factor_fuel!$B$5:'Emission_factor_fuel'!$C$5)+ERE_factor!F9*SUM(Emission_factor_fuel!$B$6:'Emission_factor_fuel'!$C$6))</f>
        <v>0</v>
      </c>
      <c r="D9" s="7">
        <f>0.0036*(1/(1-Distribution_loss!B9/100))*ERE_factor!G9</f>
        <v>7.0588235294117652E-4</v>
      </c>
      <c r="F9" s="7"/>
    </row>
    <row r="10" spans="1:6" x14ac:dyDescent="0.3">
      <c r="A10">
        <v>9</v>
      </c>
      <c r="B10" s="7">
        <f>0.0036*(1/(1-Distribution_loss!B10/100))*(ERE_factor!B10*Emission_factor_fuel!$D$2 + ERE_factor!C10*Emission_factor_fuel!$D$3  + ERE_factor!D10*Emission_factor_fuel!$D$4  + ERE_factor!E10*Emission_factor_fuel!$D$5 + ERE_factor!F10*Emission_factor_fuel!$D$6)</f>
        <v>0.1377818181818182</v>
      </c>
      <c r="C10" s="7">
        <f>0.0036*(1/(1-Distribution_loss!B10/100))*(ERE_factor!B10*SUM(Emission_factor_fuel!$B$2:'Emission_factor_fuel'!$C$2) + ERE_factor!C10*SUM(Emission_factor_fuel!$B$3:'Emission_factor_fuel'!$C$3) +ERE_factor!D10*SUM(Emission_factor_fuel!$B$4:'Emission_factor_fuel'!$C$4)+ERE_factor!E10*SUM(Emission_factor_fuel!$B$5:'Emission_factor_fuel'!$C$5)+ERE_factor!F10*SUM(Emission_factor_fuel!$B$6:'Emission_factor_fuel'!$C$6))</f>
        <v>3.7374545454545459E-2</v>
      </c>
      <c r="D10" s="7">
        <f>0.0036*(1/(1-Distribution_loss!B10/100))*ERE_factor!G10</f>
        <v>7.3824619354838708E-4</v>
      </c>
      <c r="F10" s="7"/>
    </row>
    <row r="11" spans="1:6" x14ac:dyDescent="0.3">
      <c r="A11">
        <v>10</v>
      </c>
      <c r="B11" s="7">
        <f>0.0036*(1/(1-Distribution_loss!B11/100))*(ERE_factor!B11*Emission_factor_fuel!$D$2 + ERE_factor!C11*Emission_factor_fuel!$D$3  + ERE_factor!D11*Emission_factor_fuel!$D$4  + ERE_factor!E11*Emission_factor_fuel!$D$5 + ERE_factor!F11*Emission_factor_fuel!$D$6)</f>
        <v>0.34445454545454546</v>
      </c>
      <c r="C11" s="7">
        <f>0.0036*(1/(1-Distribution_loss!B11/100))*(ERE_factor!B11*SUM(Emission_factor_fuel!$B$2:'Emission_factor_fuel'!$C$2) + ERE_factor!C11*SUM(Emission_factor_fuel!$B$3:'Emission_factor_fuel'!$C$3) +ERE_factor!D11*SUM(Emission_factor_fuel!$B$4:'Emission_factor_fuel'!$C$4)+ERE_factor!E11*SUM(Emission_factor_fuel!$B$5:'Emission_factor_fuel'!$C$5)+ERE_factor!F11*SUM(Emission_factor_fuel!$B$6:'Emission_factor_fuel'!$C$6))</f>
        <v>9.3436363636363637E-2</v>
      </c>
      <c r="D11" s="7">
        <f>0.0036*(1/(1-Distribution_loss!B11/100))*ERE_factor!G11</f>
        <v>0</v>
      </c>
      <c r="F11" s="7"/>
    </row>
    <row r="12" spans="1:6" x14ac:dyDescent="0.3">
      <c r="A12">
        <v>11</v>
      </c>
      <c r="B12" s="7">
        <f>0.0036*(1/(1-Distribution_loss!B12/100))*(ERE_factor!B12*Emission_factor_fuel!$D$2 + ERE_factor!C12*Emission_factor_fuel!$D$3  + ERE_factor!D12*Emission_factor_fuel!$D$4  + ERE_factor!E12*Emission_factor_fuel!$D$5 + ERE_factor!F12*Emission_factor_fuel!$D$6)</f>
        <v>0</v>
      </c>
      <c r="C12" s="7">
        <f>0.0036*(1/(1-Distribution_loss!B12/100))*(ERE_factor!B12*SUM(Emission_factor_fuel!$B$2:'Emission_factor_fuel'!$C$2) + ERE_factor!C12*SUM(Emission_factor_fuel!$B$3:'Emission_factor_fuel'!$C$3) +ERE_factor!D12*SUM(Emission_factor_fuel!$B$4:'Emission_factor_fuel'!$C$4)+ERE_factor!E12*SUM(Emission_factor_fuel!$B$5:'Emission_factor_fuel'!$C$5)+ERE_factor!F12*SUM(Emission_factor_fuel!$B$6:'Emission_factor_fuel'!$C$6))</f>
        <v>0.17067272727272728</v>
      </c>
      <c r="D12" s="7">
        <f>0.0036*(1/(1-Distribution_loss!B12/100))*ERE_factor!G12</f>
        <v>7.3824619354838708E-4</v>
      </c>
      <c r="F12" s="7"/>
    </row>
    <row r="13" spans="1:6" x14ac:dyDescent="0.3">
      <c r="A13">
        <v>12</v>
      </c>
      <c r="B13" s="7">
        <f>0.0036*(1/(1-Distribution_loss!B13/100))*(ERE_factor!B13*Emission_factor_fuel!$D$2 + ERE_factor!C13*Emission_factor_fuel!$D$3  + ERE_factor!D13*Emission_factor_fuel!$D$4  + ERE_factor!E13*Emission_factor_fuel!$D$5 + ERE_factor!F13*Emission_factor_fuel!$D$6)</f>
        <v>0</v>
      </c>
      <c r="C13" s="7">
        <f>0.0036*(1/(1-Distribution_loss!B13/100))*(ERE_factor!B13*SUM(Emission_factor_fuel!$B$2:'Emission_factor_fuel'!$C$2) + ERE_factor!C13*SUM(Emission_factor_fuel!$B$3:'Emission_factor_fuel'!$C$3) +ERE_factor!D13*SUM(Emission_factor_fuel!$B$4:'Emission_factor_fuel'!$C$4)+ERE_factor!E13*SUM(Emission_factor_fuel!$B$5:'Emission_factor_fuel'!$C$5)+ERE_factor!F13*SUM(Emission_factor_fuel!$B$6:'Emission_factor_fuel'!$C$6))</f>
        <v>0.42668181818181822</v>
      </c>
      <c r="D13" s="7">
        <f>0.0036*(1/(1-Distribution_loss!B13/100))*ERE_factor!G13</f>
        <v>0</v>
      </c>
      <c r="F13" s="7"/>
    </row>
  </sheetData>
  <customSheetViews>
    <customSheetView guid="{C52BE488-91C7-4254-A084-A9E2BD86F4BC}">
      <selection activeCell="A2" sqref="A2:A13"/>
      <pageMargins left="0.7" right="0.7" top="0.75" bottom="0.75" header="0.3" footer="0.3"/>
    </customSheetView>
    <customSheetView guid="{12D9A1D4-F7E7-46DC-A155-A39E11AC197C}" topLeftCell="D1">
      <selection activeCell="D25" sqref="D25"/>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B13"/>
  <sheetViews>
    <sheetView workbookViewId="0">
      <selection activeCell="A2" sqref="A2:A13"/>
    </sheetView>
  </sheetViews>
  <sheetFormatPr defaultRowHeight="14.4" x14ac:dyDescent="0.3"/>
  <sheetData>
    <row r="1" spans="1:2" x14ac:dyDescent="0.3">
      <c r="A1" s="1" t="s">
        <v>0</v>
      </c>
      <c r="B1" s="1" t="s">
        <v>26</v>
      </c>
    </row>
    <row r="2" spans="1:2" x14ac:dyDescent="0.3">
      <c r="A2">
        <v>1</v>
      </c>
      <c r="B2">
        <v>0</v>
      </c>
    </row>
    <row r="3" spans="1:2" x14ac:dyDescent="0.3">
      <c r="A3">
        <v>2</v>
      </c>
      <c r="B3">
        <v>0</v>
      </c>
    </row>
    <row r="4" spans="1:2" x14ac:dyDescent="0.3">
      <c r="A4">
        <v>3</v>
      </c>
      <c r="B4">
        <v>15</v>
      </c>
    </row>
    <row r="5" spans="1:2" x14ac:dyDescent="0.3">
      <c r="A5">
        <v>4</v>
      </c>
      <c r="B5">
        <v>15</v>
      </c>
    </row>
    <row r="6" spans="1:2" x14ac:dyDescent="0.3">
      <c r="A6">
        <v>5</v>
      </c>
      <c r="B6">
        <v>15</v>
      </c>
    </row>
    <row r="7" spans="1:2" x14ac:dyDescent="0.3">
      <c r="A7">
        <v>6</v>
      </c>
      <c r="B7">
        <v>15</v>
      </c>
    </row>
    <row r="8" spans="1:2" x14ac:dyDescent="0.3">
      <c r="A8">
        <v>7</v>
      </c>
      <c r="B8">
        <v>15</v>
      </c>
    </row>
    <row r="9" spans="1:2" x14ac:dyDescent="0.3">
      <c r="A9">
        <v>8</v>
      </c>
      <c r="B9">
        <v>0</v>
      </c>
    </row>
    <row r="10" spans="1:2" x14ac:dyDescent="0.3">
      <c r="A10">
        <v>9</v>
      </c>
      <c r="B10">
        <v>0</v>
      </c>
    </row>
    <row r="11" spans="1:2" x14ac:dyDescent="0.3">
      <c r="A11">
        <v>10</v>
      </c>
      <c r="B11">
        <v>0</v>
      </c>
    </row>
    <row r="12" spans="1:2" x14ac:dyDescent="0.3">
      <c r="A12">
        <v>11</v>
      </c>
      <c r="B12">
        <v>0</v>
      </c>
    </row>
    <row r="13" spans="1:2" x14ac:dyDescent="0.3">
      <c r="A13">
        <v>12</v>
      </c>
      <c r="B13">
        <v>0</v>
      </c>
    </row>
  </sheetData>
  <customSheetViews>
    <customSheetView guid="{C52BE488-91C7-4254-A084-A9E2BD86F4BC}">
      <selection activeCell="A2" sqref="A2:A13"/>
      <pageMargins left="0.7" right="0.7" top="0.75" bottom="0.75" header="0.3" footer="0.3"/>
    </customSheetView>
    <customSheetView guid="{12D9A1D4-F7E7-46DC-A155-A39E11AC197C}">
      <selection activeCell="A2" sqref="A2:A13"/>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13"/>
  <sheetViews>
    <sheetView topLeftCell="H7" workbookViewId="0">
      <selection activeCell="A2" sqref="A2:A13"/>
    </sheetView>
  </sheetViews>
  <sheetFormatPr defaultRowHeight="14.4" x14ac:dyDescent="0.3"/>
  <cols>
    <col min="2" max="7" width="15.77734375" customWidth="1"/>
    <col min="8" max="8" width="38.5546875" bestFit="1" customWidth="1"/>
    <col min="9" max="9" width="255.77734375" bestFit="1" customWidth="1"/>
  </cols>
  <sheetData>
    <row r="1" spans="1:9" x14ac:dyDescent="0.3">
      <c r="A1" s="1" t="s">
        <v>0</v>
      </c>
      <c r="B1" s="1" t="s">
        <v>21</v>
      </c>
      <c r="C1" s="1" t="s">
        <v>22</v>
      </c>
      <c r="D1" s="1" t="s">
        <v>18</v>
      </c>
      <c r="E1" s="1" t="s">
        <v>23</v>
      </c>
      <c r="F1" s="1" t="s">
        <v>25</v>
      </c>
      <c r="G1" s="1" t="s">
        <v>24</v>
      </c>
      <c r="H1" s="5" t="s">
        <v>37</v>
      </c>
      <c r="I1" s="5" t="s">
        <v>36</v>
      </c>
    </row>
    <row r="2" spans="1:9" x14ac:dyDescent="0.3">
      <c r="A2">
        <v>1</v>
      </c>
      <c r="B2" s="3">
        <v>0</v>
      </c>
      <c r="C2" s="3">
        <v>0</v>
      </c>
      <c r="D2" s="3">
        <v>0</v>
      </c>
      <c r="E2" s="3">
        <v>0</v>
      </c>
      <c r="F2" s="3">
        <v>0</v>
      </c>
      <c r="G2" s="3">
        <f>1/3.1</f>
        <v>0.32258064516129031</v>
      </c>
      <c r="H2" s="4" t="s">
        <v>39</v>
      </c>
      <c r="I2" s="4" t="s">
        <v>38</v>
      </c>
    </row>
    <row r="3" spans="1:9" ht="28.8" x14ac:dyDescent="0.3">
      <c r="A3">
        <v>2</v>
      </c>
      <c r="B3" s="3">
        <v>0</v>
      </c>
      <c r="C3" s="3">
        <v>0</v>
      </c>
      <c r="D3" s="3">
        <v>0</v>
      </c>
      <c r="E3" s="3">
        <v>0</v>
      </c>
      <c r="F3" s="3">
        <v>0</v>
      </c>
      <c r="G3" s="3">
        <f>1/4.3</f>
        <v>0.23255813953488372</v>
      </c>
      <c r="H3" s="4" t="s">
        <v>39</v>
      </c>
      <c r="I3" s="8" t="s">
        <v>47</v>
      </c>
    </row>
    <row r="4" spans="1:9" ht="28.8" x14ac:dyDescent="0.3">
      <c r="A4">
        <v>3</v>
      </c>
      <c r="B4" s="3">
        <v>0</v>
      </c>
      <c r="C4" s="3">
        <v>0</v>
      </c>
      <c r="D4" s="3">
        <v>0</v>
      </c>
      <c r="E4" s="3">
        <f>0.2/0.85+0.8*0.1/0.85</f>
        <v>0.3294117647058824</v>
      </c>
      <c r="F4" s="3">
        <v>0</v>
      </c>
      <c r="G4" s="3">
        <v>7.1999999999999998E-3</v>
      </c>
      <c r="H4" s="4" t="s">
        <v>40</v>
      </c>
      <c r="I4" s="8" t="s">
        <v>48</v>
      </c>
    </row>
    <row r="5" spans="1:9" ht="28.8" x14ac:dyDescent="0.3">
      <c r="A5">
        <v>4</v>
      </c>
      <c r="B5" s="3">
        <v>0</v>
      </c>
      <c r="C5" s="3">
        <v>0</v>
      </c>
      <c r="D5" s="3">
        <v>0</v>
      </c>
      <c r="E5" s="3">
        <f>0.2/0.85</f>
        <v>0.23529411764705885</v>
      </c>
      <c r="F5" s="3">
        <v>0</v>
      </c>
      <c r="G5" s="3">
        <f>0.0072+0.8/20</f>
        <v>4.7199999999999999E-2</v>
      </c>
      <c r="H5" s="4" t="s">
        <v>40</v>
      </c>
      <c r="I5" s="8" t="s">
        <v>49</v>
      </c>
    </row>
    <row r="6" spans="1:9" ht="43.2" x14ac:dyDescent="0.3">
      <c r="A6">
        <v>5</v>
      </c>
      <c r="B6" s="3">
        <f>0.8/0.9</f>
        <v>0.88888888888888895</v>
      </c>
      <c r="C6" s="3">
        <v>0</v>
      </c>
      <c r="D6" s="3">
        <v>0</v>
      </c>
      <c r="E6" s="3">
        <f>0.2/0.85</f>
        <v>0.23529411764705885</v>
      </c>
      <c r="F6" s="3">
        <v>0</v>
      </c>
      <c r="G6" s="3">
        <v>7.1999999999999998E-3</v>
      </c>
      <c r="H6" s="4" t="s">
        <v>40</v>
      </c>
      <c r="I6" s="8" t="s">
        <v>50</v>
      </c>
    </row>
    <row r="7" spans="1:9" ht="86.4" x14ac:dyDescent="0.3">
      <c r="A7">
        <v>6</v>
      </c>
      <c r="B7" s="3">
        <v>0</v>
      </c>
      <c r="C7" s="3">
        <v>0</v>
      </c>
      <c r="D7" s="3">
        <v>0</v>
      </c>
      <c r="E7" s="3">
        <f>0.2/0.85</f>
        <v>0.23529411764705885</v>
      </c>
      <c r="F7" s="3">
        <f>0.8*1/0.5*0.18</f>
        <v>0.28799999999999998</v>
      </c>
      <c r="G7" s="3">
        <v>7.1999999999999998E-3</v>
      </c>
      <c r="H7" s="4" t="s">
        <v>40</v>
      </c>
      <c r="I7" s="8" t="s">
        <v>52</v>
      </c>
    </row>
    <row r="8" spans="1:9" ht="43.2" x14ac:dyDescent="0.3">
      <c r="A8">
        <v>7</v>
      </c>
      <c r="B8" s="3">
        <v>0</v>
      </c>
      <c r="C8" s="3">
        <v>0</v>
      </c>
      <c r="D8" s="3">
        <v>0</v>
      </c>
      <c r="E8" s="3">
        <f>0.2/0.85+0.8*0.1/0.85</f>
        <v>0.3294117647058824</v>
      </c>
      <c r="F8" s="3">
        <v>0</v>
      </c>
      <c r="G8" s="3">
        <v>7.1999999999999998E-3</v>
      </c>
      <c r="H8" s="4" t="s">
        <v>40</v>
      </c>
      <c r="I8" s="8" t="s">
        <v>51</v>
      </c>
    </row>
    <row r="9" spans="1:9" x14ac:dyDescent="0.3">
      <c r="A9">
        <v>8</v>
      </c>
      <c r="B9" s="3">
        <v>0</v>
      </c>
      <c r="C9" s="3">
        <v>0</v>
      </c>
      <c r="D9" s="3">
        <v>0</v>
      </c>
      <c r="E9" s="3">
        <v>0</v>
      </c>
      <c r="F9" s="3">
        <v>0</v>
      </c>
      <c r="G9" s="3">
        <f>1/5.1</f>
        <v>0.19607843137254904</v>
      </c>
      <c r="H9" s="4" t="s">
        <v>39</v>
      </c>
      <c r="I9" s="4" t="s">
        <v>53</v>
      </c>
    </row>
    <row r="10" spans="1:9" ht="57.6" x14ac:dyDescent="0.3">
      <c r="A10">
        <v>9</v>
      </c>
      <c r="B10" s="3">
        <v>0</v>
      </c>
      <c r="C10" s="3">
        <f>0.4/0.88</f>
        <v>0.45454545454545459</v>
      </c>
      <c r="D10" s="3">
        <v>0</v>
      </c>
      <c r="E10" s="3">
        <v>0</v>
      </c>
      <c r="F10" s="3">
        <v>0</v>
      </c>
      <c r="G10" s="3">
        <f>0.6/3.1+0.4*0.0288</f>
        <v>0.20506838709677419</v>
      </c>
      <c r="H10" s="4" t="s">
        <v>41</v>
      </c>
      <c r="I10" s="8" t="s">
        <v>54</v>
      </c>
    </row>
    <row r="11" spans="1:9" x14ac:dyDescent="0.3">
      <c r="A11">
        <v>10</v>
      </c>
      <c r="B11" s="3">
        <v>0</v>
      </c>
      <c r="C11" s="3">
        <f>1/0.88</f>
        <v>1.1363636363636365</v>
      </c>
      <c r="D11" s="3">
        <v>0</v>
      </c>
      <c r="E11" s="3">
        <v>0</v>
      </c>
      <c r="F11" s="3">
        <v>0</v>
      </c>
      <c r="G11" s="3">
        <v>0</v>
      </c>
      <c r="H11" s="4" t="s">
        <v>40</v>
      </c>
      <c r="I11" s="4" t="s">
        <v>55</v>
      </c>
    </row>
    <row r="12" spans="1:9" ht="57.6" x14ac:dyDescent="0.3">
      <c r="A12">
        <v>11</v>
      </c>
      <c r="B12" s="3">
        <v>0</v>
      </c>
      <c r="C12" s="3">
        <v>0</v>
      </c>
      <c r="D12" s="3">
        <f>0.4/0.88</f>
        <v>0.45454545454545459</v>
      </c>
      <c r="E12" s="3">
        <v>0</v>
      </c>
      <c r="F12" s="3">
        <v>0</v>
      </c>
      <c r="G12" s="3">
        <f>0.6/3.1+0.4*0.0288</f>
        <v>0.20506838709677419</v>
      </c>
      <c r="H12" s="4" t="s">
        <v>41</v>
      </c>
      <c r="I12" s="8" t="s">
        <v>56</v>
      </c>
    </row>
    <row r="13" spans="1:9" x14ac:dyDescent="0.3">
      <c r="A13">
        <v>12</v>
      </c>
      <c r="B13" s="3">
        <v>0</v>
      </c>
      <c r="C13" s="3">
        <v>0</v>
      </c>
      <c r="D13" s="3">
        <f>1/0.88</f>
        <v>1.1363636363636365</v>
      </c>
      <c r="E13" s="3">
        <v>0</v>
      </c>
      <c r="F13" s="3">
        <v>0</v>
      </c>
      <c r="G13" s="3">
        <v>0</v>
      </c>
      <c r="H13" s="4" t="s">
        <v>40</v>
      </c>
      <c r="I13" s="4" t="s">
        <v>57</v>
      </c>
    </row>
  </sheetData>
  <customSheetViews>
    <customSheetView guid="{C52BE488-91C7-4254-A084-A9E2BD86F4BC}">
      <selection activeCell="A2" sqref="A2:A13"/>
      <pageMargins left="0.7" right="0.7" top="0.75" bottom="0.75" header="0.3" footer="0.3"/>
      <pageSetup paperSize="9" orientation="portrait" r:id="rId1"/>
    </customSheetView>
    <customSheetView guid="{12D9A1D4-F7E7-46DC-A155-A39E11AC197C}" topLeftCell="H1">
      <selection activeCell="H10" sqref="H10"/>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6"/>
  <sheetViews>
    <sheetView tabSelected="1" topLeftCell="D1" workbookViewId="0">
      <selection activeCell="F18" sqref="F18"/>
    </sheetView>
  </sheetViews>
  <sheetFormatPr defaultRowHeight="14.4" x14ac:dyDescent="0.3"/>
  <cols>
    <col min="1" max="1" width="18.44140625" bestFit="1" customWidth="1"/>
    <col min="2" max="2" width="17.21875" bestFit="1" customWidth="1"/>
    <col min="3" max="3" width="20.5546875" bestFit="1" customWidth="1"/>
    <col min="4" max="4" width="29.21875" bestFit="1" customWidth="1"/>
    <col min="5" max="5" width="39.77734375" bestFit="1" customWidth="1"/>
    <col min="6" max="6" width="255.77734375" bestFit="1" customWidth="1"/>
  </cols>
  <sheetData>
    <row r="1" spans="1:6" x14ac:dyDescent="0.3">
      <c r="A1" s="1" t="s">
        <v>27</v>
      </c>
      <c r="B1" s="1" t="s">
        <v>28</v>
      </c>
      <c r="C1" s="1" t="s">
        <v>29</v>
      </c>
      <c r="D1" s="1" t="s">
        <v>30</v>
      </c>
      <c r="E1" s="1" t="s">
        <v>32</v>
      </c>
      <c r="F1" s="5" t="s">
        <v>31</v>
      </c>
    </row>
    <row r="2" spans="1:6" x14ac:dyDescent="0.3">
      <c r="A2" t="s">
        <v>21</v>
      </c>
      <c r="B2" s="2">
        <v>6.4</v>
      </c>
      <c r="C2" s="2">
        <v>2.8</v>
      </c>
      <c r="D2" s="2">
        <v>109.6</v>
      </c>
      <c r="F2" s="4" t="s">
        <v>33</v>
      </c>
    </row>
    <row r="3" spans="1:6" ht="57.6" x14ac:dyDescent="0.3">
      <c r="A3" t="s">
        <v>22</v>
      </c>
      <c r="B3" s="2">
        <v>22.84</v>
      </c>
      <c r="C3" s="2">
        <v>0</v>
      </c>
      <c r="D3" s="2">
        <v>84.2</v>
      </c>
      <c r="E3" t="s">
        <v>60</v>
      </c>
      <c r="F3" s="8" t="s">
        <v>59</v>
      </c>
    </row>
    <row r="4" spans="1:6" x14ac:dyDescent="0.3">
      <c r="A4" t="s">
        <v>18</v>
      </c>
      <c r="B4" s="2">
        <v>104.3</v>
      </c>
      <c r="C4" s="2">
        <v>0</v>
      </c>
      <c r="D4" s="2">
        <v>0</v>
      </c>
      <c r="F4" s="4" t="s">
        <v>34</v>
      </c>
    </row>
    <row r="5" spans="1:6" x14ac:dyDescent="0.3">
      <c r="A5" t="s">
        <v>23</v>
      </c>
      <c r="B5" s="2">
        <v>2.3199999999999998</v>
      </c>
      <c r="C5" s="2">
        <v>0.53</v>
      </c>
      <c r="D5" s="2">
        <v>56.4</v>
      </c>
      <c r="F5" s="4" t="s">
        <v>35</v>
      </c>
    </row>
    <row r="6" spans="1:6" x14ac:dyDescent="0.3">
      <c r="A6" t="s">
        <v>25</v>
      </c>
      <c r="B6" s="2">
        <v>0</v>
      </c>
      <c r="C6" s="2">
        <v>0</v>
      </c>
      <c r="D6" s="2">
        <v>104.4</v>
      </c>
      <c r="E6" s="4" t="s">
        <v>42</v>
      </c>
    </row>
  </sheetData>
  <customSheetViews>
    <customSheetView guid="{C52BE488-91C7-4254-A084-A9E2BD86F4BC}">
      <selection activeCell="D27" sqref="D27"/>
      <pageMargins left="0.7" right="0.7" top="0.75" bottom="0.75" header="0.3" footer="0.3"/>
    </customSheetView>
    <customSheetView guid="{12D9A1D4-F7E7-46DC-A155-A39E11AC197C}">
      <selection activeCell="D27" sqref="D2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Technology</vt:lpstr>
      <vt:lpstr>Class</vt:lpstr>
      <vt:lpstr>Capacity_constraint</vt:lpstr>
      <vt:lpstr>Emissions</vt:lpstr>
      <vt:lpstr>Distribution_loss</vt:lpstr>
      <vt:lpstr>ERE_factor</vt:lpstr>
      <vt:lpstr>Emission_factor_fuel</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Jeroen Verhagen</dc:creator>
  <cp:lastModifiedBy>Chelsea Kaandorp</cp:lastModifiedBy>
  <dcterms:created xsi:type="dcterms:W3CDTF">2021-06-23T13:52:26Z</dcterms:created>
  <dcterms:modified xsi:type="dcterms:W3CDTF">2023-03-11T08:49:57Z</dcterms:modified>
</cp:coreProperties>
</file>