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dodou\Replication Dropbox\D. Dodou\Nachtwacht (1)\Article in Word\Supplementary material\Think-aloud\"/>
    </mc:Choice>
  </mc:AlternateContent>
  <bookViews>
    <workbookView xWindow="-105" yWindow="-105" windowWidth="29025" windowHeight="17505"/>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460" i="1" l="1"/>
  <c r="C461" i="1" l="1"/>
  <c r="C459" i="1"/>
  <c r="C458" i="1"/>
  <c r="C457" i="1"/>
  <c r="C456" i="1"/>
  <c r="C455" i="1"/>
  <c r="C454" i="1"/>
  <c r="C453" i="1"/>
  <c r="C452" i="1"/>
  <c r="C451" i="1"/>
  <c r="C450" i="1"/>
  <c r="C449" i="1"/>
  <c r="C705" i="1"/>
  <c r="C890" i="1" l="1"/>
  <c r="C889" i="1"/>
  <c r="C888" i="1"/>
  <c r="C887" i="1"/>
  <c r="C886" i="1"/>
  <c r="C885" i="1"/>
  <c r="C884" i="1"/>
  <c r="C883" i="1"/>
  <c r="C882" i="1"/>
  <c r="C881" i="1"/>
  <c r="C880" i="1"/>
  <c r="C879" i="1"/>
  <c r="C878" i="1"/>
  <c r="C877" i="1"/>
  <c r="C876" i="1"/>
  <c r="C875" i="1"/>
  <c r="C874" i="1"/>
  <c r="C873" i="1"/>
  <c r="C872" i="1"/>
  <c r="C871" i="1"/>
  <c r="C870" i="1"/>
  <c r="C869" i="1"/>
  <c r="C868" i="1"/>
  <c r="C867" i="1"/>
  <c r="C866" i="1"/>
  <c r="C865" i="1"/>
  <c r="C864" i="1"/>
  <c r="C863" i="1"/>
  <c r="C862" i="1"/>
  <c r="C861" i="1"/>
  <c r="C860" i="1"/>
  <c r="C859" i="1"/>
  <c r="C858" i="1"/>
  <c r="C857" i="1"/>
  <c r="C856" i="1"/>
  <c r="C855" i="1"/>
  <c r="C854" i="1"/>
  <c r="C816" i="1"/>
  <c r="C815" i="1"/>
  <c r="C814" i="1"/>
  <c r="C813" i="1"/>
  <c r="C812" i="1"/>
  <c r="C811" i="1"/>
  <c r="C810" i="1"/>
  <c r="C809" i="1"/>
  <c r="C808" i="1"/>
  <c r="C807" i="1"/>
  <c r="C806" i="1"/>
  <c r="C805" i="1"/>
  <c r="C804" i="1"/>
  <c r="C803" i="1"/>
  <c r="C802" i="1"/>
  <c r="C801" i="1"/>
  <c r="C800" i="1"/>
  <c r="C799" i="1"/>
  <c r="C798" i="1"/>
  <c r="C797" i="1"/>
  <c r="C796" i="1"/>
  <c r="C795" i="1"/>
  <c r="C794" i="1"/>
  <c r="C793" i="1"/>
  <c r="C792" i="1"/>
  <c r="C791" i="1"/>
  <c r="C790" i="1"/>
  <c r="C789" i="1"/>
  <c r="C788" i="1"/>
  <c r="C428" i="1"/>
  <c r="C427" i="1"/>
  <c r="C426" i="1"/>
  <c r="C425" i="1"/>
  <c r="C424" i="1"/>
  <c r="C423" i="1"/>
  <c r="C422" i="1"/>
  <c r="C421" i="1"/>
  <c r="C420" i="1"/>
  <c r="C419"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9" i="1"/>
  <c r="C358" i="1"/>
  <c r="C357" i="1"/>
  <c r="C356" i="1"/>
  <c r="C347" i="1"/>
  <c r="C346" i="1"/>
  <c r="C345" i="1"/>
  <c r="C344" i="1"/>
  <c r="C343" i="1"/>
  <c r="C342" i="1"/>
  <c r="C341" i="1"/>
  <c r="C340" i="1"/>
  <c r="C339" i="1"/>
  <c r="C338" i="1"/>
  <c r="C337" i="1"/>
  <c r="C336" i="1"/>
  <c r="C335" i="1"/>
  <c r="C334" i="1"/>
  <c r="C333" i="1"/>
  <c r="C332" i="1"/>
  <c r="C331" i="1"/>
  <c r="C330" i="1"/>
  <c r="C329" i="1"/>
  <c r="C328" i="1"/>
  <c r="C327" i="1"/>
  <c r="C326" i="1"/>
  <c r="C325" i="1"/>
  <c r="C324" i="1"/>
  <c r="C323" i="1"/>
  <c r="C322" i="1"/>
  <c r="C321" i="1"/>
  <c r="C320" i="1"/>
  <c r="C319" i="1"/>
  <c r="C318" i="1"/>
  <c r="C317" i="1"/>
  <c r="C316" i="1"/>
  <c r="C315" i="1"/>
  <c r="C314" i="1"/>
  <c r="C303" i="1"/>
  <c r="C302" i="1"/>
  <c r="C301" i="1"/>
  <c r="C300" i="1"/>
  <c r="C299" i="1"/>
  <c r="C298" i="1"/>
  <c r="C297" i="1"/>
  <c r="C296" i="1"/>
  <c r="C295" i="1"/>
  <c r="C294" i="1"/>
  <c r="C293" i="1"/>
  <c r="C292" i="1"/>
  <c r="C291" i="1"/>
  <c r="C290" i="1"/>
  <c r="C289" i="1"/>
  <c r="C288" i="1"/>
  <c r="C287" i="1"/>
  <c r="C286" i="1"/>
  <c r="C285" i="1"/>
  <c r="C284" i="1"/>
  <c r="C283" i="1"/>
  <c r="C274" i="1"/>
  <c r="C273" i="1"/>
  <c r="C272" i="1"/>
  <c r="C271" i="1"/>
  <c r="C270" i="1"/>
  <c r="C269" i="1"/>
  <c r="C268" i="1"/>
  <c r="C267" i="1"/>
  <c r="C266" i="1"/>
  <c r="C265" i="1"/>
  <c r="C264" i="1"/>
  <c r="C263" i="1"/>
  <c r="C262" i="1"/>
  <c r="C261" i="1"/>
  <c r="C260" i="1"/>
  <c r="C259" i="1"/>
  <c r="C248" i="1"/>
  <c r="C247" i="1"/>
  <c r="C246" i="1"/>
  <c r="C245" i="1"/>
  <c r="C244" i="1"/>
  <c r="C243" i="1"/>
  <c r="C242" i="1"/>
  <c r="C241" i="1"/>
  <c r="C240" i="1"/>
  <c r="C239" i="1"/>
  <c r="C238" i="1"/>
  <c r="C237" i="1"/>
  <c r="C236" i="1"/>
  <c r="C235" i="1"/>
  <c r="C234" i="1"/>
  <c r="C233" i="1"/>
  <c r="C227" i="1"/>
  <c r="C226" i="1"/>
  <c r="C225" i="1"/>
  <c r="C224" i="1"/>
  <c r="C223" i="1"/>
  <c r="C222" i="1"/>
  <c r="C221" i="1"/>
  <c r="C220" i="1"/>
  <c r="C219" i="1"/>
  <c r="C218"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36" i="1"/>
  <c r="C25" i="1"/>
  <c r="C13" i="1"/>
  <c r="C110" i="1"/>
  <c r="C109" i="1"/>
  <c r="C108" i="1"/>
  <c r="C107" i="1"/>
  <c r="C106" i="1"/>
  <c r="C105" i="1"/>
  <c r="C104" i="1"/>
  <c r="C103" i="1"/>
  <c r="C102" i="1"/>
  <c r="C101" i="1"/>
  <c r="C100" i="1"/>
  <c r="C99" i="1"/>
  <c r="C98" i="1"/>
  <c r="C97" i="1"/>
  <c r="C96" i="1"/>
  <c r="C95" i="1"/>
  <c r="C94" i="1"/>
  <c r="C93" i="1"/>
  <c r="C92" i="1"/>
  <c r="C91" i="1"/>
  <c r="C90" i="1"/>
  <c r="C89" i="1"/>
  <c r="C88" i="1"/>
  <c r="C87" i="1"/>
</calcChain>
</file>

<file path=xl/sharedStrings.xml><?xml version="1.0" encoding="utf-8"?>
<sst xmlns="http://schemas.openxmlformats.org/spreadsheetml/2006/main" count="923" uniqueCount="916">
  <si>
    <t>Statement</t>
  </si>
  <si>
    <t>Denk ik een detail van de Nachtwacht, misschien wel op echte grootte dit detail.</t>
  </si>
  <si>
    <t xml:space="preserve">Is van Rembrandt. </t>
  </si>
  <si>
    <t xml:space="preserve">Redelijk bruin qua kleur. </t>
  </si>
  <si>
    <t xml:space="preserve">Ja, wel een gevoel van herkenning, ik ken het schilderij natuurlijk wel. </t>
  </si>
  <si>
    <t xml:space="preserve">Een schilderij met veel detail. </t>
  </si>
  <si>
    <t xml:space="preserve">Een hondje daarzo rechts onderin. </t>
  </si>
  <si>
    <t xml:space="preserve">Op het kindje valt ook meer licht. </t>
  </si>
  <si>
    <t xml:space="preserve">Toch blijf ik er wel naar kijken en zie nog wat details. </t>
  </si>
  <si>
    <t xml:space="preserve">Er lijkt een persoon achter te lopen waarvan het gezicht niet te zien is. </t>
  </si>
  <si>
    <t xml:space="preserve">Sommige mensen op de achtergrond zijn wat vager en andere zijn weer scherper. </t>
  </si>
  <si>
    <t xml:space="preserve">Dat weet ik nog steeds niet echt precies. </t>
  </si>
  <si>
    <t xml:space="preserve">Ik zit alle mensen af te gaan, kijken of ik wat zie of herken. </t>
  </si>
  <si>
    <t xml:space="preserve">Dus daar kijk ik nu naar en dan pas naar de bovenkant van het schilderij. </t>
  </si>
  <si>
    <t>En nu vallen me eigenlijk steeds meer kleine details op.</t>
  </si>
  <si>
    <t xml:space="preserve">Dat het meisje een soort van dier aan zich heeft hangen. </t>
  </si>
  <si>
    <t xml:space="preserve">En dan ga ik weer van boven naar beneden naar zijn schoenen. </t>
  </si>
  <si>
    <t xml:space="preserve">En dan ga ik weer vanaf daar meer naar links. </t>
  </si>
  <si>
    <t xml:space="preserve">Die was me eerst nog niet echt opgevallen, omdat hij best wel in de schaduw staat. </t>
  </si>
  <si>
    <t xml:space="preserve">En die kijkt weer naar de man links voor hem, naar zijn gezicht. </t>
  </si>
  <si>
    <t xml:space="preserve">Ja, en nu moet ik denken aan het stuk wat van de Nachtwacht eraf is gesneden, waar dat zou horen. </t>
  </si>
  <si>
    <t xml:space="preserve">Ik ben een beetje naar de achtergrond nu te kijken. </t>
  </si>
  <si>
    <t xml:space="preserve">Een hond nog rechts onderin, dit wist ik eigenlijk niet. </t>
  </si>
  <si>
    <t xml:space="preserve">Maar normaal toch? </t>
  </si>
  <si>
    <t xml:space="preserve">En eigenlijk iedereen kijkt overal en nergens heen. </t>
  </si>
  <si>
    <t xml:space="preserve">De rest is allemaal overal en nergens mee bezig. </t>
  </si>
  <si>
    <t xml:space="preserve">Ah, de Nachtwacht. </t>
  </si>
  <si>
    <t xml:space="preserve">Hier blijft altijd fascinerend hier vind ik waar het licht vandaan komt. </t>
  </si>
  <si>
    <t xml:space="preserve">Hij is weggemoffeld, heel onopvallend. </t>
  </si>
  <si>
    <t xml:space="preserve">Heel moeilijk te lezen vanaf hier. </t>
  </si>
  <si>
    <t xml:space="preserve">En ze lijkt te staan maar ze is wel heel klein. </t>
  </si>
  <si>
    <t xml:space="preserve">Dat werd vaker gedaan in die tijd dat vrouwen kleiner werden afgebeeld dan mannen. </t>
  </si>
  <si>
    <t xml:space="preserve">In deze afdruk. </t>
  </si>
  <si>
    <t xml:space="preserve">Een snor. </t>
  </si>
  <si>
    <t xml:space="preserve">Een rood mannetje. </t>
  </si>
  <si>
    <t xml:space="preserve">En een meisje. </t>
  </si>
  <si>
    <t xml:space="preserve">Een trommel. </t>
  </si>
  <si>
    <t xml:space="preserve">En een helm. </t>
  </si>
  <si>
    <t xml:space="preserve">Een hoed nog een keer. </t>
  </si>
  <si>
    <t xml:space="preserve">Er is nog een jongetje die iets vasthoudt, een soort trekzak, denk ik. </t>
  </si>
  <si>
    <t xml:space="preserve">Laarzen. </t>
  </si>
  <si>
    <t xml:space="preserve">En ik denk nog een geweer te zien achter die man in het zwart. </t>
  </si>
  <si>
    <t xml:space="preserve">En een losse handschoen. </t>
  </si>
  <si>
    <t xml:space="preserve">Die man heeft zijn handschoen uitgedaan. </t>
  </si>
  <si>
    <t xml:space="preserve">O ja, volgens mij is dat Rembrandt van Rijn zelf daar, achter die mannen met dat ene oog. </t>
  </si>
  <si>
    <t xml:space="preserve">Ik zie nog heel veel lansen aan de rechterkant. </t>
  </si>
  <si>
    <t xml:space="preserve">Een hond. </t>
  </si>
  <si>
    <t xml:space="preserve">Nog een geweer. </t>
  </si>
  <si>
    <t xml:space="preserve">Een man die wijst naar iets en iets lijkt uit te leggen aan degene naast hem. </t>
  </si>
  <si>
    <t xml:space="preserve">Ik zie een beschadiging daar, denk ik, iets wits. </t>
  </si>
  <si>
    <t xml:space="preserve">Ik zie iets raars onder de sol van die man hier in het zwart. </t>
  </si>
  <si>
    <t xml:space="preserve">Of misschien is dit gewoon de dikte van de sol. </t>
  </si>
  <si>
    <t>En de drie kruisen van Amsterdam denk ik op die vlag.</t>
  </si>
  <si>
    <t xml:space="preserve">Speren zie ik. </t>
  </si>
  <si>
    <t xml:space="preserve">Maar zij is wel heel goed uitgelicht, met blond haar en een wit jurkje. </t>
  </si>
  <si>
    <t xml:space="preserve">Alle mensen hebben iets van een hoofdbedekking, behalve haar. </t>
  </si>
  <si>
    <t xml:space="preserve">Ja, rechts die man is nog interessant met zo’n zwarte hoed en zo’n witte hals-sjerp, net als die persoon boven vooraan. </t>
  </si>
  <si>
    <t xml:space="preserve">Ja, de man met de trom is aan het spelen. </t>
  </si>
  <si>
    <t xml:space="preserve">Dus het zijn er 19 mensen. </t>
  </si>
  <si>
    <t xml:space="preserve">Ik vraag me af waarom het zo donker is. </t>
  </si>
  <si>
    <t xml:space="preserve">Waarschijnlijk een redelijk groot gebouw. </t>
  </si>
  <si>
    <t xml:space="preserve">Oh, en ik zie nog iets van een dier onder rechts, misschien is het een kat of een hond. </t>
  </si>
  <si>
    <t xml:space="preserve">Ik weet even niet wat ik moet zeggen. </t>
  </si>
  <si>
    <t>Of wat ik eigenlijk moet zien.</t>
  </si>
  <si>
    <t xml:space="preserve">Gewoon allemaal oude mannetjes. </t>
  </si>
  <si>
    <t>Een kindje wat ik zie, een soort van nogal blij ertussen zie huppelen.</t>
  </si>
  <si>
    <t xml:space="preserve">Drukkend gevoel op mijn maag. Ja. </t>
  </si>
  <si>
    <t>Ok.</t>
  </si>
  <si>
    <t>Mensen die op de trommel zitten te slaan.</t>
  </si>
  <si>
    <t xml:space="preserve">Ok. Start. </t>
  </si>
  <si>
    <t xml:space="preserve">Ja, wat zie ik, even kijken. </t>
  </si>
  <si>
    <t xml:space="preserve">Het is waarschijnlijk de Rembrandt, de Nachtwacht, hoop ik. </t>
  </si>
  <si>
    <t xml:space="preserve">Ja, ik zie een meneer in een wit pak. </t>
  </si>
  <si>
    <t xml:space="preserve">Ik weet ook niet wat ik nog meer moet zien. </t>
  </si>
  <si>
    <t xml:space="preserve">Er zijn voornamelijk allemaal mannen en een waarschijnlijk, ja, meisje, vrouw, kind, denk ik. </t>
  </si>
  <si>
    <t xml:space="preserve">Diverse klassen. </t>
  </si>
  <si>
    <t xml:space="preserve">Ik kan er niet zo heel veel meer van maken, ben ik bang. </t>
  </si>
  <si>
    <t xml:space="preserve">Ze worden allemaal iets helderder heb ik het idee. </t>
  </si>
  <si>
    <t xml:space="preserve">Alsof de zon ineens gaat schijnen hier zo op het scherm. </t>
  </si>
  <si>
    <t xml:space="preserve">In het begin had ik dat niet. </t>
  </si>
  <si>
    <t>Dat is wel apart, ja.</t>
  </si>
  <si>
    <t>Het roept niet echt iets bij mij op, in ieder geval.</t>
  </si>
  <si>
    <t xml:space="preserve">Want dat is wel opvallend, ja. </t>
  </si>
  <si>
    <t xml:space="preserve">Ja, het schilderij wordt nou wel iets beter, wij krijgen nu wel wat meer kleur in al die gezichten, die worden nu wat helderder, die komen wat meer naar buiten. </t>
  </si>
  <si>
    <t xml:space="preserve">Ik zie de Nachtwacht. </t>
  </si>
  <si>
    <t xml:space="preserve">Een hoop speren. </t>
  </si>
  <si>
    <t xml:space="preserve">Achter de twee personen op de voorgrond zie ik een verlichte vrouw die heel klein is. </t>
  </si>
  <si>
    <t>Verder beeldt het eigenlijk een slag uit.</t>
  </si>
  <si>
    <t xml:space="preserve">Je ziet dat er muziek gemaakt wordt. </t>
  </si>
  <si>
    <t>Je ziet dat er hond rechtsonder op de grond zit.</t>
  </si>
  <si>
    <t>Het beeldt oudheid uit.</t>
  </si>
  <si>
    <t xml:space="preserve">Verder zie je dat de personen links eigenlijk naar het midden kijken, terwijl de persoon die daar rechts van staat, eigenlijk als het ware een beetje naar de, ja, naar de persoon die voor het doek staat kijkt. </t>
  </si>
  <si>
    <t xml:space="preserve">Een persoon daar weer rechts van die is bezig met zijn, met zijn wapen, dus die heeft eigenlijk helemaal geen aandacht voor wat er, wat er gebeurt. </t>
  </si>
  <si>
    <t xml:space="preserve">Wat nog meer? </t>
  </si>
  <si>
    <t xml:space="preserve">Rechts onderin zie je, zie je een hond zitten. </t>
  </si>
  <si>
    <t xml:space="preserve">Het licht komt eigenlijk van, vanaf links. </t>
  </si>
  <si>
    <t xml:space="preserve">Waardoor eigenlijk de linkerkant van, van de gezichten allemaal verlicht zijn. </t>
  </si>
  <si>
    <t>Alleen, ja, de vrouw op de, ja, een beetje op de achtergrond achter de twee personen links, die is in haar geheel verlicht.</t>
  </si>
  <si>
    <t xml:space="preserve">Links bovenin zie je een vlag. </t>
  </si>
  <si>
    <t>En ze staan eigenlijk voor een gebouw waar ook tekst op staat dat ik niet, wat ik niet kan lezen.</t>
  </si>
  <si>
    <t xml:space="preserve">Dat wat het eigenlijk. </t>
  </si>
  <si>
    <t xml:space="preserve">Aa, ik zie de Nachtwacht. </t>
  </si>
  <si>
    <t xml:space="preserve">Je ziet allemaal personen. </t>
  </si>
  <si>
    <t xml:space="preserve">Even kijken hoor. </t>
  </si>
  <si>
    <t xml:space="preserve">Een mooie man in het midden in het zwart. </t>
  </si>
  <si>
    <t>Diegene naast hem kijkt naar hem, dus het lijkt alsof hij misschien de leider is.</t>
  </si>
  <si>
    <t>Een spiegel.</t>
  </si>
  <si>
    <t xml:space="preserve">Vrolijk wel. </t>
  </si>
  <si>
    <t xml:space="preserve">De meeste behalve het meisje dan en de hond. </t>
  </si>
  <si>
    <t xml:space="preserve">Ze hebben allemaal een soort speren maar ook geweren. </t>
  </si>
  <si>
    <t>Omdat hij ook in het wit is, de rest is allemaal in het donker en rood en zwart, maar hij is in het wit.</t>
  </si>
  <si>
    <t>Misschien, ja, misschien een bondgenoot of iets dergelijks.</t>
  </si>
  <si>
    <t>Het meisje zit, nou, ik weet niet of ze zit of dat ze staat.</t>
  </si>
  <si>
    <t>Geel met blauw of groen met geel?</t>
  </si>
  <si>
    <t xml:space="preserve">Waarvan dat is? </t>
  </si>
  <si>
    <t xml:space="preserve">Ik vraag me wel af hoe dit geschilderd is ooit. </t>
  </si>
  <si>
    <t xml:space="preserve">Degene in het rood draagt ook een kraag. </t>
  </si>
  <si>
    <t xml:space="preserve">Ik vraag me wel af waarom die hond niet duidelijk getekend is, want alles is echt heel duidelijk maar de hond niet, die lijkt een soort schim of net alsof die er niet hoort te zijn, of dat het niet af is. </t>
  </si>
  <si>
    <t xml:space="preserve">Aa, Nachtwacht. </t>
  </si>
  <si>
    <t xml:space="preserve">Rembrandt. </t>
  </si>
  <si>
    <t xml:space="preserve">Anachronisme. </t>
  </si>
  <si>
    <t xml:space="preserve">Kinderen. </t>
  </si>
  <si>
    <t xml:space="preserve">Amsterdam. </t>
  </si>
  <si>
    <t xml:space="preserve">Grachten. </t>
  </si>
  <si>
    <t xml:space="preserve">Hond. </t>
  </si>
  <si>
    <t xml:space="preserve">Wie heeft dit betaald? </t>
  </si>
  <si>
    <t xml:space="preserve">Indrukwekkend. </t>
  </si>
  <si>
    <t>Alle gezichten zijn mooi.</t>
  </si>
  <si>
    <t>Heel veel mooie kleding.</t>
  </si>
  <si>
    <t xml:space="preserve">Ja, ik weet niet wanneer Rembrandt dit heeft geschilderd, geen idee. </t>
  </si>
  <si>
    <t xml:space="preserve">Nee, mijn andere favoriete schilderij is van Bruegel. </t>
  </si>
  <si>
    <t xml:space="preserve">Wat is er anders, waarom vind ik van Bruegel mooier? </t>
  </si>
  <si>
    <t>Waarom vind ik Pieter van Bruegel mooier?</t>
  </si>
  <si>
    <t xml:space="preserve">Misschien heeft, ja. </t>
  </si>
  <si>
    <t>De bovenste helft van het schilderij is een beetje leeg.</t>
  </si>
  <si>
    <t>Dat vind ik misschien het verschil.</t>
  </si>
  <si>
    <t>Waar is dit in Amsterdam in vredesnaam? Geen idee.</t>
  </si>
  <si>
    <t xml:space="preserve">Ok. </t>
  </si>
  <si>
    <t>Er zijn veel wapens zichtbaar.</t>
  </si>
  <si>
    <t>En er zijn wat muzikale instrumenten te zien.</t>
  </si>
  <si>
    <t xml:space="preserve">Maar die is heel duister geschilderd. </t>
  </si>
  <si>
    <t>Daarachter die man met zwart zit ook een persoon, maar ik zie niet zo heel goed.</t>
  </si>
  <si>
    <t>En in het zwart.</t>
  </si>
  <si>
    <t xml:space="preserve">Het is echt een soort, je ziet wel dat er licht valt op de gezichten. </t>
  </si>
  <si>
    <t>Rijke mannen.</t>
  </si>
  <si>
    <t xml:space="preserve">Ik zie iemand die net buiten deze foto valt, een oogje. </t>
  </si>
  <si>
    <t xml:space="preserve">Ik weet niet, de schaal misschien? </t>
  </si>
  <si>
    <t>Ik was helemaal vergeten dat jullie ook gewoon haarfijn kunnen zien waar mijn ogen naar kijken.</t>
  </si>
  <si>
    <t xml:space="preserve">Ik vind ze heel levendig, soms mijn kant opkijken. </t>
  </si>
  <si>
    <t xml:space="preserve">De centrale figuren op de voorgrond, die lijken veel rijker te zijn dan de rest. </t>
  </si>
  <si>
    <t xml:space="preserve">Dus daardoor denk ik dat ze wat minder belangrijk zijn voor het verhaal. </t>
  </si>
  <si>
    <t xml:space="preserve">Het is de Nachtwacht van Rembrandt. </t>
  </si>
  <si>
    <t xml:space="preserve">Goh wat denk ik? </t>
  </si>
  <si>
    <t xml:space="preserve">Heel bekend schilderij. </t>
  </si>
  <si>
    <t xml:space="preserve">Moet ik letterlijk benoemen wat ik zie? </t>
  </si>
  <si>
    <t>Het lijkt smaller.</t>
  </si>
  <si>
    <t xml:space="preserve">De kleuren lijken nu iets matter dan, dan normaal, dus het lijkt een beetje, ja, het lijkt een beetje rokerig, het schilderij. </t>
  </si>
  <si>
    <t xml:space="preserve">Ja, ik vond het hondje daar in de schaduw vind ik altijd grappig. </t>
  </si>
  <si>
    <t xml:space="preserve">Ja. </t>
  </si>
  <si>
    <t xml:space="preserve">Dat is een duur geintje zo hier hangen. </t>
  </si>
  <si>
    <t xml:space="preserve">En verschillende, waarom verschillende mensen zo anders verlicht zijn. </t>
  </si>
  <si>
    <t xml:space="preserve">Wel bijzonder dat het net is alsof het geflitst is met een camera. </t>
  </si>
  <si>
    <t xml:space="preserve">Het is een Nachtwacht, we zeggen het is nacht. </t>
  </si>
  <si>
    <t xml:space="preserve">Volgens mij had Rembrandt een flitser bij zich. </t>
  </si>
  <si>
    <t xml:space="preserve">Ik zie mensen met speren en geweren. </t>
  </si>
  <si>
    <t xml:space="preserve">Daar voorin staat naast de man met de zwarte hoed en de rode band staat iemand met een wit pak aan die waarschijnlijk rijk is aan de kledij te zien. </t>
  </si>
  <si>
    <t xml:space="preserve">Een kip onderste boven aan haar jurk. </t>
  </si>
  <si>
    <t xml:space="preserve">Er ligt ook iets op de grond. </t>
  </si>
  <si>
    <t xml:space="preserve">Onder in het beeld rent ook nog een klein mannetje weg, links onderin. </t>
  </si>
  <si>
    <t xml:space="preserve">De figuren verdwijnen een beetje in het donker. </t>
  </si>
  <si>
    <t>Dat meisje wat daar knielt, ja vind ik een beetje verdrietig kijken.</t>
  </si>
  <si>
    <t xml:space="preserve">Met die sterke contrasten. </t>
  </si>
  <si>
    <t xml:space="preserve">En er staat nog eentje achter een beetje vaag te wijzen. </t>
  </si>
  <si>
    <t>Ik ga automatisch op zoek naar het kaartje dat normaal naast het schilderij hangt, al is dit wel een bekend schilderij.</t>
  </si>
  <si>
    <t xml:space="preserve">Er is een hoofdpersoon die staat voorop met een rode sjaal om en een zwarte hoed op. </t>
  </si>
  <si>
    <t xml:space="preserve">Eigenlijk zijn er alleen maar mannen op de foto of op het schilderij behalve het meisje in de witte jurk. </t>
  </si>
  <si>
    <t xml:space="preserve">Oh, ik zie een deel van de Nachtwacht, denk ik, toch? </t>
  </si>
  <si>
    <t>Oh ja, je mag niks zeggen.</t>
  </si>
  <si>
    <t>En ja ik denk dus een deel te herkennen, misschien is het een ander schilderij.</t>
  </si>
  <si>
    <t>Er gebeurt heel veel.</t>
  </si>
  <si>
    <t xml:space="preserve">En dan is er iemand daarachter dat lijkt een notabele die wijst naar de spreker. </t>
  </si>
  <si>
    <t>En ik zie wel een aantal edellieden daarachter.</t>
  </si>
  <si>
    <t xml:space="preserve">En, ik weet niet. </t>
  </si>
  <si>
    <t>Ik scan van rechts naar links.</t>
  </si>
  <si>
    <t xml:space="preserve">En dan dat meisje helemaal opgelicht en daar een donkere schaduw. </t>
  </si>
  <si>
    <t>Ik zou er naartoe willen lopen om te zien wat dat dan was, iets met een lauwerkrans.</t>
  </si>
  <si>
    <t xml:space="preserve">Ja, misschien is er een revolutie aan de gang die staat op het moment om uit te breken. </t>
  </si>
  <si>
    <t>Of het is de vlaggendrager zelf.</t>
  </si>
  <si>
    <t xml:space="preserve">En zijn een paar witte figuren die een beetje clownesk ogen, die en die, die zijn iets te vrolijk. </t>
  </si>
  <si>
    <t xml:space="preserve">Daar kan ik wel van genieten en de schaduwwerking ook. Ja. </t>
  </si>
  <si>
    <t xml:space="preserve">Zelfs de natuurstenen stoep heeft een soort, naja, bijna realistische weergave van hoe natuursteen wat een beetje verouderd is zich gedraagt, hoe dat eruit ziet. </t>
  </si>
  <si>
    <t>Ik zie een heleboel speren.</t>
  </si>
  <si>
    <t xml:space="preserve">Maar in detail is het heel mooi gedaan. </t>
  </si>
  <si>
    <t xml:space="preserve">De kostuums zijn heel mooi weergegeven. </t>
  </si>
  <si>
    <t xml:space="preserve">Ja, ik denk dat ze gaan aanvallen. </t>
  </si>
  <si>
    <t>Maar ik zie ook kinderen.</t>
  </si>
  <si>
    <t xml:space="preserve">Mijn gevoel hierbij, ja, dat is iets van heel lang geleden en eigenlijk weet ik hier niet zo veel vanaf, van dit soort schilderijen. </t>
  </si>
  <si>
    <t xml:space="preserve">Het lijkt mij dat ze ergens, ja, ze zijn ergens binnen. </t>
  </si>
  <si>
    <t xml:space="preserve">Verder heb ik weinig gevoel bij, eigenlijk. </t>
  </si>
  <si>
    <t xml:space="preserve">Ze zijn, die hond is wel heel erg bang. </t>
  </si>
  <si>
    <t xml:space="preserve">Maar dat is wel heel onduidelijk. </t>
  </si>
  <si>
    <t xml:space="preserve">Ja, en een vlag. </t>
  </si>
  <si>
    <t xml:space="preserve">Jeetje, wat een chaos. </t>
  </si>
  <si>
    <t>Ik zie een hoop lansen en ergens een panier.</t>
  </si>
  <si>
    <t xml:space="preserve">Allemaal laagjes vernis. </t>
  </si>
  <si>
    <t xml:space="preserve">Moet ik nog even naar Amsterdam toe? </t>
  </si>
  <si>
    <t xml:space="preserve">En waarom is dat meisje eigenlijk daar? </t>
  </si>
  <si>
    <t xml:space="preserve">Ze zijn er klaar voor. </t>
  </si>
  <si>
    <t xml:space="preserve">Nou, of is hij iets anders aan het uitleggen. </t>
  </si>
  <si>
    <t>En die allemaal daarachter met zijn geweer, ja.</t>
  </si>
  <si>
    <t>Er zijn een paar verdachte figuren, die ene met dat geweer en die andere daar helemaal achter die vlag verborgen.</t>
  </si>
  <si>
    <t xml:space="preserve">Moeilijk, moeilijk thuis te brengen wat er nou aan de hand is. </t>
  </si>
  <si>
    <t xml:space="preserve">Even kijken. </t>
  </si>
  <si>
    <t>Ik ga nu maar een beetje te denken. Ja.</t>
  </si>
  <si>
    <t xml:space="preserve">Het ziet er wel uit alsof er iets op til is of alsof ze serieus ergens mee bezig zijn. </t>
  </si>
  <si>
    <t xml:space="preserve">Je zou wel concluderen dat ze belegerd worden, denk ik. </t>
  </si>
  <si>
    <t xml:space="preserve">Bekend, donker. </t>
  </si>
  <si>
    <t xml:space="preserve">Veel licht, verlichte vlakken. </t>
  </si>
  <si>
    <t xml:space="preserve">Gedetailleerd, vind ik het. </t>
  </si>
  <si>
    <t>Dingen op de achtergrond.</t>
  </si>
  <si>
    <t xml:space="preserve">De aandacht op gevestigd wordt. </t>
  </si>
  <si>
    <t xml:space="preserve">wat is goed vind. Ik vind het wel mooi, maar ik ga het ook weer nooit in mijn eigen huis ophangen. </t>
  </si>
  <si>
    <t xml:space="preserve">Ja, wat moet ik zeggen. </t>
  </si>
  <si>
    <t xml:space="preserve">Interessante compositie. </t>
  </si>
  <si>
    <t>Heel beperkt kleurpalet.</t>
  </si>
  <si>
    <t xml:space="preserve">Voor de rest is de achtergrond heel eenvoudig. </t>
  </si>
  <si>
    <t>Niet naar de kijker kijkt maar opzij kijkt.</t>
  </si>
  <si>
    <t xml:space="preserve">Ongebruikelijk voor de tijd. </t>
  </si>
  <si>
    <t xml:space="preserve">Eh, ik kijk eerst naar de man in het midden, die kijkt, ja, best wel een beetje verheven. </t>
  </si>
  <si>
    <t xml:space="preserve">Maar eigenlijk letten, alle andere mannen letten eigenlijk niet echt op, heb ik het idee. </t>
  </si>
  <si>
    <t xml:space="preserve">Ik weet de achtergrond ook niet meer precies van wat de Nachtwacht nou een keer precies is. </t>
  </si>
  <si>
    <t xml:space="preserve">Het geeft me in ieder geval het gevoel dat deze mannen zichzelf heel, heel belangrijk vinden. </t>
  </si>
  <si>
    <t>Ik snap ook niet helemaal wat de man rechts naast degene in het witte gewaad hier voor me is, aan het doen is.</t>
  </si>
  <si>
    <t>Je ziet overal de speerpunten, zie je.</t>
  </si>
  <si>
    <t xml:space="preserve">Dat natuurlijk ook misschien een soort autoriteit met zich meebrengt die ze willen uitstralen van, ja, probeer maar niet iets geks te doen. </t>
  </si>
  <si>
    <t xml:space="preserve">Ik zie nu ook een hond, volgens mij rechtsonder. </t>
  </si>
  <si>
    <t xml:space="preserve">Het is de Nachtwacht. </t>
  </si>
  <si>
    <t xml:space="preserve">En er is heel veel onderzoek gedaan naar dit schilderij. </t>
  </si>
  <si>
    <t xml:space="preserve">De omgeving is heel erg donker om haar heen en de aandacht lijkt meteen naar haar te gaan. </t>
  </si>
  <si>
    <t>Hij heeft een soort van zwaard in zijn hand maar staat best wel een beetje rustig.</t>
  </si>
  <si>
    <t>In ieder geval daar draaide het allemaal om, maar het was niet eens het allermooiste schilderij van het Rijksmuseum.</t>
  </si>
  <si>
    <t>Ik vind het wel een heel boeiend schilderij.</t>
  </si>
  <si>
    <t xml:space="preserve">Ik weet dat ze een hele tijd bezig zijn geweest met de restauratie daarvan en dat er nu ook sinds kort, of ik weet niet eens of dat kort is, gezegd is dat er een stuk afgesneden zou zijn. </t>
  </si>
  <si>
    <t xml:space="preserve">Hij lijkt alsof hij zijn geweer aan het schoonmaken is. </t>
  </si>
  <si>
    <t xml:space="preserve">Ik weet het niet. </t>
  </si>
  <si>
    <t xml:space="preserve">Ik vind het gewoon een leuk, een leuk museum. </t>
  </si>
  <si>
    <t xml:space="preserve">Ik ben dus niet zo heel erg thuis in de kunstgeschiedenis. </t>
  </si>
  <si>
    <t xml:space="preserve">En daar vinden we dan ook vaak, heb je van die stillevens, die vind ik ook altijd echt prachtig, terwijl dit dan weer echt heel actief is. </t>
  </si>
  <si>
    <t>Dat vind ik ook wel mysterieus.</t>
  </si>
  <si>
    <t xml:space="preserve">Die had ik nog niet eerder gezien deze man. </t>
  </si>
  <si>
    <t>Heel random, als ik dan verder denk aan het Rijksmuseum, dan denk ik ook altijd gewoon aan het, aan het cafetaria en de gezelligheid daar.</t>
  </si>
  <si>
    <t>Bekend, denk ik. </t>
  </si>
  <si>
    <t>Rembrandt denk ik aan. </t>
  </si>
  <si>
    <t>Veel mensen.  </t>
  </si>
  <si>
    <t>Ik zie gevechten, veel wapens, maar. </t>
  </si>
  <si>
    <t>Ja, veel speren, voornamelijk. </t>
  </si>
  <si>
    <t>Met een vogel aan de riem, lijkt het? </t>
  </si>
  <si>
    <t>Even denken. </t>
  </si>
  <si>
    <t>Wat zou ik nog meer kunnen vinden hier? </t>
  </si>
  <si>
    <t>Ik weet het echt niet, het heeft even niet zo een hele vrolijke uitstraling, statig schilderij is het. </t>
  </si>
  <si>
    <t>Even kijken, veel hoeden, veel hoeden en helmen. </t>
  </si>
  <si>
    <t>Ja, wanneer zou dit gemaakt zijn? </t>
  </si>
  <si>
    <t>Dat is een goede vraag. </t>
  </si>
  <si>
    <t>Nee, nee, ik weet het niet. </t>
  </si>
  <si>
    <t xml:space="preserve">Er zit nog een oog daar achterin zie ik. </t>
  </si>
  <si>
    <t xml:space="preserve">Ja, wat nog, wat zijn wat speren in het achtergrond denk ik. </t>
  </si>
  <si>
    <t>Heb ik die eigenlijk meegeteld bij de 18, misschien moet ik nog eens tellen, 1, 2, 3, 4, 5, 6, 7, 8, 9, 10, 11, 12, 13, 14, 15, 16, 17, 18, 19, nee ik had die man niet meegeteld.</t>
  </si>
  <si>
    <t>Daar ben ik niet veel meer bekend met de geschiedenis.</t>
  </si>
  <si>
    <t xml:space="preserve">Vooral dat meisje daar beneden, een soort engel. </t>
  </si>
  <si>
    <t>Wat maakt het schilderij nou zo beroemd?</t>
  </si>
  <si>
    <t>Ja, het lijkt in ieder geval of er heel wat aan de hand is buiten het gezichtsveld, tenminste buiten mijn gezichtsveld en het gezichtsveld van de mensen. Tja.</t>
  </si>
  <si>
    <t>Misschien voor de pose.</t>
  </si>
  <si>
    <t xml:space="preserve">Ik zie lopend een schim van een hondje. </t>
  </si>
  <si>
    <t xml:space="preserve">Hey, vooraan ik zie nou een figuur die achter die voorgrond met die witte jas die een beetje moeilijk naar zijn geweer kijkt. </t>
  </si>
  <si>
    <t xml:space="preserve">Ik zie een, iets uit de middeleeuwen? </t>
  </si>
  <si>
    <t>Nou dat was het denk ik.</t>
  </si>
  <si>
    <t xml:space="preserve">Nou, ik zie links nu ook in een keer nog een kleine persoon. </t>
  </si>
  <si>
    <t>Het is mij eigenlijk niet helemaal duidelijk wat ze aan het doen zijn.</t>
  </si>
  <si>
    <t>Dat zou toch denken dat die ieder moment weggestuurd zou moeten worden naar bed of weet ik veel wat.</t>
  </si>
  <si>
    <t>Dus misschien is hij wel echt een bezoeker uit het buitenland, maar dat is misschien ook een beetje, nou ik weet niet.</t>
  </si>
  <si>
    <t>Misschien is die gewoon altijd zo kromgebogen, hij staat een beetje raar bij.</t>
  </si>
  <si>
    <t xml:space="preserve">Ik merk dat, naja, dingen aan het opzoeken ben of dat ik nog op zoek ben naar dingen die er misschien wel of niet zijn, als je te lang daaraan staart. </t>
  </si>
  <si>
    <t xml:space="preserve">Meer dus het idee dat ze, ja, zichzelf, tentoonstellen. </t>
  </si>
  <si>
    <t xml:space="preserve">Oh, ik moet meteen aan het Rijksmuseum denken. </t>
  </si>
  <si>
    <t>En donker. Weinig contrasterende kleuren. </t>
  </si>
  <si>
    <t>Alleen geen idee hoe oud ik gauw ze moeten schatten in deze, in dit schilderij. </t>
  </si>
  <si>
    <t>Volgens mij wel. </t>
  </si>
  <si>
    <t>En er sneakt iemand achter die andere meneer, maar waarom en waarheen? </t>
  </si>
  <si>
    <t>En die ene rechter man die kijkt juist heel erg naar de, naar de schilder. </t>
  </si>
  <si>
    <t>Maar toch kijken een paar mensen heel ernstig. </t>
  </si>
  <si>
    <t>De trommelaar. </t>
  </si>
  <si>
    <t>Het is wel duidelijk waar het om draait. </t>
  </si>
  <si>
    <t>En linksachter is het ook extra belicht, daar zijn ook twee mannen in gesprek. </t>
  </si>
  <si>
    <t>Goed, dit is, dit is, na ja, ik zie een schilderij. Ik weet niet heel veel van schilderijen. </t>
  </si>
  <si>
    <t>Dit is volgens mij een deel van de Nachtwacht denk ik? </t>
  </si>
  <si>
    <t>Ik zie dat sommige personages meer belicht zijn dan anderen. </t>
  </si>
  <si>
    <t>Ik zie rechts onderin, lijkt wel een hond, een beetje in de schaduw. </t>
  </si>
  <si>
    <t>In het midden zie ik twee mannen. </t>
  </si>
  <si>
    <t>Wat zie ik nog meer? </t>
  </si>
  <si>
    <t>Even nadenken wat ik hier nou bij voel? </t>
  </si>
  <si>
    <t>Iets, een beetje sneaky aan het overleggen zijn, lijkt het wel. </t>
  </si>
  <si>
    <t>Ja, lastig. </t>
  </si>
  <si>
    <t>Ik vraag me wel af waar de twee mannen het nu over hebben, eigenlijk. </t>
  </si>
  <si>
    <t>Het is nog allemaal druk. </t>
  </si>
  <si>
    <t>Een druk zootje, zeg maar. </t>
  </si>
  <si>
    <t>Maar wat ze zouden kunnen bespreken. </t>
  </si>
  <si>
    <t>En die, ja, staan hier. </t>
  </si>
  <si>
    <t>Of is hij een heel kleine midget zou het ook kunnen.  </t>
  </si>
  <si>
    <t xml:space="preserve">Voor mij zijn het koopmannen uit de Gouden Eeuw, Nederland. </t>
  </si>
  <si>
    <t xml:space="preserve">De twee figuren op de voorgrond zie je echt, ja, daar focus ik toch wel echt op als ik zo naar het schilderij kijk. </t>
  </si>
  <si>
    <t xml:space="preserve">Wat voor functie ze hadden. </t>
  </si>
  <si>
    <t>Participant</t>
  </si>
  <si>
    <t>Start time (s)</t>
  </si>
  <si>
    <t>Participant003</t>
  </si>
  <si>
    <t>Participant004:</t>
  </si>
  <si>
    <t xml:space="preserve">Participant005: </t>
  </si>
  <si>
    <t xml:space="preserve">Participant006: </t>
  </si>
  <si>
    <t xml:space="preserve">Participant007: </t>
  </si>
  <si>
    <t>Een stuk van een schilderij dit in het Rijksmuseum te zien is van Rembrandt</t>
  </si>
  <si>
    <t>Participant009:</t>
  </si>
  <si>
    <t xml:space="preserve">Participant010: </t>
  </si>
  <si>
    <t>Ik heb het idee dat ik ineens meer gezichten zien dan zonet.</t>
  </si>
  <si>
    <t>Participant011:</t>
  </si>
  <si>
    <t xml:space="preserve">Participant012: </t>
  </si>
  <si>
    <t xml:space="preserve">Als die niet doorhad dat ie geschilderd werd. </t>
  </si>
  <si>
    <t xml:space="preserve">Participant013: </t>
  </si>
  <si>
    <t xml:space="preserve">Participant014: </t>
  </si>
  <si>
    <t>Participant015:</t>
  </si>
  <si>
    <t xml:space="preserve">Participant016: </t>
  </si>
  <si>
    <t xml:space="preserve">Participant017: </t>
  </si>
  <si>
    <t>Participant019:</t>
  </si>
  <si>
    <t xml:space="preserve">Participant020: </t>
  </si>
  <si>
    <t xml:space="preserve">Participant021: </t>
  </si>
  <si>
    <t>Participant022:</t>
  </si>
  <si>
    <t xml:space="preserve">Participant024: </t>
  </si>
  <si>
    <t>Ja, wat dat meisje daar precies doet is nou altijd een beetje een raadsel, vind ik.</t>
  </si>
  <si>
    <t>Participant008:</t>
  </si>
  <si>
    <t xml:space="preserve">Participant018: </t>
  </si>
  <si>
    <t xml:space="preserve">Participant023: </t>
  </si>
  <si>
    <t xml:space="preserve">Participant025: </t>
  </si>
  <si>
    <t xml:space="preserve">Participant026: </t>
  </si>
  <si>
    <t xml:space="preserve">Participant027: </t>
  </si>
  <si>
    <t>Participant028:</t>
  </si>
  <si>
    <t xml:space="preserve">Participant029: </t>
  </si>
  <si>
    <t xml:space="preserve">Nou dat is een bekend schilderij. </t>
  </si>
  <si>
    <t xml:space="preserve">Sommige dingen zijn wel heel groezelig. </t>
  </si>
  <si>
    <t xml:space="preserve">Ik weet dat het nu wordt gerestaureerd of het is net gerestaureerd en het hangt weer terug in het Rijksmuseum. </t>
  </si>
  <si>
    <t xml:space="preserve">De ene is wit; de andere is zwart. </t>
  </si>
  <si>
    <t xml:space="preserve">Dus dan kijk meer naar de omgeving, de vlag die valt me nu ook pas echt op. </t>
  </si>
  <si>
    <t xml:space="preserve">En dan ga ik weer naar boven, naar de mannen daar en die wijzen weer naar het midden dus doordat het wijzen wordt je automatisch weer naar de linkerkant getrokken. </t>
  </si>
  <si>
    <t xml:space="preserve">En, ja, dan heb je midden achterin staat weer een man met een heel lang wapen maar hij kijkt niet naar zijn wapen. </t>
  </si>
  <si>
    <t xml:space="preserve">Dit is eigenlijk het eerst wat ik nu denk. </t>
  </si>
  <si>
    <t xml:space="preserve">Ik ging toch maar iets meer verdiepen in de achtergrond achter de Nachtwacht, merk ik nu. </t>
  </si>
  <si>
    <t xml:space="preserve">Toch word je ook wel getrokken naar de trommelaar aan de rechterkant. </t>
  </si>
  <si>
    <t xml:space="preserve">Je ziet, daar in het midden, zie je iets van een soort benen. </t>
  </si>
  <si>
    <t xml:space="preserve">Ondertussen is in de schaduw ook nog dat hele gebouw uitgewerkt. </t>
  </si>
  <si>
    <t xml:space="preserve">Het is hier moeilijk te ontwaren wat er verder daar diep in de schaduw is. </t>
  </si>
  <si>
    <t xml:space="preserve">En ze is vrij rijk gekleed, er hangt een kip aan de riem. </t>
  </si>
  <si>
    <t xml:space="preserve">Maar die man linksonder, zo'n dwerg, is ook heel klein. </t>
  </si>
  <si>
    <t xml:space="preserve">Verschillende rijkheid. </t>
  </si>
  <si>
    <t>Het is interessant hoe het licht dan gebruikt is om sommige details op te lichten waardoor de ene er veel rijker gekleed uit ziet dan de ander.</t>
  </si>
  <si>
    <t xml:space="preserve">Ik zie een rode sjerp en een witte hoed en een sik. </t>
  </si>
  <si>
    <t xml:space="preserve">Die trommel had ik al. </t>
  </si>
  <si>
    <t xml:space="preserve">Oh dat meisje heeft een kip ofzo, iets van een vogel. </t>
  </si>
  <si>
    <t xml:space="preserve">Oh ik zie een vlieg op het schilderij of een eh? Het leidt een beetje af. </t>
  </si>
  <si>
    <t xml:space="preserve">Ik zie niks nieuws nu denk ik zo. </t>
  </si>
  <si>
    <t xml:space="preserve">Oh dat heb ik nog niet beschreven zo’n hals, zo’n kranshals zo noem je dat. </t>
  </si>
  <si>
    <t xml:space="preserve">Ik zou hier echt zeker niet een hele dag naar willen kijken, daar word ik, daar word ik niet blij van. </t>
  </si>
  <si>
    <t>Maar het geeft mij in ieder geval een heel somber, somber gevoel omdat het zo donker is.</t>
  </si>
  <si>
    <t xml:space="preserve">Ik ben er stil van op de een of andere manier. </t>
  </si>
  <si>
    <t>Wat zie ik nog?</t>
  </si>
  <si>
    <t>Een steen gebouw.</t>
  </si>
  <si>
    <t xml:space="preserve">Daarachter lijkt een gebouw te staan. </t>
  </si>
  <si>
    <t xml:space="preserve">Onduidelijk of het een jongen is of een meisje of het überhaupt een kind is, weet ik ook niet zo goed. </t>
  </si>
  <si>
    <t xml:space="preserve">Het is onduidelijk, het is meer een schaduw maar het ligt op de grond of het beweegt een beetje vooruit, kan ik niet zo goed zien. </t>
  </si>
  <si>
    <t xml:space="preserve">Maar er is niet veel van te herkennen omdat de speren daar tegenaan leunen. </t>
  </si>
  <si>
    <t xml:space="preserve">Misschien betekent dat ook die sjerp, ik weet niet wat dat betekent. </t>
  </si>
  <si>
    <t xml:space="preserve">En dan zie ik nog zo'n klein meisje die kijkt tussendoor; geen idee wat zij daar te doen heeft. </t>
  </si>
  <si>
    <t xml:space="preserve">En als je verder kijkt, dan denk ik eigenlijk dat achter het meisje ook nog iemand staat die je anders niet zo, nou ja, als ik nu weg zou lopen niet gezien zou hebben denk ik. </t>
  </si>
  <si>
    <t>Nou ik merk dat ik nu vooral denk van 5 minuten zijn eigenlijk best wel lang om zo een schilderij te bekijken. Grappig.</t>
  </si>
  <si>
    <t>En een geweer, hoe noem je dat?</t>
  </si>
  <si>
    <t xml:space="preserve">Oh daar staat nog een iets van een tekst. </t>
  </si>
  <si>
    <t xml:space="preserve">Op het ene of andere manier lijkt de helm daar links wat nauwkeuriger getekend dan de rest van de, van de helmen. </t>
  </si>
  <si>
    <t>En het meisje daar links naast natuurlijk omdat dit ook in het licht staat, dus daar valt mijn oog al op.</t>
  </si>
  <si>
    <t xml:space="preserve">En vanuit daar, omdat die vlag naar beneden hangt, worden mijn ogen eigenlijk meer naar beneden richting de gezichten van de mannen daaronder. </t>
  </si>
  <si>
    <t xml:space="preserve">En dat een man bezig is met zijn geweer. </t>
  </si>
  <si>
    <t xml:space="preserve">Hier zien wij een deel van de Nachtwacht. </t>
  </si>
  <si>
    <t xml:space="preserve">Best wel, sowieso zit ik denk best wel een groot schilderij voor zo’n kleine ruimte hier. </t>
  </si>
  <si>
    <t xml:space="preserve">Dus vooral best wel veel verschil in kleuren, valt, valt, valt me nu op. </t>
  </si>
  <si>
    <t xml:space="preserve">Ja, verder, het valt vooral de kleuren, zijn mensen hier in het rood. </t>
  </si>
  <si>
    <t xml:space="preserve">Een heel klein persoon ziet links, bijna een kind, ik weet niet of misschien, links onderin. </t>
  </si>
  <si>
    <t xml:space="preserve">Ik kijk nu naar wat de verschillende mensen aan hebben, kleding. </t>
  </si>
  <si>
    <t xml:space="preserve">Terwijl de man naar rechts van hem met de helm op heeft gewoon een iets bruinigs aan, helemaal niet opvallend. </t>
  </si>
  <si>
    <t xml:space="preserve">Ik zie een, is dat een handtekening? Iets van een naam? </t>
  </si>
  <si>
    <t xml:space="preserve">Met, van ja, uit lang geleden. </t>
  </si>
  <si>
    <t xml:space="preserve">Er is natuurlijk een stuk afgezaagd, dus dat is, dat helpt niet. </t>
  </si>
  <si>
    <t xml:space="preserve">Op zijn, rond de zwarte figuur op zijn rechterhand valt schaduw. </t>
  </si>
  <si>
    <t xml:space="preserve">Dus ik heb die, ja dat ik best wel de ogen telkens volg of de handen van de personen op het schilderij. </t>
  </si>
  <si>
    <t>Zouden het echte personen zijn?</t>
  </si>
  <si>
    <t xml:space="preserve">Ik word altijd een beetje somber van dit soort schilderijen want er zit weinig kleur in voor mij; ik ben meer van de kleurtjes. </t>
  </si>
  <si>
    <t>Ja, dan ga ik eigenlijk van de vlag ben ik gekomen via het gezicht van degene die hem vasthoudt, omdat ie echt naar zijn vlag toe kijkt.</t>
  </si>
  <si>
    <t>Ja, wat staat op de voorgrond, de witte persoon.</t>
  </si>
  <si>
    <t>Ik zie nog een meisje in een witte jurk.</t>
  </si>
  <si>
    <t>Ik zie nog een, de meneer in het zwart is ook wel belangrijk denk ik, die staat ook op de voorgrond.</t>
  </si>
  <si>
    <t xml:space="preserve">De rest is wat vager op de achtergrond. </t>
  </si>
  <si>
    <t xml:space="preserve">Ik wil zeggen dat ik nu ineens wel iets wat scherper kan, ga zien. </t>
  </si>
  <si>
    <t xml:space="preserve">Ik vind dat, ik weet niet wat dat is, een soort vlag die wordt ineens wat helderder in mijn ogen. </t>
  </si>
  <si>
    <t>Dan komt er eens een hond naar voren, zo te zien, of een kat, ik denk een hond geloof ik.</t>
  </si>
  <si>
    <t>Ik kan verder wel gaan vertellen over wat de schilderij een beetje inhoudt, maar ik denk niet dat dat echt de bedoeling is.</t>
  </si>
  <si>
    <t xml:space="preserve">Het lijkt dat hij een soort van het focuspunt is van de, van het schilderij. </t>
  </si>
  <si>
    <t xml:space="preserve">Het lijkt wel een soort van, je ziet allemaal wapens. </t>
  </si>
  <si>
    <t>Het is wel duidelijk dat de man in het zwart, dat is de hoofdpersoon, dus ik gok dat hij van adel is of iets dergelijks.</t>
  </si>
  <si>
    <t xml:space="preserve">Misschien is diegene uit een ander land? </t>
  </si>
  <si>
    <t xml:space="preserve">Hoe die nou nog georiënteerd zit. </t>
  </si>
  <si>
    <t xml:space="preserve">Ik zie ook een vlag, maar dat is geen Nederlandse vlag. </t>
  </si>
  <si>
    <t xml:space="preserve">Hetzelfde een beetje voor die spiegel naar boven. Dit is ook een beetje niet af uit. </t>
  </si>
  <si>
    <t xml:space="preserve">Maar daarboven is het heel donker en niet duidelijk geschilderd. </t>
  </si>
  <si>
    <t>Getrommel.</t>
  </si>
  <si>
    <t>Iemand anders die naar boven kijkt.</t>
  </si>
  <si>
    <t>Ik weet niet of het mijn favoriete schilderij is.</t>
  </si>
  <si>
    <t xml:space="preserve">Ja, het, ik realiseer me ineens dat dit schilderij in de galerij natuurlijk vele malen groter is, dus misschien dat het nu ook, ja, wat minder indruk maakt. </t>
  </si>
  <si>
    <t xml:space="preserve">Het zijn wel een beetje dezelfde kleuren. </t>
  </si>
  <si>
    <t xml:space="preserve">Er is wel een hoop te zien. </t>
  </si>
  <si>
    <t xml:space="preserve">De man in het rode pak heeft duidelijk het beste pak, objectief; rood is de beste kleur. </t>
  </si>
  <si>
    <t>Waarom vind ik Pieter mooier?</t>
  </si>
  <si>
    <t>Dus ik maak heel veel oogcontact met de mensen in dit schilderij.</t>
  </si>
  <si>
    <t xml:space="preserve">Er is patroonherkenning aan de gang denk ik in mijn hersenen. </t>
  </si>
  <si>
    <t xml:space="preserve">Links onderin lijkt nog een soort pan ofzo te staan of teken, het zijn de vloerplanken denk ik. </t>
  </si>
  <si>
    <t>Maar ook kijk ik meer naar de kleding nu die de mannen aan hebben.</t>
  </si>
  <si>
    <t>Ik kijk eerst vooral naar het midden, want daar is het licht op, dus dat valt het meest op.</t>
  </si>
  <si>
    <t>En dan kijk ik vooral naar zo’n rode soort van band die om heeft.</t>
  </si>
  <si>
    <t>Dan ga ik naar beneden want het licht valt ook meer naar beneden op de grond.</t>
  </si>
  <si>
    <t>En dan valt de hond me op, een beetje aan de rechterkant.</t>
  </si>
  <si>
    <t>En dan ga ik eigenlijk meer naar de andere gezichten kijken die er omheen zijn, waar het licht wat minder op valt.</t>
  </si>
  <si>
    <t>En dan begin ik vooral bij de gezichten, ik denk omdat, ja, de gezichten zijn hier wel heel gedetailleerd weergegeven, dus die trekken de aandacht en ja daardoor kijk je daarnaar.</t>
  </si>
  <si>
    <t>En dat daar ga ik weer naar het midden en dan weer naar de man die daar rechts naast met zijn geweer bezig is.</t>
  </si>
  <si>
    <t xml:space="preserve">En het instrument wat helemaal aan de rechterkant, de trommel. </t>
  </si>
  <si>
    <t xml:space="preserve">Valt me op, daar zie ik een figuur die meer in het donker op een voet staat. </t>
  </si>
  <si>
    <t xml:space="preserve">Bijvoorbeeld een beetje links op het schilderij zijn twee mannen die met hun gezichten naar elkaar staan en die lijken te praten over een soort wapen wat voor hen staat. </t>
  </si>
  <si>
    <t>Ok, een groot schilderij, een beetje donker.</t>
  </si>
  <si>
    <t>Het doet me denken aan de Nachtwacht.</t>
  </si>
  <si>
    <t>Een beetje een zwaar gezicht.  </t>
  </si>
  <si>
    <t>Iedereen is druk bezig.</t>
  </si>
  <si>
    <t>Hoe dat, wat ik daar precies moet vinden dat weet ik eigenlijk niet. </t>
  </si>
  <si>
    <t>Qua leeftijden, net wat ik zei, het meisje is relatief jong.</t>
  </si>
  <si>
    <t>Maar ik zie allemaal wat oudere mannen. </t>
  </si>
  <si>
    <t>Nee, 20 niet, 30-40.  </t>
  </si>
  <si>
    <t>Daar linksonder ga ik gewoon verder kijken of ik meer donkere dingen zie. </t>
  </si>
  <si>
    <t>Die een beetje weggekropen is, lijkt het wel. </t>
  </si>
  <si>
    <t>Ik denk dat dat kooplieden zijn.</t>
  </si>
  <si>
    <t>Die kijkt eigenlijk een beetje verbaasd naar de twee mannen. </t>
  </si>
  <si>
    <t>Ook nog weer twee mannen heel dicht bij elkaar. </t>
  </si>
  <si>
    <t>Iedereen is gericht op die man met, in het midden met de rode, wat is het, de rode sjaal.</t>
  </si>
  <si>
    <t>Allemaal soldaten.</t>
  </si>
  <si>
    <t>Een soort van, wat is dat voor een ding? </t>
  </si>
  <si>
    <t>Ja maar iedereen kijkt ook ergens anders heen. </t>
  </si>
  <si>
    <t>Wij hebben een paar rode soldaten, met rode kleding misschien horen die bij de man ook in het rood.</t>
  </si>
  <si>
    <t>En dan heb je achteraan vooral wat donkere mannen, van wie eigenlijk alleen maar de gezichten opvallen.</t>
  </si>
  <si>
    <t xml:space="preserve">En wat ik, ik weet niet zo goed wat ik erover moet vertellen omdat ik vind het een beetje somber schilderij. </t>
  </si>
  <si>
    <t xml:space="preserve">Volgens mij zie je, zie je de schilder zie je nog achter met zijn, met zijn oog zie die eigenlijk naar, naar mij toe kijken. </t>
  </si>
  <si>
    <t>Een heel klein iemand aan de linkerkant, die linksonder iets lijkt te stelen. </t>
  </si>
  <si>
    <t>Die heel erg de nadruk heeft. </t>
  </si>
  <si>
    <t>Nog meer detail aan het zoeken.  </t>
  </si>
  <si>
    <t>Rechtsonder zie ik een hond in het donker.</t>
  </si>
  <si>
    <t>Onderin voor, rood is een kleur, rood, wit en zwart zijn kleuren die veel voorkomen. </t>
  </si>
  <si>
    <t>En wat meteen het meeste opvalt is het meisje die licht geeft.</t>
  </si>
  <si>
    <t>Maar als ik dan naar de andere figuren kijk dan denk ik dat toch wel dat er een soort van strijd gaande is.</t>
  </si>
  <si>
    <t xml:space="preserve">Want je ziet op de achtergrond nog een andere man met een beetje een rood gewaad aan die ook zijn geweer opgepakt heeft. </t>
  </si>
  <si>
    <t>En ik vraag me eigenlijk af, wat hij daar aan het doen is.</t>
  </si>
  <si>
    <t xml:space="preserve">Ja, die is duidelijk zijn pak aan het showen, aan het laten zien. </t>
  </si>
  <si>
    <t>Ja, er gebeurt heel veel in het schilderij en, ja.</t>
  </si>
  <si>
    <t>Laat ons maar, wij beschermen namelijk iedereen die achter ons staat.</t>
  </si>
  <si>
    <t>Bekend schilderij natuurlijk.</t>
  </si>
  <si>
    <t>Dus het, het oog blijft getrokken naar het centrum.</t>
  </si>
  <si>
    <t xml:space="preserve">Maar het is niet een van de schilderijen die ik echt mooi vind van hem, dus dat, dat is dan wel een ding. </t>
  </si>
  <si>
    <t xml:space="preserve">Ook in het donker dat je nog wel ziet dat het rood is. </t>
  </si>
  <si>
    <t>Er zijn eigenlijk dingen die ik echt eerder nog niet gezien heb, nu zo. Ja.</t>
  </si>
  <si>
    <t>Maar ik vind het wel heel knap dat voor die tijd dat zo enorm gedetailleerd is met stiksels.</t>
  </si>
  <si>
    <t xml:space="preserve">Tenminste de randen van de witte jas en de kraag. </t>
  </si>
  <si>
    <t>In schilderijen of in een museum wil ik altijd dichterbij lopen, wil ik altijd zo gaan kijken naar alle details en naar de plooitjes in de kleding en zo.</t>
  </si>
  <si>
    <t>Maar nu moet ik op de stip blijven staan, dus mag niet. En, ja.</t>
  </si>
  <si>
    <t>Dus ik vond het vroeger eigenlijk nooit zo’n boeiend schilderij, dacht ik, al die mannen, whatever. Ja.</t>
  </si>
  <si>
    <t xml:space="preserve">Ja, daar heb ik eigenlijk nooit over nagedacht. </t>
  </si>
  <si>
    <t xml:space="preserve">Maar dan heeft hij ook nog die rare band zo hoog zo hoog tot zijn borst. </t>
  </si>
  <si>
    <t xml:space="preserve">Geen idee. </t>
  </si>
  <si>
    <t xml:space="preserve">Ik zie instrumenten. </t>
  </si>
  <si>
    <t>Dat is dan de rechter meneer in het wit.</t>
  </si>
  <si>
    <t>En links dat kleine meisje, die springen er eigenlijk wel uit.</t>
  </si>
  <si>
    <t xml:space="preserve">En de rest staan een beetje grauweriger op de achtergrond. </t>
  </si>
  <si>
    <t>Het lijkt of ik er rechts iets van een hond zie, maar ik weet het niet zeker.</t>
  </si>
  <si>
    <t>Ik vind de lichtval heel mooi.</t>
  </si>
  <si>
    <t>Dan moet ik ook nog denken aan mijn gevoel.</t>
  </si>
  <si>
    <t>Ik zie daarachter een man met een geweer.</t>
  </si>
  <si>
    <t>Ik weet wat die van plan is maar die vind ik nog wel een beetje angstaanjagend.</t>
  </si>
  <si>
    <t>Hij ziet er onschuldig uit maar straks gaat er iets mis met dat geweer.</t>
  </si>
  <si>
    <t>Het is een beetje chaos. Ja.</t>
  </si>
  <si>
    <t>En die trommel erbij.</t>
  </si>
  <si>
    <t>En dan ook nog een soort beest daar op de grond? Wat is het? Een hond die weg loopt?</t>
  </si>
  <si>
    <t>In ieder geval heeft de schilder het fantastisch gedaan door die twee personen echt te belichten.</t>
  </si>
  <si>
    <t xml:space="preserve">Als ik alleen naar het schilderij kijk en naar de techniek van het schilderen dan denk ik, ja, er zijn een paar dingen, een paar opgelichte figuren en die vind ik heel mooi. </t>
  </si>
  <si>
    <t xml:space="preserve">Het is echt een verzameling van mensen die wat van plannen zijn. Ja. </t>
  </si>
  <si>
    <t xml:space="preserve">Ja, je ziet ook dat die vloer zo’n beetje slordig met grote kwasten, weet je gekwast met grote penseelstreken, streken gekwast heeft. </t>
  </si>
  <si>
    <t>En die ene man die op zijn trom zit te roffelen.</t>
  </si>
  <si>
    <t xml:space="preserve">Je ziet ook goed die gaatjes in de trommel zitten. </t>
  </si>
  <si>
    <t xml:space="preserve">Ja, het valt me die lichte plek op achter de achterste figuur, die die lans helemaal naar de rechterkant van het doek laat wijzen, die lichte plekken. </t>
  </si>
  <si>
    <t>Volgens mij zie ik ook de drie kruisen van de gemeente Amsterdam erop staan.</t>
  </si>
  <si>
    <t>Het is er donker.</t>
  </si>
  <si>
    <t xml:space="preserve">Lang geleden dat ik in een museum geweest ben. </t>
  </si>
  <si>
    <t>Die kaartjes vind ik altijd vervelend als het een abstract schilderij is.</t>
  </si>
  <si>
    <t xml:space="preserve">Maar hierbij denk ik altijd goh, zou deze mensen zo geposeerd hebben, of heeft dit het een beetje uit zijn vuistje zo getekend in zijn atelier. </t>
  </si>
  <si>
    <t xml:space="preserve">Ik zie het wel dat de voorsten echt duidelijk eruit springen. </t>
  </si>
  <si>
    <t>Oh ja, ik was aan te denken over wanneer dit geweest zal zijn.</t>
  </si>
  <si>
    <t>Ik kijk niet zo lang naar een schilderij, maar je ziet wel toch nieuwe dingen als je langer blijft staan.</t>
  </si>
  <si>
    <t xml:space="preserve">Het meisje in het licht valt heel erg op, die springt er een beetje tussenuit. </t>
  </si>
  <si>
    <t>Goh, wat valt me verder op?</t>
  </si>
  <si>
    <t xml:space="preserve">Heel vaak gezien inmiddels. </t>
  </si>
  <si>
    <t>Ja, ik kan verder niet echt iets zien wat heel merkwaardig is.</t>
  </si>
  <si>
    <t>Maar de details, die lijken gewoon te kloppen.</t>
  </si>
  <si>
    <t xml:space="preserve">Ik denk een deel van de Nachtwacht als ik me niet vergis. </t>
  </si>
  <si>
    <t>En verder zie ik veel gezichten van mensen.</t>
  </si>
  <si>
    <t xml:space="preserve">Bezig met zich klaar maken voor dingen, lijkt het. </t>
  </si>
  <si>
    <t xml:space="preserve">En er is een hond, een beetje in de, in het duister verwerkt. </t>
  </si>
  <si>
    <t>Behalve dat ik een keer een verhaal heb gelezen over dat de Nachtwacht groter was en dat ze op een gegeven moment een stuk hebben afgesneden.</t>
  </si>
  <si>
    <t>Het valt me nu op dat er ook wat dieren te zien zijn, dus het meisje heeft een, een kip aan haar riem hangen.</t>
  </si>
  <si>
    <t>Een meisje, een kindje.</t>
  </si>
  <si>
    <t xml:space="preserve">Mooie laarzen. </t>
  </si>
  <si>
    <t xml:space="preserve">Ja, ouderwets he, dat is wat wij zien. </t>
  </si>
  <si>
    <t xml:space="preserve">Die man achter hun twee, die kijkt een beetje verbaasd. </t>
  </si>
  <si>
    <t xml:space="preserve">Of moesten ze heel lang stilstaan, lijkt me toch niet dat je er dan ook zo bij staat. </t>
  </si>
  <si>
    <t>Heeft hij die mensen gevraagd om zeg maar een positie aan te nemen, en dan geschilderd erin.</t>
  </si>
  <si>
    <t>Dezelfde voor de, voor die hond.</t>
  </si>
  <si>
    <t xml:space="preserve">En verder zie je eigenlijk dat de twee personen op de voorgrond om wie het draait omdat ze verlicht zijn opgedoft zijn als het ware, ze hebben dure kleding aan en hoeden op. </t>
  </si>
  <si>
    <t>En volgens mij gebeurt er rechts van het doek ook het nodige omdat je heel veel ziet dat er, ja, dat de oriëntatie of de focus ligt eigenlijk op de rechterkant van het doek.</t>
  </si>
  <si>
    <t>Die volgens mij ook niet naar mij kijkt en ja, qua, qua gevoel het is een heel erg donker schilderij.</t>
  </si>
  <si>
    <t xml:space="preserve">Maar er worden wel echt accenten gelegd op bepaalde plekken in, op het schilderij, dus en waar echt verlicht is. </t>
  </si>
  <si>
    <t xml:space="preserve">Ja dat, dat is eigenlijk mijn gevoel. </t>
  </si>
  <si>
    <t>Links onderin zie je, zie je ook nog een heel klein, klein persoon zie je, wel naar het midden kijken, maar die is eigenlijk helemaal niet verlicht, dus daar ligt niet de aandacht op.</t>
  </si>
  <si>
    <t xml:space="preserve">En de twee kooplieden die ervoor staan. </t>
  </si>
  <si>
    <t>Ik vraag me sowieso af wat wat eigenlijk, ik heb nooit zo naar gekeken.</t>
  </si>
  <si>
    <t xml:space="preserve">Wat iedereen nu echt aan het doen is hier, het is eigenlijk best wel een chaos van mensen. </t>
  </si>
  <si>
    <t>En nu eigenlijk, als je nu doorkijkt, het komt door, doordat juist de, toch wel getrokken wordt naar de dingen, naar het meisje die dus echt zo veel verlicht is.</t>
  </si>
  <si>
    <t>Terwijl nou ja, er is ook een hele andere soort van de donkere plek waar je dus niet zo snel naar kijkt.</t>
  </si>
  <si>
    <t>Wat zit je nu een beetje op gaat letten dat je ineens zeg maar een soort van, nou ja.</t>
  </si>
  <si>
    <t>Maar die persoon in het zwart die werpt een schaduw op die persoon in het wit.</t>
  </si>
  <si>
    <t>Dus dat licht dat komt ergens van links.</t>
  </si>
  <si>
    <t>Er staan mensen met lansen.</t>
  </si>
  <si>
    <t xml:space="preserve">En nog een persoon duister in de hoek links. </t>
  </si>
  <si>
    <t>En de muzikant rechts.</t>
  </si>
  <si>
    <t xml:space="preserve">En de hond daaronder. </t>
  </si>
  <si>
    <t xml:space="preserve">Dat het licht op een manier toch heel consequent overal opstaat met de glans in de wapens. </t>
  </si>
  <si>
    <t>Maar dus interessant dat sommige personen vrij op de voorgrond heel erg in de schaduw staan.</t>
  </si>
  <si>
    <t>Ik zie nog een snor.</t>
  </si>
  <si>
    <t xml:space="preserve">Een man met een vlag. </t>
  </si>
  <si>
    <t>Maar vooraan is er een persoon in het focus, een man met een rode sjerp.</t>
  </si>
  <si>
    <t>En die heeft een vogelveer in zijn hand en een ook een witte hoed op.</t>
  </si>
  <si>
    <t>En die twee lopen vooraan.</t>
  </si>
  <si>
    <t>En daarachter staan wat wachters denk ik.</t>
  </si>
  <si>
    <t>En wat muzikanten.</t>
  </si>
  <si>
    <t xml:space="preserve">In totaal 1, 2, 3, 4, 5, 6, 7, 8, 9, 10, 11, 12, 13, 14, 15, 16, 17, 18, 19 mensen. Als ik het niet verkeerd geteld heb. </t>
  </si>
  <si>
    <t>Het lijkt eigenlijk een soort van lichtbron vooraan te zijn, waar de kijker staat.</t>
  </si>
  <si>
    <t>Soort van wel indrukwekkend, wat je dan uiteindelijk ziet door er langer naar te kijken.</t>
  </si>
  <si>
    <t xml:space="preserve">Even kijken wat zie ik allemaal. </t>
  </si>
  <si>
    <t>Hij blijkt iets uit te leggen aan de man naast hem met een witte pak.</t>
  </si>
  <si>
    <t>Ja, die vogelveer vind ik wel bijzonder, waarom heeft die man met dat witte pak een vogelveer in zijn hand.</t>
  </si>
  <si>
    <t>Het is eigenlijk meer een versiering van iets, misschien een versiering van een, van een zwaard, iets van een wapen misschien?</t>
  </si>
  <si>
    <t xml:space="preserve">Ondertussen daaromheen worden geweren schoongemaakt. </t>
  </si>
  <si>
    <t xml:space="preserve">Terwijl aan de andere kant je enorm veel detail hebt, zoals in die, de veren van de hoed, waar ik nu naar kijk. </t>
  </si>
  <si>
    <t xml:space="preserve">Maar je ziet een hand, ik vraag me een beetje af wat die hand daar überhaupt doet, daar in het midden, of het aantikken of ik weet niet. </t>
  </si>
  <si>
    <t>Ik zie nog kinderen erin lopen.</t>
  </si>
  <si>
    <t>En er wordt muziek gemaakt aan de rechterkant of het is een soort opstand, zou ook kunnen.</t>
  </si>
  <si>
    <t xml:space="preserve">Het meisje die is ook licht ook op uit het schilderij en die heeft, wat heeft ie hangen? </t>
  </si>
  <si>
    <t>Een hondje ofzo of een kat.</t>
  </si>
  <si>
    <t xml:space="preserve">Dat kan ik niet helemaal goed zien. </t>
  </si>
  <si>
    <t>Maar die vrouw daarachter, die heeft op de een of de andere manier ook, staat die helemaal in het licht.</t>
  </si>
  <si>
    <t xml:space="preserve">En daar ligt nog wat, nog een helm en een zwaard. </t>
  </si>
  <si>
    <t xml:space="preserve">En die vlag, die krijgt op de een of andere manier het licht op die punt geworpen. </t>
  </si>
  <si>
    <t xml:space="preserve">Nou, zijn kleding is heel erg afgewerkt en dat is eigenlijk die suggestie is gewekt door hele subtiele lichtputjes die het op doen lichten. </t>
  </si>
  <si>
    <t xml:space="preserve">En daar hangt een tekst boven. </t>
  </si>
  <si>
    <t>En dat vind ik wel interessant, hoe dat zo’n vlag, hoe dat dat dan zo geschilderd is dat er eigenlijk een strijklicht dat het nauwelijks licht krijgt en dat het dan toch zo duidelijk is dat er van dat strijklicht op staat.</t>
  </si>
  <si>
    <t xml:space="preserve">Dat ze de boel dicht proberen te houden zodat er niemand binnen kan komen. </t>
  </si>
  <si>
    <t>Ja, wat opvalt zijn, dan gaat het om kleuren.</t>
  </si>
  <si>
    <t xml:space="preserve">Ja ik zie eigenlijk maar een kind. </t>
  </si>
  <si>
    <t>Ok, ja, ja, Nachtwacht.</t>
  </si>
  <si>
    <t xml:space="preserve">Waar met voornamelijk met contrast en licht is gewerkt. </t>
  </si>
  <si>
    <t>Die je oog een beetje rondleidt en ook met de gezichtslijn van de verschillende wachters, zal maar zeggen, nachtwachters.</t>
  </si>
  <si>
    <t xml:space="preserve">Hij kreeg natuurlijk staar dus dat hielp niet in zijn kleurgebruik. </t>
  </si>
  <si>
    <t xml:space="preserve">Zie je natuurlijk ook dat het detail meer gesuggereerd is dan werkelijk geschilderd. </t>
  </si>
  <si>
    <t>Het is natuurlijk het bekende hondje in de hoek, die daar nog zit.</t>
  </si>
  <si>
    <t>Er kan inderdaad een, ook het contrast tussen gezichten en voor de rest, de lichamen en kleding hebben nog een aantal soort doorkijkjes</t>
  </si>
  <si>
    <t>In ieder geval, op zich zit er wel detail in maar weinig kleurcontrast.</t>
  </si>
  <si>
    <t>Ja. Voor de rest wat gedachten aan natuurlijk hoe die hangt in het Rijksmuseum op een centrale plaats.</t>
  </si>
  <si>
    <t xml:space="preserve">Ook opvallend natuurlijk het meisje in de achtergrond die daar heel zichtbaar is. </t>
  </si>
  <si>
    <t xml:space="preserve">Hij is natuurlijk ook wel enigszins veranderd en ook zijn gezichtsvermogen. </t>
  </si>
  <si>
    <t>Ik vind het een interessant schilderij, het is ontzettend mooi gemaakt.</t>
  </si>
  <si>
    <t xml:space="preserve">Ja, ik ik moet zeggen, ik weet niet precies wat ik verder nog moet zeggen. </t>
  </si>
  <si>
    <t>Dus de mensen daaronder de vlag zal maar zeggen die bijna naar elkaar toe, iets naar elkaar toe lijken te fluisteren ofzo</t>
  </si>
  <si>
    <t>Natuurlijk opvallend dat de persoon, en zeker degene in het wit, de man in het wit in het centrum ook niet naar voren kijkt.</t>
  </si>
  <si>
    <t>En iets waar natuurlijk ook de Nachtwacht, de opdrachtgever niet zo blij mee was maar.</t>
  </si>
  <si>
    <t xml:space="preserve">Er zijn die personen in het midden die staan heel duidelijk centraal op maar daaromheen gebeurt van alles. </t>
  </si>
  <si>
    <t xml:space="preserve">Ik vind het wel ook grappig dat dat eigenlijk het enige meisje op het schilderij is, daar heb ik helemaal nooit eerder is dat me dat opgevallen. </t>
  </si>
  <si>
    <t xml:space="preserve">Maar dat heb ik ook een beetje met de man met de hoed met de veer, een beetje dezelfde, zelfde kleuren, een beetje het zelfde licht. </t>
  </si>
  <si>
    <t xml:space="preserve">Dus op hem wordt ook wel heel erg het de aandacht getrokken, of wordt mijn aandacht zeg maar getrokken. </t>
  </si>
  <si>
    <t xml:space="preserve">Niet per se, zoals dat meisje in een soort van actieve houding, hij staat meer te luisteren naar de man in het midden die wat aan hem uitlegt. </t>
  </si>
  <si>
    <t xml:space="preserve">Als ik het schilderij zie moet ik ook heel erg denken aan dat ik heel vaak met mijn ouders naar het Rijksmuseum ging en dan was dit altijd het wel het soort van masterpiece. </t>
  </si>
  <si>
    <t>Ik ben ook een soort van nieuwsgierig, ik zie daar een man met een soort van rood pakje aan en een veer, en ik vraag me heel erg af wat hij aan het doen is.</t>
  </si>
  <si>
    <t xml:space="preserve">Dus misschien dat dat dan toch verklaart waarom er zoveel actie in het schilderij is, omdat ze misschien soort van naar een strijd gaan of net een strijd achter de rug hebben. </t>
  </si>
  <si>
    <t xml:space="preserve">Ik weet eigenlijk heel weinig over de geschiedenis of wat, welk verhaal hier verteld wordt. </t>
  </si>
  <si>
    <t xml:space="preserve">Ja, ik ben ook altijd zo onder de indruk van, dit is een beetje de zestiende-eeuwse kunst volgens mij. </t>
  </si>
  <si>
    <t xml:space="preserve">Wat me nu opvalt aan het schilderij is dat je helemaal achterin heb je een, een man die nog een soort van achter allemaal mensen staat en hij is, hij wordt een soort van verdoezeld door allemaal pijlen. </t>
  </si>
  <si>
    <t>En hij is een soort van aan het kijken naar de mannen voor, dus hij is een soort van, hij lijkt wel een beetje of die aan het, aan het spieken is.</t>
  </si>
  <si>
    <t>Van, een schilderij van Rembrandt.</t>
  </si>
  <si>
    <t>He, dat is de Nachtwacht, hoe het die.</t>
  </si>
  <si>
    <t>En die laat iets zien aan de man in het wit. </t>
  </si>
  <si>
    <t>Alsof er achter de twee mannen in de voorgrond iets aan de hand is.</t>
  </si>
  <si>
    <t>Nee past wel in de tijd, past er wel bij.</t>
  </si>
  <si>
    <t>Oh er zit zelfs een hond, dat had ik niet eens gezien.</t>
  </si>
  <si>
    <t>Alleen die kijkt ook, die kijkt naar de trommel, trommelier waarschijnlijk die herrie maakt.</t>
  </si>
  <si>
    <t>Die heeft iets vast, wat heeft hij vast? </t>
  </si>
  <si>
    <t>En bovenin het is een soort van hal waar ze in staan. </t>
  </si>
  <si>
    <t>Je ziet aan de rechterkant die speren en dan die muur en dan een hand naar achteren naartoe.  </t>
  </si>
  <si>
    <t>Want je hebt natuurlijk die mensen aan de voorgrond. </t>
  </si>
  <si>
    <t>Echt wit, witte man en die witte vrouw, misschien hebben die iets met elkaar te maken, allebei wit, misschien is dat een link met elkaar.</t>
  </si>
  <si>
    <t>De trommelier, valt wel heel echt op, die heeft een soort van leren, glimmend jasje aan.</t>
  </si>
  <si>
    <t>En die vallen ook meer op dan, dan, dan anderen. </t>
  </si>
  <si>
    <t>En er zijn ook gewoon een paar gezichten van wie heb ik het idee dat die minder, of dat daar minder aandacht aan besteed is. </t>
  </si>
  <si>
    <t>De meneer net boven die man in het rood en in het wit daar is er best, ja, best wel detail overal, dan staat daar zat een man daarboven, twee, en die hebben, drie eigenlijk, en die zijn heel wazig.</t>
  </si>
  <si>
    <t>Aan de ene kant denk je aan vechten en dan kan lijkt er iets van feest ook gaande te zijn, er zijn trommels. </t>
  </si>
  <si>
    <t>Achterin, ik ben de naam alleen kwijt van dit ding. </t>
  </si>
  <si>
    <t>Heeft een hele Franse uitstraling ook wel. </t>
  </si>
  <si>
    <t>Bovenin een spiegel. </t>
  </si>
  <si>
    <t>De man daarvoor heeft een rijke uitstraling. Twee rijke mannen op de voorgrond en op de achtergrond minder rijke burgers. </t>
  </si>
  <si>
    <t>Die worden tegengehouden en er is een trommel aan de rechterkant. </t>
  </si>
  <si>
    <t>Ik probeer te kijken naar wat ik nog gemist heb, dus vooral een heel licht persoon, licht wit persoon linksonder aan de voorkant. </t>
  </si>
  <si>
    <t>In dit, in deze scene. </t>
  </si>
  <si>
    <t>Ik ben benieuwd hoe duur dit schilderij is. </t>
  </si>
  <si>
    <t>Het is wel gewoon grappig maar wel interessant, subjectief. </t>
  </si>
  <si>
    <t>Denk ik, ik zou het eigenlijk niet zo heel goed weten. </t>
  </si>
  <si>
    <t>Ja, ik zie daar een gat in de trommel, aan de zijkant het viel eventjes snel op. </t>
  </si>
  <si>
    <t>Vooral, vooral de bovenkant is het heel erg donker, weinig in te zien behalve dan de speren, die ik had al eerder gezegd. </t>
  </si>
  <si>
    <t>Nu ben ik aan het bedenken hoeveel tijd er nog over zou zijn om dit nog te bekijken. </t>
  </si>
  <si>
    <t>Ja, wat voor details kan ik nog meer zien hierin? </t>
  </si>
  <si>
    <t xml:space="preserve">Een of andere lap hangt daar, oh dat is ook een vaandel, ja ik zie het, dat heeft hij, dat is ook een vaandel aan de stok die hij draagt. </t>
  </si>
  <si>
    <t>Een beetje een dik gezicht van die man die daar naast links, naast het vaandel staat met een grote baard.</t>
  </si>
  <si>
    <t xml:space="preserve">Verder, ja, komt het toch wel een beetje donker over. </t>
  </si>
  <si>
    <t>Ik herinner me dat er inderdaad nog een laatste nog nieuws was dat dan eigenlijk de Nachtwacht nog groter was.</t>
  </si>
  <si>
    <t>Dat er nog een paar figuren bij stonden aan de linkerkant en aan de rechterkant en dat is, of tenminste wat nu bekend is zijn zonder de figuren.</t>
  </si>
  <si>
    <t>Het is wel grappig dat ze dat vroeger zo afzaagden, zodat het tussen twee deuren past.</t>
  </si>
  <si>
    <t>Toen deden ze dat zomaar maar nu is het een schilderij wat miljoenen waard is.</t>
  </si>
  <si>
    <t>Of misschien iets van een zakelijk gesprek ofzo. </t>
  </si>
  <si>
    <t>En een wachter en een, en de vrouw in de achtergrond die kijkt een beetje ernstig alsof er iets aan de hand is. </t>
  </si>
  <si>
    <t>Ze zijn duidelijk, ik denk dat ze met elkaar in gesprek zijn of hij kijkt een beetje verbaasd ook. </t>
  </si>
  <si>
    <t>Wel duidelijk in beeld zie ik links naast de koopman een vrouw in een jurk.</t>
  </si>
  <si>
    <t>Daarnaast staat ook wel iemand die is denk ik het geweer aan het laden. Zo lijkt het wel. </t>
  </si>
  <si>
    <t>Ja, het voelt een beetje alsof je niet gauw klaar bent met waar je naar moet kijken. </t>
  </si>
  <si>
    <t>Elke keer als je ergens naar kijkt, dan zie je wel weer wat nieuws, lijkt het wel. </t>
  </si>
  <si>
    <t>Zo daar zie ik links in het midden, zie ik ook nog, zo'n beetje half verscholen achter een vlag. </t>
  </si>
  <si>
    <t>Ik zie ook nu ineens dat er tussen de vrouw en de koopman met het zwarte tenuetje zeg maar dat daar nog iemand weg lijkt te lopen, die loopt de andere kant op. </t>
  </si>
  <si>
    <t>Volgens mij loopt er ook nog wel iemand linksonder in beeld, iemand dat, loopt er iemand weg. </t>
  </si>
  <si>
    <t>Het is wel erg donker om te zien. </t>
  </si>
  <si>
    <t>Verder ook boven de hoed van de, van de koopman met het zwarte tenue lijkt ook nog wel een hoofd van iemand te zitten, dus op de achtergrond van het schilderij, diegene lijkt een beetje naar boven te kijken.</t>
  </si>
  <si>
    <t>Als je dan zijn blik volgt dan kan ik niet echt zien waar die naar kijkt maar.</t>
  </si>
  <si>
    <t>Daar hangt ook nog iets van een soort van krans. Of misschien is het een spiegel, dat kan ik niet zo goed zien. </t>
  </si>
  <si>
    <t>Wat voel ik daarbij, het voelt een beetje statig, zo van hier, hier, hier kom ik aan, iedereen kijk maar naar mij. </t>
  </si>
  <si>
    <t>En je ziet er allemaal mensen die daarachter, ja een beetje in het donker zitten.</t>
  </si>
  <si>
    <t>En iemand is zijn geweer aan het, aan het, aan het recht maken.</t>
  </si>
  <si>
    <t>Als je dan ook bovenin is het heel donker, dan zie je wat meer details daarboven met die guirlandes.</t>
  </si>
  <si>
    <t>Maar iedereen is een beetje aan het communiceren met elkaar. </t>
  </si>
  <si>
    <t>Iemand daar rechts is aan het trommelen. </t>
  </si>
  <si>
    <t>Tegen iemand in het witte pak, en daar ligt wel de focus op.</t>
  </si>
  <si>
    <t>Er zit, eigenlijk zie je een beetje een soort van tweetallen overal.</t>
  </si>
  <si>
    <t>Niet iedereen is eigenlijk een tweetal, maar het meisje is denk ik ook een onderdeel waar mijn blik opvalt.  </t>
  </si>
  <si>
    <t>Van geweren tot aan bovenin grote pijlen, die zij aan het klaar aan het maken zijn. </t>
  </si>
  <si>
    <t>Wat ervaar ik nog meer?</t>
  </si>
  <si>
    <t>Die zit net onder de trommel. </t>
  </si>
  <si>
    <t>Eens kijken wat nog meer opvallend is. </t>
  </si>
  <si>
    <t>En vervolgens schijnt er op de mensen hiervoor. </t>
  </si>
  <si>
    <t>Er wordt flink, het is een beetje drukkig, een beetje chaotisch, dat gevoel krijg ik er een beetje bij. </t>
  </si>
  <si>
    <t>Dus daar hangt een hele grote vlag. Een beetje nationalistisch zou het kunnen zijn, groot, van hier is; het land natuurlijk in de middeleeuwen zal het ook een beetje zo zijn in die periode: van we gaan vechten. </t>
  </si>
  <si>
    <t>Ja, wat ik al zei, een beetje klaar om iets te feesten maar ook om om in een vechtershouding te staan, ze zijn allemaal hun geweren gereed te maken. </t>
  </si>
  <si>
    <t>Die, ja, degene daarboven zou ik niet per se verwachten dat een soldaat is, lijkt meer een grappige clowns mannetje met zijn hoed op die een goochelaar zou kunnen zijn.  </t>
  </si>
  <si>
    <t>Naar de twee mensen hier vooraan waar weer mijn blik op gefocust wordt die zijn heel, heel rijk, die zijn de rijke, ja degene die de leiders zijn of de koningen van dit stel hiero.</t>
  </si>
  <si>
    <t>En nu ik weer even helemaal linksonder kijk wat langer zie ik nog een klein persoontje, die ik ik nog niet gezien, die misschien is die wel verstoppetje aan het spelen met dat meisje en het meisje is dan aan het zoeken en die jongen is verstopt daar links onderin. </t>
  </si>
  <si>
    <t>Het heeft wel een helmpje op.   </t>
  </si>
  <si>
    <t>Als ik rechts onderin, lijkt wel alsof daar een soort van hond of een kat zit, die zit een beetje verscholen tussen al het bombastische geluid en alle mensen hier, een beetje bangig dat ie zegt van: ik ga me verschuilen. </t>
  </si>
  <si>
    <t>Maar ik weet eigenlijk niet of het een kat of hond is. Die is een beetje een schim. </t>
  </si>
  <si>
    <t>Ja, het midden is heel gedetailleerd, waar het licht is aan de zijkant; de zijkant is een beetje het schemerigere. </t>
  </si>
  <si>
    <t xml:space="preserve">Daarna naar het meisje op links die verlicht is, en ja die vind ik er altijd een beetje bang uitzien. </t>
  </si>
  <si>
    <t>Ik kijk even snel naar wat er links boven die man gebeurt, dus die mannen die met elkaar lijken aan het praten te zijn.</t>
  </si>
  <si>
    <t>En de man die daar rechts van kijkt, die kijkt een beetje alsof hij niet helemaal weet in welk gezelschap hij zich bevindt.</t>
  </si>
  <si>
    <t xml:space="preserve">Hij kijkt niet naar de camera of naar de camera, naar de schilder, ik weet ook niet precies waarom. </t>
  </si>
  <si>
    <t xml:space="preserve">Het lijkt alsof de man die recht voor mij staat alsof die aan te spreken is of alsof ie een soort van de mannen om hem heen wil, ja, echt iets aan hun aan te vertellen is, ondanks dat ie met zijn rug naar ze toe staat. </t>
  </si>
  <si>
    <t xml:space="preserve">Die zijn met hun eigen ding bezig, dus iedereen staat er een beetje zijn, ja zichzelf te verkopen bijna, heb ik het idee. </t>
  </si>
  <si>
    <t xml:space="preserve">En ja, dat zij daar echt staan om zichzelf hier aan de, aan de schilder te laten zien en aan de, aan de rest te laten zien, die misschien wel staat te kijken. </t>
  </si>
  <si>
    <t xml:space="preserve">Het lijkt dus alsof hij zijn geweer aanbiedt, hij ziet er het oudste uit van allemaal die ik, die ik hier zie, vind ik. </t>
  </si>
  <si>
    <t>Ja, wat zie ik nog meer?</t>
  </si>
  <si>
    <t>Maar ik heb niet het idee dat zij nu echt heel erg bezig zijn met het, ja, het beschermen van, van iets.</t>
  </si>
  <si>
    <t xml:space="preserve">Ja die is, lijkt heel erg bezig met wat hij doet. </t>
  </si>
  <si>
    <t xml:space="preserve">En dan naar de man met, die zijn wapen aan het bijvullen is, links naast het, het meisje. </t>
  </si>
  <si>
    <t>De man boven het meisje, die wijst naar iets, ik weet eigenlijk niet precies waarnaar, misschien naar, ah, die heeft een vlag vast, zie ik nu, ja.</t>
  </si>
  <si>
    <t>Ja, dan kijk ik naar de, de man die naast, de rechts naast de man staat die rechts voor mij staat met zijn witte gewaad aan en de speer in zijn hand.</t>
  </si>
  <si>
    <t xml:space="preserve">Het lijkt, hij lijkt, is het schilderij kleiner, is ie, is ie gegechopt aan de zijkanten? Of niet? </t>
  </si>
  <si>
    <t xml:space="preserve">Ik kan geen duidelijke verschillen vinden met het origineel; hij lijkt wel, hij lijkt wel op het origineel. </t>
  </si>
  <si>
    <t>Waarom laadt iemand zijn geweer, waarom wordt er geschoten in de stad?</t>
  </si>
  <si>
    <t xml:space="preserve">Staat er tekst geschreven, in het embleem op de achtergrond maar ik kan het niet zien. </t>
  </si>
  <si>
    <t>Dit maakt een hoop goed.</t>
  </si>
  <si>
    <t xml:space="preserve">En dan ik moet hardop denken wat ik zie. </t>
  </si>
  <si>
    <t xml:space="preserve">En ik zie de schaduw van de hand als eerste op dat mooie witte kostuum. </t>
  </si>
  <si>
    <t xml:space="preserve">Eentje is er vrolijk, ja, de drie daarachter zijn vrolijk, ik weet niet, die hebben, het denk ik wel naar hun zin. </t>
  </si>
  <si>
    <t>Ik weet niet wat die mannen met de geweren aan het doen zijn.</t>
  </si>
  <si>
    <t>Jeetje, ik ken het hele verhaal van de, van de van het schilderij niet.</t>
  </si>
  <si>
    <t xml:space="preserve">Ik heb me daar nooit zo in verdiept. </t>
  </si>
  <si>
    <t xml:space="preserve">En dan hier linksonder is er ook iets aan de hand maar dit is heel donker, dat kan ik niet zo goed zien. </t>
  </si>
  <si>
    <t xml:space="preserve">En dat zijn duidelijk edellieden. </t>
  </si>
  <si>
    <t>Die hebben het erg naar hun zin, blijkbaar, ja.</t>
  </si>
  <si>
    <t xml:space="preserve">Verder, ik heb geen idee waar het zich afspeelt, het lijkt een stoep van een paleis of nou in ieder geval een groot pand met dikke zuilen. </t>
  </si>
  <si>
    <t xml:space="preserve">En ja, en dan dan ga ik misschien wat meer kijken naar de details. </t>
  </si>
  <si>
    <t xml:space="preserve">En wat hebben ze aan. </t>
  </si>
  <si>
    <t xml:space="preserve">Dus die twee mannen vooraan die springen er natuurlijk heel erg uit. </t>
  </si>
  <si>
    <t>En ik, het is ook wel toch wel een donker schilderij.</t>
  </si>
  <si>
    <t xml:space="preserve">En en na een tijdje word ik een beetje naar links getrokken. </t>
  </si>
  <si>
    <t xml:space="preserve">Dat ik denk ah ja, die twee mannen daar, die zijn een beetje aan het smoezen of die zijn elkaar wat aan het vertellen. </t>
  </si>
  <si>
    <t>En op de een of andere die man daar met het rood denkt ik ja, is eigenlijk toch niet zo boeiend.</t>
  </si>
  <si>
    <t xml:space="preserve">Staat daar een man met zijn arm uitgestrekt en dan ga ik opeens nadenken over de lijnen denk ik, oh ja, die gaat die kant op en die gaat die kant op tot in die speer. </t>
  </si>
  <si>
    <t>En, we hebben het er natuurlijk al een keer over gehad samen, dus toen zei ik ja, ik kijk altijd naar dat meisje, maar nu kijk ik niet naar het meisje, want dat heb ik al gezegd.</t>
  </si>
  <si>
    <t xml:space="preserve">En nou denk ik daar loopt daar iemand voor, met een soort pofbroek. </t>
  </si>
  <si>
    <t xml:space="preserve">Is dat een donker iemand ofzo of is dat, naja, dat kan ik niet goed zien. </t>
  </si>
  <si>
    <t>Wat kan je dan nog meer zeggen?</t>
  </si>
  <si>
    <t>Ik ben eigenlijk wel benieuwd hoe het eruit zag met die extra stukjes daaraan vast? Ja.</t>
  </si>
  <si>
    <t xml:space="preserve">Het zijn een hoop mannen. </t>
  </si>
  <si>
    <t>En ik weet eigenlijk ook niet meer waar ze van de Nachtwacht van waren.</t>
  </si>
  <si>
    <t xml:space="preserve">Dat is ook een beetje vreemd. </t>
  </si>
  <si>
    <t>Ja, waar zijn zij nou? Ja.</t>
  </si>
  <si>
    <t xml:space="preserve">Dus een het lijkt toch dat die ene in het witte pak soort van bezoeker is. </t>
  </si>
  <si>
    <t xml:space="preserve">Nou ja, misschien moet die ene man die zo met zijn uitgestrekte arm misschien wijst naar die, maar ik denk dat eigenlijk niet. </t>
  </si>
  <si>
    <t xml:space="preserve">En het is daar een van een beest in de schaduwen en dan denk ik, ja, waarom is het nou een beetje, het is wel een beetje donker, waarom is dat nou? </t>
  </si>
  <si>
    <t xml:space="preserve">Nou, moet ik er natuurlijk over nadenken dat het, dat ze hadden bedacht dat er een deel van het schilderij was afgesneden en denk ik, o ja, hoe zou dat? </t>
  </si>
  <si>
    <t>Het is niet een soort vrijwillige brandweer die zit te wachten tot er iets gaat gebeuren, want dan zit je natuurlijk te kaarten, dus er is wel echt iets op til.</t>
  </si>
  <si>
    <t>En misschien dat die man met die rode sjerp misschien ja het lijkt eigenlijk ook misschien een beetje of die, ja, het is waarschijnlijk niet zo.</t>
  </si>
  <si>
    <t xml:space="preserve">Dat hij een soort rondleiding aan het geven is aan die man met dat witte pak aan dat, ja, nou en hier doen we dit en dan bladibladibla. </t>
  </si>
  <si>
    <t>Misschien is het ook wel echt zo, want waarom zou je zo'n mooi wit pak aantrekken als je gaat vechten, toch?, wordt het alleen maar vies.</t>
  </si>
  <si>
    <t>Eigenlijk heeft hij wel een heel klein beetje iets nah, nou dat is een beetje Oosterse outfit met die mooie sierrandjes, een soort korte kaftan.</t>
  </si>
  <si>
    <t>Ja, nu valt het me op van de middelste twee personen de gedetailleerdheid van de kleding.</t>
  </si>
  <si>
    <t xml:space="preserve">En die hebben ook meer kleur dan de rest en zijn wat blauwiger. </t>
  </si>
  <si>
    <t xml:space="preserve">Maar nu ik de rest allemaal meer heb bekeken, dan kijk ik daar meer naar. </t>
  </si>
  <si>
    <t>En dat ik ook nu meer na ga denken over de dat sommige lijken met elkaar te praten waar ze, dat ze samen naar iets kijken.</t>
  </si>
  <si>
    <t xml:space="preserve">En daarachter staat weer een man in zijn eentje die heeft iets vast waar die naar lijkt te kijken. </t>
  </si>
  <si>
    <t>Terwijl de persoon in het witte, in de witte kleding heel erg gefocust is op de persoon in het zwart die eigenlijk aan het praten is.</t>
  </si>
  <si>
    <t xml:space="preserve">Ze lijken wel in ieder geval zich te vermaken allemaal. </t>
  </si>
  <si>
    <t>Ik zie namelijk alleen maar mannen en dat erin, ja, dan loopt er meisje of een jonge dame rond lijkt die ik niet echt kan plaatsen. </t>
  </si>
  <si>
    <t>Daarvoor zit weer iemand met een geweer. </t>
  </si>
  <si>
    <t>Toch trek ik wel weer een beetje naar in het midden tot het licht in het begin, trekt me wel weer waar die toch een beetje die, de man in, in met de zwarte hoed daar aan het praten is.</t>
  </si>
  <si>
    <t>En een als je naar alle tweetallen kijkt dan zie je in een keer een meisje links onderin die ook heel erg licht geeft maar die is alleen</t>
  </si>
  <si>
    <t>En die is een beetje gek eigenlijk in dit schilderij als ik het zo ervaar. Dus wat doet ze daar?</t>
  </si>
  <si>
    <t xml:space="preserve">Het is wel vooral het middelste deel is het volgens mij. </t>
  </si>
  <si>
    <t>Ik zie het meisje dat daar op het achtergrond staat, die is wel heel bekend ervan.</t>
  </si>
  <si>
    <t xml:space="preserve">Eigenlijk vrij donker wel, de achtergrond toch. </t>
  </si>
  <si>
    <t xml:space="preserve">Maar ook nu omdat ik nu aan het praten ben, ben ik sowieso al eigenlijk meer anders aan het kijken naar het schilderij, meer scannend dan dat ik normaal zou doen misschien, eigenlijk. </t>
  </si>
  <si>
    <t xml:space="preserve">Ik heb ook heel erg de neiging om naar achter te stappen, merk ik, omdat het toch een groot schilderij is. </t>
  </si>
  <si>
    <t xml:space="preserve">De vlaggen die best wel eigenlijk, die best wel gek geschilderd zijn, eigenlijk als ik het nu zo zie, die zijn gewoon echt, echt strepen en daardoor weet je meteen dat het een vlag is; grappig gedaan. </t>
  </si>
  <si>
    <t xml:space="preserve">Het licht, de lichtinval is wel echt grappig gedaan. </t>
  </si>
  <si>
    <t>Het lijkt alsof er een beest aan de jurk hangt.</t>
  </si>
  <si>
    <t xml:space="preserve">Maar ook dat als je beter kijkt dat er ineens nog ergens een figuur achter staat. </t>
  </si>
  <si>
    <t xml:space="preserve">En dat, ja, qua de bron van licht, dat het echt wel twee figuren, drie, dat het daar echt wel het meeste op. </t>
  </si>
  <si>
    <t xml:space="preserve">Ik vind ook wel; Ik kijk echt nooit zo lang naar een schilderij besef ik me nu. </t>
  </si>
  <si>
    <t xml:space="preserve">En mensen die hun geweer aan het schoonmaken zijn. </t>
  </si>
  <si>
    <t>En achterin is het redelijk donker.</t>
  </si>
  <si>
    <t>Maar je ziet nog een vlag die gehouden wordt van een van de mensen in de achtergrond.</t>
  </si>
  <si>
    <t xml:space="preserve">Nog eens, 1, 2, 3, 4, 5, 6, 7, 8, 9, 10, 11, 12, 13, 14, 15, 16, 17, 18 mensen en achterin misschien nog wat schaduwachtige dingen die ook nog mensen zouden kunnen zijn. </t>
  </si>
  <si>
    <t xml:space="preserve">Licht is heel interessant, het is heel onduidelijk waar het eigenlijk vandaan komt. </t>
  </si>
  <si>
    <t>En die belicht met name dus dat meisje.</t>
  </si>
  <si>
    <t>En dat meisje wordt getrokken door zo’n persoon die een beetje aangekleed is als een clown.</t>
  </si>
  <si>
    <t xml:space="preserve">Misschien zit achter dat meisje nog een kind, want er is nog iets te zien van nog meer blond haar, het zou kunnen dat er nog een ander kind achter staat. </t>
  </si>
  <si>
    <t xml:space="preserve">En een beetje die man in het witte pak. Bijzonder. </t>
  </si>
  <si>
    <t xml:space="preserve">Die kleren zijn, ze zien er heel erg duur uit van de mensen, alsof het dure stof is. </t>
  </si>
  <si>
    <t xml:space="preserve">Er is daar nog een heel oude man, rechts naast die man met die witte pak. </t>
  </si>
  <si>
    <t xml:space="preserve">Eigenlijk gek dat hij nog een wachter is, hij is misschien al te oud al daarvoor. </t>
  </si>
  <si>
    <t xml:space="preserve">Maar misschien zijn het ook geen wachters, misschien ben ik iets te veel aan het interpreteren. </t>
  </si>
  <si>
    <t>En ze zijn allemaal druk dingen aan het doen.</t>
  </si>
  <si>
    <t xml:space="preserve">Er zit ook een dame of een mevrouw, of meisje een beetje in de achtergrond, waarvan ik denk dat ze niet echt mee mag doen met alle activiteiten. </t>
  </si>
  <si>
    <t xml:space="preserve">Van de omgeving zie ik verder niet zo veel, het lijkt alsof ze ergens binnen zijn maar niet, het is niet zo duidelijk wat het precies is. </t>
  </si>
  <si>
    <t>In ieder geval belangrijker te zijn aan de details waarmee ze weergegeven worden en het feit dat zij heel erg licht zijn vergelijken met de rest.</t>
  </si>
  <si>
    <t>En de andere figuren zijn allemaal, de gezichten kun je goed zien en de rest is wat minder zichtbaar, wat meer in het duister.</t>
  </si>
  <si>
    <t>Dus dat lijkt erop dat ze zich klaar maken ik voor de strijd of oorlog of ze komen net terug en ze zijn aan het vieren en aan het schoonmaken.</t>
  </si>
  <si>
    <t>In ieder geval een trommel die ook licht er geschilderd is, dus dat lijkt belangrijk te zijn.</t>
  </si>
  <si>
    <t>En mensen qua gezichtsuitdrukkingen zeggen niet zoveel, ze kijken allemaal een beetje neutraal, dus niet heel erg blij of heel erg boos of heel erg uitgesproken, maar een beetje alsof ze er gewoon zijn.</t>
  </si>
  <si>
    <t xml:space="preserve">In de zijkant is er ook nog gewoon een klein jongetje te zien, een kind. </t>
  </si>
  <si>
    <t>Verder komt er niet zoveel meer bij me op.</t>
  </si>
  <si>
    <t>Waardoor de, de focus die Rembrandt erop heeft gelegd niet meer klopte met wat hij bedoeld had omdat ze dat stuk eraf gesneden hadden.</t>
  </si>
  <si>
    <t xml:space="preserve">Ik zie veel maar wat ja wat ik moet zien weet ik niet. </t>
  </si>
  <si>
    <t xml:space="preserve">Volgens mij nog ergens daar een hondje op de grond. </t>
  </si>
  <si>
    <t xml:space="preserve">Ik word er eigenlijk een soort van stil van, ik weet gewoon niet wat ik moet, wat ik moet zeggen. </t>
  </si>
  <si>
    <t>Ik moet ook, als ik er naar kijk, dan vraag ik me dus wel af van wat moet dit betekenen, wat wat wat zie ik?</t>
  </si>
  <si>
    <t xml:space="preserve">En ik heb echt geen idee. </t>
  </si>
  <si>
    <t>Ik zie pijlen en ik zie mannen met geweren, mannen een beetje met mekaar lekker aan het smoezelen.</t>
  </si>
  <si>
    <t>Maar ook wel weer de trommel, dus dan ook weer een soort van, ja, een soort van blijheid, even een muziekje erbij.</t>
  </si>
  <si>
    <t>En eigenlijk toch wel heel erg de focus op dat kleine kindje dat zoveel licht geeft tussen alles wat donker is.</t>
  </si>
  <si>
    <t>Ok. Ik zie hier de Nachtwacht, denk ik.</t>
  </si>
  <si>
    <t>En ik zie hier een, ik weet niet wie die mensen zijn.</t>
  </si>
  <si>
    <t>Het is al, ja, het is wel een portret natuurlijk, een schilderij dat ik dat ik ken.</t>
  </si>
  <si>
    <t xml:space="preserve">Ja voor de rest is het natuurlijk de, de houding en de gezichts…, de blikkenrichting van heel veel van de figuren eromheen, die leiden naar het, het midden, maar er zijn er ook een aantal die juist het hele gezichtsveld rond, rondkijken. </t>
  </si>
  <si>
    <t>Ja, de, het is.</t>
  </si>
  <si>
    <t>Als we nu een beetje meer naar boven kijk dan is het een stuk donkerder. Als ik daarnaar kijk weet niet precies van wat daar moet, van zien, wat moet ervaren.  </t>
  </si>
  <si>
    <t>Rechts zie je een man die ook goed gekleed is, zie je eigenlijk tegen een</t>
  </si>
  <si>
    <t>Het meisje lijkt wel een beetje bang, misschien nog wel, het lijkt ook wel een beetje als ze daar niet hoort, maar</t>
  </si>
  <si>
    <t>Ze hebben wel allemaal een mooie kraag, of nou ja, niet allemaal zo’n kraag, maar</t>
  </si>
  <si>
    <t>Degene achter die witte man, die zit er een beetje oud en een beetje verdrietig uit, maar</t>
  </si>
  <si>
    <t>Volgens mij is dit een Rembrandt maar niet een echte. En</t>
  </si>
  <si>
    <t xml:space="preserve">Het is de. Ik moet gewoon zeggen wat ik denk, toch? </t>
  </si>
  <si>
    <t>Verder zie ik</t>
  </si>
  <si>
    <t>Ik probeer te ontcijferen wat dat daarboven is, een schild of een het lijkt alsof er tekst op staan.</t>
  </si>
  <si>
    <t>Er hangt een vlag. En</t>
  </si>
  <si>
    <t>Ik probeer echt te analyseren maar</t>
  </si>
  <si>
    <t>Maar ze zijn iets aan het opporren, ze zijn iets van plan en</t>
  </si>
  <si>
    <t>En er zijn een beetje</t>
  </si>
  <si>
    <t>En ook een zwaard en</t>
  </si>
  <si>
    <t>En een</t>
  </si>
  <si>
    <t>Ik vind het ook wel mooi hoe die kleuren die, dat, dat</t>
  </si>
  <si>
    <t>En ook de glans</t>
  </si>
  <si>
    <t>Ja, ik vind het moeilijk om te zeggen van</t>
  </si>
  <si>
    <t xml:space="preserve">Tuurlijk een. Ja het zijn een aantal centrale personen. </t>
  </si>
  <si>
    <t>Maar de, de vaardigheid is natuurlijk enorm als je kijkt naar de detail in de kleding of in ieder geval als je het schilderij echt goed in detail ziet dan</t>
  </si>
  <si>
    <t>Je hebt de muzikant op rechts en het is een ja wat voel ik er nog meer bij?</t>
  </si>
  <si>
    <t>En ik vraag me ook af</t>
  </si>
  <si>
    <t>Ergens in</t>
  </si>
  <si>
    <t>Wat bijzonder met die achterkant die echt allemaal donker maar je ziet al die speren en</t>
  </si>
  <si>
    <t>Een beetje te kijken naar de man in, achterin die heeft een beetje een helm, het lijkt alsof hij niet</t>
  </si>
  <si>
    <t>En een heel klein jongetje aan de linkerkant, die is ook</t>
  </si>
  <si>
    <t>En daar links weer naast</t>
  </si>
  <si>
    <t>En die vlagendrager die heeft, ja, hoe dat met verf gedaan is, hij heeft van die van die oplichtende randjes alsof er goudstiksel of</t>
  </si>
  <si>
    <t>Ik weet niet, het is een weergave van een scene, misschien omdat Pieter van Bruegel nou ook wel scenes schildert, maar misschien meer abstract, dus dat je kijkt naar de Toren van Babel of je kijkt naar iets, iets anders of naar. God hoe heeft het ook alweer, de, huh-huh zonde. Maar</t>
  </si>
  <si>
    <t>Het is een beetje een donkere indruk, geeft het me. En ja</t>
  </si>
  <si>
    <t xml:space="preserve">En die lans daar links daarvan, die is ook nog mooi bewerkt. </t>
  </si>
  <si>
    <t>Dat is een beetje een schil contrast met die figuur die ervoor staat met beetje een smal gezicht.</t>
  </si>
  <si>
    <t xml:space="preserve">Aa, dat is een bekend schilderij, de Nachtwacht. </t>
  </si>
  <si>
    <t xml:space="preserve">Ja, wat kan ik er van zeggen, ja heel bekend. </t>
  </si>
  <si>
    <t xml:space="preserve">Het valt mij op dat licht van voorop, op de figuur op voorgrond dat die zo licht zijn en ook op dat ene knielende meisje. </t>
  </si>
  <si>
    <t xml:space="preserve">Ja, wel grappig dat er zo’n bekend schilderij gekozen wordt. </t>
  </si>
  <si>
    <t xml:space="preserve">Het valt mij ook op op al die speren, lansen die daar een beetje kris-kros in de hoek staan. </t>
  </si>
  <si>
    <t>Maar ik vind het wel een grappig figuur met dat grote geweer die er zo geïnteresseerd naar kijkt.</t>
  </si>
  <si>
    <t>En dan onder de linkerfiguur staat ook nogal heldhaftig met zijn speer naar boven.</t>
  </si>
  <si>
    <t>Ja ik weet eigenlijk niet. Wat denk ik er verder over, oh het valt mij opeens dat dat schild op met een beetje onleesbare letters erop.</t>
  </si>
  <si>
    <t xml:space="preserve">En ja ik zie die nou die man zo ergens naar wijzen, naar boven kijken, waar zou die naar kijken? </t>
  </si>
  <si>
    <t xml:space="preserve">Ja het is ook wel grappig, want je weet dat die, wat de bovenste kragen van die figuur dat ze, als je het van dichtbij bekijkt, dan zijn dat ook hele, eigenlijk hele slordige streken, kwaststreken, terwijl het eigenlijk fijn kant moet voorstellen. </t>
  </si>
  <si>
    <t>Nou, het valt mij op ook een beetje die blaadjes op van die helm van die stappende figuur voor dat meisje.</t>
  </si>
  <si>
    <t xml:space="preserve">Ja, ja, Rembrandt, die werd ook de schilder van licht genoemd. </t>
  </si>
  <si>
    <t xml:space="preserve">En en die kijkt wel echt zo, nou zo alsof hij heel geconcentreerd staat te trommelen. </t>
  </si>
  <si>
    <t xml:space="preserve">Ja daarachter, helemaal de achtergrond is het helemaal donker, maar als je goed kijkt zie je nog wat schimmen opdoemen. </t>
  </si>
  <si>
    <t>En die andere is een beetje oudere man.</t>
  </si>
  <si>
    <t>Het licht lijkt nu ook wel te veranderen maar dat kan door de buitenlucht komen of dat de lampen aan gaan.</t>
  </si>
  <si>
    <t xml:space="preserve">Dat deed ik van links naar rechts. </t>
  </si>
  <si>
    <t xml:space="preserve">Het lijkt wel als er een soort kip of vogel nog aan haar hangt, aan haar jurk. </t>
  </si>
  <si>
    <t xml:space="preserve">Het is wel te groot om in een keer te zien, dus je moet wel echt op bepaalde stukken van het schilderij focussen. </t>
  </si>
  <si>
    <t xml:space="preserve">Ja, ik heb op zich nu het meeste al wel gezien. </t>
  </si>
  <si>
    <t xml:space="preserve">Het is toch wel leuk, hoe langer je kijkt hoe minder je eigenlijk naar de twee hoofdfiguren kijkt. </t>
  </si>
  <si>
    <t xml:space="preserve">Maar veel meer er omheen. En je eigenlijk ook, je oogbewegingen er eigenlijk rond omheen zijn. </t>
  </si>
  <si>
    <t>Ja, valt me nog iets geks nog op aan het schilderij?</t>
  </si>
  <si>
    <t xml:space="preserve">Ik ben nu weer aan het kijken naar de twee ja personen in het midden. </t>
  </si>
  <si>
    <t xml:space="preserve">De ene lijkt iets uit te leggen aan de ander, of aan te wijzen. </t>
  </si>
  <si>
    <t>Je ziet nog wel de helm met een soort plant erop, geen idee wat dat nog betekent.</t>
  </si>
  <si>
    <t xml:space="preserve">Ja volgens mij zie je hier Rembrandt zelf ook, boven de linkerschouder van de zwarte man, daarachter zie je twee mensen en daarachter zie je net een oog, volgens mij is dat Rembrandt zelf, dat hij zichzelf daar ook heeft ingeschilderd. </t>
  </si>
  <si>
    <t>Helemaal rechts staat iemand te trommelen.</t>
  </si>
  <si>
    <t xml:space="preserve">Ja het geeft wel een goed beeld. </t>
  </si>
  <si>
    <t>Helemaal links onderin lijk je een klein mannetje te zien of kindje, wel in wapenuitrusting lijkt het.</t>
  </si>
  <si>
    <t xml:space="preserve">Het is echt grappig, bovenin zit eigenlijk vrij weinig details, er is veel bruin maar het geeft wel, die kleur daar geeft volgens mij wel meer de sfeer ook echt aan van het schilderij. </t>
  </si>
  <si>
    <t xml:space="preserve">Ik vind het altijd wel moeilijk met de Nachtwacht, ik zie ze zo staan, ik weet dat ze poseren maar om nou echt, je ziet niet echt precies wat de Nachtwacht nou echt precies is. </t>
  </si>
  <si>
    <t xml:space="preserve">Ik weet ook niet zo goed wat ik nu nog erover kan vertellen. </t>
  </si>
  <si>
    <t xml:space="preserve">Vooral van de rechterman, de kleding en ook het zwaard, soort van dat ie vastheeft, en de pluimen die daaraan zitten, die zijn super gedetailleerd weergegeven. </t>
  </si>
  <si>
    <t xml:space="preserve">En daarna pas naar wat ze vasthebben, dus de dan zie je pas de instrumenten die sommige vasthebben en de wapens. </t>
  </si>
  <si>
    <t xml:space="preserve">Ja, het ziet een beetje half militairisch is en half parade-achtig, muziekparade eruit. </t>
  </si>
  <si>
    <t xml:space="preserve">Je ziet achter de twee personen die op de voorgrond staan aan de linkerkant zie je eigenlijk een persoon weglopen die, ja waar je eigenlijk niet van weet wat wat ie doet. </t>
  </si>
  <si>
    <t xml:space="preserve">Maar het is een beetje donker om echt te zien wat wat voor een hond of wat ie precies aan het doen is. </t>
  </si>
  <si>
    <t xml:space="preserve">Ja, wat wat doet de Nachtwacht precies? </t>
  </si>
  <si>
    <t>En een, wat wat pijpachtig iets, ik neem aan dat het een soort van fluit is of misschien is het ook een geweer die ie draagt een man in een rode pak.</t>
  </si>
  <si>
    <t xml:space="preserve">Wat ik hierbij, bij heb. </t>
  </si>
  <si>
    <t xml:space="preserve">Misschien hebben ze net gewonnen of zoiets; misschien gaan ze net erop uittrekken. </t>
  </si>
  <si>
    <t xml:space="preserve">Knap dat de metalen dingen glimmen in op tekening, dat vind ik onmogelijk om zelf te kunnen tekenen. </t>
  </si>
  <si>
    <t xml:space="preserve">Ik zie een, wat is het; een deel van de Nachtwacht? </t>
  </si>
  <si>
    <t xml:space="preserve">Ja, het is niet echt mijn stijl dit, een beetje donker, somber, ik hou zelf wat meer van kleur. </t>
  </si>
  <si>
    <t xml:space="preserve">Okee. Ik zie nou ja de Nachtwacht natuurlijk en hij is iets kleiner dan ik gewend ben. </t>
  </si>
  <si>
    <t xml:space="preserve">Jeetje. </t>
  </si>
  <si>
    <t xml:space="preserve">Die kan ik niet thuisbrengen, daar zit iets achter. </t>
  </si>
  <si>
    <t xml:space="preserve">Ja, ik heb het weleens vaker gezien maar ook niet zo vaak. </t>
  </si>
  <si>
    <t xml:space="preserve">Sterke lijnvoering met behulp van de musketten en pieken en zo. </t>
  </si>
  <si>
    <t xml:space="preserve">Dit heeft iets geels, ze heeft een soort van, vind ik, een heel volwassen gezicht maar heeft is een beetje meer een kinderlijf, is heel erg klein en ze lijkt in actie te komen. </t>
  </si>
  <si>
    <t xml:space="preserve">Ja, je ziet eigenlijk iedereen wel met een bepalend wapen staan of op de achtergrond, terwijl in het midden dan een soort van hele rustige uitleg is. </t>
  </si>
  <si>
    <t>Volgens mij zijn ze een soort van, wat is het, een, ik zie ze, iets aan het laten zien, iets aan het showen.</t>
  </si>
  <si>
    <t>Grote vlag linksboven. Ja.</t>
  </si>
  <si>
    <t>En dan linksboven heb je ook een meneer die iets aan het ja bekijken is of aan het doen is.</t>
  </si>
  <si>
    <t>Het lijkt ook wel hij in zijn, o ja, hij heeft in zijn rechterhand zijn linker handschoen. </t>
  </si>
  <si>
    <t>Allemaal met een ja een leeftijdscategorie, ik kan het niet echt goed inschatten ik denk zo rond de 20, 30, 40. </t>
  </si>
  <si>
    <t>Nu trek ik eigenlijk pas een keer zie ik een mannetje boven staan twee mensen, in het zwart en in het wit, wat ik al zei, staat daar boven een man met een hoed die is met een ander, ook die had ik nog niets eens gezien eigenlijk, en daarachter zit ook nog een mannetje.  </t>
  </si>
  <si>
    <t>Misschien dat wel dat het meisje wel de dochter is van de koning en dat die lekker hier tussenin aan het spelen is.  </t>
  </si>
  <si>
    <t>Alright, groot schilderij. </t>
  </si>
  <si>
    <t>Veel mannen, ik zie eigenlijk maar een vrouw, alleen de vrouw die is heel erg verlicht. </t>
  </si>
  <si>
    <t xml:space="preserve">Het is niet een focuspunt van mensen dat zeg maar, een iemand die echt, zeg maar, richting de schilder kijkt. </t>
  </si>
  <si>
    <t xml:space="preserve">En dat sommige personen verder naar achter, zoals die vrouw, daar zit nog een vrouw achter, dat die in een keer heel veel licht hebben, dus die waren op een of andere redenen toch belangrijk. </t>
  </si>
  <si>
    <t>Een soort van fles ofzo, zo'n grote fles met zo’n, zo’n doppie erop. </t>
  </si>
  <si>
    <t>Het is wel goh, volgens mij heb ik niet het idee dat er iets echt gebeurt ofzo want iedereen kijkt echt ergens anders heen, dus er is niet iets bijzonders aan de gang. </t>
  </si>
  <si>
    <t xml:space="preserve">Een spiegelt ofzo daar rechtsboven. </t>
  </si>
  <si>
    <t xml:space="preserve">Ik weet niet helemaal waar het klopt niet helemaal voor mijn gevoel ofzo, dat echt waar het hoofd. Je ziet wel een helm maar voor mijn gevoel zou die langer moeten zijn eigenlijk. Grappig. </t>
  </si>
  <si>
    <t>En volgens mij was het schilderij ooit breder maar is het toen afgezaagd omdat het niet paste ofzo, volgens mij ontbreekt daar rechts het een en ander.</t>
  </si>
  <si>
    <t xml:space="preserve">En links staat een man met een lans, nee meer een, ik weet niet hoe je het noemt, het lijkt op een bijl of een lans ofzo. </t>
  </si>
  <si>
    <t xml:space="preserve">Er lijkt iets van een sigaar ofzo maar ik denk dat dat uiteindelijk iets anders is. </t>
  </si>
  <si>
    <t xml:space="preserve">Iets van een lager van wapens ofzo. </t>
  </si>
  <si>
    <t>Maar het geeft mij wel een soort van drukkend gevoel dat ik eigenlijk er niks over kan zeggen ofzo, dat ik niet wil praten.</t>
  </si>
  <si>
    <t xml:space="preserve">Een hond die tegen aan het blaffen is ofzo tegen, tegen de trommel. </t>
  </si>
  <si>
    <t xml:space="preserve">Als je dit ziet zou je denken dat het ook in de winter is, ja, hoe noemen je dat, een winters tafereel is, ook zie je geen sneeuw ofzo, maar het is in ieder geval donker en mensen hebben een beetje gezichten alsof het koud is buiten. </t>
  </si>
  <si>
    <t xml:space="preserve">Het is eigenlijk wel grappig dat zij dat op tentoonstelling met digitale afbeelding ofzo van die, wat er oorspronkelijk bij zat. </t>
  </si>
  <si>
    <t>En ook nog die schuine lijn van ook nog een lans ofzo over die schouder van die figuur met de snor en hoed.</t>
  </si>
  <si>
    <t>Ja nou, het figuur daarvoor dat dan een grote stap maakt of een opstapje ofzo tussen de benen van die voorste figuur met de rode sjerp, zie je daartussen, zie je ook nog een stukje doek, maar van wat ook, van wie dat is, dat zie je niet zo heel goed, dus kennelijk verstopt daarachter.</t>
  </si>
  <si>
    <t xml:space="preserve">Is het misschien Van Gogh ofzo? </t>
  </si>
  <si>
    <t>Ja, ik denk dat, dat zij echt in gevecht zijn ofzo.</t>
  </si>
  <si>
    <t>Dat ze aan het, dat ze, dat de vijand eromheen staat ofzo.</t>
  </si>
  <si>
    <t>Nudge</t>
  </si>
  <si>
    <t>nudge to continue</t>
  </si>
  <si>
    <t>nudge to keep talking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</si>
</sst>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3" x14ac:knownFonts="1">
    <font>
      <sz val="11"/>
      <color theme="1"/>
      <name val="Calibri"/>
      <family val="2"/>
      <scheme val="minor"/>
    </font>
    <font>
      <sz val="11"/>
      <color rgb="FF000000"/>
      <name val="Calibri"/>
      <family val="2"/>
      <scheme val="minor"/>
    </font>
    <font>
      <sz val="1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9">
    <xf numFmtId="0" fontId="0" fillId="0" borderId="0" xfId="0"/>
    <xf numFmtId="164" fontId="0" fillId="0" borderId="0" xfId="0" applyNumberFormat="1" applyFill="1" applyAlignment="1">
      <alignment horizontal="center"/>
    </xf>
    <xf numFmtId="0" fontId="0" fillId="0" borderId="0" xfId="0" applyFill="1" applyAlignment="1"/>
    <xf numFmtId="164" fontId="0" fillId="0" borderId="0" xfId="0" applyNumberFormat="1" applyAlignment="1">
      <alignment horizontal="center"/>
    </xf>
    <xf numFmtId="164" fontId="0" fillId="0" borderId="0" xfId="0" applyNumberFormat="1"/>
    <xf numFmtId="0" fontId="2" fillId="0" borderId="0" xfId="0" applyFont="1" applyAlignment="1">
      <alignment horizontal="left" vertical="center" wrapText="1"/>
    </xf>
    <xf numFmtId="0" fontId="0" fillId="0" borderId="0" xfId="0" applyAlignment="1"/>
    <xf numFmtId="164" fontId="0" fillId="0" borderId="0" xfId="0" applyNumberFormat="1" applyAlignment="1"/>
    <xf numFmtId="164" fontId="0" fillId="0" borderId="0" xfId="0" quotePrefix="1" applyNumberFormat="1" applyAlignment="1"/>
    <xf numFmtId="0" fontId="0" fillId="0" borderId="0" xfId="0" applyFont="1" applyFill="1"/>
    <xf numFmtId="164" fontId="0" fillId="0" borderId="0" xfId="0" applyNumberFormat="1" applyFill="1" applyAlignment="1"/>
    <xf numFmtId="0" fontId="0" fillId="0" borderId="0" xfId="0" applyFill="1"/>
    <xf numFmtId="0" fontId="0" fillId="0" borderId="0" xfId="0" applyFont="1" applyFill="1" applyAlignment="1">
      <alignment wrapText="1"/>
    </xf>
    <xf numFmtId="164" fontId="0" fillId="0" borderId="0" xfId="0" applyNumberFormat="1" applyFont="1" applyFill="1" applyAlignment="1">
      <alignment horizontal="center"/>
    </xf>
    <xf numFmtId="0" fontId="0" fillId="0" borderId="0" xfId="0" applyFill="1" applyAlignment="1">
      <alignment vertical="center"/>
    </xf>
    <xf numFmtId="0" fontId="0" fillId="0" borderId="0" xfId="0" applyFill="1" applyAlignment="1">
      <alignment horizontal="center"/>
    </xf>
    <xf numFmtId="0" fontId="1" fillId="0" borderId="0" xfId="0" applyFont="1" applyFill="1" applyAlignment="1"/>
    <xf numFmtId="0" fontId="1" fillId="0" borderId="0" xfId="0" applyFont="1" applyFill="1" applyAlignment="1">
      <alignment wrapText="1"/>
    </xf>
    <xf numFmtId="0" fontId="2" fillId="0" borderId="0" xfId="0" applyFont="1" applyFill="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92"/>
  <sheetViews>
    <sheetView tabSelected="1" zoomScale="70" zoomScaleNormal="70" workbookViewId="0">
      <selection activeCell="B1" sqref="B1"/>
    </sheetView>
  </sheetViews>
  <sheetFormatPr defaultRowHeight="15" x14ac:dyDescent="0.25"/>
  <cols>
    <col min="1" max="1" width="31.85546875" style="11" bestFit="1" customWidth="1"/>
    <col min="2" max="2" width="119.7109375" style="6" customWidth="1"/>
    <col min="3" max="3" width="12.42578125" style="3" bestFit="1" customWidth="1"/>
  </cols>
  <sheetData>
    <row r="1" spans="1:7" x14ac:dyDescent="0.25">
      <c r="A1" s="9" t="s">
        <v>311</v>
      </c>
      <c r="B1" s="12" t="s">
        <v>0</v>
      </c>
      <c r="C1" s="13" t="s">
        <v>312</v>
      </c>
      <c r="D1" s="11" t="s">
        <v>913</v>
      </c>
      <c r="E1" s="6"/>
    </row>
    <row r="2" spans="1:7" x14ac:dyDescent="0.25">
      <c r="A2" s="2" t="s">
        <v>313</v>
      </c>
      <c r="B2" s="2" t="s">
        <v>344</v>
      </c>
      <c r="C2" s="1">
        <v>11.724</v>
      </c>
      <c r="D2" s="7"/>
      <c r="E2" s="7"/>
      <c r="G2" s="4"/>
    </row>
    <row r="3" spans="1:7" x14ac:dyDescent="0.25">
      <c r="A3" s="2"/>
      <c r="B3" s="2" t="s">
        <v>1</v>
      </c>
      <c r="C3" s="1">
        <v>13.224</v>
      </c>
      <c r="D3" s="7"/>
      <c r="E3" s="7"/>
      <c r="F3" s="4"/>
      <c r="G3" s="4"/>
    </row>
    <row r="4" spans="1:7" x14ac:dyDescent="0.25">
      <c r="A4" s="2"/>
      <c r="B4" s="2" t="s">
        <v>2</v>
      </c>
      <c r="C4" s="1">
        <v>18.946999999999999</v>
      </c>
      <c r="D4" s="7"/>
      <c r="E4" s="7"/>
      <c r="F4" s="4"/>
      <c r="G4" s="4"/>
    </row>
    <row r="5" spans="1:7" x14ac:dyDescent="0.25">
      <c r="A5" s="2"/>
      <c r="B5" s="2" t="s">
        <v>3</v>
      </c>
      <c r="C5" s="1">
        <v>20.745999999999999</v>
      </c>
      <c r="D5" s="7"/>
      <c r="E5" s="7"/>
      <c r="F5" s="4"/>
      <c r="G5" s="4"/>
    </row>
    <row r="6" spans="1:7" x14ac:dyDescent="0.25">
      <c r="A6" s="2"/>
      <c r="B6" s="2" t="s">
        <v>848</v>
      </c>
      <c r="C6" s="1">
        <v>23.087</v>
      </c>
      <c r="D6" s="7"/>
      <c r="E6" s="7"/>
      <c r="F6" s="4"/>
      <c r="G6" s="4"/>
    </row>
    <row r="7" spans="1:7" x14ac:dyDescent="0.25">
      <c r="A7" s="2"/>
      <c r="B7" s="2" t="s">
        <v>308</v>
      </c>
      <c r="C7" s="1">
        <v>30.079000000000001</v>
      </c>
      <c r="D7" s="7"/>
      <c r="E7" s="7"/>
      <c r="F7" s="4"/>
      <c r="G7" s="4"/>
    </row>
    <row r="8" spans="1:7" x14ac:dyDescent="0.25">
      <c r="A8" s="2"/>
      <c r="B8" s="2" t="s">
        <v>309</v>
      </c>
      <c r="C8" s="1">
        <v>35.439</v>
      </c>
      <c r="D8" s="7"/>
      <c r="E8" s="7"/>
      <c r="F8" s="4"/>
      <c r="G8" s="4"/>
    </row>
    <row r="9" spans="1:7" x14ac:dyDescent="0.25">
      <c r="A9" s="2"/>
      <c r="B9" s="2" t="s">
        <v>12</v>
      </c>
      <c r="C9" s="1">
        <v>44.988</v>
      </c>
      <c r="D9" s="7"/>
      <c r="E9" s="7"/>
      <c r="F9" s="4"/>
      <c r="G9" s="4"/>
    </row>
    <row r="10" spans="1:7" x14ac:dyDescent="0.25">
      <c r="A10" s="2"/>
      <c r="B10" s="2" t="s">
        <v>849</v>
      </c>
      <c r="C10" s="1">
        <v>48.527999999999999</v>
      </c>
      <c r="D10" s="7"/>
      <c r="E10" s="7"/>
      <c r="F10" s="4"/>
      <c r="G10" s="4"/>
    </row>
    <row r="11" spans="1:7" x14ac:dyDescent="0.25">
      <c r="A11" s="2"/>
      <c r="B11" s="2" t="s">
        <v>4</v>
      </c>
      <c r="C11" s="1">
        <v>53.895000000000003</v>
      </c>
      <c r="D11" s="7"/>
      <c r="E11" s="7"/>
      <c r="F11" s="4"/>
      <c r="G11" s="4"/>
    </row>
    <row r="12" spans="1:7" x14ac:dyDescent="0.25">
      <c r="A12" s="2"/>
      <c r="B12" s="2" t="s">
        <v>5</v>
      </c>
      <c r="C12" s="1">
        <v>58.837000000000003</v>
      </c>
      <c r="D12" s="7"/>
      <c r="E12" s="7"/>
      <c r="F12" s="4"/>
      <c r="G12" s="4"/>
    </row>
    <row r="13" spans="1:7" x14ac:dyDescent="0.25">
      <c r="A13" s="2"/>
      <c r="B13" s="2" t="s">
        <v>6</v>
      </c>
      <c r="C13" s="1">
        <f>60+3.008</f>
        <v>63.008000000000003</v>
      </c>
      <c r="D13" s="7"/>
      <c r="E13" s="7"/>
      <c r="F13" s="4"/>
      <c r="G13" s="4"/>
    </row>
    <row r="14" spans="1:7" x14ac:dyDescent="0.25">
      <c r="A14" s="2"/>
      <c r="B14" s="2" t="s">
        <v>7</v>
      </c>
      <c r="C14" s="1">
        <v>67.034999999999997</v>
      </c>
      <c r="D14" s="7"/>
      <c r="E14" s="7"/>
      <c r="F14" s="4"/>
      <c r="G14" s="4"/>
    </row>
    <row r="15" spans="1:7" x14ac:dyDescent="0.25">
      <c r="A15" s="2"/>
      <c r="B15" s="2" t="s">
        <v>850</v>
      </c>
      <c r="C15" s="1">
        <v>70.22</v>
      </c>
      <c r="D15" s="7"/>
      <c r="E15" s="7"/>
      <c r="F15" s="4"/>
      <c r="G15" s="4"/>
    </row>
    <row r="16" spans="1:7" x14ac:dyDescent="0.25">
      <c r="A16" s="2"/>
      <c r="B16" s="2" t="s">
        <v>345</v>
      </c>
      <c r="C16" s="1">
        <v>86.22</v>
      </c>
      <c r="D16" s="7"/>
      <c r="E16" s="7"/>
      <c r="F16" s="4"/>
      <c r="G16" s="4"/>
    </row>
    <row r="17" spans="1:7" x14ac:dyDescent="0.25">
      <c r="A17" s="2"/>
      <c r="B17" s="2" t="s">
        <v>346</v>
      </c>
      <c r="C17" s="1">
        <v>87.513000000000005</v>
      </c>
      <c r="D17" s="7"/>
      <c r="E17" s="7"/>
      <c r="F17" s="4"/>
      <c r="G17" s="4"/>
    </row>
    <row r="18" spans="1:7" x14ac:dyDescent="0.25">
      <c r="A18" s="2"/>
      <c r="B18" s="2" t="s">
        <v>851</v>
      </c>
      <c r="C18" s="1">
        <v>98.710999999999999</v>
      </c>
      <c r="D18" s="7"/>
      <c r="E18" s="7"/>
      <c r="F18" s="4"/>
      <c r="G18" s="4"/>
    </row>
    <row r="19" spans="1:7" x14ac:dyDescent="0.25">
      <c r="A19" s="2"/>
      <c r="B19" s="2" t="s">
        <v>852</v>
      </c>
      <c r="C19" s="1">
        <v>115.759</v>
      </c>
      <c r="D19" s="7"/>
      <c r="E19" s="7"/>
      <c r="F19" s="4"/>
      <c r="G19" s="4"/>
    </row>
    <row r="20" spans="1:7" x14ac:dyDescent="0.25">
      <c r="A20" s="2"/>
      <c r="B20" s="2" t="s">
        <v>865</v>
      </c>
      <c r="C20" s="1">
        <v>123.592</v>
      </c>
      <c r="D20" s="7"/>
      <c r="E20" s="7"/>
      <c r="F20" s="4"/>
      <c r="G20" s="4"/>
    </row>
    <row r="21" spans="1:7" x14ac:dyDescent="0.25">
      <c r="A21" s="2"/>
      <c r="B21" s="2" t="s">
        <v>8</v>
      </c>
      <c r="C21" s="1">
        <v>127.16500000000001</v>
      </c>
      <c r="D21" s="7"/>
      <c r="E21" s="7"/>
      <c r="F21" s="4"/>
      <c r="G21" s="4"/>
    </row>
    <row r="22" spans="1:7" x14ac:dyDescent="0.25">
      <c r="A22" s="2"/>
      <c r="B22" s="2" t="s">
        <v>427</v>
      </c>
      <c r="C22" s="1">
        <v>142.904</v>
      </c>
      <c r="D22" s="7"/>
      <c r="E22" s="7"/>
      <c r="F22" s="4"/>
      <c r="G22" s="4"/>
    </row>
    <row r="23" spans="1:7" x14ac:dyDescent="0.25">
      <c r="A23" s="2"/>
      <c r="B23" s="2" t="s">
        <v>853</v>
      </c>
      <c r="C23" s="1">
        <v>160.596</v>
      </c>
      <c r="D23" s="7"/>
      <c r="E23" s="7"/>
      <c r="F23" s="4"/>
      <c r="G23" s="4"/>
    </row>
    <row r="24" spans="1:7" x14ac:dyDescent="0.25">
      <c r="A24" s="2"/>
      <c r="B24" s="2" t="s">
        <v>854</v>
      </c>
      <c r="C24" s="1">
        <v>165.16800000000001</v>
      </c>
      <c r="D24" s="7"/>
      <c r="E24" s="7"/>
      <c r="F24" s="4"/>
      <c r="G24" s="4"/>
    </row>
    <row r="25" spans="1:7" x14ac:dyDescent="0.25">
      <c r="A25" s="2"/>
      <c r="B25" s="2" t="s">
        <v>855</v>
      </c>
      <c r="C25" s="1">
        <f>120+58.487</f>
        <v>178.48699999999999</v>
      </c>
      <c r="D25" s="7"/>
      <c r="E25" s="7"/>
      <c r="F25" s="4"/>
      <c r="G25" s="4"/>
    </row>
    <row r="26" spans="1:7" x14ac:dyDescent="0.25">
      <c r="A26" s="2"/>
      <c r="B26" s="2" t="s">
        <v>856</v>
      </c>
      <c r="C26" s="1">
        <v>184.595</v>
      </c>
      <c r="D26" s="7"/>
      <c r="E26" s="7"/>
      <c r="F26" s="4"/>
      <c r="G26" s="4"/>
    </row>
    <row r="27" spans="1:7" x14ac:dyDescent="0.25">
      <c r="A27" s="2"/>
      <c r="B27" s="2" t="s">
        <v>857</v>
      </c>
      <c r="C27" s="1">
        <v>190.07</v>
      </c>
      <c r="D27" s="7"/>
      <c r="E27" s="7"/>
      <c r="F27" s="4"/>
      <c r="G27" s="4"/>
    </row>
    <row r="28" spans="1:7" x14ac:dyDescent="0.25">
      <c r="A28" s="2"/>
      <c r="B28" s="2" t="s">
        <v>347</v>
      </c>
      <c r="C28" s="1">
        <v>199.428</v>
      </c>
      <c r="D28" s="7"/>
      <c r="E28" s="7"/>
      <c r="F28" s="4"/>
      <c r="G28" s="4"/>
    </row>
    <row r="29" spans="1:7" x14ac:dyDescent="0.25">
      <c r="A29" s="2"/>
      <c r="B29" s="2" t="s">
        <v>396</v>
      </c>
      <c r="C29" s="1">
        <v>204.11199999999999</v>
      </c>
      <c r="D29" s="7"/>
      <c r="E29" s="7"/>
      <c r="F29" s="4"/>
      <c r="G29" s="4"/>
    </row>
    <row r="30" spans="1:7" x14ac:dyDescent="0.25">
      <c r="A30" s="2"/>
      <c r="B30" s="2" t="s">
        <v>9</v>
      </c>
      <c r="C30" s="1">
        <v>209.58799999999999</v>
      </c>
      <c r="D30" s="7"/>
      <c r="E30" s="7"/>
      <c r="F30" s="4"/>
      <c r="G30" s="4"/>
    </row>
    <row r="31" spans="1:7" x14ac:dyDescent="0.25">
      <c r="A31" s="2"/>
      <c r="B31" s="2" t="s">
        <v>858</v>
      </c>
      <c r="C31" s="1">
        <v>214.05</v>
      </c>
      <c r="D31" s="7"/>
      <c r="E31" s="7"/>
      <c r="F31" s="4"/>
      <c r="G31" s="4"/>
    </row>
    <row r="32" spans="1:7" x14ac:dyDescent="0.25">
      <c r="A32" s="2"/>
      <c r="B32" s="2" t="s">
        <v>859</v>
      </c>
      <c r="C32" s="1">
        <v>222.36600000000001</v>
      </c>
      <c r="D32" s="7"/>
      <c r="E32" s="7"/>
      <c r="F32" s="4"/>
      <c r="G32" s="4"/>
    </row>
    <row r="33" spans="1:7" x14ac:dyDescent="0.25">
      <c r="A33" s="2"/>
      <c r="B33" s="2" t="s">
        <v>10</v>
      </c>
      <c r="C33" s="1">
        <v>251.01</v>
      </c>
      <c r="D33" s="7"/>
      <c r="E33" s="7"/>
      <c r="F33" s="4"/>
      <c r="G33" s="4"/>
    </row>
    <row r="34" spans="1:7" x14ac:dyDescent="0.25">
      <c r="A34" s="2"/>
      <c r="B34" s="2" t="s">
        <v>863</v>
      </c>
      <c r="C34" s="1">
        <v>262.85000000000002</v>
      </c>
      <c r="D34" s="7"/>
      <c r="E34" s="7"/>
      <c r="F34" s="4"/>
      <c r="G34" s="4"/>
    </row>
    <row r="35" spans="1:7" x14ac:dyDescent="0.25">
      <c r="A35" s="2"/>
      <c r="B35" s="2" t="s">
        <v>860</v>
      </c>
      <c r="C35" s="1">
        <v>280.774</v>
      </c>
      <c r="D35" s="7"/>
      <c r="E35" s="7"/>
      <c r="F35" s="4"/>
      <c r="G35" s="4"/>
    </row>
    <row r="36" spans="1:7" x14ac:dyDescent="0.25">
      <c r="A36" s="2"/>
      <c r="B36" s="2" t="s">
        <v>861</v>
      </c>
      <c r="C36" s="1">
        <f>240+52.046</f>
        <v>292.04599999999999</v>
      </c>
      <c r="D36" s="7"/>
      <c r="E36" s="7"/>
      <c r="F36" s="4"/>
      <c r="G36" s="4"/>
    </row>
    <row r="37" spans="1:7" x14ac:dyDescent="0.25">
      <c r="A37" s="2"/>
      <c r="B37" s="2" t="s">
        <v>864</v>
      </c>
      <c r="C37" s="1">
        <v>292.82600000000002</v>
      </c>
      <c r="D37" s="7"/>
      <c r="E37" s="7"/>
      <c r="F37" s="4"/>
      <c r="G37" s="4"/>
    </row>
    <row r="38" spans="1:7" x14ac:dyDescent="0.25">
      <c r="A38" s="2"/>
      <c r="B38" s="2" t="s">
        <v>11</v>
      </c>
      <c r="C38" s="1">
        <v>300.65800000000002</v>
      </c>
      <c r="D38" s="7"/>
      <c r="E38" s="7"/>
      <c r="F38" s="4"/>
      <c r="G38" s="4"/>
    </row>
    <row r="39" spans="1:7" x14ac:dyDescent="0.25">
      <c r="A39" s="2"/>
      <c r="B39" s="2" t="s">
        <v>310</v>
      </c>
      <c r="C39" s="1">
        <v>303.39100000000002</v>
      </c>
      <c r="D39" s="7"/>
      <c r="E39" s="7"/>
      <c r="F39" s="4"/>
      <c r="G39" s="4"/>
    </row>
    <row r="40" spans="1:7" x14ac:dyDescent="0.25">
      <c r="A40" s="2"/>
      <c r="B40" s="14" t="s">
        <v>862</v>
      </c>
      <c r="C40" s="1">
        <v>307.209</v>
      </c>
      <c r="D40" s="7"/>
      <c r="E40" s="7"/>
      <c r="F40" s="4"/>
      <c r="G40" s="4"/>
    </row>
    <row r="41" spans="1:7" x14ac:dyDescent="0.25">
      <c r="A41" s="2" t="s">
        <v>314</v>
      </c>
      <c r="B41" s="2" t="s">
        <v>429</v>
      </c>
      <c r="C41" s="1">
        <v>5.0379999999999967</v>
      </c>
      <c r="D41" s="7"/>
      <c r="E41" s="7"/>
      <c r="F41" s="4"/>
    </row>
    <row r="42" spans="1:7" x14ac:dyDescent="0.25">
      <c r="A42" s="2"/>
      <c r="B42" s="2" t="s">
        <v>430</v>
      </c>
      <c r="C42" s="1">
        <v>11.010999999999996</v>
      </c>
      <c r="D42" s="7"/>
      <c r="E42" s="7"/>
      <c r="F42" s="4"/>
    </row>
    <row r="43" spans="1:7" x14ac:dyDescent="0.25">
      <c r="A43" s="2"/>
      <c r="B43" s="2" t="s">
        <v>383</v>
      </c>
      <c r="C43" s="1">
        <v>18.420999999999992</v>
      </c>
      <c r="D43" s="7"/>
      <c r="E43" s="7"/>
      <c r="F43" s="4"/>
    </row>
    <row r="44" spans="1:7" x14ac:dyDescent="0.25">
      <c r="A44" s="2"/>
      <c r="B44" s="2" t="s">
        <v>431</v>
      </c>
      <c r="C44" s="1">
        <v>24.966000000000008</v>
      </c>
      <c r="D44" s="7"/>
      <c r="E44" s="7"/>
      <c r="F44" s="4"/>
    </row>
    <row r="45" spans="1:7" x14ac:dyDescent="0.25">
      <c r="A45" s="2"/>
      <c r="B45" s="2" t="s">
        <v>432</v>
      </c>
      <c r="C45" s="1">
        <v>31.069999999999993</v>
      </c>
      <c r="D45" s="7"/>
      <c r="E45" s="7"/>
      <c r="F45" s="4"/>
    </row>
    <row r="46" spans="1:7" x14ac:dyDescent="0.25">
      <c r="A46" s="2"/>
      <c r="B46" s="2" t="s">
        <v>433</v>
      </c>
      <c r="C46" s="1">
        <v>36.438999999999993</v>
      </c>
      <c r="D46" s="7"/>
      <c r="E46" s="7"/>
      <c r="F46" s="4"/>
    </row>
    <row r="47" spans="1:7" x14ac:dyDescent="0.25">
      <c r="A47" s="2"/>
      <c r="B47" s="2" t="s">
        <v>434</v>
      </c>
      <c r="C47" s="1">
        <v>48.075999999999993</v>
      </c>
      <c r="D47" s="7"/>
      <c r="E47" s="7"/>
      <c r="F47" s="4"/>
    </row>
    <row r="48" spans="1:7" x14ac:dyDescent="0.25">
      <c r="A48" s="2"/>
      <c r="B48" s="2" t="s">
        <v>867</v>
      </c>
      <c r="C48" s="1">
        <v>66.138000000000005</v>
      </c>
      <c r="D48" s="7"/>
      <c r="E48" s="7"/>
      <c r="F48" s="4"/>
    </row>
    <row r="49" spans="1:6" x14ac:dyDescent="0.25">
      <c r="A49" s="2"/>
      <c r="B49" s="2" t="s">
        <v>13</v>
      </c>
      <c r="C49" s="1">
        <v>76.763000000000005</v>
      </c>
      <c r="D49" s="7"/>
      <c r="E49" s="7"/>
      <c r="F49" s="4"/>
    </row>
    <row r="50" spans="1:6" x14ac:dyDescent="0.25">
      <c r="A50" s="2"/>
      <c r="B50" s="2" t="s">
        <v>348</v>
      </c>
      <c r="C50" s="1">
        <v>86.548000000000002</v>
      </c>
      <c r="D50" s="7"/>
      <c r="E50" s="7"/>
      <c r="F50" s="4"/>
    </row>
    <row r="51" spans="1:6" x14ac:dyDescent="0.25">
      <c r="A51" s="2"/>
      <c r="B51" s="2" t="s">
        <v>400</v>
      </c>
      <c r="C51" s="1">
        <v>97.094999999999999</v>
      </c>
      <c r="D51" s="7"/>
      <c r="E51" s="7"/>
      <c r="F51" s="4"/>
    </row>
    <row r="52" spans="1:6" x14ac:dyDescent="0.25">
      <c r="A52" s="2"/>
      <c r="B52" s="2" t="s">
        <v>384</v>
      </c>
      <c r="C52" s="1">
        <v>107.85399999999998</v>
      </c>
      <c r="D52" s="7"/>
      <c r="E52" s="7"/>
      <c r="F52" s="4"/>
    </row>
    <row r="53" spans="1:6" x14ac:dyDescent="0.25">
      <c r="A53" s="2"/>
      <c r="B53" s="2" t="s">
        <v>20</v>
      </c>
      <c r="C53" s="1">
        <v>122.08500000000001</v>
      </c>
      <c r="D53" s="7"/>
      <c r="E53" s="7"/>
      <c r="F53" s="4"/>
    </row>
    <row r="54" spans="1:6" x14ac:dyDescent="0.25">
      <c r="A54" s="2"/>
      <c r="B54" s="2" t="s">
        <v>14</v>
      </c>
      <c r="C54" s="1">
        <v>131.59199999999998</v>
      </c>
      <c r="D54" s="7"/>
      <c r="E54" s="7"/>
      <c r="F54" s="4"/>
    </row>
    <row r="55" spans="1:6" x14ac:dyDescent="0.25">
      <c r="A55" s="2"/>
      <c r="B55" s="2" t="s">
        <v>15</v>
      </c>
      <c r="C55" s="1">
        <v>137.702</v>
      </c>
      <c r="D55" s="7"/>
      <c r="E55" s="7"/>
      <c r="F55" s="4"/>
    </row>
    <row r="56" spans="1:6" x14ac:dyDescent="0.25">
      <c r="A56" s="2"/>
      <c r="B56" s="2" t="s">
        <v>428</v>
      </c>
      <c r="C56" s="1">
        <v>143.751</v>
      </c>
      <c r="D56" s="7"/>
      <c r="E56" s="7"/>
      <c r="F56" s="4"/>
    </row>
    <row r="57" spans="1:6" x14ac:dyDescent="0.25">
      <c r="A57" s="2"/>
      <c r="B57" s="2" t="s">
        <v>385</v>
      </c>
      <c r="C57" s="1">
        <v>151.124</v>
      </c>
      <c r="D57" s="7"/>
      <c r="E57" s="7"/>
      <c r="F57" s="4"/>
    </row>
    <row r="58" spans="1:6" x14ac:dyDescent="0.25">
      <c r="A58" s="2"/>
      <c r="B58" s="2" t="s">
        <v>435</v>
      </c>
      <c r="C58" s="1">
        <v>156.74799999999999</v>
      </c>
      <c r="D58" s="7"/>
      <c r="E58" s="7"/>
      <c r="F58" s="4"/>
    </row>
    <row r="59" spans="1:6" x14ac:dyDescent="0.25">
      <c r="A59" s="2"/>
      <c r="B59" s="2" t="s">
        <v>436</v>
      </c>
      <c r="C59" s="1">
        <v>166.96699999999998</v>
      </c>
      <c r="D59" s="7"/>
      <c r="E59" s="7"/>
      <c r="F59" s="4"/>
    </row>
    <row r="60" spans="1:6" x14ac:dyDescent="0.25">
      <c r="A60" s="2"/>
      <c r="B60" s="2" t="s">
        <v>349</v>
      </c>
      <c r="C60" s="1">
        <v>172.935</v>
      </c>
      <c r="D60" s="7"/>
      <c r="E60" s="7"/>
      <c r="F60" s="4"/>
    </row>
    <row r="61" spans="1:6" x14ac:dyDescent="0.25">
      <c r="A61" s="2"/>
      <c r="B61" s="2" t="s">
        <v>741</v>
      </c>
      <c r="C61" s="1">
        <v>188.87</v>
      </c>
      <c r="D61" s="7"/>
      <c r="E61" s="7"/>
      <c r="F61" s="4"/>
    </row>
    <row r="62" spans="1:6" x14ac:dyDescent="0.25">
      <c r="A62" s="2"/>
      <c r="B62" s="2" t="s">
        <v>866</v>
      </c>
      <c r="C62" s="1">
        <v>196.44900000000001</v>
      </c>
      <c r="D62" s="7"/>
      <c r="E62" s="7"/>
      <c r="F62" s="4"/>
    </row>
    <row r="63" spans="1:6" x14ac:dyDescent="0.25">
      <c r="A63" s="2"/>
      <c r="B63" s="2" t="s">
        <v>742</v>
      </c>
      <c r="C63" s="1">
        <v>210.99099999999999</v>
      </c>
      <c r="D63" s="7"/>
      <c r="E63" s="7"/>
      <c r="F63" s="4"/>
    </row>
    <row r="64" spans="1:6" x14ac:dyDescent="0.25">
      <c r="A64" s="2"/>
      <c r="B64" s="2" t="s">
        <v>16</v>
      </c>
      <c r="C64" s="1">
        <v>217.12</v>
      </c>
      <c r="D64" s="7"/>
      <c r="E64" s="7"/>
      <c r="F64" s="4"/>
    </row>
    <row r="65" spans="1:6" x14ac:dyDescent="0.25">
      <c r="A65" s="2"/>
      <c r="B65" s="2" t="s">
        <v>17</v>
      </c>
      <c r="C65" s="1">
        <v>224.25099999999998</v>
      </c>
      <c r="D65" s="7"/>
      <c r="E65" s="7"/>
      <c r="F65" s="4"/>
    </row>
    <row r="66" spans="1:6" x14ac:dyDescent="0.25">
      <c r="A66" s="2"/>
      <c r="B66" s="2" t="s">
        <v>437</v>
      </c>
      <c r="C66" s="1">
        <v>229.93700000000001</v>
      </c>
      <c r="D66" s="8"/>
      <c r="E66" s="7"/>
      <c r="F66" s="4"/>
    </row>
    <row r="67" spans="1:6" x14ac:dyDescent="0.25">
      <c r="A67" s="2"/>
      <c r="B67" s="2" t="s">
        <v>18</v>
      </c>
      <c r="C67" s="1">
        <v>237.19</v>
      </c>
      <c r="D67" s="7"/>
      <c r="E67" s="7"/>
      <c r="F67" s="4"/>
    </row>
    <row r="68" spans="1:6" x14ac:dyDescent="0.25">
      <c r="A68" s="2"/>
      <c r="B68" s="2" t="s">
        <v>743</v>
      </c>
      <c r="C68" s="1">
        <v>240.44799999999998</v>
      </c>
      <c r="D68" s="8"/>
      <c r="E68" s="7"/>
      <c r="F68" s="4"/>
    </row>
    <row r="69" spans="1:6" x14ac:dyDescent="0.25">
      <c r="A69" s="2"/>
      <c r="B69" s="2" t="s">
        <v>19</v>
      </c>
      <c r="C69" s="1">
        <v>246.60300000000001</v>
      </c>
      <c r="D69" s="7"/>
      <c r="E69" s="7"/>
      <c r="F69" s="4"/>
    </row>
    <row r="70" spans="1:6" x14ac:dyDescent="0.25">
      <c r="A70" s="2"/>
      <c r="B70" s="2" t="s">
        <v>397</v>
      </c>
      <c r="C70" s="1">
        <v>252.81</v>
      </c>
      <c r="D70" s="7"/>
      <c r="E70" s="7"/>
      <c r="F70" s="4"/>
    </row>
    <row r="71" spans="1:6" x14ac:dyDescent="0.25">
      <c r="A71" s="2"/>
      <c r="B71" s="2" t="s">
        <v>744</v>
      </c>
      <c r="C71" s="1">
        <v>264.18</v>
      </c>
      <c r="D71" s="7"/>
      <c r="E71" s="7"/>
      <c r="F71" s="4"/>
    </row>
    <row r="72" spans="1:6" x14ac:dyDescent="0.25">
      <c r="A72" s="2"/>
      <c r="B72" s="2" t="s">
        <v>438</v>
      </c>
      <c r="C72" s="1">
        <v>275.90199999999999</v>
      </c>
      <c r="D72" s="7"/>
      <c r="E72" s="7"/>
      <c r="F72" s="4"/>
    </row>
    <row r="73" spans="1:6" x14ac:dyDescent="0.25">
      <c r="A73" s="2"/>
      <c r="B73" s="2" t="s">
        <v>745</v>
      </c>
      <c r="C73" s="1">
        <v>287.791</v>
      </c>
      <c r="D73" s="7"/>
      <c r="E73" s="7"/>
      <c r="F73" s="4"/>
    </row>
    <row r="74" spans="1:6" x14ac:dyDescent="0.25">
      <c r="A74" s="2"/>
      <c r="B74" s="2" t="s">
        <v>350</v>
      </c>
      <c r="C74" s="1">
        <v>296.11500000000001</v>
      </c>
      <c r="D74" s="7"/>
      <c r="E74" s="7"/>
      <c r="F74" s="4"/>
    </row>
    <row r="75" spans="1:6" x14ac:dyDescent="0.25">
      <c r="A75" s="2"/>
      <c r="B75" s="2" t="s">
        <v>827</v>
      </c>
      <c r="C75" s="1">
        <v>307.92599999999999</v>
      </c>
      <c r="D75" s="7"/>
      <c r="E75" s="7"/>
      <c r="F75" s="4"/>
    </row>
    <row r="76" spans="1:6" x14ac:dyDescent="0.25">
      <c r="A76" s="2" t="s">
        <v>315</v>
      </c>
      <c r="B76" s="2" t="s">
        <v>386</v>
      </c>
      <c r="C76" s="1">
        <v>0.65800000000000003</v>
      </c>
      <c r="E76" s="7"/>
    </row>
    <row r="77" spans="1:6" x14ac:dyDescent="0.25">
      <c r="A77" s="2"/>
      <c r="B77" s="2" t="s">
        <v>753</v>
      </c>
      <c r="C77" s="1">
        <v>7.3170000000000002</v>
      </c>
      <c r="E77" s="7"/>
    </row>
    <row r="78" spans="1:6" x14ac:dyDescent="0.25">
      <c r="A78" s="2"/>
      <c r="B78" s="2" t="s">
        <v>754</v>
      </c>
      <c r="C78" s="1">
        <v>11.553000000000001</v>
      </c>
      <c r="E78" s="7"/>
    </row>
    <row r="79" spans="1:6" x14ac:dyDescent="0.25">
      <c r="A79" s="10"/>
      <c r="B79" s="2" t="s">
        <v>537</v>
      </c>
      <c r="C79" s="1">
        <v>18.163</v>
      </c>
      <c r="E79" s="7"/>
    </row>
    <row r="80" spans="1:6" x14ac:dyDescent="0.25">
      <c r="A80" s="2"/>
      <c r="B80" s="2" t="s">
        <v>387</v>
      </c>
      <c r="C80" s="1">
        <v>22.341000000000001</v>
      </c>
      <c r="E80" s="7"/>
    </row>
    <row r="81" spans="1:5" x14ac:dyDescent="0.25">
      <c r="A81" s="2"/>
      <c r="B81" s="2" t="s">
        <v>351</v>
      </c>
      <c r="C81" s="1">
        <v>27.11</v>
      </c>
      <c r="E81" s="7"/>
    </row>
    <row r="82" spans="1:5" x14ac:dyDescent="0.25">
      <c r="A82" s="2"/>
      <c r="B82" s="2" t="s">
        <v>21</v>
      </c>
      <c r="C82" s="1">
        <v>30.940999999999999</v>
      </c>
      <c r="E82" s="7"/>
    </row>
    <row r="83" spans="1:5" x14ac:dyDescent="0.25">
      <c r="A83" s="2"/>
      <c r="B83" s="2" t="s">
        <v>755</v>
      </c>
      <c r="C83" s="1">
        <v>34.51</v>
      </c>
      <c r="E83" s="7"/>
    </row>
    <row r="84" spans="1:5" x14ac:dyDescent="0.25">
      <c r="A84" s="2"/>
      <c r="B84" s="2" t="s">
        <v>22</v>
      </c>
      <c r="C84" s="1">
        <v>42.195999999999998</v>
      </c>
      <c r="E84" s="7"/>
    </row>
    <row r="85" spans="1:5" x14ac:dyDescent="0.25">
      <c r="A85" s="2"/>
      <c r="B85" s="2" t="s">
        <v>388</v>
      </c>
      <c r="C85" s="1">
        <v>46.408999999999999</v>
      </c>
      <c r="E85" s="7"/>
    </row>
    <row r="86" spans="1:5" x14ac:dyDescent="0.25">
      <c r="A86" s="2"/>
      <c r="B86" s="2" t="s">
        <v>756</v>
      </c>
      <c r="C86" s="1">
        <v>54.198</v>
      </c>
      <c r="E86" s="7"/>
    </row>
    <row r="87" spans="1:5" x14ac:dyDescent="0.25">
      <c r="A87" s="2"/>
      <c r="B87" s="2" t="s">
        <v>23</v>
      </c>
      <c r="C87" s="1">
        <f>60+4.242</f>
        <v>64.242000000000004</v>
      </c>
      <c r="E87" s="7"/>
    </row>
    <row r="88" spans="1:5" x14ac:dyDescent="0.25">
      <c r="A88" s="2"/>
      <c r="B88" s="2" t="s">
        <v>757</v>
      </c>
      <c r="C88" s="1">
        <f>60+5.759</f>
        <v>65.759</v>
      </c>
      <c r="E88" s="7"/>
    </row>
    <row r="89" spans="1:5" x14ac:dyDescent="0.25">
      <c r="A89" s="2"/>
      <c r="B89" s="2" t="s">
        <v>898</v>
      </c>
      <c r="C89" s="1">
        <f>60+13.347</f>
        <v>73.346999999999994</v>
      </c>
      <c r="E89" s="7"/>
    </row>
    <row r="90" spans="1:5" x14ac:dyDescent="0.25">
      <c r="A90" s="2"/>
      <c r="B90" s="2" t="s">
        <v>538</v>
      </c>
      <c r="C90" s="1">
        <f>60+21.452</f>
        <v>81.451999999999998</v>
      </c>
      <c r="E90" s="7"/>
    </row>
    <row r="91" spans="1:5" x14ac:dyDescent="0.25">
      <c r="A91" s="2"/>
      <c r="B91" s="2" t="s">
        <v>539</v>
      </c>
      <c r="C91" s="1">
        <f>60+25.295</f>
        <v>85.295000000000002</v>
      </c>
      <c r="E91" s="7"/>
    </row>
    <row r="92" spans="1:5" x14ac:dyDescent="0.25">
      <c r="A92" s="2"/>
      <c r="B92" s="2" t="s">
        <v>264</v>
      </c>
      <c r="C92" s="1">
        <f>60+29.516</f>
        <v>89.515999999999991</v>
      </c>
      <c r="E92" s="7"/>
    </row>
    <row r="93" spans="1:5" x14ac:dyDescent="0.25">
      <c r="A93" s="2"/>
      <c r="B93" s="2" t="s">
        <v>352</v>
      </c>
      <c r="C93" s="1">
        <f>60+36.762</f>
        <v>96.762</v>
      </c>
      <c r="E93" s="7"/>
    </row>
    <row r="94" spans="1:5" x14ac:dyDescent="0.25">
      <c r="A94" s="2"/>
      <c r="B94" s="2" t="s">
        <v>389</v>
      </c>
      <c r="C94" s="1">
        <f>60+52.057</f>
        <v>112.057</v>
      </c>
      <c r="E94" s="7"/>
    </row>
    <row r="95" spans="1:5" x14ac:dyDescent="0.25">
      <c r="A95" s="2"/>
      <c r="B95" s="2" t="s">
        <v>758</v>
      </c>
      <c r="C95" s="1">
        <f>120+0.338</f>
        <v>120.33799999999999</v>
      </c>
      <c r="E95" s="7"/>
    </row>
    <row r="96" spans="1:5" x14ac:dyDescent="0.25">
      <c r="A96" s="2"/>
      <c r="B96" s="2" t="s">
        <v>566</v>
      </c>
      <c r="C96" s="1">
        <f>120+13.589</f>
        <v>133.589</v>
      </c>
      <c r="E96" s="7"/>
    </row>
    <row r="97" spans="1:5" x14ac:dyDescent="0.25">
      <c r="A97" s="2"/>
      <c r="B97" s="2" t="s">
        <v>759</v>
      </c>
      <c r="C97" s="1">
        <f>120+29.955</f>
        <v>149.95499999999998</v>
      </c>
      <c r="E97" s="7"/>
    </row>
    <row r="98" spans="1:5" x14ac:dyDescent="0.25">
      <c r="A98" s="2"/>
      <c r="B98" s="2" t="s">
        <v>540</v>
      </c>
      <c r="C98" s="1">
        <f>120+35.535</f>
        <v>155.535</v>
      </c>
      <c r="E98" s="7"/>
    </row>
    <row r="99" spans="1:5" x14ac:dyDescent="0.25">
      <c r="A99" s="2"/>
      <c r="B99" s="2" t="s">
        <v>541</v>
      </c>
      <c r="C99" s="1">
        <f>120+44.578</f>
        <v>164.578</v>
      </c>
      <c r="E99" s="7"/>
    </row>
    <row r="100" spans="1:5" x14ac:dyDescent="0.25">
      <c r="A100" s="2"/>
      <c r="B100" s="2" t="s">
        <v>542</v>
      </c>
      <c r="C100" s="1">
        <f>120+49.486</f>
        <v>169.48599999999999</v>
      </c>
      <c r="E100" s="7"/>
    </row>
    <row r="101" spans="1:5" x14ac:dyDescent="0.25">
      <c r="A101" s="2"/>
      <c r="B101" s="2" t="s">
        <v>390</v>
      </c>
      <c r="C101" s="1">
        <f>120+53.612</f>
        <v>173.61199999999999</v>
      </c>
      <c r="E101" s="7"/>
    </row>
    <row r="102" spans="1:5" x14ac:dyDescent="0.25">
      <c r="A102" s="2"/>
      <c r="B102" s="2" t="s">
        <v>353</v>
      </c>
      <c r="C102" s="1">
        <f>180+10.678</f>
        <v>190.678</v>
      </c>
      <c r="E102" s="7"/>
    </row>
    <row r="103" spans="1:5" x14ac:dyDescent="0.25">
      <c r="A103" s="2"/>
      <c r="B103" s="2" t="s">
        <v>567</v>
      </c>
      <c r="C103" s="1">
        <f>180+19.371</f>
        <v>199.37100000000001</v>
      </c>
      <c r="E103" s="7"/>
    </row>
    <row r="104" spans="1:5" x14ac:dyDescent="0.25">
      <c r="A104" s="2"/>
      <c r="B104" s="2" t="s">
        <v>24</v>
      </c>
      <c r="C104" s="1">
        <f>180+27.963</f>
        <v>207.96299999999999</v>
      </c>
      <c r="E104" s="7"/>
    </row>
    <row r="105" spans="1:5" x14ac:dyDescent="0.25">
      <c r="A105" s="2"/>
      <c r="B105" s="2" t="s">
        <v>894</v>
      </c>
      <c r="C105" s="1">
        <f>180+31.607</f>
        <v>211.607</v>
      </c>
      <c r="E105" s="7"/>
    </row>
    <row r="106" spans="1:5" x14ac:dyDescent="0.25">
      <c r="A106" s="2"/>
      <c r="B106" s="2" t="s">
        <v>25</v>
      </c>
      <c r="C106" s="1">
        <f>180+42.817</f>
        <v>222.81700000000001</v>
      </c>
      <c r="E106" s="7"/>
    </row>
    <row r="107" spans="1:5" x14ac:dyDescent="0.25">
      <c r="A107" s="2"/>
      <c r="B107" s="2" t="s">
        <v>354</v>
      </c>
      <c r="C107" s="1">
        <f>180+57.252</f>
        <v>237.25200000000001</v>
      </c>
      <c r="E107" s="7"/>
    </row>
    <row r="108" spans="1:5" x14ac:dyDescent="0.25">
      <c r="A108" s="2"/>
      <c r="B108" s="2" t="s">
        <v>899</v>
      </c>
      <c r="C108" s="1">
        <f>240+0.469</f>
        <v>240.46899999999999</v>
      </c>
      <c r="E108" s="7"/>
    </row>
    <row r="109" spans="1:5" x14ac:dyDescent="0.25">
      <c r="A109" s="2"/>
      <c r="B109" s="2" t="s">
        <v>378</v>
      </c>
      <c r="C109" s="1">
        <f>240+18.18</f>
        <v>258.18</v>
      </c>
      <c r="E109" s="7"/>
    </row>
    <row r="110" spans="1:5" x14ac:dyDescent="0.25">
      <c r="A110" s="2"/>
      <c r="B110" s="2" t="s">
        <v>379</v>
      </c>
      <c r="C110" s="1">
        <f>240+49.521</f>
        <v>289.52100000000002</v>
      </c>
      <c r="E110" s="7"/>
    </row>
    <row r="111" spans="1:5" x14ac:dyDescent="0.25">
      <c r="A111" s="2" t="s">
        <v>316</v>
      </c>
      <c r="B111" s="2" t="s">
        <v>26</v>
      </c>
      <c r="C111" s="1">
        <v>25.073</v>
      </c>
      <c r="D111" s="7"/>
      <c r="E111" s="7"/>
    </row>
    <row r="112" spans="1:5" x14ac:dyDescent="0.25">
      <c r="A112" s="2"/>
      <c r="B112" s="2" t="s">
        <v>27</v>
      </c>
      <c r="C112" s="1">
        <v>29.245999999999999</v>
      </c>
      <c r="D112" s="7"/>
      <c r="E112" s="7"/>
    </row>
    <row r="113" spans="1:5" x14ac:dyDescent="0.25">
      <c r="A113" s="2"/>
      <c r="B113" s="2" t="s">
        <v>598</v>
      </c>
      <c r="C113" s="1">
        <v>34.585000000000001</v>
      </c>
      <c r="D113" s="7"/>
      <c r="E113" s="7"/>
    </row>
    <row r="114" spans="1:5" x14ac:dyDescent="0.25">
      <c r="A114" s="2"/>
      <c r="B114" s="2" t="s">
        <v>355</v>
      </c>
      <c r="C114" s="1">
        <v>48.463000000000001</v>
      </c>
      <c r="D114" s="7"/>
      <c r="E114" s="7"/>
    </row>
    <row r="115" spans="1:5" x14ac:dyDescent="0.25">
      <c r="A115" s="2"/>
      <c r="B115" s="2" t="s">
        <v>543</v>
      </c>
      <c r="C115" s="1">
        <v>63.317999999999998</v>
      </c>
      <c r="D115" s="7"/>
      <c r="E115" s="7"/>
    </row>
    <row r="116" spans="1:5" x14ac:dyDescent="0.25">
      <c r="A116" s="2"/>
      <c r="B116" s="2" t="s">
        <v>544</v>
      </c>
      <c r="C116" s="1">
        <v>68.414999999999992</v>
      </c>
      <c r="D116" s="7"/>
      <c r="E116" s="7"/>
    </row>
    <row r="117" spans="1:5" x14ac:dyDescent="0.25">
      <c r="A117" s="10"/>
      <c r="B117" s="2" t="s">
        <v>573</v>
      </c>
      <c r="C117" s="1">
        <v>72.756</v>
      </c>
      <c r="D117" s="7"/>
      <c r="E117" s="7"/>
    </row>
    <row r="118" spans="1:5" x14ac:dyDescent="0.25">
      <c r="A118" s="2"/>
      <c r="B118" s="2" t="s">
        <v>565</v>
      </c>
      <c r="C118" s="1">
        <v>89.18</v>
      </c>
      <c r="D118" s="7"/>
      <c r="E118" s="7"/>
    </row>
    <row r="119" spans="1:5" x14ac:dyDescent="0.25">
      <c r="A119" s="2"/>
      <c r="B119" s="2" t="s">
        <v>545</v>
      </c>
      <c r="C119" s="1">
        <v>94.975999999999999</v>
      </c>
      <c r="D119" s="7"/>
      <c r="E119" s="7"/>
    </row>
    <row r="120" spans="1:5" x14ac:dyDescent="0.25">
      <c r="A120" s="2"/>
      <c r="B120" s="2" t="s">
        <v>546</v>
      </c>
      <c r="C120" s="1">
        <v>98.748999999999995</v>
      </c>
      <c r="D120" s="7"/>
      <c r="E120" s="7"/>
    </row>
    <row r="121" spans="1:5" x14ac:dyDescent="0.25">
      <c r="A121" s="2"/>
      <c r="B121" s="2" t="s">
        <v>28</v>
      </c>
      <c r="C121" s="1">
        <v>103.505</v>
      </c>
      <c r="D121" s="7"/>
      <c r="E121" s="7"/>
    </row>
    <row r="122" spans="1:5" x14ac:dyDescent="0.25">
      <c r="A122" s="2"/>
      <c r="B122" s="2" t="s">
        <v>574</v>
      </c>
      <c r="C122" s="1">
        <v>109.25999999999999</v>
      </c>
      <c r="D122" s="7"/>
      <c r="E122" s="7"/>
    </row>
    <row r="123" spans="1:5" x14ac:dyDescent="0.25">
      <c r="A123" s="2"/>
      <c r="B123" s="2" t="s">
        <v>547</v>
      </c>
      <c r="C123" s="1">
        <v>123.71099999999998</v>
      </c>
      <c r="D123" s="7"/>
      <c r="E123" s="7"/>
    </row>
    <row r="124" spans="1:5" x14ac:dyDescent="0.25">
      <c r="A124" s="2"/>
      <c r="B124" s="2" t="s">
        <v>548</v>
      </c>
      <c r="C124" s="1">
        <v>126.76599999999999</v>
      </c>
      <c r="D124" s="7"/>
      <c r="E124" s="7"/>
    </row>
    <row r="125" spans="1:5" x14ac:dyDescent="0.25">
      <c r="A125" s="2"/>
      <c r="B125" s="2" t="s">
        <v>900</v>
      </c>
      <c r="C125" s="1">
        <v>128.869</v>
      </c>
      <c r="D125" s="7"/>
      <c r="E125" s="7"/>
    </row>
    <row r="126" spans="1:5" x14ac:dyDescent="0.25">
      <c r="A126" s="2"/>
      <c r="B126" s="2" t="s">
        <v>356</v>
      </c>
      <c r="C126" s="1">
        <v>143.69199999999998</v>
      </c>
      <c r="D126" s="7"/>
      <c r="E126" s="7"/>
    </row>
    <row r="127" spans="1:5" x14ac:dyDescent="0.25">
      <c r="A127" s="2"/>
      <c r="B127" s="2" t="s">
        <v>32</v>
      </c>
      <c r="C127" s="1">
        <v>150.983</v>
      </c>
      <c r="D127" s="7"/>
      <c r="E127" s="7"/>
    </row>
    <row r="128" spans="1:5" x14ac:dyDescent="0.25">
      <c r="A128" s="2"/>
      <c r="B128" s="2" t="s">
        <v>577</v>
      </c>
      <c r="C128" s="1">
        <v>155.70499999999998</v>
      </c>
      <c r="D128" s="7"/>
      <c r="E128" s="7"/>
    </row>
    <row r="129" spans="1:5" x14ac:dyDescent="0.25">
      <c r="A129" s="2"/>
      <c r="B129" s="2" t="s">
        <v>29</v>
      </c>
      <c r="C129" s="1">
        <v>165.398</v>
      </c>
      <c r="D129" s="7"/>
      <c r="E129" s="7"/>
    </row>
    <row r="130" spans="1:5" x14ac:dyDescent="0.25">
      <c r="A130" s="2"/>
      <c r="B130" s="2" t="s">
        <v>575</v>
      </c>
      <c r="C130" s="1">
        <v>172.45099999999999</v>
      </c>
      <c r="D130" s="7"/>
      <c r="E130" s="7"/>
    </row>
    <row r="131" spans="1:5" x14ac:dyDescent="0.25">
      <c r="A131" s="2"/>
      <c r="B131" s="2" t="s">
        <v>578</v>
      </c>
      <c r="C131" s="1">
        <v>179.40799999999999</v>
      </c>
      <c r="D131" s="7"/>
      <c r="E131" s="7"/>
    </row>
    <row r="132" spans="1:5" x14ac:dyDescent="0.25">
      <c r="A132" s="2"/>
      <c r="B132" s="2" t="s">
        <v>549</v>
      </c>
      <c r="C132" s="1">
        <v>189.62799999999999</v>
      </c>
      <c r="D132" s="7"/>
      <c r="E132" s="7"/>
    </row>
    <row r="133" spans="1:5" x14ac:dyDescent="0.25">
      <c r="A133" s="2"/>
      <c r="B133" s="2" t="s">
        <v>550</v>
      </c>
      <c r="C133" s="1">
        <v>198.33599999999998</v>
      </c>
      <c r="D133" s="7"/>
      <c r="E133" s="7"/>
    </row>
    <row r="134" spans="1:5" x14ac:dyDescent="0.25">
      <c r="A134" s="2"/>
      <c r="B134" s="2" t="s">
        <v>895</v>
      </c>
      <c r="C134" s="1">
        <v>203.489</v>
      </c>
      <c r="D134" s="7"/>
      <c r="E134" s="7"/>
    </row>
    <row r="135" spans="1:5" x14ac:dyDescent="0.25">
      <c r="A135" s="2"/>
      <c r="B135" s="2" t="s">
        <v>357</v>
      </c>
      <c r="C135" s="1">
        <v>217.75</v>
      </c>
      <c r="D135" s="7"/>
      <c r="E135" s="7"/>
    </row>
    <row r="136" spans="1:5" x14ac:dyDescent="0.25">
      <c r="A136" s="2"/>
      <c r="B136" s="2" t="s">
        <v>30</v>
      </c>
      <c r="C136" s="1">
        <v>225.92999999999998</v>
      </c>
      <c r="D136" s="7"/>
      <c r="E136" s="7"/>
    </row>
    <row r="137" spans="1:5" x14ac:dyDescent="0.25">
      <c r="A137" s="2"/>
      <c r="B137" s="2" t="s">
        <v>31</v>
      </c>
      <c r="C137" s="1">
        <v>231.959</v>
      </c>
      <c r="D137" s="7"/>
      <c r="E137" s="7"/>
    </row>
    <row r="138" spans="1:5" x14ac:dyDescent="0.25">
      <c r="A138" s="2"/>
      <c r="B138" s="2" t="s">
        <v>358</v>
      </c>
      <c r="C138" s="1">
        <v>245.18799999999999</v>
      </c>
      <c r="D138" s="7"/>
      <c r="E138" s="7"/>
    </row>
    <row r="139" spans="1:5" x14ac:dyDescent="0.25">
      <c r="A139" s="2"/>
      <c r="B139" s="2" t="s">
        <v>391</v>
      </c>
      <c r="C139" s="1">
        <v>270.44200000000001</v>
      </c>
      <c r="D139" s="7"/>
      <c r="E139" s="7"/>
    </row>
    <row r="140" spans="1:5" x14ac:dyDescent="0.25">
      <c r="A140" s="2"/>
      <c r="B140" s="2" t="s">
        <v>359</v>
      </c>
      <c r="C140" s="1">
        <v>276.96899999999999</v>
      </c>
      <c r="D140" s="7"/>
      <c r="E140" s="7"/>
    </row>
    <row r="141" spans="1:5" x14ac:dyDescent="0.25">
      <c r="A141" s="2"/>
      <c r="B141" s="2" t="s">
        <v>828</v>
      </c>
      <c r="C141" s="1">
        <v>279.577</v>
      </c>
      <c r="D141" s="7"/>
      <c r="E141" s="7"/>
    </row>
    <row r="142" spans="1:5" x14ac:dyDescent="0.25">
      <c r="A142" s="2"/>
      <c r="B142" s="2" t="s">
        <v>576</v>
      </c>
      <c r="C142" s="1">
        <v>296.01400000000001</v>
      </c>
      <c r="D142" s="7"/>
      <c r="E142" s="7"/>
    </row>
    <row r="143" spans="1:5" x14ac:dyDescent="0.25">
      <c r="A143" s="2"/>
      <c r="B143" s="2" t="s">
        <v>392</v>
      </c>
      <c r="C143" s="1">
        <v>309.428</v>
      </c>
      <c r="D143" s="7"/>
      <c r="E143" s="7"/>
    </row>
    <row r="144" spans="1:5" x14ac:dyDescent="0.25">
      <c r="A144" s="2"/>
      <c r="B144" s="2" t="s">
        <v>360</v>
      </c>
      <c r="C144" s="1">
        <v>322.64400000000001</v>
      </c>
      <c r="D144" s="7"/>
      <c r="E144" s="7"/>
    </row>
    <row r="145" spans="1:5" x14ac:dyDescent="0.25">
      <c r="A145" s="2" t="s">
        <v>317</v>
      </c>
      <c r="B145" s="2" t="s">
        <v>361</v>
      </c>
      <c r="C145" s="1">
        <v>20.396000000000004</v>
      </c>
      <c r="D145" s="7"/>
      <c r="E145" s="7"/>
    </row>
    <row r="146" spans="1:5" x14ac:dyDescent="0.25">
      <c r="A146" s="2"/>
      <c r="B146" s="2" t="s">
        <v>33</v>
      </c>
      <c r="C146" s="1">
        <v>26.589000000000006</v>
      </c>
      <c r="D146" s="7"/>
      <c r="E146" s="7"/>
    </row>
    <row r="147" spans="1:5" x14ac:dyDescent="0.25">
      <c r="A147" s="2"/>
      <c r="B147" s="2" t="s">
        <v>380</v>
      </c>
      <c r="C147" s="1">
        <v>28.826000000000001</v>
      </c>
      <c r="D147" s="7"/>
      <c r="E147" s="7"/>
    </row>
    <row r="148" spans="1:5" x14ac:dyDescent="0.25">
      <c r="A148" s="2"/>
      <c r="B148" s="2" t="s">
        <v>34</v>
      </c>
      <c r="C148" s="1">
        <v>33.439</v>
      </c>
      <c r="D148" s="7"/>
      <c r="E148" s="7"/>
    </row>
    <row r="149" spans="1:5" x14ac:dyDescent="0.25">
      <c r="A149" s="10"/>
      <c r="B149" s="2" t="s">
        <v>35</v>
      </c>
      <c r="C149" s="1">
        <v>35.958000000000006</v>
      </c>
      <c r="D149" s="7"/>
      <c r="E149" s="7"/>
    </row>
    <row r="150" spans="1:5" x14ac:dyDescent="0.25">
      <c r="A150" s="2"/>
      <c r="B150" s="2" t="s">
        <v>393</v>
      </c>
      <c r="C150" s="1">
        <v>39.647000000000006</v>
      </c>
      <c r="D150" s="7"/>
      <c r="E150" s="7"/>
    </row>
    <row r="151" spans="1:5" x14ac:dyDescent="0.25">
      <c r="A151" s="2"/>
      <c r="B151" s="2" t="s">
        <v>36</v>
      </c>
      <c r="C151" s="1">
        <v>45.512</v>
      </c>
      <c r="D151" s="7"/>
      <c r="E151" s="7"/>
    </row>
    <row r="152" spans="1:5" x14ac:dyDescent="0.25">
      <c r="A152" s="2"/>
      <c r="B152" s="2" t="s">
        <v>37</v>
      </c>
      <c r="C152" s="1">
        <v>49.095000000000006</v>
      </c>
      <c r="D152" s="7"/>
      <c r="E152" s="7"/>
    </row>
    <row r="153" spans="1:5" x14ac:dyDescent="0.25">
      <c r="A153" s="2"/>
      <c r="B153" s="2" t="s">
        <v>38</v>
      </c>
      <c r="C153" s="1">
        <v>51.591000000000001</v>
      </c>
      <c r="D153" s="7"/>
      <c r="E153" s="7"/>
    </row>
    <row r="154" spans="1:5" x14ac:dyDescent="0.25">
      <c r="A154" s="2"/>
      <c r="B154" s="2" t="s">
        <v>381</v>
      </c>
      <c r="C154" s="1">
        <v>54.274000000000001</v>
      </c>
      <c r="D154" s="7"/>
      <c r="E154" s="7"/>
    </row>
    <row r="155" spans="1:5" x14ac:dyDescent="0.25">
      <c r="A155" s="2"/>
      <c r="B155" s="2" t="s">
        <v>551</v>
      </c>
      <c r="C155" s="1">
        <v>59.637</v>
      </c>
      <c r="D155" s="7"/>
      <c r="E155" s="7"/>
    </row>
    <row r="156" spans="1:5" x14ac:dyDescent="0.25">
      <c r="A156" s="2"/>
      <c r="B156" s="2" t="s">
        <v>552</v>
      </c>
      <c r="C156" s="1">
        <v>60.817000000000007</v>
      </c>
      <c r="D156" s="7"/>
      <c r="E156" s="7"/>
    </row>
    <row r="157" spans="1:5" x14ac:dyDescent="0.25">
      <c r="A157" s="2"/>
      <c r="B157" s="2" t="s">
        <v>901</v>
      </c>
      <c r="C157" s="1">
        <v>64.769000000000005</v>
      </c>
      <c r="D157" s="7"/>
      <c r="E157" s="7"/>
    </row>
    <row r="158" spans="1:5" x14ac:dyDescent="0.25">
      <c r="A158" s="2"/>
      <c r="B158" s="2" t="s">
        <v>39</v>
      </c>
      <c r="C158" s="1">
        <v>77.671000000000006</v>
      </c>
      <c r="D158" s="7"/>
      <c r="E158" s="7"/>
    </row>
    <row r="159" spans="1:5" x14ac:dyDescent="0.25">
      <c r="A159" s="2"/>
      <c r="B159" s="2" t="s">
        <v>40</v>
      </c>
      <c r="C159" s="1">
        <v>88.432000000000002</v>
      </c>
      <c r="D159" s="7"/>
      <c r="E159" s="7"/>
    </row>
    <row r="160" spans="1:5" x14ac:dyDescent="0.25">
      <c r="A160" s="2"/>
      <c r="B160" s="2" t="s">
        <v>41</v>
      </c>
      <c r="C160" s="1">
        <v>95.611000000000004</v>
      </c>
      <c r="D160" s="7"/>
      <c r="E160" s="7"/>
    </row>
    <row r="161" spans="1:5" x14ac:dyDescent="0.25">
      <c r="A161" s="2"/>
      <c r="B161" s="2" t="s">
        <v>42</v>
      </c>
      <c r="C161" s="1">
        <v>103.08900000000001</v>
      </c>
      <c r="D161" s="7"/>
      <c r="E161" s="7"/>
    </row>
    <row r="162" spans="1:5" x14ac:dyDescent="0.25">
      <c r="A162" s="2"/>
      <c r="B162" s="2" t="s">
        <v>43</v>
      </c>
      <c r="C162" s="1">
        <v>105.23700000000001</v>
      </c>
      <c r="D162" s="7"/>
      <c r="E162" s="7"/>
    </row>
    <row r="163" spans="1:5" x14ac:dyDescent="0.25">
      <c r="A163" s="2"/>
      <c r="B163" s="2" t="s">
        <v>44</v>
      </c>
      <c r="C163" s="1">
        <v>110.37</v>
      </c>
      <c r="D163" s="7"/>
      <c r="E163" s="7"/>
    </row>
    <row r="164" spans="1:5" x14ac:dyDescent="0.25">
      <c r="A164" s="2"/>
      <c r="B164" s="2" t="s">
        <v>45</v>
      </c>
      <c r="C164" s="1">
        <v>119.10300000000001</v>
      </c>
      <c r="D164" s="7"/>
      <c r="E164" s="7"/>
    </row>
    <row r="165" spans="1:5" x14ac:dyDescent="0.25">
      <c r="A165" s="2"/>
      <c r="B165" s="2" t="s">
        <v>46</v>
      </c>
      <c r="C165" s="1">
        <v>123.90900000000001</v>
      </c>
      <c r="D165" s="7"/>
      <c r="E165" s="7"/>
    </row>
    <row r="166" spans="1:5" x14ac:dyDescent="0.25">
      <c r="A166" s="2"/>
      <c r="B166" s="2" t="s">
        <v>362</v>
      </c>
      <c r="C166" s="1">
        <v>127.61800000000001</v>
      </c>
      <c r="D166" s="7"/>
      <c r="E166" s="7"/>
    </row>
    <row r="167" spans="1:5" x14ac:dyDescent="0.25">
      <c r="A167" s="2"/>
      <c r="B167" s="2" t="s">
        <v>47</v>
      </c>
      <c r="C167" s="1">
        <v>130.28399999999999</v>
      </c>
      <c r="D167" s="7"/>
      <c r="E167" s="7"/>
    </row>
    <row r="168" spans="1:5" x14ac:dyDescent="0.25">
      <c r="A168" s="2"/>
      <c r="B168" s="2" t="s">
        <v>48</v>
      </c>
      <c r="C168" s="1">
        <v>135.34899999999999</v>
      </c>
      <c r="D168" s="7"/>
      <c r="E168" s="7"/>
    </row>
    <row r="169" spans="1:5" x14ac:dyDescent="0.25">
      <c r="A169" s="2"/>
      <c r="B169" s="2" t="s">
        <v>363</v>
      </c>
      <c r="C169" s="1">
        <v>142.97199999999998</v>
      </c>
      <c r="D169" s="7"/>
      <c r="E169" s="7"/>
    </row>
    <row r="170" spans="1:5" x14ac:dyDescent="0.25">
      <c r="A170" s="2"/>
      <c r="B170" s="2" t="s">
        <v>382</v>
      </c>
      <c r="C170" s="1">
        <v>158.51999999999998</v>
      </c>
      <c r="D170" s="7"/>
      <c r="E170" s="7"/>
    </row>
    <row r="171" spans="1:5" x14ac:dyDescent="0.25">
      <c r="A171" s="2"/>
      <c r="B171" s="2" t="s">
        <v>364</v>
      </c>
      <c r="C171" s="1">
        <v>177.50700000000001</v>
      </c>
      <c r="D171" s="7"/>
      <c r="E171" s="7"/>
    </row>
    <row r="172" spans="1:5" x14ac:dyDescent="0.25">
      <c r="A172" s="2"/>
      <c r="B172" s="2" t="s">
        <v>365</v>
      </c>
      <c r="C172" s="1">
        <v>200.92099999999999</v>
      </c>
      <c r="D172" s="7"/>
      <c r="E172" s="7"/>
    </row>
    <row r="173" spans="1:5" x14ac:dyDescent="0.25">
      <c r="A173" s="2"/>
      <c r="B173" s="2" t="s">
        <v>902</v>
      </c>
      <c r="C173" s="1">
        <v>209.61799999999999</v>
      </c>
      <c r="D173" s="7"/>
      <c r="E173" s="7"/>
    </row>
    <row r="174" spans="1:5" x14ac:dyDescent="0.25">
      <c r="A174" s="2"/>
      <c r="B174" s="2" t="s">
        <v>366</v>
      </c>
      <c r="C174" s="1">
        <v>237.19600000000003</v>
      </c>
      <c r="D174" s="7"/>
      <c r="E174" s="7"/>
    </row>
    <row r="175" spans="1:5" x14ac:dyDescent="0.25">
      <c r="A175" s="2"/>
      <c r="B175" s="2" t="s">
        <v>49</v>
      </c>
      <c r="C175" s="1">
        <v>250.82</v>
      </c>
      <c r="D175" s="7"/>
      <c r="E175" s="7"/>
    </row>
    <row r="176" spans="1:5" x14ac:dyDescent="0.25">
      <c r="A176" s="2"/>
      <c r="B176" s="2" t="s">
        <v>50</v>
      </c>
      <c r="C176" s="1">
        <v>268.57300000000004</v>
      </c>
      <c r="D176" s="7"/>
      <c r="E176" s="7"/>
    </row>
    <row r="177" spans="1:5" x14ac:dyDescent="0.25">
      <c r="A177" s="2"/>
      <c r="B177" s="2" t="s">
        <v>51</v>
      </c>
      <c r="C177" s="1">
        <v>274.13</v>
      </c>
      <c r="D177" s="7"/>
      <c r="E177" s="7"/>
    </row>
    <row r="178" spans="1:5" x14ac:dyDescent="0.25">
      <c r="A178" s="2"/>
      <c r="B178" s="14" t="s">
        <v>52</v>
      </c>
      <c r="C178" s="1">
        <v>297.20100000000002</v>
      </c>
      <c r="D178" s="7"/>
      <c r="E178" s="7"/>
    </row>
    <row r="179" spans="1:5" x14ac:dyDescent="0.25">
      <c r="A179" s="2" t="s">
        <v>336</v>
      </c>
      <c r="B179" s="14" t="s">
        <v>796</v>
      </c>
      <c r="C179" s="1">
        <v>21.75</v>
      </c>
      <c r="D179" s="7"/>
      <c r="E179" s="7"/>
    </row>
    <row r="180" spans="1:5" x14ac:dyDescent="0.25">
      <c r="A180" s="2"/>
      <c r="B180" s="14" t="s">
        <v>318</v>
      </c>
      <c r="C180" s="1">
        <v>27.210999999999999</v>
      </c>
      <c r="D180" s="7"/>
      <c r="E180" s="7"/>
    </row>
    <row r="181" spans="1:5" x14ac:dyDescent="0.25">
      <c r="A181" s="2"/>
      <c r="B181" s="14" t="s">
        <v>797</v>
      </c>
      <c r="C181" s="1">
        <v>33.198999999999998</v>
      </c>
      <c r="D181" s="7"/>
      <c r="E181" s="7"/>
    </row>
    <row r="182" spans="1:5" x14ac:dyDescent="0.25">
      <c r="B182" s="2" t="s">
        <v>553</v>
      </c>
      <c r="C182" s="15">
        <v>38.030999999999999</v>
      </c>
      <c r="D182" s="7"/>
      <c r="E182" s="7"/>
    </row>
    <row r="183" spans="1:5" x14ac:dyDescent="0.25">
      <c r="A183" s="2"/>
      <c r="B183" s="2" t="s">
        <v>562</v>
      </c>
      <c r="C183" s="15">
        <v>44.93</v>
      </c>
      <c r="D183" s="7"/>
      <c r="E183" s="7"/>
    </row>
    <row r="184" spans="1:5" x14ac:dyDescent="0.25">
      <c r="A184" s="2"/>
      <c r="B184" s="2" t="s">
        <v>554</v>
      </c>
      <c r="C184" s="15">
        <v>49.868000000000002</v>
      </c>
      <c r="D184" s="7"/>
      <c r="E184" s="7"/>
    </row>
    <row r="185" spans="1:5" x14ac:dyDescent="0.25">
      <c r="A185" s="2"/>
      <c r="B185" s="2" t="s">
        <v>555</v>
      </c>
      <c r="C185" s="15">
        <v>55.802999999999997</v>
      </c>
      <c r="D185" s="7"/>
      <c r="E185" s="7"/>
    </row>
    <row r="186" spans="1:5" x14ac:dyDescent="0.25">
      <c r="A186" s="2"/>
      <c r="B186" s="2" t="s">
        <v>556</v>
      </c>
      <c r="C186" s="15">
        <v>57.140999999999998</v>
      </c>
      <c r="D186" s="7"/>
      <c r="E186" s="7"/>
    </row>
    <row r="187" spans="1:5" x14ac:dyDescent="0.25">
      <c r="A187" s="2"/>
      <c r="B187" s="2" t="s">
        <v>557</v>
      </c>
      <c r="C187" s="15">
        <f>60+0.72</f>
        <v>60.72</v>
      </c>
      <c r="D187" s="7"/>
      <c r="E187" s="7"/>
    </row>
    <row r="188" spans="1:5" x14ac:dyDescent="0.25">
      <c r="A188" s="2"/>
      <c r="B188" s="2" t="s">
        <v>36</v>
      </c>
      <c r="C188" s="15">
        <f>60+2.708</f>
        <v>62.707999999999998</v>
      </c>
      <c r="D188" s="7"/>
      <c r="E188" s="7"/>
    </row>
    <row r="189" spans="1:5" x14ac:dyDescent="0.25">
      <c r="A189" s="2"/>
      <c r="B189" s="2" t="s">
        <v>872</v>
      </c>
      <c r="C189" s="15">
        <f>60+3.69</f>
        <v>63.69</v>
      </c>
      <c r="D189" s="7"/>
      <c r="E189" s="7"/>
    </row>
    <row r="190" spans="1:5" x14ac:dyDescent="0.25">
      <c r="A190" s="2"/>
      <c r="B190" s="2" t="s">
        <v>765</v>
      </c>
      <c r="C190" s="15">
        <f>60+15.694</f>
        <v>75.694000000000003</v>
      </c>
      <c r="D190" s="7"/>
      <c r="E190" s="7"/>
    </row>
    <row r="191" spans="1:5" x14ac:dyDescent="0.25">
      <c r="A191" s="2"/>
      <c r="B191" s="2" t="s">
        <v>766</v>
      </c>
      <c r="C191" s="15">
        <f>60+18.244</f>
        <v>78.244</v>
      </c>
      <c r="D191" s="7"/>
      <c r="E191" s="7"/>
    </row>
    <row r="192" spans="1:5" x14ac:dyDescent="0.25">
      <c r="A192" s="2"/>
      <c r="B192" s="2" t="s">
        <v>558</v>
      </c>
      <c r="C192" s="15">
        <f>60+24.412</f>
        <v>84.412000000000006</v>
      </c>
      <c r="D192" s="7"/>
      <c r="E192" s="7"/>
    </row>
    <row r="193" spans="1:5" x14ac:dyDescent="0.25">
      <c r="A193" s="2"/>
      <c r="B193" s="2" t="s">
        <v>767</v>
      </c>
      <c r="C193" s="15">
        <f>60+35.817</f>
        <v>95.817000000000007</v>
      </c>
      <c r="D193" s="7"/>
      <c r="E193" s="7"/>
    </row>
    <row r="194" spans="1:5" x14ac:dyDescent="0.25">
      <c r="A194" s="2"/>
      <c r="B194" s="2" t="s">
        <v>53</v>
      </c>
      <c r="C194" s="15">
        <f>60+51.888</f>
        <v>111.88800000000001</v>
      </c>
      <c r="D194" s="7"/>
      <c r="E194" s="7"/>
    </row>
    <row r="195" spans="1:5" x14ac:dyDescent="0.25">
      <c r="A195" s="2"/>
      <c r="B195" s="2" t="s">
        <v>377</v>
      </c>
      <c r="C195" s="15">
        <f>60+53.926</f>
        <v>113.926</v>
      </c>
      <c r="D195" s="7"/>
      <c r="E195" s="7"/>
    </row>
    <row r="196" spans="1:5" x14ac:dyDescent="0.25">
      <c r="A196" s="2"/>
      <c r="B196" s="2" t="s">
        <v>54</v>
      </c>
      <c r="C196" s="15">
        <f>120+0.875</f>
        <v>120.875</v>
      </c>
      <c r="D196" s="7"/>
      <c r="E196" s="7"/>
    </row>
    <row r="197" spans="1:5" x14ac:dyDescent="0.25">
      <c r="A197" s="2"/>
      <c r="B197" s="2" t="s">
        <v>55</v>
      </c>
      <c r="C197" s="15">
        <f>120+9.595</f>
        <v>129.595</v>
      </c>
      <c r="D197" s="7"/>
      <c r="E197" s="7"/>
    </row>
    <row r="198" spans="1:5" x14ac:dyDescent="0.25">
      <c r="A198" s="2"/>
      <c r="B198" s="2" t="s">
        <v>868</v>
      </c>
      <c r="C198" s="15">
        <f>120+16.111</f>
        <v>136.11099999999999</v>
      </c>
      <c r="D198" s="7"/>
      <c r="E198" s="7"/>
    </row>
    <row r="199" spans="1:5" x14ac:dyDescent="0.25">
      <c r="A199" s="2"/>
      <c r="B199" s="2" t="s">
        <v>265</v>
      </c>
      <c r="C199" s="15">
        <f>120+26.438</f>
        <v>146.43799999999999</v>
      </c>
      <c r="D199" s="7"/>
      <c r="E199" s="7"/>
    </row>
    <row r="200" spans="1:5" x14ac:dyDescent="0.25">
      <c r="A200" s="2"/>
      <c r="B200" s="2" t="s">
        <v>903</v>
      </c>
      <c r="C200" s="15">
        <f>120+31.742</f>
        <v>151.74199999999999</v>
      </c>
      <c r="D200" s="7"/>
      <c r="E200" s="7"/>
    </row>
    <row r="201" spans="1:5" x14ac:dyDescent="0.25">
      <c r="A201" s="2"/>
      <c r="B201" s="2" t="s">
        <v>768</v>
      </c>
      <c r="C201" s="15">
        <f>120+36.787</f>
        <v>156.78700000000001</v>
      </c>
      <c r="D201" s="7"/>
      <c r="E201" s="7"/>
    </row>
    <row r="202" spans="1:5" x14ac:dyDescent="0.25">
      <c r="A202" s="2"/>
      <c r="B202" s="2" t="s">
        <v>559</v>
      </c>
      <c r="C202" s="15">
        <f>120+40.196</f>
        <v>160.196</v>
      </c>
      <c r="D202" s="7"/>
      <c r="E202" s="7"/>
    </row>
    <row r="203" spans="1:5" x14ac:dyDescent="0.25">
      <c r="A203" s="2"/>
      <c r="B203" s="2" t="s">
        <v>769</v>
      </c>
      <c r="C203" s="15">
        <f>120+45.858</f>
        <v>165.858</v>
      </c>
      <c r="D203" s="7"/>
      <c r="E203" s="7"/>
    </row>
    <row r="204" spans="1:5" x14ac:dyDescent="0.25">
      <c r="A204" s="2"/>
      <c r="B204" s="2" t="s">
        <v>772</v>
      </c>
      <c r="C204" s="15">
        <f>120+50.419</f>
        <v>170.41899999999998</v>
      </c>
      <c r="D204" s="7"/>
      <c r="E204" s="7"/>
    </row>
    <row r="205" spans="1:5" x14ac:dyDescent="0.25">
      <c r="A205" s="2"/>
      <c r="B205" s="2" t="s">
        <v>773</v>
      </c>
      <c r="C205" s="15">
        <f>120+55.191</f>
        <v>175.191</v>
      </c>
      <c r="D205" s="7"/>
      <c r="E205" s="7"/>
    </row>
    <row r="206" spans="1:5" x14ac:dyDescent="0.25">
      <c r="A206" s="2"/>
      <c r="B206" s="2" t="s">
        <v>56</v>
      </c>
      <c r="C206" s="15">
        <f>180+7.869</f>
        <v>187.869</v>
      </c>
      <c r="D206" s="7"/>
      <c r="E206" s="7"/>
    </row>
    <row r="207" spans="1:5" x14ac:dyDescent="0.25">
      <c r="A207" s="2"/>
      <c r="B207" s="2" t="s">
        <v>376</v>
      </c>
      <c r="C207" s="15">
        <f>180+20.004</f>
        <v>200.00399999999999</v>
      </c>
      <c r="D207" s="7"/>
      <c r="E207" s="7"/>
    </row>
    <row r="208" spans="1:5" x14ac:dyDescent="0.25">
      <c r="A208" s="2"/>
      <c r="B208" s="2" t="s">
        <v>61</v>
      </c>
      <c r="C208" s="15">
        <f>180+24.838</f>
        <v>204.83799999999999</v>
      </c>
      <c r="D208" s="7"/>
      <c r="E208" s="7"/>
    </row>
    <row r="209" spans="1:5" x14ac:dyDescent="0.25">
      <c r="A209" s="2"/>
      <c r="B209" s="2" t="s">
        <v>374</v>
      </c>
      <c r="C209" s="15">
        <f>180+30.978</f>
        <v>210.97800000000001</v>
      </c>
      <c r="D209" s="7"/>
      <c r="E209" s="7"/>
    </row>
    <row r="210" spans="1:5" x14ac:dyDescent="0.25">
      <c r="A210" s="2"/>
      <c r="B210" s="2" t="s">
        <v>57</v>
      </c>
      <c r="C210" s="15">
        <f>180+43.172</f>
        <v>223.172</v>
      </c>
      <c r="D210" s="7"/>
      <c r="E210" s="7"/>
    </row>
    <row r="211" spans="1:5" x14ac:dyDescent="0.25">
      <c r="A211" s="2"/>
      <c r="B211" s="2" t="s">
        <v>774</v>
      </c>
      <c r="C211" s="15">
        <f>180+48.076</f>
        <v>228.07599999999999</v>
      </c>
      <c r="D211" s="7"/>
      <c r="E211" s="7"/>
    </row>
    <row r="212" spans="1:5" x14ac:dyDescent="0.25">
      <c r="A212" s="2"/>
      <c r="B212" s="2" t="s">
        <v>775</v>
      </c>
      <c r="C212" s="15">
        <f>180+52.802</f>
        <v>232.80199999999999</v>
      </c>
      <c r="D212" s="7"/>
      <c r="E212" s="7"/>
    </row>
    <row r="213" spans="1:5" x14ac:dyDescent="0.25">
      <c r="A213" s="2"/>
      <c r="B213" s="2" t="s">
        <v>776</v>
      </c>
      <c r="C213" s="15">
        <f>180+57.809</f>
        <v>237.809</v>
      </c>
      <c r="D213" s="7"/>
      <c r="E213" s="7"/>
    </row>
    <row r="214" spans="1:5" x14ac:dyDescent="0.25">
      <c r="A214" s="2"/>
      <c r="B214" s="2" t="s">
        <v>770</v>
      </c>
      <c r="C214" s="15">
        <f>240+3.595</f>
        <v>243.595</v>
      </c>
      <c r="D214" s="7"/>
      <c r="E214" s="7"/>
    </row>
    <row r="215" spans="1:5" x14ac:dyDescent="0.25">
      <c r="A215" s="2"/>
      <c r="B215" s="2" t="s">
        <v>266</v>
      </c>
      <c r="C215" s="15">
        <f>240+12.872</f>
        <v>252.87200000000001</v>
      </c>
      <c r="D215" s="7"/>
      <c r="E215" s="7"/>
    </row>
    <row r="216" spans="1:5" x14ac:dyDescent="0.25">
      <c r="A216" s="2"/>
      <c r="B216" s="2" t="s">
        <v>58</v>
      </c>
      <c r="C216" s="15">
        <f>240+24.626</f>
        <v>264.62599999999998</v>
      </c>
      <c r="D216" s="7"/>
      <c r="E216" s="7"/>
    </row>
    <row r="217" spans="1:5" x14ac:dyDescent="0.25">
      <c r="A217" s="2"/>
      <c r="B217" s="2" t="s">
        <v>771</v>
      </c>
      <c r="C217" s="15">
        <f>240+28.884</f>
        <v>268.88400000000001</v>
      </c>
      <c r="D217" s="7"/>
      <c r="E217" s="7"/>
    </row>
    <row r="218" spans="1:5" x14ac:dyDescent="0.25">
      <c r="A218" s="2"/>
      <c r="B218" s="2" t="s">
        <v>373</v>
      </c>
      <c r="C218" s="15">
        <f>240+38.918</f>
        <v>278.91800000000001</v>
      </c>
      <c r="D218" s="7"/>
      <c r="E218" s="7"/>
    </row>
    <row r="219" spans="1:5" x14ac:dyDescent="0.25">
      <c r="A219" s="2"/>
      <c r="B219" s="2" t="s">
        <v>370</v>
      </c>
      <c r="C219" s="15">
        <f>240+47.118</f>
        <v>287.11799999999999</v>
      </c>
      <c r="D219" s="7"/>
      <c r="E219" s="7"/>
    </row>
    <row r="220" spans="1:5" x14ac:dyDescent="0.25">
      <c r="A220" s="2"/>
      <c r="B220" s="2" t="s">
        <v>59</v>
      </c>
      <c r="C220" s="15">
        <f>240+50.608</f>
        <v>290.608</v>
      </c>
      <c r="D220" s="7"/>
      <c r="E220" s="7"/>
    </row>
    <row r="221" spans="1:5" x14ac:dyDescent="0.25">
      <c r="A221" s="2"/>
      <c r="B221" s="2" t="s">
        <v>372</v>
      </c>
      <c r="C221" s="15">
        <f>240+52.077</f>
        <v>292.077</v>
      </c>
      <c r="D221" s="7"/>
      <c r="E221" s="7"/>
    </row>
    <row r="222" spans="1:5" x14ac:dyDescent="0.25">
      <c r="A222" s="2"/>
      <c r="B222" s="2" t="s">
        <v>371</v>
      </c>
      <c r="C222" s="15">
        <f>240+57.043</f>
        <v>297.04300000000001</v>
      </c>
      <c r="D222" s="7"/>
      <c r="E222" s="7"/>
    </row>
    <row r="223" spans="1:5" x14ac:dyDescent="0.25">
      <c r="A223" s="2"/>
      <c r="B223" s="2" t="s">
        <v>60</v>
      </c>
      <c r="C223" s="15">
        <f>240+59.639</f>
        <v>299.63900000000001</v>
      </c>
      <c r="D223" s="7"/>
      <c r="E223" s="7"/>
    </row>
    <row r="224" spans="1:5" x14ac:dyDescent="0.25">
      <c r="A224" s="2"/>
      <c r="B224" s="2" t="s">
        <v>375</v>
      </c>
      <c r="C224" s="1">
        <f>300+2.934</f>
        <v>302.93400000000003</v>
      </c>
      <c r="D224" s="7"/>
      <c r="E224" s="7"/>
    </row>
    <row r="225" spans="1:6" x14ac:dyDescent="0.25">
      <c r="A225" s="2"/>
      <c r="B225" s="2" t="s">
        <v>370</v>
      </c>
      <c r="C225" s="1">
        <f>300+9.709</f>
        <v>309.709</v>
      </c>
      <c r="D225" s="7"/>
      <c r="E225" s="7"/>
    </row>
    <row r="226" spans="1:6" x14ac:dyDescent="0.25">
      <c r="A226" s="2"/>
      <c r="B226" s="2" t="s">
        <v>563</v>
      </c>
      <c r="C226" s="1">
        <f>300+12.439</f>
        <v>312.43900000000002</v>
      </c>
      <c r="D226" s="7"/>
      <c r="E226" s="7"/>
    </row>
    <row r="227" spans="1:6" x14ac:dyDescent="0.25">
      <c r="A227" s="2"/>
      <c r="B227" s="2" t="s">
        <v>564</v>
      </c>
      <c r="C227" s="1">
        <f>300+18.97</f>
        <v>318.97000000000003</v>
      </c>
      <c r="D227" s="7"/>
      <c r="E227" s="7"/>
    </row>
    <row r="228" spans="1:6" x14ac:dyDescent="0.25">
      <c r="A228" s="2" t="s">
        <v>319</v>
      </c>
      <c r="B228" s="2" t="s">
        <v>67</v>
      </c>
      <c r="C228" s="15">
        <v>22.536000000000001</v>
      </c>
      <c r="D228" s="7"/>
      <c r="E228" s="7"/>
      <c r="F228" s="4"/>
    </row>
    <row r="229" spans="1:6" x14ac:dyDescent="0.25">
      <c r="A229" s="2"/>
      <c r="B229" s="2" t="s">
        <v>526</v>
      </c>
      <c r="C229" s="15">
        <v>28.504999999999999</v>
      </c>
      <c r="D229" s="7"/>
      <c r="E229" s="7"/>
      <c r="F229" s="4"/>
    </row>
    <row r="230" spans="1:6" x14ac:dyDescent="0.25">
      <c r="A230" s="2"/>
      <c r="B230" s="2" t="s">
        <v>369</v>
      </c>
      <c r="C230" s="15">
        <v>41.173999999999999</v>
      </c>
      <c r="D230" s="7"/>
      <c r="E230" s="7"/>
    </row>
    <row r="231" spans="1:6" x14ac:dyDescent="0.25">
      <c r="A231" s="2"/>
      <c r="B231" s="2" t="s">
        <v>62</v>
      </c>
      <c r="C231" s="1">
        <v>43.398000000000003</v>
      </c>
      <c r="D231" s="7"/>
      <c r="E231" s="7"/>
    </row>
    <row r="232" spans="1:6" x14ac:dyDescent="0.25">
      <c r="A232" s="2"/>
      <c r="B232" s="2" t="s">
        <v>63</v>
      </c>
      <c r="C232" s="1">
        <v>47.61</v>
      </c>
      <c r="D232" s="7"/>
      <c r="E232" s="7"/>
    </row>
    <row r="233" spans="1:6" x14ac:dyDescent="0.25">
      <c r="A233" s="2"/>
      <c r="B233" s="2" t="s">
        <v>788</v>
      </c>
      <c r="C233" s="1">
        <f>60+8.041</f>
        <v>68.040999999999997</v>
      </c>
      <c r="D233" s="7"/>
      <c r="E233" s="7"/>
    </row>
    <row r="234" spans="1:6" x14ac:dyDescent="0.25">
      <c r="A234" s="2"/>
      <c r="B234" s="2" t="s">
        <v>64</v>
      </c>
      <c r="C234" s="1">
        <f>60+12.335</f>
        <v>72.335000000000008</v>
      </c>
      <c r="D234" s="7"/>
      <c r="E234" s="7"/>
    </row>
    <row r="235" spans="1:6" x14ac:dyDescent="0.25">
      <c r="A235" s="2"/>
      <c r="B235" s="2" t="s">
        <v>65</v>
      </c>
      <c r="C235" s="1">
        <f>60+17.999</f>
        <v>77.998999999999995</v>
      </c>
      <c r="D235" s="7"/>
      <c r="E235" s="7"/>
    </row>
    <row r="236" spans="1:6" x14ac:dyDescent="0.25">
      <c r="A236" s="2"/>
      <c r="B236" s="2" t="s">
        <v>789</v>
      </c>
      <c r="C236" s="1">
        <f>60+27.483</f>
        <v>87.483000000000004</v>
      </c>
      <c r="D236" s="7"/>
      <c r="E236" s="7"/>
    </row>
    <row r="237" spans="1:6" x14ac:dyDescent="0.25">
      <c r="A237" s="2"/>
      <c r="B237" s="2" t="s">
        <v>68</v>
      </c>
      <c r="C237" s="1">
        <f>60+34.95</f>
        <v>94.95</v>
      </c>
      <c r="D237" s="7"/>
      <c r="E237" s="7"/>
    </row>
    <row r="238" spans="1:6" x14ac:dyDescent="0.25">
      <c r="A238" s="2"/>
      <c r="B238" s="2" t="s">
        <v>368</v>
      </c>
      <c r="C238" s="1">
        <f>60+39.05</f>
        <v>99.05</v>
      </c>
      <c r="D238" s="7"/>
      <c r="E238" s="7"/>
    </row>
    <row r="239" spans="1:6" x14ac:dyDescent="0.25">
      <c r="A239" s="2"/>
      <c r="B239" s="2" t="s">
        <v>367</v>
      </c>
      <c r="C239" s="1">
        <f>60+49.626</f>
        <v>109.626</v>
      </c>
      <c r="D239" s="7"/>
      <c r="E239" s="7"/>
    </row>
    <row r="240" spans="1:6" x14ac:dyDescent="0.25">
      <c r="A240" s="2"/>
      <c r="B240" s="2" t="s">
        <v>66</v>
      </c>
      <c r="C240" s="1">
        <f>60+55.019</f>
        <v>115.01900000000001</v>
      </c>
      <c r="D240" s="7"/>
      <c r="E240" s="7"/>
    </row>
    <row r="241" spans="1:6" x14ac:dyDescent="0.25">
      <c r="A241" s="2"/>
      <c r="B241" s="2" t="s">
        <v>790</v>
      </c>
      <c r="C241" s="1">
        <f>120+46.519</f>
        <v>166.51900000000001</v>
      </c>
      <c r="D241" s="7"/>
      <c r="E241" s="7"/>
    </row>
    <row r="242" spans="1:6" x14ac:dyDescent="0.25">
      <c r="A242" s="2"/>
      <c r="B242" s="2" t="s">
        <v>560</v>
      </c>
      <c r="C242" s="1">
        <f>180+20.499</f>
        <v>200.499</v>
      </c>
      <c r="D242" s="7"/>
      <c r="E242" s="7"/>
    </row>
    <row r="243" spans="1:6" x14ac:dyDescent="0.25">
      <c r="A243" s="2"/>
      <c r="B243" s="2" t="s">
        <v>904</v>
      </c>
      <c r="C243" s="1">
        <f>180+27.871</f>
        <v>207.87100000000001</v>
      </c>
      <c r="D243" s="7"/>
      <c r="E243" s="7"/>
    </row>
    <row r="244" spans="1:6" x14ac:dyDescent="0.25">
      <c r="A244" s="2"/>
      <c r="B244" s="2" t="s">
        <v>791</v>
      </c>
      <c r="C244" s="1">
        <f>180+43.283</f>
        <v>223.28300000000002</v>
      </c>
      <c r="D244" s="7"/>
      <c r="E244" s="7"/>
    </row>
    <row r="245" spans="1:6" x14ac:dyDescent="0.25">
      <c r="A245" s="2"/>
      <c r="B245" s="2" t="s">
        <v>792</v>
      </c>
      <c r="C245" s="1">
        <f>180+52.398</f>
        <v>232.398</v>
      </c>
      <c r="D245" s="7"/>
      <c r="E245" s="7"/>
    </row>
    <row r="246" spans="1:6" x14ac:dyDescent="0.25">
      <c r="A246" s="2"/>
      <c r="B246" s="2" t="s">
        <v>793</v>
      </c>
      <c r="C246" s="1">
        <f>180+58.233</f>
        <v>238.233</v>
      </c>
      <c r="D246" s="7"/>
      <c r="E246" s="7"/>
    </row>
    <row r="247" spans="1:6" x14ac:dyDescent="0.25">
      <c r="A247" s="2"/>
      <c r="B247" s="2" t="s">
        <v>794</v>
      </c>
      <c r="C247" s="1">
        <f>240+5.317</f>
        <v>245.31700000000001</v>
      </c>
      <c r="D247" s="7"/>
      <c r="E247" s="7"/>
    </row>
    <row r="248" spans="1:6" x14ac:dyDescent="0.25">
      <c r="A248" s="2"/>
      <c r="B248" s="2" t="s">
        <v>795</v>
      </c>
      <c r="C248" s="1">
        <f>240+25.529</f>
        <v>265.529</v>
      </c>
      <c r="D248" s="7"/>
      <c r="E248" s="7"/>
    </row>
    <row r="249" spans="1:6" x14ac:dyDescent="0.25">
      <c r="A249" s="2" t="s">
        <v>320</v>
      </c>
      <c r="B249" s="2" t="s">
        <v>69</v>
      </c>
      <c r="C249" s="1">
        <v>11.821999999999999</v>
      </c>
      <c r="D249" s="7"/>
      <c r="E249" s="7"/>
      <c r="F249" s="4"/>
    </row>
    <row r="250" spans="1:6" x14ac:dyDescent="0.25">
      <c r="A250" s="2"/>
      <c r="B250" s="2" t="s">
        <v>70</v>
      </c>
      <c r="C250" s="1">
        <v>15.404</v>
      </c>
      <c r="D250" s="7"/>
      <c r="E250" s="7"/>
      <c r="F250" s="4"/>
    </row>
    <row r="251" spans="1:6" x14ac:dyDescent="0.25">
      <c r="A251" s="2"/>
      <c r="B251" s="2" t="s">
        <v>71</v>
      </c>
      <c r="C251" s="1">
        <v>17.399000000000001</v>
      </c>
      <c r="D251" s="7"/>
      <c r="E251" s="7"/>
    </row>
    <row r="252" spans="1:6" x14ac:dyDescent="0.25">
      <c r="A252" s="2"/>
      <c r="B252" s="2" t="s">
        <v>561</v>
      </c>
      <c r="C252" s="1">
        <v>23.210999999999999</v>
      </c>
      <c r="D252" s="7"/>
      <c r="E252" s="7"/>
    </row>
    <row r="253" spans="1:6" x14ac:dyDescent="0.25">
      <c r="A253" s="2"/>
      <c r="B253" s="2" t="s">
        <v>72</v>
      </c>
      <c r="C253" s="1">
        <v>25.12</v>
      </c>
      <c r="D253" s="7"/>
      <c r="E253" s="7"/>
    </row>
    <row r="254" spans="1:6" x14ac:dyDescent="0.25">
      <c r="A254" s="2"/>
      <c r="B254" s="2" t="s">
        <v>399</v>
      </c>
      <c r="C254" s="1">
        <v>30.048999999999999</v>
      </c>
      <c r="D254" s="7"/>
      <c r="E254" s="7"/>
    </row>
    <row r="255" spans="1:6" x14ac:dyDescent="0.25">
      <c r="A255" s="2"/>
      <c r="B255" s="2" t="s">
        <v>401</v>
      </c>
      <c r="C255" s="1">
        <v>42.668999999999997</v>
      </c>
      <c r="D255" s="7"/>
      <c r="E255" s="7"/>
    </row>
    <row r="256" spans="1:6" x14ac:dyDescent="0.25">
      <c r="A256" s="2"/>
      <c r="B256" s="2" t="s">
        <v>402</v>
      </c>
      <c r="C256" s="1">
        <v>45.24</v>
      </c>
      <c r="D256" s="7"/>
      <c r="E256" s="7"/>
    </row>
    <row r="257" spans="1:5" x14ac:dyDescent="0.25">
      <c r="A257" s="2"/>
      <c r="B257" s="2" t="s">
        <v>403</v>
      </c>
      <c r="C257" s="1">
        <v>48.862000000000002</v>
      </c>
      <c r="D257" s="7"/>
      <c r="E257" s="7"/>
    </row>
    <row r="258" spans="1:5" x14ac:dyDescent="0.25">
      <c r="A258" s="2"/>
      <c r="B258" s="2" t="s">
        <v>404</v>
      </c>
      <c r="C258" s="1">
        <v>55.27</v>
      </c>
      <c r="D258" s="7"/>
      <c r="E258" s="7"/>
    </row>
    <row r="259" spans="1:5" x14ac:dyDescent="0.25">
      <c r="A259" s="2"/>
      <c r="B259" s="2" t="s">
        <v>458</v>
      </c>
      <c r="C259" s="1">
        <f>60+2.835</f>
        <v>62.835000000000001</v>
      </c>
      <c r="D259" s="7"/>
      <c r="E259" s="7"/>
    </row>
    <row r="260" spans="1:5" x14ac:dyDescent="0.25">
      <c r="A260" s="2"/>
      <c r="B260" s="2" t="s">
        <v>81</v>
      </c>
      <c r="C260" s="1">
        <f>60+14.674</f>
        <v>74.674000000000007</v>
      </c>
      <c r="D260" s="7"/>
      <c r="E260" s="7"/>
    </row>
    <row r="261" spans="1:5" x14ac:dyDescent="0.25">
      <c r="A261" s="2"/>
      <c r="B261" s="2" t="s">
        <v>73</v>
      </c>
      <c r="C261" s="1">
        <f>60+22.056</f>
        <v>82.055999999999997</v>
      </c>
      <c r="D261" s="7"/>
      <c r="E261" s="7"/>
    </row>
    <row r="262" spans="1:5" x14ac:dyDescent="0.25">
      <c r="A262" s="2"/>
      <c r="B262" s="2" t="s">
        <v>74</v>
      </c>
      <c r="C262" s="1">
        <f>60+25.592</f>
        <v>85.591999999999999</v>
      </c>
      <c r="D262" s="7"/>
      <c r="E262" s="7"/>
    </row>
    <row r="263" spans="1:5" x14ac:dyDescent="0.25">
      <c r="A263" s="2"/>
      <c r="B263" s="2" t="s">
        <v>75</v>
      </c>
      <c r="C263" s="1">
        <f>60+38.57</f>
        <v>98.57</v>
      </c>
      <c r="D263" s="7"/>
      <c r="E263" s="7"/>
    </row>
    <row r="264" spans="1:5" x14ac:dyDescent="0.25">
      <c r="A264" s="2"/>
      <c r="B264" s="2" t="s">
        <v>76</v>
      </c>
      <c r="C264" s="1">
        <f>60+56.368</f>
        <v>116.36799999999999</v>
      </c>
      <c r="D264" s="7"/>
      <c r="E264" s="7"/>
    </row>
    <row r="265" spans="1:5" x14ac:dyDescent="0.25">
      <c r="A265" s="2"/>
      <c r="B265" s="2" t="s">
        <v>405</v>
      </c>
      <c r="C265" s="1">
        <f>120+27.29</f>
        <v>147.29</v>
      </c>
      <c r="D265" s="7"/>
      <c r="E265" s="7"/>
    </row>
    <row r="266" spans="1:5" x14ac:dyDescent="0.25">
      <c r="A266" s="2"/>
      <c r="B266" s="2" t="s">
        <v>406</v>
      </c>
      <c r="C266" s="1">
        <f>120+34.564</f>
        <v>154.56399999999999</v>
      </c>
      <c r="D266" s="7"/>
      <c r="E266" s="7"/>
    </row>
    <row r="267" spans="1:5" x14ac:dyDescent="0.25">
      <c r="A267" s="2"/>
      <c r="B267" s="2" t="s">
        <v>77</v>
      </c>
      <c r="C267" s="1">
        <f>120+45.204</f>
        <v>165.20400000000001</v>
      </c>
      <c r="D267" s="7"/>
      <c r="E267" s="7"/>
    </row>
    <row r="268" spans="1:5" x14ac:dyDescent="0.25">
      <c r="A268" s="2"/>
      <c r="B268" s="2" t="s">
        <v>78</v>
      </c>
      <c r="C268" s="1">
        <f>120+48.546</f>
        <v>168.54599999999999</v>
      </c>
      <c r="D268" s="7"/>
      <c r="E268" s="7"/>
    </row>
    <row r="269" spans="1:5" x14ac:dyDescent="0.25">
      <c r="A269" s="2"/>
      <c r="B269" s="2" t="s">
        <v>82</v>
      </c>
      <c r="C269" s="1">
        <f>120+53.903</f>
        <v>173.90299999999999</v>
      </c>
      <c r="D269" s="7"/>
      <c r="E269" s="7"/>
    </row>
    <row r="270" spans="1:5" x14ac:dyDescent="0.25">
      <c r="A270" s="2"/>
      <c r="B270" s="2" t="s">
        <v>321</v>
      </c>
      <c r="C270" s="1">
        <f>180+7.457</f>
        <v>187.45699999999999</v>
      </c>
      <c r="D270" s="7"/>
      <c r="E270" s="7"/>
    </row>
    <row r="271" spans="1:5" x14ac:dyDescent="0.25">
      <c r="A271" s="2"/>
      <c r="B271" s="2" t="s">
        <v>407</v>
      </c>
      <c r="C271" s="1">
        <f>180+27.756</f>
        <v>207.756</v>
      </c>
      <c r="D271" s="7"/>
      <c r="E271" s="7"/>
    </row>
    <row r="272" spans="1:5" x14ac:dyDescent="0.25">
      <c r="A272" s="2"/>
      <c r="B272" s="2" t="s">
        <v>83</v>
      </c>
      <c r="C272" s="1">
        <f>180+48.086</f>
        <v>228.08600000000001</v>
      </c>
      <c r="D272" s="7"/>
      <c r="E272" s="7"/>
    </row>
    <row r="273" spans="1:6" x14ac:dyDescent="0.25">
      <c r="A273" s="2"/>
      <c r="B273" s="2" t="s">
        <v>79</v>
      </c>
      <c r="C273" s="1">
        <f>180+56.565</f>
        <v>236.565</v>
      </c>
      <c r="D273" s="7"/>
      <c r="E273" s="7"/>
    </row>
    <row r="274" spans="1:6" x14ac:dyDescent="0.25">
      <c r="A274" s="2"/>
      <c r="B274" s="2" t="s">
        <v>80</v>
      </c>
      <c r="C274" s="1">
        <f>240+13.29</f>
        <v>253.29</v>
      </c>
      <c r="D274" s="7"/>
      <c r="E274" s="7"/>
    </row>
    <row r="275" spans="1:6" x14ac:dyDescent="0.25">
      <c r="A275" s="2" t="s">
        <v>322</v>
      </c>
      <c r="B275" s="2" t="s">
        <v>84</v>
      </c>
      <c r="C275" s="1">
        <v>10.641999999999999</v>
      </c>
      <c r="D275" s="7"/>
      <c r="E275" s="7"/>
      <c r="F275" s="4"/>
    </row>
    <row r="276" spans="1:6" x14ac:dyDescent="0.25">
      <c r="A276" s="2"/>
      <c r="B276" s="2" t="s">
        <v>85</v>
      </c>
      <c r="C276" s="1">
        <v>16.048999999999999</v>
      </c>
      <c r="D276" s="7"/>
      <c r="E276" s="7"/>
      <c r="F276" s="4"/>
    </row>
    <row r="277" spans="1:6" x14ac:dyDescent="0.25">
      <c r="A277" s="2"/>
      <c r="B277" s="2" t="s">
        <v>86</v>
      </c>
      <c r="C277" s="1">
        <v>20.579000000000001</v>
      </c>
      <c r="D277" s="7"/>
      <c r="E277" s="7"/>
    </row>
    <row r="278" spans="1:6" x14ac:dyDescent="0.25">
      <c r="A278" s="2"/>
      <c r="B278" s="2" t="s">
        <v>87</v>
      </c>
      <c r="C278" s="1">
        <v>30.748000000000001</v>
      </c>
      <c r="D278" s="7"/>
      <c r="E278" s="7"/>
    </row>
    <row r="279" spans="1:6" x14ac:dyDescent="0.25">
      <c r="A279" s="2"/>
      <c r="B279" s="2" t="s">
        <v>88</v>
      </c>
      <c r="C279" s="1">
        <v>34.186999999999998</v>
      </c>
      <c r="D279" s="7"/>
      <c r="E279" s="7"/>
    </row>
    <row r="280" spans="1:6" x14ac:dyDescent="0.25">
      <c r="A280" s="2"/>
      <c r="B280" s="2" t="s">
        <v>89</v>
      </c>
      <c r="C280" s="1">
        <v>36.643999999999998</v>
      </c>
      <c r="D280" s="7"/>
      <c r="E280" s="7"/>
    </row>
    <row r="281" spans="1:6" x14ac:dyDescent="0.25">
      <c r="A281" s="2"/>
      <c r="B281" s="2" t="s">
        <v>90</v>
      </c>
      <c r="C281" s="1">
        <v>44.841000000000001</v>
      </c>
      <c r="D281" s="7"/>
      <c r="E281" s="7"/>
    </row>
    <row r="282" spans="1:6" x14ac:dyDescent="0.25">
      <c r="A282" s="2"/>
      <c r="B282" s="2" t="s">
        <v>531</v>
      </c>
      <c r="C282" s="1">
        <v>50.686</v>
      </c>
      <c r="D282" s="7"/>
      <c r="E282" s="7"/>
    </row>
    <row r="283" spans="1:6" x14ac:dyDescent="0.25">
      <c r="A283" s="2"/>
      <c r="B283" s="2" t="s">
        <v>98</v>
      </c>
      <c r="C283" s="1">
        <f>60+8.056</f>
        <v>68.055999999999997</v>
      </c>
      <c r="D283" s="7"/>
      <c r="E283" s="7"/>
    </row>
    <row r="284" spans="1:6" x14ac:dyDescent="0.25">
      <c r="A284" s="2"/>
      <c r="B284" s="2" t="s">
        <v>99</v>
      </c>
      <c r="C284" s="1">
        <f>60+12.381</f>
        <v>72.381</v>
      </c>
      <c r="D284" s="7"/>
      <c r="E284" s="7"/>
    </row>
    <row r="285" spans="1:6" x14ac:dyDescent="0.25">
      <c r="A285" s="2"/>
      <c r="B285" s="2" t="s">
        <v>91</v>
      </c>
      <c r="C285" s="1">
        <f>60+26.727</f>
        <v>86.727000000000004</v>
      </c>
      <c r="D285" s="7"/>
      <c r="E285" s="7"/>
    </row>
    <row r="286" spans="1:6" x14ac:dyDescent="0.25">
      <c r="A286" s="2"/>
      <c r="B286" s="2" t="s">
        <v>92</v>
      </c>
      <c r="C286" s="1">
        <f>60+49.153</f>
        <v>109.15299999999999</v>
      </c>
      <c r="D286" s="7"/>
      <c r="E286" s="7"/>
    </row>
    <row r="287" spans="1:6" x14ac:dyDescent="0.25">
      <c r="A287" s="2"/>
      <c r="B287" s="2" t="s">
        <v>532</v>
      </c>
      <c r="C287" s="1">
        <f>120+4.936</f>
        <v>124.93600000000001</v>
      </c>
      <c r="D287" s="7"/>
      <c r="E287" s="7"/>
    </row>
    <row r="288" spans="1:6" x14ac:dyDescent="0.25">
      <c r="A288" s="2"/>
      <c r="B288" s="2" t="s">
        <v>746</v>
      </c>
      <c r="C288" s="1">
        <f>120+18.269</f>
        <v>138.26900000000001</v>
      </c>
      <c r="D288" s="7"/>
      <c r="E288" s="7"/>
    </row>
    <row r="289" spans="1:6" x14ac:dyDescent="0.25">
      <c r="A289" s="2"/>
      <c r="B289" s="2" t="s">
        <v>459</v>
      </c>
      <c r="C289" s="1">
        <f>120+37.067</f>
        <v>157.06700000000001</v>
      </c>
      <c r="D289" s="7"/>
      <c r="E289" s="7"/>
    </row>
    <row r="290" spans="1:6" x14ac:dyDescent="0.25">
      <c r="A290" s="2"/>
      <c r="B290" s="2" t="s">
        <v>93</v>
      </c>
      <c r="C290" s="1">
        <f>120+54.324</f>
        <v>174.32400000000001</v>
      </c>
      <c r="D290" s="7"/>
      <c r="E290" s="7"/>
    </row>
    <row r="291" spans="1:6" x14ac:dyDescent="0.25">
      <c r="A291" s="2"/>
      <c r="B291" s="2" t="s">
        <v>869</v>
      </c>
      <c r="C291" s="1">
        <f>180+0.553</f>
        <v>180.553</v>
      </c>
      <c r="D291" s="7"/>
      <c r="E291" s="7"/>
    </row>
    <row r="292" spans="1:6" x14ac:dyDescent="0.25">
      <c r="A292" s="2"/>
      <c r="B292" s="2" t="s">
        <v>94</v>
      </c>
      <c r="C292" s="1">
        <f>180+19.048</f>
        <v>199.048</v>
      </c>
      <c r="D292" s="7"/>
      <c r="E292" s="7"/>
    </row>
    <row r="293" spans="1:6" x14ac:dyDescent="0.25">
      <c r="A293" s="2"/>
      <c r="B293" s="2" t="s">
        <v>533</v>
      </c>
      <c r="C293" s="1">
        <f>180+23.882</f>
        <v>203.88200000000001</v>
      </c>
      <c r="D293" s="7"/>
      <c r="E293" s="7"/>
    </row>
    <row r="294" spans="1:6" x14ac:dyDescent="0.25">
      <c r="A294" s="2"/>
      <c r="B294" s="2" t="s">
        <v>534</v>
      </c>
      <c r="C294" s="1">
        <f>180+32.26</f>
        <v>212.26</v>
      </c>
      <c r="D294" s="7"/>
      <c r="E294" s="7"/>
    </row>
    <row r="295" spans="1:6" x14ac:dyDescent="0.25">
      <c r="A295" s="2"/>
      <c r="B295" s="2" t="s">
        <v>95</v>
      </c>
      <c r="C295" s="1">
        <f>180+42.39</f>
        <v>222.39</v>
      </c>
      <c r="D295" s="7"/>
      <c r="E295" s="7"/>
    </row>
    <row r="296" spans="1:6" x14ac:dyDescent="0.25">
      <c r="A296" s="2"/>
      <c r="B296" s="2" t="s">
        <v>96</v>
      </c>
      <c r="C296" s="1">
        <f>180+48.005</f>
        <v>228.005</v>
      </c>
      <c r="D296" s="7"/>
      <c r="E296" s="7"/>
    </row>
    <row r="297" spans="1:6" x14ac:dyDescent="0.25">
      <c r="A297" s="2"/>
      <c r="B297" s="2" t="s">
        <v>97</v>
      </c>
      <c r="C297" s="1">
        <f>180+52.672</f>
        <v>232.672</v>
      </c>
      <c r="D297" s="7"/>
      <c r="E297" s="7"/>
    </row>
    <row r="298" spans="1:6" x14ac:dyDescent="0.25">
      <c r="A298" s="2"/>
      <c r="B298" s="2" t="s">
        <v>535</v>
      </c>
      <c r="C298" s="1">
        <f>240+16.305</f>
        <v>256.30500000000001</v>
      </c>
      <c r="D298" s="7"/>
      <c r="E298" s="7"/>
    </row>
    <row r="299" spans="1:6" x14ac:dyDescent="0.25">
      <c r="A299" s="2"/>
      <c r="B299" s="2" t="s">
        <v>873</v>
      </c>
      <c r="C299" s="1">
        <f>240+20.073</f>
        <v>260.07299999999998</v>
      </c>
      <c r="D299" s="7"/>
      <c r="E299" s="7"/>
    </row>
    <row r="300" spans="1:6" x14ac:dyDescent="0.25">
      <c r="A300" s="2"/>
      <c r="B300" s="2" t="s">
        <v>536</v>
      </c>
      <c r="C300" s="1">
        <f>240+22.769</f>
        <v>262.76900000000001</v>
      </c>
      <c r="D300" s="7"/>
      <c r="E300" s="7"/>
    </row>
    <row r="301" spans="1:6" x14ac:dyDescent="0.25">
      <c r="A301" s="2"/>
      <c r="B301" s="2" t="s">
        <v>408</v>
      </c>
      <c r="C301" s="1">
        <f>240+38.573</f>
        <v>278.57299999999998</v>
      </c>
      <c r="D301" s="7"/>
      <c r="E301" s="7"/>
    </row>
    <row r="302" spans="1:6" x14ac:dyDescent="0.25">
      <c r="A302" s="2"/>
      <c r="B302" s="2" t="s">
        <v>100</v>
      </c>
      <c r="C302" s="1">
        <f>240+56.933</f>
        <v>296.93299999999999</v>
      </c>
      <c r="D302" s="7" t="s">
        <v>914</v>
      </c>
      <c r="E302" s="7"/>
    </row>
    <row r="303" spans="1:6" x14ac:dyDescent="0.25">
      <c r="A303" s="2"/>
      <c r="B303" s="2" t="s">
        <v>802</v>
      </c>
      <c r="C303" s="1">
        <f>300+5.701</f>
        <v>305.70100000000002</v>
      </c>
      <c r="D303" s="7"/>
      <c r="E303" s="7"/>
    </row>
    <row r="304" spans="1:6" x14ac:dyDescent="0.25">
      <c r="A304" s="2" t="s">
        <v>323</v>
      </c>
      <c r="B304" s="2" t="s">
        <v>101</v>
      </c>
      <c r="C304" s="1">
        <v>10.097</v>
      </c>
      <c r="E304" s="7"/>
      <c r="F304" s="4"/>
    </row>
    <row r="305" spans="1:6" x14ac:dyDescent="0.25">
      <c r="A305" s="2"/>
      <c r="B305" s="2" t="s">
        <v>102</v>
      </c>
      <c r="C305" s="1">
        <v>13.202</v>
      </c>
      <c r="E305" s="7"/>
      <c r="F305" s="4"/>
    </row>
    <row r="306" spans="1:6" x14ac:dyDescent="0.25">
      <c r="A306" s="2"/>
      <c r="B306" s="2" t="s">
        <v>103</v>
      </c>
      <c r="C306" s="1">
        <v>16.34</v>
      </c>
      <c r="E306" s="7"/>
      <c r="F306" s="4"/>
    </row>
    <row r="307" spans="1:6" x14ac:dyDescent="0.25">
      <c r="A307" s="2"/>
      <c r="B307" s="2" t="s">
        <v>104</v>
      </c>
      <c r="C307" s="1">
        <v>19.22</v>
      </c>
      <c r="E307" s="7"/>
      <c r="F307" s="4"/>
    </row>
    <row r="308" spans="1:6" x14ac:dyDescent="0.25">
      <c r="A308" s="2"/>
      <c r="B308" s="2" t="s">
        <v>409</v>
      </c>
      <c r="C308" s="1">
        <v>22.574000000000002</v>
      </c>
      <c r="E308" s="7"/>
      <c r="F308" s="4"/>
    </row>
    <row r="309" spans="1:6" x14ac:dyDescent="0.25">
      <c r="A309" s="2"/>
      <c r="B309" s="2" t="s">
        <v>105</v>
      </c>
      <c r="C309" s="1">
        <v>28.434999999999999</v>
      </c>
      <c r="E309" s="7"/>
    </row>
    <row r="310" spans="1:6" x14ac:dyDescent="0.25">
      <c r="A310" s="2"/>
      <c r="B310" s="2" t="s">
        <v>410</v>
      </c>
      <c r="C310" s="1">
        <v>34.04</v>
      </c>
      <c r="E310" s="7"/>
    </row>
    <row r="311" spans="1:6" x14ac:dyDescent="0.25">
      <c r="A311" s="2"/>
      <c r="B311" s="2" t="s">
        <v>524</v>
      </c>
      <c r="C311" s="1">
        <v>41.384</v>
      </c>
      <c r="E311" s="7"/>
    </row>
    <row r="312" spans="1:6" x14ac:dyDescent="0.25">
      <c r="A312" s="2"/>
      <c r="B312" s="2" t="s">
        <v>764</v>
      </c>
      <c r="C312" s="1">
        <v>45.889000000000003</v>
      </c>
      <c r="E312" s="7"/>
    </row>
    <row r="313" spans="1:6" x14ac:dyDescent="0.25">
      <c r="A313" s="2"/>
      <c r="B313" s="2" t="s">
        <v>803</v>
      </c>
      <c r="C313" s="1">
        <v>49.957999999999998</v>
      </c>
      <c r="E313" s="7"/>
    </row>
    <row r="314" spans="1:6" x14ac:dyDescent="0.25">
      <c r="A314" s="2"/>
      <c r="B314" s="2" t="s">
        <v>905</v>
      </c>
      <c r="C314" s="1">
        <f>60+2.613</f>
        <v>62.613</v>
      </c>
      <c r="E314" s="7"/>
    </row>
    <row r="315" spans="1:6" x14ac:dyDescent="0.25">
      <c r="A315" s="2"/>
      <c r="B315" s="2" t="s">
        <v>106</v>
      </c>
      <c r="C315" s="1">
        <f>60+15.272</f>
        <v>75.272000000000006</v>
      </c>
      <c r="E315" s="7"/>
    </row>
    <row r="316" spans="1:6" x14ac:dyDescent="0.25">
      <c r="A316" s="2"/>
      <c r="B316" s="2" t="s">
        <v>103</v>
      </c>
      <c r="C316" s="1">
        <f>60+17.91</f>
        <v>77.91</v>
      </c>
      <c r="E316" s="7"/>
    </row>
    <row r="317" spans="1:6" x14ac:dyDescent="0.25">
      <c r="A317" s="2"/>
      <c r="B317" s="2" t="s">
        <v>747</v>
      </c>
      <c r="C317" s="1">
        <f>60+24.77</f>
        <v>84.77</v>
      </c>
      <c r="E317" s="7"/>
    </row>
    <row r="318" spans="1:6" x14ac:dyDescent="0.25">
      <c r="A318" s="2"/>
      <c r="B318" s="2" t="s">
        <v>107</v>
      </c>
      <c r="C318" s="1">
        <f>60+28.578</f>
        <v>88.578000000000003</v>
      </c>
      <c r="E318" s="7"/>
    </row>
    <row r="319" spans="1:6" x14ac:dyDescent="0.25">
      <c r="A319" s="2"/>
      <c r="B319" s="2" t="s">
        <v>108</v>
      </c>
      <c r="C319" s="1">
        <f>60+30.211</f>
        <v>90.210999999999999</v>
      </c>
      <c r="E319" s="7"/>
    </row>
    <row r="320" spans="1:6" x14ac:dyDescent="0.25">
      <c r="A320" s="2"/>
      <c r="B320" s="2" t="s">
        <v>874</v>
      </c>
      <c r="C320" s="1">
        <f>60+33.698</f>
        <v>93.698000000000008</v>
      </c>
      <c r="E320" s="7"/>
    </row>
    <row r="321" spans="1:5" x14ac:dyDescent="0.25">
      <c r="A321" s="2"/>
      <c r="B321" s="2" t="s">
        <v>411</v>
      </c>
      <c r="C321" s="1">
        <f>60+46.766</f>
        <v>106.76599999999999</v>
      </c>
      <c r="E321" s="7"/>
    </row>
    <row r="322" spans="1:5" x14ac:dyDescent="0.25">
      <c r="A322" s="2"/>
      <c r="B322" s="2" t="s">
        <v>109</v>
      </c>
      <c r="C322" s="1">
        <f>120+1.048</f>
        <v>121.048</v>
      </c>
      <c r="E322" s="7"/>
    </row>
    <row r="323" spans="1:5" x14ac:dyDescent="0.25">
      <c r="A323" s="2"/>
      <c r="B323" s="2" t="s">
        <v>412</v>
      </c>
      <c r="C323" s="1">
        <f>120+5.027</f>
        <v>125.027</v>
      </c>
      <c r="E323" s="7"/>
    </row>
    <row r="324" spans="1:5" x14ac:dyDescent="0.25">
      <c r="A324" s="2"/>
      <c r="B324" s="2" t="s">
        <v>110</v>
      </c>
      <c r="C324" s="1">
        <f>120+9.572</f>
        <v>129.572</v>
      </c>
      <c r="E324" s="7"/>
    </row>
    <row r="325" spans="1:5" x14ac:dyDescent="0.25">
      <c r="A325" s="2"/>
      <c r="B325" s="2" t="s">
        <v>111</v>
      </c>
      <c r="C325" s="1">
        <f>120+20.305</f>
        <v>140.30500000000001</v>
      </c>
      <c r="E325" s="7"/>
    </row>
    <row r="326" spans="1:5" x14ac:dyDescent="0.25">
      <c r="A326" s="2"/>
      <c r="B326" s="2" t="s">
        <v>112</v>
      </c>
      <c r="C326" s="1">
        <f>120+40.945</f>
        <v>160.94499999999999</v>
      </c>
      <c r="E326" s="7"/>
    </row>
    <row r="327" spans="1:5" x14ac:dyDescent="0.25">
      <c r="A327" s="2"/>
      <c r="B327" s="2" t="s">
        <v>141</v>
      </c>
      <c r="C327" s="1">
        <f>120+45.997</f>
        <v>165.99700000000001</v>
      </c>
      <c r="E327" s="7"/>
    </row>
    <row r="328" spans="1:5" x14ac:dyDescent="0.25">
      <c r="A328" s="2"/>
      <c r="B328" s="2" t="s">
        <v>413</v>
      </c>
      <c r="C328" s="1">
        <f>120+51.937</f>
        <v>171.93700000000001</v>
      </c>
      <c r="E328" s="7"/>
    </row>
    <row r="329" spans="1:5" x14ac:dyDescent="0.25">
      <c r="A329" s="2"/>
      <c r="B329" s="2" t="s">
        <v>414</v>
      </c>
      <c r="C329" s="1">
        <f>120+58.019</f>
        <v>178.01900000000001</v>
      </c>
      <c r="E329" s="7"/>
    </row>
    <row r="330" spans="1:5" x14ac:dyDescent="0.25">
      <c r="A330" s="2"/>
      <c r="B330" s="2" t="s">
        <v>113</v>
      </c>
      <c r="C330" s="1">
        <f>180+2.768</f>
        <v>182.768</v>
      </c>
      <c r="E330" s="7"/>
    </row>
    <row r="331" spans="1:5" x14ac:dyDescent="0.25">
      <c r="A331" s="2"/>
      <c r="B331" s="2" t="s">
        <v>114</v>
      </c>
      <c r="C331" s="1">
        <f>180+9.104</f>
        <v>189.10399999999998</v>
      </c>
      <c r="E331" s="7"/>
    </row>
    <row r="332" spans="1:5" x14ac:dyDescent="0.25">
      <c r="A332" s="2"/>
      <c r="B332" s="2" t="s">
        <v>525</v>
      </c>
      <c r="C332" s="1">
        <f>180+18.59</f>
        <v>198.59</v>
      </c>
      <c r="E332" s="7"/>
    </row>
    <row r="333" spans="1:5" x14ac:dyDescent="0.25">
      <c r="A333" s="2"/>
      <c r="B333" s="2" t="s">
        <v>527</v>
      </c>
      <c r="C333" s="1">
        <f>180+31.656</f>
        <v>211.65600000000001</v>
      </c>
      <c r="E333" s="7"/>
    </row>
    <row r="334" spans="1:5" x14ac:dyDescent="0.25">
      <c r="A334" s="2"/>
      <c r="B334" s="2" t="s">
        <v>324</v>
      </c>
      <c r="C334" s="1">
        <f>180+37.023</f>
        <v>217.023</v>
      </c>
      <c r="E334" s="7"/>
    </row>
    <row r="335" spans="1:5" x14ac:dyDescent="0.25">
      <c r="A335" s="2"/>
      <c r="B335" s="2" t="s">
        <v>115</v>
      </c>
      <c r="C335" s="1">
        <f>180+39.738</f>
        <v>219.738</v>
      </c>
      <c r="E335" s="7"/>
    </row>
    <row r="336" spans="1:5" x14ac:dyDescent="0.25">
      <c r="A336" s="2"/>
      <c r="B336" s="2" t="s">
        <v>529</v>
      </c>
      <c r="C336" s="1">
        <f>180+43.165</f>
        <v>223.16499999999999</v>
      </c>
      <c r="E336" s="7"/>
    </row>
    <row r="337" spans="1:6" x14ac:dyDescent="0.25">
      <c r="A337" s="2"/>
      <c r="B337" s="2" t="s">
        <v>528</v>
      </c>
      <c r="C337" s="1">
        <f>180+52.831</f>
        <v>232.83100000000002</v>
      </c>
      <c r="E337" s="7"/>
    </row>
    <row r="338" spans="1:6" x14ac:dyDescent="0.25">
      <c r="A338" s="2"/>
      <c r="B338" s="2" t="s">
        <v>398</v>
      </c>
      <c r="C338" s="1">
        <f>240+2.377</f>
        <v>242.37700000000001</v>
      </c>
      <c r="E338" s="7"/>
    </row>
    <row r="339" spans="1:6" x14ac:dyDescent="0.25">
      <c r="A339" s="2"/>
      <c r="B339" s="2" t="s">
        <v>804</v>
      </c>
      <c r="C339" s="1">
        <f>240+11.08</f>
        <v>251.08</v>
      </c>
      <c r="E339" s="7"/>
    </row>
    <row r="340" spans="1:6" x14ac:dyDescent="0.25">
      <c r="A340" s="2"/>
      <c r="B340" s="2" t="s">
        <v>116</v>
      </c>
      <c r="C340" s="1">
        <f>240+15.688</f>
        <v>255.68799999999999</v>
      </c>
      <c r="E340" s="7"/>
    </row>
    <row r="341" spans="1:6" x14ac:dyDescent="0.25">
      <c r="A341" s="2"/>
      <c r="B341" s="2" t="s">
        <v>142</v>
      </c>
      <c r="C341" s="1">
        <f>240+19.662</f>
        <v>259.66199999999998</v>
      </c>
      <c r="E341" s="7"/>
    </row>
    <row r="342" spans="1:6" x14ac:dyDescent="0.25">
      <c r="A342" s="2"/>
      <c r="B342" s="2" t="s">
        <v>805</v>
      </c>
      <c r="C342" s="1">
        <f>240+32.227</f>
        <v>272.22699999999998</v>
      </c>
      <c r="E342" s="7"/>
    </row>
    <row r="343" spans="1:6" x14ac:dyDescent="0.25">
      <c r="A343" s="2"/>
      <c r="B343" s="2" t="s">
        <v>117</v>
      </c>
      <c r="C343" s="1">
        <f>240+36.953</f>
        <v>276.95299999999997</v>
      </c>
      <c r="E343" s="7"/>
    </row>
    <row r="344" spans="1:6" x14ac:dyDescent="0.25">
      <c r="A344" s="2"/>
      <c r="B344" s="2" t="s">
        <v>415</v>
      </c>
      <c r="C344" s="1">
        <f>240+53.002</f>
        <v>293.00200000000001</v>
      </c>
      <c r="E344" s="7"/>
    </row>
    <row r="345" spans="1:6" x14ac:dyDescent="0.25">
      <c r="A345" s="2"/>
      <c r="B345" s="2" t="s">
        <v>143</v>
      </c>
      <c r="C345" s="1">
        <f>240+58.814</f>
        <v>298.81400000000002</v>
      </c>
      <c r="E345" s="7"/>
    </row>
    <row r="346" spans="1:6" x14ac:dyDescent="0.25">
      <c r="A346" s="2"/>
      <c r="B346" s="2" t="s">
        <v>416</v>
      </c>
      <c r="C346" s="1">
        <f>300+5.064</f>
        <v>305.06400000000002</v>
      </c>
      <c r="E346" s="7"/>
    </row>
    <row r="347" spans="1:6" x14ac:dyDescent="0.25">
      <c r="A347" s="2"/>
      <c r="B347" s="2" t="s">
        <v>530</v>
      </c>
      <c r="C347" s="1">
        <f>300+10.076</f>
        <v>310.07600000000002</v>
      </c>
      <c r="E347" s="7"/>
    </row>
    <row r="348" spans="1:6" x14ac:dyDescent="0.25">
      <c r="A348" s="2" t="s">
        <v>325</v>
      </c>
      <c r="B348" s="2" t="s">
        <v>118</v>
      </c>
      <c r="C348" s="1">
        <v>21.75</v>
      </c>
      <c r="E348" s="7"/>
      <c r="F348" s="4"/>
    </row>
    <row r="349" spans="1:6" x14ac:dyDescent="0.25">
      <c r="A349" s="2"/>
      <c r="B349" s="2" t="s">
        <v>119</v>
      </c>
      <c r="C349" s="1">
        <v>24.382999999999999</v>
      </c>
      <c r="E349" s="7"/>
      <c r="F349" s="4"/>
    </row>
    <row r="350" spans="1:6" x14ac:dyDescent="0.25">
      <c r="A350" s="2"/>
      <c r="B350" s="2" t="s">
        <v>144</v>
      </c>
      <c r="C350" s="1">
        <v>28.103000000000002</v>
      </c>
      <c r="E350" s="7"/>
      <c r="F350" s="4"/>
    </row>
    <row r="351" spans="1:6" x14ac:dyDescent="0.25">
      <c r="A351" s="2"/>
      <c r="B351" s="2" t="s">
        <v>417</v>
      </c>
      <c r="C351" s="1">
        <v>32.390999999999998</v>
      </c>
      <c r="E351" s="7"/>
      <c r="F351" s="4"/>
    </row>
    <row r="352" spans="1:6" x14ac:dyDescent="0.25">
      <c r="A352" s="2"/>
      <c r="B352" s="2" t="s">
        <v>120</v>
      </c>
      <c r="C352" s="1">
        <v>38.262</v>
      </c>
      <c r="E352" s="7"/>
      <c r="F352" s="4"/>
    </row>
    <row r="353" spans="1:6" x14ac:dyDescent="0.25">
      <c r="A353" s="2"/>
      <c r="B353" s="2" t="s">
        <v>121</v>
      </c>
      <c r="C353" s="1">
        <v>48.533999999999999</v>
      </c>
      <c r="E353" s="7"/>
      <c r="F353" s="4"/>
    </row>
    <row r="354" spans="1:6" x14ac:dyDescent="0.25">
      <c r="A354" s="2"/>
      <c r="B354" s="2" t="s">
        <v>122</v>
      </c>
      <c r="C354" s="1">
        <v>57.521000000000001</v>
      </c>
      <c r="E354" s="7"/>
      <c r="F354" s="4"/>
    </row>
    <row r="355" spans="1:6" x14ac:dyDescent="0.25">
      <c r="A355" s="2"/>
      <c r="B355" s="2" t="s">
        <v>123</v>
      </c>
      <c r="C355" s="1">
        <v>59.674999999999997</v>
      </c>
      <c r="E355" s="7"/>
    </row>
    <row r="356" spans="1:6" x14ac:dyDescent="0.25">
      <c r="A356" s="2"/>
      <c r="B356" s="2" t="s">
        <v>124</v>
      </c>
      <c r="C356" s="1">
        <f>60+2.553</f>
        <v>62.552999999999997</v>
      </c>
      <c r="E356" s="7"/>
    </row>
    <row r="357" spans="1:6" x14ac:dyDescent="0.25">
      <c r="A357" s="2"/>
      <c r="B357" s="2" t="s">
        <v>125</v>
      </c>
      <c r="C357" s="1">
        <f>60+6.842</f>
        <v>66.841999999999999</v>
      </c>
      <c r="E357" s="7"/>
    </row>
    <row r="358" spans="1:6" x14ac:dyDescent="0.25">
      <c r="A358" s="2"/>
      <c r="B358" s="2" t="s">
        <v>126</v>
      </c>
      <c r="C358" s="1">
        <f>60+12.369</f>
        <v>72.369</v>
      </c>
      <c r="E358" s="7"/>
    </row>
    <row r="359" spans="1:6" x14ac:dyDescent="0.25">
      <c r="A359" s="2"/>
      <c r="B359" s="2" t="s">
        <v>127</v>
      </c>
      <c r="C359" s="1">
        <f>60+13.776</f>
        <v>73.775999999999996</v>
      </c>
      <c r="E359" s="7"/>
    </row>
    <row r="360" spans="1:6" x14ac:dyDescent="0.25">
      <c r="A360" s="2"/>
      <c r="B360" s="2" t="s">
        <v>128</v>
      </c>
      <c r="C360" s="1">
        <f>60+26.595</f>
        <v>86.594999999999999</v>
      </c>
      <c r="E360" s="7"/>
    </row>
    <row r="361" spans="1:6" x14ac:dyDescent="0.25">
      <c r="A361" s="2"/>
      <c r="B361" s="2" t="s">
        <v>875</v>
      </c>
      <c r="C361" s="1">
        <f>60+41.256</f>
        <v>101.256</v>
      </c>
      <c r="E361" s="7"/>
    </row>
    <row r="362" spans="1:6" x14ac:dyDescent="0.25">
      <c r="A362" s="2"/>
      <c r="B362" s="2" t="s">
        <v>702</v>
      </c>
      <c r="C362" s="1">
        <f>60+54.621</f>
        <v>114.62100000000001</v>
      </c>
      <c r="E362" s="7"/>
    </row>
    <row r="363" spans="1:6" x14ac:dyDescent="0.25">
      <c r="A363" s="2"/>
      <c r="B363" s="2" t="s">
        <v>145</v>
      </c>
      <c r="C363" s="1">
        <f>120+5.503</f>
        <v>125.503</v>
      </c>
      <c r="E363" s="7"/>
    </row>
    <row r="364" spans="1:6" x14ac:dyDescent="0.25">
      <c r="A364" s="2"/>
      <c r="B364" s="2" t="s">
        <v>418</v>
      </c>
      <c r="C364" s="1">
        <f>120+9.632</f>
        <v>129.63200000000001</v>
      </c>
      <c r="E364" s="7"/>
    </row>
    <row r="365" spans="1:6" x14ac:dyDescent="0.25">
      <c r="A365" s="2"/>
      <c r="B365" s="2" t="s">
        <v>703</v>
      </c>
      <c r="C365" s="1">
        <f>120+13.564</f>
        <v>133.56399999999999</v>
      </c>
      <c r="E365" s="7"/>
    </row>
    <row r="366" spans="1:6" x14ac:dyDescent="0.25">
      <c r="A366" s="2"/>
      <c r="B366" s="2" t="s">
        <v>129</v>
      </c>
      <c r="C366" s="1">
        <f>120+29.314</f>
        <v>149.31399999999999</v>
      </c>
      <c r="E366" s="7"/>
    </row>
    <row r="367" spans="1:6" x14ac:dyDescent="0.25">
      <c r="A367" s="2"/>
      <c r="B367" s="2" t="s">
        <v>419</v>
      </c>
      <c r="C367" s="1">
        <f>120+35.498</f>
        <v>155.49799999999999</v>
      </c>
      <c r="E367" s="7"/>
    </row>
    <row r="368" spans="1:6" x14ac:dyDescent="0.25">
      <c r="A368" s="2"/>
      <c r="B368" s="2" t="s">
        <v>130</v>
      </c>
      <c r="C368" s="1">
        <f>120+38.595</f>
        <v>158.595</v>
      </c>
      <c r="E368" s="7"/>
    </row>
    <row r="369" spans="1:5" x14ac:dyDescent="0.25">
      <c r="A369" s="2"/>
      <c r="B369" s="2" t="s">
        <v>131</v>
      </c>
      <c r="C369" s="1">
        <f>120+45.558</f>
        <v>165.55799999999999</v>
      </c>
      <c r="E369" s="7"/>
    </row>
    <row r="370" spans="1:5" x14ac:dyDescent="0.25">
      <c r="A370" s="2"/>
      <c r="B370" s="2" t="s">
        <v>146</v>
      </c>
      <c r="C370" s="1">
        <f>120+51.314</f>
        <v>171.31399999999999</v>
      </c>
      <c r="E370" s="7"/>
    </row>
    <row r="371" spans="1:5" x14ac:dyDescent="0.25">
      <c r="A371" s="2"/>
      <c r="B371" s="2" t="s">
        <v>420</v>
      </c>
      <c r="C371" s="1">
        <f>120+59.183</f>
        <v>179.18299999999999</v>
      </c>
      <c r="E371" s="7"/>
    </row>
    <row r="372" spans="1:5" x14ac:dyDescent="0.25">
      <c r="A372" s="2"/>
      <c r="B372" s="2" t="s">
        <v>132</v>
      </c>
      <c r="C372" s="1">
        <f>180+17.942</f>
        <v>197.94200000000001</v>
      </c>
      <c r="E372" s="7"/>
    </row>
    <row r="373" spans="1:5" x14ac:dyDescent="0.25">
      <c r="A373" s="2"/>
      <c r="B373" s="2" t="s">
        <v>421</v>
      </c>
      <c r="C373" s="1">
        <f>180+22.138</f>
        <v>202.13800000000001</v>
      </c>
      <c r="E373" s="7"/>
    </row>
    <row r="374" spans="1:5" x14ac:dyDescent="0.25">
      <c r="A374" s="2"/>
      <c r="B374" s="2" t="s">
        <v>133</v>
      </c>
      <c r="C374" s="1">
        <f>180+23.829</f>
        <v>203.82900000000001</v>
      </c>
      <c r="E374" s="7"/>
    </row>
    <row r="375" spans="1:5" x14ac:dyDescent="0.25">
      <c r="A375" s="2"/>
      <c r="B375" s="2" t="s">
        <v>134</v>
      </c>
      <c r="C375" s="1">
        <f>180+34.76</f>
        <v>214.76</v>
      </c>
      <c r="E375" s="7"/>
    </row>
    <row r="376" spans="1:5" x14ac:dyDescent="0.25">
      <c r="A376" s="2"/>
      <c r="B376" s="2" t="s">
        <v>135</v>
      </c>
      <c r="C376" s="1">
        <f>180+38.068</f>
        <v>218.06799999999998</v>
      </c>
      <c r="E376" s="7"/>
    </row>
    <row r="377" spans="1:5" x14ac:dyDescent="0.25">
      <c r="A377" s="2"/>
      <c r="B377" s="2" t="s">
        <v>422</v>
      </c>
      <c r="C377" s="1">
        <f>180+43.372</f>
        <v>223.37200000000001</v>
      </c>
      <c r="E377" s="7"/>
    </row>
    <row r="378" spans="1:5" x14ac:dyDescent="0.25">
      <c r="A378" s="2"/>
      <c r="B378" s="2" t="s">
        <v>704</v>
      </c>
      <c r="C378" s="1">
        <f>180+45.739</f>
        <v>225.739</v>
      </c>
      <c r="E378" s="7"/>
    </row>
    <row r="379" spans="1:5" x14ac:dyDescent="0.25">
      <c r="A379" s="2"/>
      <c r="B379" s="2" t="s">
        <v>423</v>
      </c>
      <c r="C379" s="1">
        <f>180+47.223</f>
        <v>227.22300000000001</v>
      </c>
      <c r="E379" s="7"/>
    </row>
    <row r="380" spans="1:5" x14ac:dyDescent="0.25">
      <c r="A380" s="2"/>
      <c r="B380" s="2" t="s">
        <v>424</v>
      </c>
      <c r="C380" s="1">
        <f>180+59.401</f>
        <v>239.40100000000001</v>
      </c>
      <c r="E380" s="7"/>
    </row>
    <row r="381" spans="1:5" x14ac:dyDescent="0.25">
      <c r="A381" s="2"/>
      <c r="B381" s="2" t="s">
        <v>829</v>
      </c>
      <c r="C381" s="1">
        <f>240+6.689</f>
        <v>246.68899999999999</v>
      </c>
      <c r="E381" s="7"/>
    </row>
    <row r="382" spans="1:5" x14ac:dyDescent="0.25">
      <c r="A382" s="2"/>
      <c r="B382" s="2" t="s">
        <v>147</v>
      </c>
      <c r="C382" s="1">
        <f>240+46.206</f>
        <v>286.20600000000002</v>
      </c>
      <c r="E382" s="7"/>
    </row>
    <row r="383" spans="1:5" x14ac:dyDescent="0.25">
      <c r="A383" s="2"/>
      <c r="B383" s="2" t="s">
        <v>425</v>
      </c>
      <c r="C383" s="1">
        <f>240+53.156</f>
        <v>293.15600000000001</v>
      </c>
      <c r="E383" s="7"/>
    </row>
    <row r="384" spans="1:5" x14ac:dyDescent="0.25">
      <c r="A384" s="2"/>
      <c r="B384" s="2" t="s">
        <v>148</v>
      </c>
      <c r="C384" s="1">
        <f>240+56.535</f>
        <v>296.53499999999997</v>
      </c>
      <c r="E384" s="7"/>
    </row>
    <row r="385" spans="1:6" x14ac:dyDescent="0.25">
      <c r="A385" s="2"/>
      <c r="B385" s="2" t="s">
        <v>426</v>
      </c>
      <c r="C385" s="1">
        <f>300+4.149</f>
        <v>304.149</v>
      </c>
      <c r="E385" s="7"/>
    </row>
    <row r="386" spans="1:6" x14ac:dyDescent="0.25">
      <c r="A386" s="2"/>
      <c r="B386" s="2" t="s">
        <v>136</v>
      </c>
      <c r="C386" s="1">
        <f>300+15.222</f>
        <v>315.22199999999998</v>
      </c>
      <c r="E386" s="7"/>
    </row>
    <row r="387" spans="1:6" x14ac:dyDescent="0.25">
      <c r="A387" s="2" t="s">
        <v>326</v>
      </c>
      <c r="B387" s="2" t="s">
        <v>137</v>
      </c>
      <c r="C387" s="1">
        <v>26.523</v>
      </c>
      <c r="D387" s="7"/>
      <c r="E387" s="7"/>
      <c r="F387" s="4"/>
    </row>
    <row r="388" spans="1:6" x14ac:dyDescent="0.25">
      <c r="A388" s="2"/>
      <c r="B388" s="2" t="s">
        <v>806</v>
      </c>
      <c r="C388" s="1">
        <v>27.606000000000002</v>
      </c>
      <c r="D388" s="7"/>
      <c r="E388" s="7"/>
      <c r="F388" s="4"/>
    </row>
    <row r="389" spans="1:6" x14ac:dyDescent="0.25">
      <c r="A389" s="2"/>
      <c r="B389" s="2" t="s">
        <v>518</v>
      </c>
      <c r="C389" s="1">
        <v>33.976999999999997</v>
      </c>
      <c r="D389" s="7"/>
      <c r="E389" s="7"/>
    </row>
    <row r="390" spans="1:6" x14ac:dyDescent="0.25">
      <c r="A390" s="2"/>
      <c r="B390" s="2" t="s">
        <v>519</v>
      </c>
      <c r="C390" s="1">
        <v>40.978000000000002</v>
      </c>
      <c r="D390" s="7"/>
      <c r="E390" s="7"/>
    </row>
    <row r="391" spans="1:6" x14ac:dyDescent="0.25">
      <c r="A391" s="2"/>
      <c r="B391" s="2" t="s">
        <v>777</v>
      </c>
      <c r="C391" s="1">
        <v>50.435000000000002</v>
      </c>
      <c r="D391" s="7"/>
      <c r="E391" s="7"/>
    </row>
    <row r="392" spans="1:6" x14ac:dyDescent="0.25">
      <c r="A392" s="2"/>
      <c r="B392" s="2" t="s">
        <v>520</v>
      </c>
      <c r="C392" s="1">
        <v>55.338999999999999</v>
      </c>
      <c r="D392" s="7"/>
      <c r="E392" s="7"/>
    </row>
    <row r="393" spans="1:6" x14ac:dyDescent="0.25">
      <c r="A393" s="2"/>
      <c r="B393" s="2" t="s">
        <v>778</v>
      </c>
      <c r="C393" s="1">
        <v>59.987000000000002</v>
      </c>
      <c r="D393" s="7"/>
      <c r="E393" s="7"/>
    </row>
    <row r="394" spans="1:6" x14ac:dyDescent="0.25">
      <c r="A394" s="2"/>
      <c r="B394" s="2" t="s">
        <v>779</v>
      </c>
      <c r="C394" s="1">
        <v>73.823999999999998</v>
      </c>
      <c r="D394" s="7"/>
      <c r="E394" s="7"/>
    </row>
    <row r="395" spans="1:6" x14ac:dyDescent="0.25">
      <c r="A395" s="2"/>
      <c r="B395" s="2" t="s">
        <v>149</v>
      </c>
      <c r="C395" s="1">
        <v>85.561999999999998</v>
      </c>
      <c r="D395" s="7"/>
      <c r="E395" s="7"/>
    </row>
    <row r="396" spans="1:6" x14ac:dyDescent="0.25">
      <c r="A396" s="2"/>
      <c r="B396" s="2" t="s">
        <v>780</v>
      </c>
      <c r="C396" s="1">
        <v>92.712999999999994</v>
      </c>
      <c r="D396" s="7"/>
      <c r="E396" s="7"/>
    </row>
    <row r="397" spans="1:6" x14ac:dyDescent="0.25">
      <c r="A397" s="2"/>
      <c r="B397" s="2" t="s">
        <v>781</v>
      </c>
      <c r="C397" s="1">
        <v>109.193</v>
      </c>
      <c r="D397" s="7"/>
      <c r="E397" s="7"/>
    </row>
    <row r="398" spans="1:6" x14ac:dyDescent="0.25">
      <c r="A398" s="2"/>
      <c r="B398" s="2" t="s">
        <v>150</v>
      </c>
      <c r="C398" s="1">
        <v>119.208</v>
      </c>
      <c r="D398" s="7"/>
      <c r="E398" s="7"/>
    </row>
    <row r="399" spans="1:6" x14ac:dyDescent="0.25">
      <c r="A399" s="2"/>
      <c r="B399" s="2" t="s">
        <v>138</v>
      </c>
      <c r="C399" s="1">
        <v>133.84100000000001</v>
      </c>
      <c r="D399" s="7"/>
      <c r="E399" s="7"/>
    </row>
    <row r="400" spans="1:6" x14ac:dyDescent="0.25">
      <c r="A400" s="2"/>
      <c r="B400" s="2" t="s">
        <v>782</v>
      </c>
      <c r="C400" s="1">
        <v>138.26499999999999</v>
      </c>
      <c r="D400" s="7"/>
      <c r="E400" s="7"/>
    </row>
    <row r="401" spans="1:6" x14ac:dyDescent="0.25">
      <c r="A401" s="2"/>
      <c r="B401" s="2" t="s">
        <v>267</v>
      </c>
      <c r="C401" s="1">
        <v>145.291</v>
      </c>
      <c r="D401" s="7"/>
      <c r="E401" s="7"/>
    </row>
    <row r="402" spans="1:6" x14ac:dyDescent="0.25">
      <c r="A402" s="2"/>
      <c r="B402" s="2" t="s">
        <v>139</v>
      </c>
      <c r="C402" s="1">
        <v>158.333</v>
      </c>
      <c r="D402" s="7"/>
      <c r="E402" s="7"/>
    </row>
    <row r="403" spans="1:6" x14ac:dyDescent="0.25">
      <c r="A403" s="2"/>
      <c r="B403" s="2" t="s">
        <v>783</v>
      </c>
      <c r="C403" s="1">
        <v>162.749</v>
      </c>
      <c r="D403" s="7"/>
      <c r="E403" s="7"/>
    </row>
    <row r="404" spans="1:6" x14ac:dyDescent="0.25">
      <c r="A404" s="2"/>
      <c r="B404" s="2" t="s">
        <v>784</v>
      </c>
      <c r="C404" s="1">
        <v>176.03100000000001</v>
      </c>
      <c r="D404" s="7"/>
      <c r="E404" s="7"/>
    </row>
    <row r="405" spans="1:6" x14ac:dyDescent="0.25">
      <c r="A405" s="2"/>
      <c r="B405" s="2" t="s">
        <v>523</v>
      </c>
      <c r="C405" s="1">
        <v>208.607</v>
      </c>
      <c r="D405" s="7"/>
      <c r="E405" s="7"/>
    </row>
    <row r="406" spans="1:6" x14ac:dyDescent="0.25">
      <c r="A406" s="2"/>
      <c r="B406" s="2" t="s">
        <v>521</v>
      </c>
      <c r="C406" s="1">
        <v>214.64699999999999</v>
      </c>
      <c r="D406" s="7"/>
      <c r="E406" s="7"/>
    </row>
    <row r="407" spans="1:6" x14ac:dyDescent="0.25">
      <c r="A407" s="2"/>
      <c r="B407" s="2" t="s">
        <v>785</v>
      </c>
      <c r="C407" s="1">
        <v>228.01</v>
      </c>
      <c r="D407" s="7"/>
      <c r="E407" s="7"/>
    </row>
    <row r="408" spans="1:6" x14ac:dyDescent="0.25">
      <c r="A408" s="2"/>
      <c r="B408" s="2" t="s">
        <v>140</v>
      </c>
      <c r="C408" s="1">
        <v>231.916</v>
      </c>
      <c r="D408" s="7"/>
      <c r="E408" s="7"/>
    </row>
    <row r="409" spans="1:6" x14ac:dyDescent="0.25">
      <c r="A409" s="2"/>
      <c r="B409" s="2" t="s">
        <v>786</v>
      </c>
      <c r="C409" s="1">
        <v>262.214</v>
      </c>
      <c r="D409" s="7"/>
      <c r="E409" s="7"/>
    </row>
    <row r="410" spans="1:6" x14ac:dyDescent="0.25">
      <c r="A410" s="2"/>
      <c r="B410" s="2" t="s">
        <v>522</v>
      </c>
      <c r="C410" s="1">
        <v>284.96899999999999</v>
      </c>
      <c r="D410" s="7"/>
      <c r="E410" s="7"/>
    </row>
    <row r="411" spans="1:6" x14ac:dyDescent="0.25">
      <c r="A411" s="2"/>
      <c r="B411" s="2" t="s">
        <v>787</v>
      </c>
      <c r="C411" s="1">
        <v>290.30099999999999</v>
      </c>
      <c r="D411" s="7"/>
      <c r="E411" s="7"/>
    </row>
    <row r="412" spans="1:6" x14ac:dyDescent="0.25">
      <c r="A412" s="2" t="s">
        <v>327</v>
      </c>
      <c r="B412" s="2" t="s">
        <v>807</v>
      </c>
      <c r="C412" s="1">
        <v>21.231999999999999</v>
      </c>
      <c r="D412" s="7"/>
      <c r="E412" s="7"/>
      <c r="F412" s="4"/>
    </row>
    <row r="413" spans="1:6" x14ac:dyDescent="0.25">
      <c r="A413" s="2"/>
      <c r="B413" s="2" t="s">
        <v>151</v>
      </c>
      <c r="C413" s="1">
        <v>24.861000000000001</v>
      </c>
      <c r="D413" s="7"/>
      <c r="E413" s="7"/>
      <c r="F413" s="4"/>
    </row>
    <row r="414" spans="1:6" x14ac:dyDescent="0.25">
      <c r="A414" s="2"/>
      <c r="B414" s="2" t="s">
        <v>152</v>
      </c>
      <c r="C414" s="1">
        <v>32.076999999999998</v>
      </c>
      <c r="D414" s="7"/>
      <c r="E414" s="7"/>
    </row>
    <row r="415" spans="1:6" x14ac:dyDescent="0.25">
      <c r="A415" s="2"/>
      <c r="B415" s="2" t="s">
        <v>153</v>
      </c>
      <c r="C415" s="1">
        <v>34.401000000000003</v>
      </c>
      <c r="D415" s="7"/>
      <c r="E415" s="7"/>
    </row>
    <row r="416" spans="1:6" x14ac:dyDescent="0.25">
      <c r="A416" s="2"/>
      <c r="B416" s="2" t="s">
        <v>515</v>
      </c>
      <c r="C416" s="1">
        <v>39.429000000000002</v>
      </c>
      <c r="D416" s="7"/>
      <c r="E416" s="7"/>
    </row>
    <row r="417" spans="1:6" x14ac:dyDescent="0.25">
      <c r="A417" s="2"/>
      <c r="B417" s="2" t="s">
        <v>154</v>
      </c>
      <c r="C417" s="1">
        <v>46.761000000000003</v>
      </c>
      <c r="D417" s="7"/>
      <c r="E417" s="7"/>
    </row>
    <row r="418" spans="1:6" x14ac:dyDescent="0.25">
      <c r="A418" s="2"/>
      <c r="B418" s="2" t="s">
        <v>513</v>
      </c>
      <c r="C418" s="1">
        <v>56.320999999999998</v>
      </c>
      <c r="D418" s="7"/>
      <c r="E418" s="7"/>
    </row>
    <row r="419" spans="1:6" x14ac:dyDescent="0.25">
      <c r="A419" s="2"/>
      <c r="B419" s="2" t="s">
        <v>157</v>
      </c>
      <c r="C419" s="1">
        <f>60+4.426</f>
        <v>64.426000000000002</v>
      </c>
      <c r="D419" s="7"/>
      <c r="E419" s="7"/>
    </row>
    <row r="420" spans="1:6" x14ac:dyDescent="0.25">
      <c r="A420" s="2"/>
      <c r="B420" s="2" t="s">
        <v>700</v>
      </c>
      <c r="C420" s="1">
        <f>60+13.979</f>
        <v>73.978999999999999</v>
      </c>
      <c r="D420" s="7"/>
      <c r="E420" s="7"/>
    </row>
    <row r="421" spans="1:6" x14ac:dyDescent="0.25">
      <c r="A421" s="2"/>
      <c r="B421" s="2" t="s">
        <v>155</v>
      </c>
      <c r="C421" s="1">
        <f>60+25.25</f>
        <v>85.25</v>
      </c>
      <c r="D421" s="7"/>
      <c r="E421" s="7"/>
    </row>
    <row r="422" spans="1:6" x14ac:dyDescent="0.25">
      <c r="A422" s="2"/>
      <c r="B422" s="2" t="s">
        <v>808</v>
      </c>
      <c r="C422" s="1">
        <f>60+38.331</f>
        <v>98.331000000000003</v>
      </c>
      <c r="D422" s="7"/>
      <c r="E422" s="7"/>
    </row>
    <row r="423" spans="1:6" x14ac:dyDescent="0.25">
      <c r="A423" s="2"/>
      <c r="B423" s="2" t="s">
        <v>701</v>
      </c>
      <c r="C423" s="1">
        <f>60+44.36</f>
        <v>104.36</v>
      </c>
      <c r="D423" s="7"/>
      <c r="E423" s="7"/>
    </row>
    <row r="424" spans="1:6" x14ac:dyDescent="0.25">
      <c r="A424" s="2"/>
      <c r="B424" s="2" t="s">
        <v>514</v>
      </c>
      <c r="C424" s="1">
        <f>120+25.381</f>
        <v>145.381</v>
      </c>
      <c r="D424" s="7"/>
      <c r="E424" s="7"/>
    </row>
    <row r="425" spans="1:6" x14ac:dyDescent="0.25">
      <c r="A425" s="2"/>
      <c r="B425" s="2" t="s">
        <v>516</v>
      </c>
      <c r="C425" s="1">
        <f>120+56.05</f>
        <v>176.05</v>
      </c>
      <c r="D425" s="7"/>
      <c r="E425" s="7"/>
    </row>
    <row r="426" spans="1:6" x14ac:dyDescent="0.25">
      <c r="A426" s="2"/>
      <c r="B426" s="2" t="s">
        <v>158</v>
      </c>
      <c r="C426" s="1">
        <f>180+49.276</f>
        <v>229.27600000000001</v>
      </c>
      <c r="D426" s="7"/>
      <c r="E426" s="7"/>
    </row>
    <row r="427" spans="1:6" x14ac:dyDescent="0.25">
      <c r="A427" s="2"/>
      <c r="B427" s="2" t="s">
        <v>156</v>
      </c>
      <c r="C427" s="1">
        <f>240+11.299</f>
        <v>251.29900000000001</v>
      </c>
      <c r="D427" s="7"/>
      <c r="E427" s="7"/>
    </row>
    <row r="428" spans="1:6" x14ac:dyDescent="0.25">
      <c r="A428" s="2"/>
      <c r="B428" s="2" t="s">
        <v>517</v>
      </c>
      <c r="C428" s="1">
        <f>240+27.558</f>
        <v>267.55799999999999</v>
      </c>
      <c r="D428" s="7"/>
      <c r="E428" s="7"/>
    </row>
    <row r="429" spans="1:6" x14ac:dyDescent="0.25">
      <c r="A429" s="2" t="s">
        <v>328</v>
      </c>
      <c r="B429" s="2" t="s">
        <v>159</v>
      </c>
      <c r="C429" s="1">
        <v>23.854000000000003</v>
      </c>
      <c r="D429" s="7"/>
      <c r="E429" s="7"/>
      <c r="F429" s="4"/>
    </row>
    <row r="430" spans="1:6" x14ac:dyDescent="0.25">
      <c r="A430" s="2"/>
      <c r="B430" s="2" t="s">
        <v>507</v>
      </c>
      <c r="C430" s="1">
        <v>34.117000000000004</v>
      </c>
      <c r="D430" s="7"/>
      <c r="E430" s="7"/>
      <c r="F430" s="4"/>
    </row>
    <row r="431" spans="1:6" x14ac:dyDescent="0.25">
      <c r="A431" s="2"/>
      <c r="B431" s="2" t="s">
        <v>511</v>
      </c>
      <c r="C431" s="1">
        <v>69.004999999999995</v>
      </c>
      <c r="D431" s="7" t="s">
        <v>915</v>
      </c>
      <c r="E431" s="7"/>
      <c r="F431" s="4"/>
    </row>
    <row r="432" spans="1:6" x14ac:dyDescent="0.25">
      <c r="A432" s="2"/>
      <c r="B432" s="2" t="s">
        <v>160</v>
      </c>
      <c r="C432" s="1">
        <v>83.50800000000001</v>
      </c>
      <c r="D432" s="7"/>
      <c r="E432" s="7"/>
      <c r="F432" s="4"/>
    </row>
    <row r="433" spans="1:6" x14ac:dyDescent="0.25">
      <c r="A433" s="2"/>
      <c r="B433" s="2" t="s">
        <v>268</v>
      </c>
      <c r="C433" s="1">
        <v>91.948999999999984</v>
      </c>
      <c r="D433" s="7"/>
      <c r="E433" s="7"/>
      <c r="F433" s="4"/>
    </row>
    <row r="434" spans="1:6" x14ac:dyDescent="0.25">
      <c r="A434" s="2"/>
      <c r="B434" s="2" t="s">
        <v>173</v>
      </c>
      <c r="C434" s="1">
        <v>102.429</v>
      </c>
      <c r="D434" s="7"/>
      <c r="E434" s="7"/>
      <c r="F434" s="4"/>
    </row>
    <row r="435" spans="1:6" x14ac:dyDescent="0.25">
      <c r="A435" s="2"/>
      <c r="B435" s="2" t="s">
        <v>508</v>
      </c>
      <c r="C435" s="1">
        <v>110.762</v>
      </c>
      <c r="D435" s="7"/>
      <c r="E435" s="7"/>
      <c r="F435" s="4"/>
    </row>
    <row r="436" spans="1:6" x14ac:dyDescent="0.25">
      <c r="A436" s="2"/>
      <c r="B436" s="2" t="s">
        <v>509</v>
      </c>
      <c r="C436" s="1">
        <v>114.601</v>
      </c>
      <c r="D436" s="7"/>
      <c r="E436" s="7"/>
      <c r="F436" s="4"/>
    </row>
    <row r="437" spans="1:6" x14ac:dyDescent="0.25">
      <c r="A437" s="2"/>
      <c r="B437" s="2" t="s">
        <v>269</v>
      </c>
      <c r="C437" s="1">
        <v>158.36100000000002</v>
      </c>
      <c r="D437" s="7"/>
      <c r="E437" s="7"/>
      <c r="F437" s="4"/>
    </row>
    <row r="438" spans="1:6" x14ac:dyDescent="0.25">
      <c r="A438" s="2"/>
      <c r="B438" s="2" t="s">
        <v>809</v>
      </c>
      <c r="C438" s="1">
        <v>190.82400000000001</v>
      </c>
      <c r="D438" s="7"/>
      <c r="E438" s="7"/>
      <c r="F438" s="4"/>
    </row>
    <row r="439" spans="1:6" x14ac:dyDescent="0.25">
      <c r="A439" s="2"/>
      <c r="B439" s="2" t="s">
        <v>161</v>
      </c>
      <c r="C439" s="1">
        <v>259.334</v>
      </c>
      <c r="D439" s="7"/>
      <c r="E439" s="7"/>
      <c r="F439" s="4"/>
    </row>
    <row r="440" spans="1:6" x14ac:dyDescent="0.25">
      <c r="A440" s="2"/>
      <c r="B440" s="2" t="s">
        <v>162</v>
      </c>
      <c r="C440" s="1">
        <v>263.19100000000003</v>
      </c>
      <c r="D440" s="7"/>
      <c r="E440" s="7"/>
      <c r="F440" s="4"/>
    </row>
    <row r="441" spans="1:6" x14ac:dyDescent="0.25">
      <c r="A441" s="2"/>
      <c r="B441" s="2" t="s">
        <v>510</v>
      </c>
      <c r="C441" s="1">
        <v>266.92</v>
      </c>
      <c r="D441" s="7"/>
      <c r="E441" s="7"/>
      <c r="F441" s="4"/>
    </row>
    <row r="442" spans="1:6" x14ac:dyDescent="0.25">
      <c r="A442" s="2"/>
      <c r="B442" s="2" t="s">
        <v>163</v>
      </c>
      <c r="C442" s="1">
        <v>272.49600000000004</v>
      </c>
      <c r="D442" s="7"/>
      <c r="E442" s="7"/>
      <c r="F442" s="4"/>
    </row>
    <row r="443" spans="1:6" x14ac:dyDescent="0.25">
      <c r="A443" s="2"/>
      <c r="B443" s="2" t="s">
        <v>512</v>
      </c>
      <c r="C443" s="1">
        <v>317.17200000000003</v>
      </c>
      <c r="D443" s="7"/>
      <c r="E443" s="7"/>
      <c r="F443" s="4"/>
    </row>
    <row r="444" spans="1:6" x14ac:dyDescent="0.25">
      <c r="A444" s="2" t="s">
        <v>329</v>
      </c>
      <c r="B444" s="2" t="s">
        <v>876</v>
      </c>
      <c r="C444" s="1">
        <v>23.411000000000001</v>
      </c>
      <c r="D444" s="8"/>
      <c r="E444" s="7"/>
      <c r="F444" s="4"/>
    </row>
    <row r="445" spans="1:6" x14ac:dyDescent="0.25">
      <c r="A445" s="2"/>
      <c r="B445" s="2" t="s">
        <v>394</v>
      </c>
      <c r="C445" s="1">
        <v>34.478999999999999</v>
      </c>
      <c r="D445" s="7"/>
      <c r="E445" s="7"/>
      <c r="F445" s="4"/>
    </row>
    <row r="446" spans="1:6" x14ac:dyDescent="0.25">
      <c r="A446" s="2"/>
      <c r="B446" s="2" t="s">
        <v>174</v>
      </c>
      <c r="C446" s="1">
        <v>40.950000000000003</v>
      </c>
      <c r="D446" s="7"/>
      <c r="E446" s="7"/>
      <c r="F446" s="4"/>
    </row>
    <row r="447" spans="1:6" x14ac:dyDescent="0.25">
      <c r="A447" s="2"/>
      <c r="B447" s="2" t="s">
        <v>568</v>
      </c>
      <c r="C447" s="1">
        <v>50.481999999999999</v>
      </c>
      <c r="D447" s="7"/>
      <c r="E447" s="7"/>
      <c r="F447" s="4"/>
    </row>
    <row r="448" spans="1:6" x14ac:dyDescent="0.25">
      <c r="A448" s="2"/>
      <c r="B448" s="2" t="s">
        <v>569</v>
      </c>
      <c r="C448" s="1">
        <v>54.045999999999999</v>
      </c>
      <c r="D448" s="7"/>
      <c r="E448" s="7"/>
      <c r="F448" s="4"/>
    </row>
    <row r="449" spans="1:6" x14ac:dyDescent="0.25">
      <c r="A449" s="2"/>
      <c r="B449" s="2" t="s">
        <v>506</v>
      </c>
      <c r="C449" s="1">
        <f>60+12.082</f>
        <v>72.081999999999994</v>
      </c>
      <c r="D449" s="7"/>
      <c r="E449" s="7"/>
      <c r="F449" s="4"/>
    </row>
    <row r="450" spans="1:6" x14ac:dyDescent="0.25">
      <c r="A450" s="2"/>
      <c r="B450" s="2" t="s">
        <v>906</v>
      </c>
      <c r="C450" s="1">
        <f>60+16.168</f>
        <v>76.168000000000006</v>
      </c>
      <c r="D450" s="7"/>
      <c r="E450" s="7"/>
      <c r="F450" s="4"/>
    </row>
    <row r="451" spans="1:6" x14ac:dyDescent="0.25">
      <c r="A451" s="2"/>
      <c r="B451" s="2" t="s">
        <v>164</v>
      </c>
      <c r="C451" s="1">
        <f>60+42.884</f>
        <v>102.884</v>
      </c>
      <c r="D451" s="7"/>
      <c r="E451" s="7"/>
      <c r="F451" s="4"/>
    </row>
    <row r="452" spans="1:6" x14ac:dyDescent="0.25">
      <c r="A452" s="2"/>
      <c r="B452" s="2" t="s">
        <v>165</v>
      </c>
      <c r="C452" s="1">
        <f>60+55.501</f>
        <v>115.501</v>
      </c>
      <c r="D452" s="7"/>
      <c r="E452" s="7"/>
      <c r="F452" s="4"/>
    </row>
    <row r="453" spans="1:6" x14ac:dyDescent="0.25">
      <c r="A453" s="2"/>
      <c r="B453" s="2" t="s">
        <v>570</v>
      </c>
      <c r="C453" s="1">
        <f>120+11.133</f>
        <v>131.13300000000001</v>
      </c>
      <c r="D453" s="7"/>
      <c r="E453" s="7"/>
      <c r="F453" s="4"/>
    </row>
    <row r="454" spans="1:6" x14ac:dyDescent="0.25">
      <c r="A454" s="2"/>
      <c r="B454" s="2" t="s">
        <v>166</v>
      </c>
      <c r="C454" s="1">
        <f>120+20.209</f>
        <v>140.209</v>
      </c>
      <c r="D454" s="7"/>
      <c r="E454" s="7"/>
      <c r="F454" s="4"/>
    </row>
    <row r="455" spans="1:6" x14ac:dyDescent="0.25">
      <c r="A455" s="2"/>
      <c r="B455" s="2" t="s">
        <v>810</v>
      </c>
      <c r="C455" s="1">
        <f>120+30.93</f>
        <v>150.93</v>
      </c>
      <c r="D455" s="7"/>
      <c r="E455" s="7"/>
      <c r="F455" s="4"/>
    </row>
    <row r="456" spans="1:6" x14ac:dyDescent="0.25">
      <c r="A456" s="2"/>
      <c r="B456" s="2" t="s">
        <v>175</v>
      </c>
      <c r="C456" s="1">
        <f>120+46.472</f>
        <v>166.47200000000001</v>
      </c>
      <c r="D456" s="7"/>
      <c r="E456" s="7"/>
      <c r="F456" s="4"/>
    </row>
    <row r="457" spans="1:6" x14ac:dyDescent="0.25">
      <c r="A457" s="2"/>
      <c r="B457" s="2" t="s">
        <v>167</v>
      </c>
      <c r="C457" s="1">
        <f>180+5.592</f>
        <v>185.59200000000001</v>
      </c>
      <c r="D457" s="7"/>
      <c r="E457" s="7"/>
      <c r="F457" s="4"/>
    </row>
    <row r="458" spans="1:6" x14ac:dyDescent="0.25">
      <c r="A458" s="2"/>
      <c r="B458" s="2" t="s">
        <v>571</v>
      </c>
      <c r="C458" s="1">
        <f>180+7.971</f>
        <v>187.971</v>
      </c>
      <c r="D458" s="7"/>
      <c r="E458" s="7"/>
      <c r="F458" s="4"/>
    </row>
    <row r="459" spans="1:6" x14ac:dyDescent="0.25">
      <c r="A459" s="2"/>
      <c r="B459" s="2" t="s">
        <v>572</v>
      </c>
      <c r="C459" s="1">
        <f>180+11.541</f>
        <v>191.541</v>
      </c>
      <c r="D459" s="7"/>
      <c r="E459" s="7"/>
      <c r="F459" s="4"/>
    </row>
    <row r="460" spans="1:6" x14ac:dyDescent="0.25">
      <c r="A460" s="2"/>
      <c r="B460" s="2" t="s">
        <v>168</v>
      </c>
      <c r="C460" s="1">
        <f>180+17.036</f>
        <v>197.036</v>
      </c>
      <c r="D460" s="7"/>
      <c r="E460" s="7"/>
      <c r="F460" s="4"/>
    </row>
    <row r="461" spans="1:6" x14ac:dyDescent="0.25">
      <c r="A461" s="2"/>
      <c r="B461" s="2" t="s">
        <v>270</v>
      </c>
      <c r="C461" s="1">
        <f>180+43.413</f>
        <v>223.41300000000001</v>
      </c>
      <c r="D461" s="7"/>
      <c r="E461" s="7"/>
      <c r="F461" s="4"/>
    </row>
    <row r="462" spans="1:6" x14ac:dyDescent="0.25">
      <c r="A462" s="2" t="s">
        <v>337</v>
      </c>
      <c r="B462" s="2" t="s">
        <v>833</v>
      </c>
      <c r="C462" s="1">
        <v>19.781999999999996</v>
      </c>
      <c r="D462" s="7"/>
      <c r="E462" s="7"/>
      <c r="F462" s="4"/>
    </row>
    <row r="463" spans="1:6" x14ac:dyDescent="0.25">
      <c r="A463" s="2"/>
      <c r="B463" s="2" t="s">
        <v>834</v>
      </c>
      <c r="C463" s="1">
        <v>23.231999999999996</v>
      </c>
      <c r="D463" s="7"/>
      <c r="E463" s="7"/>
      <c r="F463" s="4"/>
    </row>
    <row r="464" spans="1:6" x14ac:dyDescent="0.25">
      <c r="A464" s="2"/>
      <c r="B464" s="2" t="s">
        <v>835</v>
      </c>
      <c r="C464" s="1">
        <v>30.666</v>
      </c>
      <c r="D464" s="7"/>
      <c r="E464" s="7"/>
      <c r="F464" s="4"/>
    </row>
    <row r="465" spans="1:6" x14ac:dyDescent="0.25">
      <c r="A465" s="2"/>
      <c r="B465" s="2" t="s">
        <v>643</v>
      </c>
      <c r="C465" s="1">
        <v>38.798000000000002</v>
      </c>
      <c r="D465" s="7"/>
      <c r="E465" s="7"/>
      <c r="F465" s="4"/>
    </row>
    <row r="466" spans="1:6" x14ac:dyDescent="0.25">
      <c r="A466" s="2"/>
      <c r="B466" s="2" t="s">
        <v>169</v>
      </c>
      <c r="C466" s="1">
        <v>41.683</v>
      </c>
      <c r="D466" s="7"/>
      <c r="E466" s="7"/>
      <c r="F466" s="4"/>
    </row>
    <row r="467" spans="1:6" x14ac:dyDescent="0.25">
      <c r="A467" s="2"/>
      <c r="B467" s="2" t="s">
        <v>836</v>
      </c>
      <c r="C467" s="1">
        <v>45.125999999999998</v>
      </c>
      <c r="D467" s="7"/>
      <c r="E467" s="7"/>
      <c r="F467" s="4"/>
    </row>
    <row r="468" spans="1:6" x14ac:dyDescent="0.25">
      <c r="A468" s="2"/>
      <c r="B468" s="2" t="s">
        <v>837</v>
      </c>
      <c r="C468" s="1">
        <v>52.410000000000004</v>
      </c>
      <c r="D468" s="7"/>
      <c r="E468" s="7"/>
      <c r="F468" s="4"/>
    </row>
    <row r="469" spans="1:6" x14ac:dyDescent="0.25">
      <c r="A469" s="2"/>
      <c r="B469" s="2" t="s">
        <v>877</v>
      </c>
      <c r="C469" s="1">
        <v>62.333999999999996</v>
      </c>
      <c r="D469" s="7"/>
      <c r="E469" s="7"/>
      <c r="F469" s="4"/>
    </row>
    <row r="470" spans="1:6" x14ac:dyDescent="0.25">
      <c r="A470" s="2"/>
      <c r="B470" s="2" t="s">
        <v>838</v>
      </c>
      <c r="C470" s="1">
        <v>73.124000000000009</v>
      </c>
      <c r="D470" s="7"/>
      <c r="E470" s="7"/>
      <c r="F470" s="4"/>
    </row>
    <row r="471" spans="1:6" x14ac:dyDescent="0.25">
      <c r="A471" s="2"/>
      <c r="B471" s="10" t="s">
        <v>839</v>
      </c>
      <c r="C471" s="1">
        <v>79.845000000000013</v>
      </c>
      <c r="E471" s="7"/>
      <c r="F471" s="4"/>
    </row>
    <row r="472" spans="1:6" x14ac:dyDescent="0.25">
      <c r="A472" s="2"/>
      <c r="B472" s="2" t="s">
        <v>644</v>
      </c>
      <c r="C472" s="1">
        <v>85.692999999999998</v>
      </c>
      <c r="D472" s="7"/>
      <c r="E472" s="7"/>
      <c r="F472" s="4"/>
    </row>
    <row r="473" spans="1:6" x14ac:dyDescent="0.25">
      <c r="A473" s="2"/>
      <c r="B473" s="2" t="s">
        <v>645</v>
      </c>
      <c r="C473" s="1">
        <v>91.784000000000006</v>
      </c>
      <c r="D473" s="7"/>
      <c r="E473" s="7"/>
      <c r="F473" s="4"/>
    </row>
    <row r="474" spans="1:6" x14ac:dyDescent="0.25">
      <c r="A474" s="2"/>
      <c r="B474" s="2" t="s">
        <v>907</v>
      </c>
      <c r="C474" s="1">
        <v>103.45300000000002</v>
      </c>
      <c r="D474" s="7"/>
      <c r="E474" s="7"/>
      <c r="F474" s="4"/>
    </row>
    <row r="475" spans="1:6" x14ac:dyDescent="0.25">
      <c r="A475" s="2"/>
      <c r="B475" s="2" t="s">
        <v>646</v>
      </c>
      <c r="C475" s="1">
        <v>112.40900000000001</v>
      </c>
      <c r="D475" s="7"/>
      <c r="E475" s="7"/>
      <c r="F475" s="4"/>
    </row>
    <row r="476" spans="1:6" x14ac:dyDescent="0.25">
      <c r="A476" s="2"/>
      <c r="B476" s="2" t="s">
        <v>647</v>
      </c>
      <c r="C476" s="1">
        <v>118.50000000000001</v>
      </c>
      <c r="D476" s="7"/>
      <c r="E476" s="7"/>
      <c r="F476" s="4"/>
    </row>
    <row r="477" spans="1:6" x14ac:dyDescent="0.25">
      <c r="A477" s="2"/>
      <c r="B477" s="2" t="s">
        <v>840</v>
      </c>
      <c r="C477" s="1">
        <v>125.496</v>
      </c>
      <c r="D477" s="7"/>
      <c r="E477" s="7"/>
      <c r="F477" s="4"/>
    </row>
    <row r="478" spans="1:6" x14ac:dyDescent="0.25">
      <c r="A478" s="2"/>
      <c r="B478" s="2" t="s">
        <v>908</v>
      </c>
      <c r="C478" s="1">
        <v>135.67999999999998</v>
      </c>
      <c r="D478" s="7"/>
      <c r="E478" s="7"/>
      <c r="F478" s="4"/>
    </row>
    <row r="479" spans="1:6" x14ac:dyDescent="0.25">
      <c r="A479" s="2"/>
      <c r="B479" s="2" t="s">
        <v>841</v>
      </c>
      <c r="C479" s="1">
        <v>144.18299999999999</v>
      </c>
      <c r="D479" s="7"/>
      <c r="E479" s="7"/>
      <c r="F479" s="4"/>
    </row>
    <row r="480" spans="1:6" x14ac:dyDescent="0.25">
      <c r="A480" s="2"/>
      <c r="B480" s="2" t="s">
        <v>271</v>
      </c>
      <c r="C480" s="1">
        <v>150.59899999999999</v>
      </c>
      <c r="D480" s="7"/>
      <c r="E480" s="7"/>
      <c r="F480" s="4"/>
    </row>
    <row r="481" spans="1:6" x14ac:dyDescent="0.25">
      <c r="A481" s="2"/>
      <c r="B481" s="2" t="s">
        <v>170</v>
      </c>
      <c r="C481" s="1">
        <v>154.15199999999999</v>
      </c>
      <c r="D481" s="7"/>
      <c r="E481" s="7"/>
      <c r="F481" s="4"/>
    </row>
    <row r="482" spans="1:6" x14ac:dyDescent="0.25">
      <c r="A482" s="2"/>
      <c r="B482" s="2" t="s">
        <v>909</v>
      </c>
      <c r="C482" s="1">
        <v>160.27199999999999</v>
      </c>
      <c r="D482" s="7"/>
      <c r="E482" s="7"/>
      <c r="F482" s="4"/>
    </row>
    <row r="483" spans="1:6" x14ac:dyDescent="0.25">
      <c r="A483" s="2"/>
      <c r="B483" s="2" t="s">
        <v>272</v>
      </c>
      <c r="C483" s="1">
        <v>180.95400000000001</v>
      </c>
      <c r="D483" s="7"/>
      <c r="E483" s="7"/>
      <c r="F483" s="4"/>
    </row>
    <row r="484" spans="1:6" x14ac:dyDescent="0.25">
      <c r="A484" s="2"/>
      <c r="B484" s="2" t="s">
        <v>501</v>
      </c>
      <c r="C484" s="1">
        <v>185.125</v>
      </c>
      <c r="D484" s="7"/>
      <c r="E484" s="7"/>
      <c r="F484" s="4"/>
    </row>
    <row r="485" spans="1:6" x14ac:dyDescent="0.25">
      <c r="A485" s="2"/>
      <c r="B485" s="2" t="s">
        <v>842</v>
      </c>
      <c r="C485" s="1">
        <v>197.04399999999998</v>
      </c>
      <c r="D485" s="7"/>
      <c r="E485" s="7"/>
      <c r="F485" s="4"/>
    </row>
    <row r="486" spans="1:6" x14ac:dyDescent="0.25">
      <c r="A486" s="2"/>
      <c r="B486" s="2" t="s">
        <v>843</v>
      </c>
      <c r="C486" s="1">
        <v>214.964</v>
      </c>
      <c r="D486" s="7"/>
      <c r="E486" s="7"/>
      <c r="F486" s="4"/>
    </row>
    <row r="487" spans="1:6" x14ac:dyDescent="0.25">
      <c r="A487" s="2"/>
      <c r="B487" s="2" t="s">
        <v>844</v>
      </c>
      <c r="C487" s="1">
        <v>225.04</v>
      </c>
      <c r="D487" s="7"/>
      <c r="E487" s="7"/>
      <c r="F487" s="4"/>
    </row>
    <row r="488" spans="1:6" x14ac:dyDescent="0.25">
      <c r="A488" s="2"/>
      <c r="B488" s="2" t="s">
        <v>171</v>
      </c>
      <c r="C488" s="1">
        <v>231.42599999999999</v>
      </c>
      <c r="D488" s="7"/>
      <c r="E488" s="7"/>
      <c r="F488" s="4"/>
    </row>
    <row r="489" spans="1:6" x14ac:dyDescent="0.25">
      <c r="A489" s="2"/>
      <c r="B489" s="2" t="s">
        <v>273</v>
      </c>
      <c r="C489" s="1">
        <v>233.904</v>
      </c>
      <c r="D489" s="7"/>
      <c r="E489" s="7"/>
      <c r="F489" s="4"/>
    </row>
    <row r="490" spans="1:6" x14ac:dyDescent="0.25">
      <c r="A490" s="2"/>
      <c r="B490" s="2" t="s">
        <v>502</v>
      </c>
      <c r="C490" s="1">
        <v>243.53100000000001</v>
      </c>
      <c r="D490" s="7"/>
      <c r="E490" s="7"/>
      <c r="F490" s="4"/>
    </row>
    <row r="491" spans="1:6" x14ac:dyDescent="0.25">
      <c r="A491" s="2"/>
      <c r="B491" s="2" t="s">
        <v>503</v>
      </c>
      <c r="C491" s="1">
        <v>245.749</v>
      </c>
      <c r="D491" s="7"/>
      <c r="E491" s="7"/>
      <c r="F491" s="4"/>
    </row>
    <row r="492" spans="1:6" x14ac:dyDescent="0.25">
      <c r="A492" s="2"/>
      <c r="B492" s="2" t="s">
        <v>845</v>
      </c>
      <c r="C492" s="1">
        <v>252.81199999999998</v>
      </c>
      <c r="D492" s="7"/>
      <c r="E492" s="7"/>
      <c r="F492" s="4"/>
    </row>
    <row r="493" spans="1:6" x14ac:dyDescent="0.25">
      <c r="A493" s="2"/>
      <c r="B493" s="2" t="s">
        <v>172</v>
      </c>
      <c r="C493" s="1">
        <v>259.02799999999996</v>
      </c>
      <c r="D493" s="7"/>
      <c r="E493" s="7"/>
      <c r="F493" s="4"/>
    </row>
    <row r="494" spans="1:6" x14ac:dyDescent="0.25">
      <c r="A494" s="2"/>
      <c r="B494" s="2" t="s">
        <v>504</v>
      </c>
      <c r="C494" s="1">
        <v>265.14499999999998</v>
      </c>
      <c r="D494" s="7"/>
      <c r="E494" s="7"/>
      <c r="F494" s="4"/>
    </row>
    <row r="495" spans="1:6" x14ac:dyDescent="0.25">
      <c r="A495" s="2"/>
      <c r="B495" s="2" t="s">
        <v>846</v>
      </c>
      <c r="C495" s="1">
        <v>277.41799999999995</v>
      </c>
      <c r="D495" s="7"/>
      <c r="E495" s="7"/>
      <c r="F495" s="4"/>
    </row>
    <row r="496" spans="1:6" x14ac:dyDescent="0.25">
      <c r="A496" s="2"/>
      <c r="B496" s="2" t="s">
        <v>641</v>
      </c>
      <c r="C496" s="1">
        <v>285.41299999999995</v>
      </c>
      <c r="D496" s="7"/>
      <c r="E496" s="7"/>
      <c r="F496" s="4"/>
    </row>
    <row r="497" spans="1:6" x14ac:dyDescent="0.25">
      <c r="A497" s="2"/>
      <c r="B497" s="2" t="s">
        <v>505</v>
      </c>
      <c r="C497" s="1">
        <v>293.42899999999997</v>
      </c>
      <c r="D497" s="7"/>
      <c r="E497" s="7"/>
      <c r="F497" s="4"/>
    </row>
    <row r="498" spans="1:6" x14ac:dyDescent="0.25">
      <c r="A498" s="2"/>
      <c r="B498" s="2" t="s">
        <v>831</v>
      </c>
      <c r="C498" s="1">
        <v>299.60899999999998</v>
      </c>
      <c r="D498" s="7"/>
      <c r="E498" s="7"/>
      <c r="F498" s="4"/>
    </row>
    <row r="499" spans="1:6" x14ac:dyDescent="0.25">
      <c r="A499" s="2"/>
      <c r="B499" s="2" t="s">
        <v>642</v>
      </c>
      <c r="C499" s="1">
        <v>304.51099999999997</v>
      </c>
      <c r="D499" s="7"/>
      <c r="E499" s="7"/>
      <c r="F499" s="4"/>
    </row>
    <row r="500" spans="1:6" x14ac:dyDescent="0.25">
      <c r="A500" s="2"/>
      <c r="B500" s="2" t="s">
        <v>832</v>
      </c>
      <c r="C500" s="1">
        <v>312.37399999999997</v>
      </c>
      <c r="D500" s="7"/>
      <c r="E500" s="7"/>
      <c r="F500" s="4"/>
    </row>
    <row r="501" spans="1:6" x14ac:dyDescent="0.25">
      <c r="A501" s="2"/>
      <c r="B501" s="2" t="s">
        <v>847</v>
      </c>
      <c r="C501" s="1">
        <v>316.95999999999998</v>
      </c>
      <c r="D501" s="7"/>
      <c r="E501" s="7"/>
      <c r="F501" s="4"/>
    </row>
    <row r="502" spans="1:6" x14ac:dyDescent="0.25">
      <c r="A502" s="2" t="s">
        <v>330</v>
      </c>
      <c r="B502" s="2" t="s">
        <v>176</v>
      </c>
      <c r="C502" s="1">
        <v>22.132999999999999</v>
      </c>
      <c r="D502" s="7"/>
      <c r="E502" s="7"/>
      <c r="F502" s="4"/>
    </row>
    <row r="503" spans="1:6" x14ac:dyDescent="0.25">
      <c r="A503" s="2"/>
      <c r="B503" s="2" t="s">
        <v>177</v>
      </c>
      <c r="C503" s="1">
        <v>29.05</v>
      </c>
      <c r="D503" s="7"/>
      <c r="E503" s="7"/>
      <c r="F503" s="4"/>
    </row>
    <row r="504" spans="1:6" x14ac:dyDescent="0.25">
      <c r="A504" s="2"/>
      <c r="B504" s="2" t="s">
        <v>705</v>
      </c>
      <c r="C504" s="1">
        <v>30.736000000000001</v>
      </c>
      <c r="D504" s="7"/>
      <c r="E504" s="7"/>
      <c r="F504" s="4"/>
    </row>
    <row r="505" spans="1:6" x14ac:dyDescent="0.25">
      <c r="A505" s="2"/>
      <c r="B505" s="2" t="s">
        <v>490</v>
      </c>
      <c r="C505" s="1">
        <v>34.452000000000005</v>
      </c>
      <c r="D505" s="7"/>
      <c r="E505" s="7"/>
      <c r="F505" s="4"/>
    </row>
    <row r="506" spans="1:6" x14ac:dyDescent="0.25">
      <c r="A506" s="2"/>
      <c r="B506" s="2" t="s">
        <v>706</v>
      </c>
      <c r="C506" s="1">
        <v>36.511999999999993</v>
      </c>
      <c r="D506" s="7"/>
      <c r="E506" s="7"/>
      <c r="F506" s="4"/>
    </row>
    <row r="507" spans="1:6" x14ac:dyDescent="0.25">
      <c r="A507" s="2"/>
      <c r="B507" s="2" t="s">
        <v>178</v>
      </c>
      <c r="C507" s="1">
        <v>45.451000000000001</v>
      </c>
      <c r="D507" s="7"/>
      <c r="E507" s="7"/>
      <c r="F507" s="4"/>
    </row>
    <row r="508" spans="1:6" x14ac:dyDescent="0.25">
      <c r="A508" s="2"/>
      <c r="B508" s="2" t="s">
        <v>879</v>
      </c>
      <c r="C508" s="1">
        <v>50.958999999999996</v>
      </c>
      <c r="D508" s="7"/>
      <c r="E508" s="7"/>
      <c r="F508" s="4"/>
    </row>
    <row r="509" spans="1:6" x14ac:dyDescent="0.25">
      <c r="A509" s="2"/>
      <c r="B509" s="2" t="s">
        <v>179</v>
      </c>
      <c r="C509" s="1">
        <v>53.988999999999997</v>
      </c>
      <c r="D509" s="7"/>
      <c r="E509" s="7"/>
      <c r="F509" s="4"/>
    </row>
    <row r="510" spans="1:6" x14ac:dyDescent="0.25">
      <c r="A510" s="2"/>
      <c r="B510" s="2" t="s">
        <v>491</v>
      </c>
      <c r="C510" s="1">
        <v>58.321000000000005</v>
      </c>
      <c r="D510" s="7"/>
      <c r="E510" s="7"/>
      <c r="F510" s="4"/>
    </row>
    <row r="511" spans="1:6" x14ac:dyDescent="0.25">
      <c r="A511" s="2"/>
      <c r="B511" s="2" t="s">
        <v>492</v>
      </c>
      <c r="C511" s="1">
        <v>64.251000000000005</v>
      </c>
      <c r="D511" s="7"/>
      <c r="E511" s="7"/>
      <c r="F511" s="4"/>
    </row>
    <row r="512" spans="1:6" x14ac:dyDescent="0.25">
      <c r="A512" s="2"/>
      <c r="B512" s="2" t="s">
        <v>493</v>
      </c>
      <c r="C512" s="1">
        <v>66.355000000000004</v>
      </c>
      <c r="D512" s="7"/>
      <c r="E512" s="7"/>
      <c r="F512" s="4"/>
    </row>
    <row r="513" spans="1:6" x14ac:dyDescent="0.25">
      <c r="A513" s="2"/>
      <c r="B513" s="2" t="s">
        <v>494</v>
      </c>
      <c r="C513" s="1">
        <v>71.632000000000005</v>
      </c>
      <c r="D513" s="7"/>
      <c r="E513" s="7"/>
      <c r="F513" s="4"/>
    </row>
    <row r="514" spans="1:6" x14ac:dyDescent="0.25">
      <c r="A514" s="2"/>
      <c r="B514" s="2" t="s">
        <v>180</v>
      </c>
      <c r="C514" s="1">
        <v>76.528999999999996</v>
      </c>
      <c r="D514" s="7"/>
      <c r="E514" s="7"/>
      <c r="F514" s="4"/>
    </row>
    <row r="515" spans="1:6" x14ac:dyDescent="0.25">
      <c r="A515" s="2"/>
      <c r="B515" s="2" t="s">
        <v>181</v>
      </c>
      <c r="C515" s="1">
        <v>89.147999999999996</v>
      </c>
      <c r="D515" s="7"/>
      <c r="E515" s="7"/>
      <c r="F515" s="4"/>
    </row>
    <row r="516" spans="1:6" x14ac:dyDescent="0.25">
      <c r="A516" s="2"/>
      <c r="B516" s="2" t="s">
        <v>707</v>
      </c>
      <c r="C516" s="1">
        <v>91.713999999999999</v>
      </c>
      <c r="D516" s="7"/>
      <c r="E516" s="7"/>
      <c r="F516" s="4"/>
    </row>
    <row r="517" spans="1:6" x14ac:dyDescent="0.25">
      <c r="A517" s="2"/>
      <c r="B517" s="2" t="s">
        <v>182</v>
      </c>
      <c r="C517" s="1">
        <v>100.96299999999999</v>
      </c>
      <c r="D517" s="7"/>
      <c r="E517" s="7"/>
      <c r="F517" s="4"/>
    </row>
    <row r="518" spans="1:6" x14ac:dyDescent="0.25">
      <c r="A518" s="2"/>
      <c r="B518" s="2" t="s">
        <v>811</v>
      </c>
      <c r="C518" s="1">
        <v>103.13500000000001</v>
      </c>
      <c r="D518" s="7"/>
      <c r="E518" s="7"/>
      <c r="F518" s="4"/>
    </row>
    <row r="519" spans="1:6" x14ac:dyDescent="0.25">
      <c r="A519" s="2"/>
      <c r="B519" s="2" t="s">
        <v>879</v>
      </c>
      <c r="C519" s="1">
        <v>107.08600000000001</v>
      </c>
      <c r="D519" s="7"/>
      <c r="E519" s="7"/>
      <c r="F519" s="4"/>
    </row>
    <row r="520" spans="1:6" x14ac:dyDescent="0.25">
      <c r="A520" s="2"/>
      <c r="B520" s="2" t="s">
        <v>183</v>
      </c>
      <c r="C520" s="1">
        <v>109.00800000000001</v>
      </c>
      <c r="D520" s="7"/>
      <c r="E520" s="7"/>
      <c r="F520" s="4"/>
    </row>
    <row r="521" spans="1:6" x14ac:dyDescent="0.25">
      <c r="A521" s="2"/>
      <c r="B521" s="2" t="s">
        <v>708</v>
      </c>
      <c r="C521" s="1">
        <v>117.178</v>
      </c>
      <c r="D521" s="7"/>
      <c r="E521" s="7"/>
      <c r="F521" s="4"/>
    </row>
    <row r="522" spans="1:6" x14ac:dyDescent="0.25">
      <c r="A522" s="2"/>
      <c r="B522" s="2" t="s">
        <v>812</v>
      </c>
      <c r="C522" s="1">
        <v>119.40900000000001</v>
      </c>
      <c r="D522" s="7"/>
      <c r="E522" s="7"/>
      <c r="F522" s="4"/>
    </row>
    <row r="523" spans="1:6" x14ac:dyDescent="0.25">
      <c r="A523" s="2"/>
      <c r="B523" s="2" t="s">
        <v>495</v>
      </c>
      <c r="C523" s="1">
        <v>129.08600000000001</v>
      </c>
      <c r="D523" s="7"/>
      <c r="E523" s="7"/>
      <c r="F523" s="4"/>
    </row>
    <row r="524" spans="1:6" x14ac:dyDescent="0.25">
      <c r="A524" s="2"/>
      <c r="B524" s="2" t="s">
        <v>496</v>
      </c>
      <c r="C524" s="1">
        <v>134.82900000000001</v>
      </c>
      <c r="D524" s="7"/>
      <c r="E524" s="7"/>
      <c r="F524" s="4"/>
    </row>
    <row r="525" spans="1:6" x14ac:dyDescent="0.25">
      <c r="A525" s="2"/>
      <c r="B525" s="2" t="s">
        <v>497</v>
      </c>
      <c r="C525" s="1">
        <v>135.69400000000002</v>
      </c>
      <c r="D525" s="7"/>
      <c r="E525" s="7"/>
      <c r="F525" s="4"/>
    </row>
    <row r="526" spans="1:6" x14ac:dyDescent="0.25">
      <c r="A526" s="2"/>
      <c r="B526" s="2" t="s">
        <v>184</v>
      </c>
      <c r="C526" s="1">
        <v>147.786</v>
      </c>
      <c r="D526" s="7"/>
      <c r="E526" s="7"/>
      <c r="F526" s="4"/>
    </row>
    <row r="527" spans="1:6" x14ac:dyDescent="0.25">
      <c r="A527" s="2"/>
      <c r="B527" s="2" t="s">
        <v>880</v>
      </c>
      <c r="C527" s="1">
        <v>152.24</v>
      </c>
      <c r="D527" s="7"/>
      <c r="E527" s="7"/>
      <c r="F527" s="4"/>
    </row>
    <row r="528" spans="1:6" x14ac:dyDescent="0.25">
      <c r="A528" s="2"/>
      <c r="B528" s="2" t="s">
        <v>185</v>
      </c>
      <c r="C528" s="1">
        <v>155.03</v>
      </c>
      <c r="D528" s="7"/>
      <c r="E528" s="7"/>
      <c r="F528" s="4"/>
    </row>
    <row r="529" spans="1:6" x14ac:dyDescent="0.25">
      <c r="A529" s="2"/>
      <c r="B529" s="2" t="s">
        <v>709</v>
      </c>
      <c r="C529" s="1">
        <v>163.125</v>
      </c>
      <c r="D529" s="7"/>
      <c r="E529" s="7"/>
      <c r="F529" s="4"/>
    </row>
    <row r="530" spans="1:6" x14ac:dyDescent="0.25">
      <c r="A530" s="2"/>
      <c r="B530" s="2" t="s">
        <v>710</v>
      </c>
      <c r="C530" s="1">
        <v>168.929</v>
      </c>
      <c r="D530" s="7"/>
      <c r="E530" s="7"/>
      <c r="F530" s="4"/>
    </row>
    <row r="531" spans="1:6" x14ac:dyDescent="0.25">
      <c r="A531" s="2"/>
      <c r="B531" s="2" t="s">
        <v>711</v>
      </c>
      <c r="C531" s="1">
        <v>174.74299999999999</v>
      </c>
      <c r="D531" s="7"/>
      <c r="E531" s="7"/>
      <c r="F531" s="4"/>
    </row>
    <row r="532" spans="1:6" x14ac:dyDescent="0.25">
      <c r="A532" s="2"/>
      <c r="B532" s="2" t="s">
        <v>498</v>
      </c>
      <c r="C532" s="1">
        <v>184.25800000000001</v>
      </c>
      <c r="D532" s="7"/>
      <c r="E532" s="7"/>
      <c r="F532" s="4"/>
    </row>
    <row r="533" spans="1:6" x14ac:dyDescent="0.25">
      <c r="A533" s="2"/>
      <c r="B533" s="2" t="s">
        <v>712</v>
      </c>
      <c r="C533" s="1">
        <v>194.28300000000002</v>
      </c>
      <c r="D533" s="7"/>
      <c r="E533" s="7"/>
      <c r="F533" s="4"/>
    </row>
    <row r="534" spans="1:6" x14ac:dyDescent="0.25">
      <c r="A534" s="2"/>
      <c r="B534" s="2" t="s">
        <v>186</v>
      </c>
      <c r="C534" s="1">
        <v>199.93100000000001</v>
      </c>
      <c r="D534" s="7"/>
      <c r="E534" s="7"/>
      <c r="F534" s="4"/>
    </row>
    <row r="535" spans="1:6" x14ac:dyDescent="0.25">
      <c r="A535" s="2"/>
      <c r="B535" s="2" t="s">
        <v>210</v>
      </c>
      <c r="C535" s="1">
        <v>210.56100000000001</v>
      </c>
      <c r="D535" s="7"/>
      <c r="E535" s="7"/>
      <c r="F535" s="4"/>
    </row>
    <row r="536" spans="1:6" x14ac:dyDescent="0.25">
      <c r="A536" s="2"/>
      <c r="B536" s="2" t="s">
        <v>187</v>
      </c>
      <c r="C536" s="1">
        <v>216.453</v>
      </c>
      <c r="D536" s="7"/>
      <c r="E536" s="7"/>
      <c r="F536" s="4"/>
    </row>
    <row r="537" spans="1:6" x14ac:dyDescent="0.25">
      <c r="A537" s="2"/>
      <c r="B537" s="2" t="s">
        <v>813</v>
      </c>
      <c r="C537" s="1">
        <v>219.55600000000001</v>
      </c>
      <c r="D537" s="7"/>
      <c r="E537" s="7"/>
      <c r="F537" s="4"/>
    </row>
    <row r="538" spans="1:6" x14ac:dyDescent="0.25">
      <c r="A538" s="2"/>
      <c r="B538" s="2" t="s">
        <v>188</v>
      </c>
      <c r="C538" s="1">
        <v>221.91300000000001</v>
      </c>
      <c r="D538" s="7"/>
      <c r="E538" s="7"/>
      <c r="F538" s="4"/>
    </row>
    <row r="539" spans="1:6" x14ac:dyDescent="0.25">
      <c r="A539" s="2"/>
      <c r="B539" s="2" t="s">
        <v>713</v>
      </c>
      <c r="C539" s="1">
        <v>232.624</v>
      </c>
      <c r="D539" s="7"/>
      <c r="E539" s="7"/>
      <c r="F539" s="4"/>
    </row>
    <row r="540" spans="1:6" x14ac:dyDescent="0.25">
      <c r="A540" s="2"/>
      <c r="B540" s="2" t="s">
        <v>211</v>
      </c>
      <c r="C540" s="1">
        <v>239.44900000000001</v>
      </c>
      <c r="D540" s="7"/>
      <c r="E540" s="7"/>
      <c r="F540" s="4"/>
    </row>
    <row r="541" spans="1:6" x14ac:dyDescent="0.25">
      <c r="A541" s="2"/>
      <c r="B541" s="2" t="s">
        <v>499</v>
      </c>
      <c r="C541" s="1">
        <v>245.81299999999999</v>
      </c>
      <c r="D541" s="7"/>
      <c r="E541" s="7"/>
      <c r="F541" s="4"/>
    </row>
    <row r="542" spans="1:6" x14ac:dyDescent="0.25">
      <c r="A542" s="2"/>
      <c r="B542" s="2" t="s">
        <v>189</v>
      </c>
      <c r="C542" s="1">
        <v>257.53500000000003</v>
      </c>
      <c r="D542" s="7"/>
      <c r="E542" s="7"/>
      <c r="F542" s="4"/>
    </row>
    <row r="543" spans="1:6" x14ac:dyDescent="0.25">
      <c r="A543" s="2"/>
      <c r="B543" s="2" t="s">
        <v>190</v>
      </c>
      <c r="C543" s="1">
        <v>264.53300000000002</v>
      </c>
      <c r="D543" s="7"/>
      <c r="E543" s="7"/>
      <c r="F543" s="4"/>
    </row>
    <row r="544" spans="1:6" x14ac:dyDescent="0.25">
      <c r="A544" s="2"/>
      <c r="B544" s="2" t="s">
        <v>714</v>
      </c>
      <c r="C544" s="1">
        <v>285.221</v>
      </c>
      <c r="D544" s="7"/>
      <c r="E544" s="7"/>
      <c r="F544" s="4"/>
    </row>
    <row r="545" spans="1:6" x14ac:dyDescent="0.25">
      <c r="A545" s="2"/>
      <c r="B545" s="2" t="s">
        <v>191</v>
      </c>
      <c r="C545" s="1">
        <v>300.04500000000002</v>
      </c>
      <c r="D545" s="7"/>
      <c r="E545" s="7"/>
      <c r="F545" s="4"/>
    </row>
    <row r="546" spans="1:6" x14ac:dyDescent="0.25">
      <c r="A546" s="2"/>
      <c r="B546" s="2" t="s">
        <v>500</v>
      </c>
      <c r="C546" s="1">
        <v>303.55599999999998</v>
      </c>
      <c r="D546" s="7"/>
      <c r="E546" s="7"/>
      <c r="F546" s="4"/>
    </row>
    <row r="547" spans="1:6" x14ac:dyDescent="0.25">
      <c r="A547" s="2"/>
      <c r="B547" s="2" t="s">
        <v>192</v>
      </c>
      <c r="C547" s="1">
        <v>313.63400000000001</v>
      </c>
      <c r="D547" s="7"/>
      <c r="E547" s="7"/>
      <c r="F547" s="4"/>
    </row>
    <row r="548" spans="1:6" x14ac:dyDescent="0.25">
      <c r="A548" s="2"/>
      <c r="B548" s="2" t="s">
        <v>193</v>
      </c>
      <c r="C548" s="1">
        <v>317.06700000000001</v>
      </c>
      <c r="D548" s="7"/>
      <c r="E548" s="7"/>
      <c r="F548" s="4"/>
    </row>
    <row r="549" spans="1:6" x14ac:dyDescent="0.25">
      <c r="A549" s="2" t="s">
        <v>331</v>
      </c>
      <c r="B549" s="2" t="s">
        <v>274</v>
      </c>
      <c r="C549" s="1">
        <v>28.978999999999999</v>
      </c>
      <c r="D549" s="7"/>
      <c r="E549" s="7"/>
      <c r="F549" s="4"/>
    </row>
    <row r="550" spans="1:6" x14ac:dyDescent="0.25">
      <c r="A550" s="2"/>
      <c r="B550" s="2" t="s">
        <v>484</v>
      </c>
      <c r="C550" s="1">
        <v>32.418000000000006</v>
      </c>
      <c r="D550" s="7"/>
      <c r="E550" s="7"/>
      <c r="F550" s="4"/>
    </row>
    <row r="551" spans="1:6" x14ac:dyDescent="0.25">
      <c r="A551" s="2"/>
      <c r="B551" s="2" t="s">
        <v>910</v>
      </c>
      <c r="C551" s="1">
        <v>33.981000000000002</v>
      </c>
      <c r="D551" s="7"/>
      <c r="E551" s="7"/>
      <c r="F551" s="4"/>
    </row>
    <row r="552" spans="1:6" x14ac:dyDescent="0.25">
      <c r="A552" s="2"/>
      <c r="B552" s="2" t="s">
        <v>485</v>
      </c>
      <c r="C552" s="1">
        <v>40.244</v>
      </c>
      <c r="D552" s="7"/>
      <c r="E552" s="7"/>
      <c r="F552" s="4"/>
    </row>
    <row r="553" spans="1:6" x14ac:dyDescent="0.25">
      <c r="A553" s="2"/>
      <c r="B553" s="2" t="s">
        <v>814</v>
      </c>
      <c r="C553" s="1">
        <v>44.632999999999996</v>
      </c>
      <c r="D553" s="7"/>
      <c r="E553" s="7"/>
      <c r="F553" s="4"/>
    </row>
    <row r="554" spans="1:6" x14ac:dyDescent="0.25">
      <c r="A554" s="2"/>
      <c r="B554" s="2" t="s">
        <v>212</v>
      </c>
      <c r="C554" s="1">
        <v>50.760999999999996</v>
      </c>
      <c r="D554" s="7"/>
      <c r="E554" s="7"/>
      <c r="F554" s="4"/>
    </row>
    <row r="555" spans="1:6" x14ac:dyDescent="0.25">
      <c r="A555" s="2"/>
      <c r="B555" s="2" t="s">
        <v>194</v>
      </c>
      <c r="C555" s="1">
        <v>52.596000000000004</v>
      </c>
      <c r="D555" s="7"/>
      <c r="E555" s="7"/>
      <c r="F555" s="4"/>
    </row>
    <row r="556" spans="1:6" x14ac:dyDescent="0.25">
      <c r="A556" s="2"/>
      <c r="B556" s="2" t="s">
        <v>195</v>
      </c>
      <c r="C556" s="1">
        <v>56.433999999999997</v>
      </c>
      <c r="D556" s="7"/>
      <c r="E556" s="7"/>
      <c r="F556" s="4"/>
    </row>
    <row r="557" spans="1:6" x14ac:dyDescent="0.25">
      <c r="A557" s="2"/>
      <c r="B557" s="2" t="s">
        <v>815</v>
      </c>
      <c r="C557" s="1">
        <v>62.543999999999997</v>
      </c>
      <c r="D557" s="7"/>
      <c r="E557" s="7"/>
      <c r="F557" s="4"/>
    </row>
    <row r="558" spans="1:6" x14ac:dyDescent="0.25">
      <c r="A558" s="2"/>
      <c r="B558" s="2" t="s">
        <v>196</v>
      </c>
      <c r="C558" s="1">
        <v>64.731000000000009</v>
      </c>
      <c r="D558" s="7"/>
      <c r="E558" s="7"/>
      <c r="F558" s="4"/>
    </row>
    <row r="559" spans="1:6" x14ac:dyDescent="0.25">
      <c r="A559" s="2"/>
      <c r="B559" s="2" t="s">
        <v>197</v>
      </c>
      <c r="C559" s="1">
        <v>83.316999999999993</v>
      </c>
      <c r="D559" s="7"/>
      <c r="E559" s="7"/>
      <c r="F559" s="4"/>
    </row>
    <row r="560" spans="1:6" x14ac:dyDescent="0.25">
      <c r="A560" s="2"/>
      <c r="B560" s="2" t="s">
        <v>911</v>
      </c>
      <c r="C560" s="1">
        <v>96.768000000000001</v>
      </c>
      <c r="D560" s="7"/>
      <c r="E560" s="7"/>
      <c r="F560" s="4"/>
    </row>
    <row r="561" spans="1:6" x14ac:dyDescent="0.25">
      <c r="A561" s="2"/>
      <c r="B561" s="2" t="s">
        <v>912</v>
      </c>
      <c r="C561" s="1">
        <v>100.18600000000001</v>
      </c>
      <c r="D561" s="7"/>
      <c r="E561" s="7"/>
      <c r="F561" s="4"/>
    </row>
    <row r="562" spans="1:6" x14ac:dyDescent="0.25">
      <c r="A562" s="2"/>
      <c r="B562" s="2" t="s">
        <v>579</v>
      </c>
      <c r="C562" s="1">
        <v>113.157</v>
      </c>
      <c r="D562" s="7"/>
      <c r="E562" s="7"/>
      <c r="F562" s="4"/>
    </row>
    <row r="563" spans="1:6" x14ac:dyDescent="0.25">
      <c r="A563" s="2"/>
      <c r="B563" s="2" t="s">
        <v>198</v>
      </c>
      <c r="C563" s="1">
        <v>121.191</v>
      </c>
      <c r="D563" s="7"/>
      <c r="E563" s="7"/>
      <c r="F563" s="4"/>
    </row>
    <row r="564" spans="1:6" x14ac:dyDescent="0.25">
      <c r="A564" s="2"/>
      <c r="B564" s="2" t="s">
        <v>580</v>
      </c>
      <c r="C564" s="1">
        <v>128.13899999999998</v>
      </c>
      <c r="D564" s="7"/>
      <c r="E564" s="7"/>
      <c r="F564" s="4"/>
    </row>
    <row r="565" spans="1:6" x14ac:dyDescent="0.25">
      <c r="A565" s="2"/>
      <c r="B565" s="2" t="s">
        <v>486</v>
      </c>
      <c r="C565" s="1">
        <v>130.40299999999999</v>
      </c>
      <c r="D565" s="7"/>
      <c r="E565" s="7"/>
      <c r="F565" s="4"/>
    </row>
    <row r="566" spans="1:6" x14ac:dyDescent="0.25">
      <c r="A566" s="2"/>
      <c r="B566" s="2" t="s">
        <v>487</v>
      </c>
      <c r="C566" s="1">
        <v>133.279</v>
      </c>
      <c r="D566" s="7"/>
      <c r="E566" s="7"/>
      <c r="F566" s="4"/>
    </row>
    <row r="567" spans="1:6" x14ac:dyDescent="0.25">
      <c r="A567" s="2"/>
      <c r="B567" s="2" t="s">
        <v>488</v>
      </c>
      <c r="C567" s="1">
        <v>141.48499999999999</v>
      </c>
      <c r="D567" s="7"/>
      <c r="E567" s="7"/>
      <c r="F567" s="4"/>
    </row>
    <row r="568" spans="1:6" x14ac:dyDescent="0.25">
      <c r="A568" s="2"/>
      <c r="B568" s="2" t="s">
        <v>581</v>
      </c>
      <c r="C568" s="1">
        <v>152.30699999999999</v>
      </c>
      <c r="D568" s="7"/>
      <c r="E568" s="7"/>
      <c r="F568" s="4"/>
    </row>
    <row r="569" spans="1:6" x14ac:dyDescent="0.25">
      <c r="A569" s="2"/>
      <c r="B569" s="2" t="s">
        <v>275</v>
      </c>
      <c r="C569" s="1">
        <v>168.23599999999999</v>
      </c>
      <c r="D569" s="7"/>
      <c r="E569" s="7"/>
      <c r="F569" s="4"/>
    </row>
    <row r="570" spans="1:6" x14ac:dyDescent="0.25">
      <c r="A570" s="2"/>
      <c r="B570" s="2" t="s">
        <v>489</v>
      </c>
      <c r="C570" s="1">
        <v>198.54599999999999</v>
      </c>
      <c r="D570" s="7"/>
      <c r="E570" s="7"/>
      <c r="F570" s="4"/>
    </row>
    <row r="571" spans="1:6" x14ac:dyDescent="0.25">
      <c r="A571" s="2"/>
      <c r="B571" s="2" t="s">
        <v>199</v>
      </c>
      <c r="C571" s="1">
        <v>203.53</v>
      </c>
      <c r="D571" s="7"/>
      <c r="E571" s="7"/>
      <c r="F571" s="4"/>
    </row>
    <row r="572" spans="1:6" x14ac:dyDescent="0.25">
      <c r="A572" s="2"/>
      <c r="B572" s="2" t="s">
        <v>276</v>
      </c>
      <c r="C572" s="1">
        <v>250.09799999999998</v>
      </c>
      <c r="D572" s="7"/>
      <c r="E572" s="7"/>
      <c r="F572" s="4"/>
    </row>
    <row r="573" spans="1:6" x14ac:dyDescent="0.25">
      <c r="A573" s="2"/>
      <c r="B573" s="2" t="s">
        <v>200</v>
      </c>
      <c r="C573" s="1">
        <v>256.59399999999999</v>
      </c>
      <c r="D573" s="7"/>
      <c r="E573" s="7"/>
      <c r="F573" s="4"/>
    </row>
    <row r="574" spans="1:6" x14ac:dyDescent="0.25">
      <c r="A574" s="2"/>
      <c r="B574" s="2" t="s">
        <v>201</v>
      </c>
      <c r="C574" s="1">
        <v>266.74799999999999</v>
      </c>
      <c r="D574" s="7"/>
      <c r="E574" s="7"/>
      <c r="F574" s="4"/>
    </row>
    <row r="575" spans="1:6" x14ac:dyDescent="0.25">
      <c r="A575" s="2"/>
      <c r="B575" s="2" t="s">
        <v>202</v>
      </c>
      <c r="C575" s="1">
        <v>271.20999999999998</v>
      </c>
      <c r="D575" s="7"/>
      <c r="E575" s="7"/>
      <c r="F575" s="4"/>
    </row>
    <row r="576" spans="1:6" x14ac:dyDescent="0.25">
      <c r="A576" s="2"/>
      <c r="B576" s="2" t="s">
        <v>277</v>
      </c>
      <c r="C576" s="1">
        <v>309.005</v>
      </c>
      <c r="D576" s="7"/>
      <c r="E576" s="7"/>
      <c r="F576" s="4"/>
    </row>
    <row r="577" spans="1:6" x14ac:dyDescent="0.25">
      <c r="A577" s="2" t="s">
        <v>332</v>
      </c>
      <c r="B577" s="2" t="s">
        <v>878</v>
      </c>
      <c r="C577" s="1">
        <v>15.387</v>
      </c>
      <c r="D577" s="7"/>
      <c r="E577" s="7"/>
      <c r="F577" s="4"/>
    </row>
    <row r="578" spans="1:6" x14ac:dyDescent="0.25">
      <c r="A578" s="2"/>
      <c r="B578" s="2" t="s">
        <v>718</v>
      </c>
      <c r="C578" s="1">
        <v>26.454999999999998</v>
      </c>
      <c r="D578" s="7"/>
      <c r="E578" s="7"/>
      <c r="F578" s="4"/>
    </row>
    <row r="579" spans="1:6" x14ac:dyDescent="0.25">
      <c r="A579" s="2"/>
      <c r="B579" s="2" t="s">
        <v>881</v>
      </c>
      <c r="C579" s="1">
        <v>32.957999999999998</v>
      </c>
      <c r="D579" s="7"/>
      <c r="E579" s="7"/>
      <c r="F579" s="4"/>
    </row>
    <row r="580" spans="1:6" x14ac:dyDescent="0.25">
      <c r="A580" s="2"/>
      <c r="B580" s="2" t="s">
        <v>717</v>
      </c>
      <c r="C580" s="1">
        <v>35.330999999999989</v>
      </c>
      <c r="D580" s="7"/>
      <c r="E580" s="7"/>
      <c r="F580" s="4"/>
    </row>
    <row r="581" spans="1:6" x14ac:dyDescent="0.25">
      <c r="A581" s="2"/>
      <c r="B581" s="2" t="s">
        <v>203</v>
      </c>
      <c r="C581" s="1">
        <v>38.379999999999995</v>
      </c>
      <c r="D581" s="7"/>
      <c r="E581" s="7"/>
      <c r="F581" s="4"/>
    </row>
    <row r="582" spans="1:6" x14ac:dyDescent="0.25">
      <c r="A582" s="2"/>
      <c r="B582" s="2" t="s">
        <v>719</v>
      </c>
      <c r="C582" s="1">
        <v>44.795000000000002</v>
      </c>
      <c r="D582" s="7"/>
      <c r="E582" s="7"/>
      <c r="F582" s="4"/>
    </row>
    <row r="583" spans="1:6" x14ac:dyDescent="0.25">
      <c r="A583" s="2"/>
      <c r="B583" s="2" t="s">
        <v>720</v>
      </c>
      <c r="C583" s="1">
        <v>46.956999999999994</v>
      </c>
      <c r="D583" s="7"/>
      <c r="E583" s="7"/>
      <c r="F583" s="4"/>
    </row>
    <row r="584" spans="1:6" x14ac:dyDescent="0.25">
      <c r="A584" s="2"/>
      <c r="B584" s="2" t="s">
        <v>721</v>
      </c>
      <c r="C584" s="1">
        <v>52.878999999999991</v>
      </c>
      <c r="D584" s="7"/>
      <c r="E584" s="7"/>
      <c r="F584" s="4"/>
    </row>
    <row r="585" spans="1:6" x14ac:dyDescent="0.25">
      <c r="A585" s="2"/>
      <c r="B585" s="2" t="s">
        <v>734</v>
      </c>
      <c r="C585" s="1">
        <v>60.126999999999995</v>
      </c>
      <c r="D585" s="7"/>
      <c r="E585" s="7"/>
      <c r="F585" s="4"/>
    </row>
    <row r="586" spans="1:6" x14ac:dyDescent="0.25">
      <c r="A586" s="2"/>
      <c r="B586" s="2" t="s">
        <v>204</v>
      </c>
      <c r="C586" s="1">
        <v>56.487543859649122</v>
      </c>
      <c r="D586" s="7"/>
      <c r="E586" s="7"/>
      <c r="F586" s="4"/>
    </row>
    <row r="587" spans="1:6" x14ac:dyDescent="0.25">
      <c r="A587" s="2"/>
      <c r="B587" s="2" t="s">
        <v>722</v>
      </c>
      <c r="C587" s="1">
        <v>71.197000000000003</v>
      </c>
      <c r="D587" s="7"/>
      <c r="E587" s="7"/>
      <c r="F587" s="4"/>
    </row>
    <row r="588" spans="1:6" x14ac:dyDescent="0.25">
      <c r="A588" s="2"/>
      <c r="B588" s="2" t="s">
        <v>715</v>
      </c>
      <c r="C588" s="1">
        <v>84.228999999999999</v>
      </c>
      <c r="D588" s="7"/>
      <c r="E588" s="7"/>
      <c r="F588" s="4"/>
    </row>
    <row r="589" spans="1:6" x14ac:dyDescent="0.25">
      <c r="A589" s="2"/>
      <c r="B589" s="2" t="s">
        <v>716</v>
      </c>
      <c r="C589" s="1">
        <v>87.094999999999999</v>
      </c>
      <c r="D589" s="7"/>
      <c r="E589" s="7"/>
      <c r="F589" s="4"/>
    </row>
    <row r="590" spans="1:6" x14ac:dyDescent="0.25">
      <c r="A590" s="2"/>
      <c r="B590" s="2" t="s">
        <v>723</v>
      </c>
      <c r="C590" s="1">
        <v>89.768000000000001</v>
      </c>
      <c r="D590" s="7"/>
      <c r="E590" s="7"/>
      <c r="F590" s="4"/>
    </row>
    <row r="591" spans="1:6" x14ac:dyDescent="0.25">
      <c r="A591" s="2"/>
      <c r="B591" s="2" t="s">
        <v>724</v>
      </c>
      <c r="C591" s="1">
        <v>97.347000000000008</v>
      </c>
      <c r="D591" s="7"/>
      <c r="E591" s="7"/>
      <c r="F591" s="4"/>
    </row>
    <row r="592" spans="1:6" x14ac:dyDescent="0.25">
      <c r="A592" s="2"/>
      <c r="B592" s="2" t="s">
        <v>725</v>
      </c>
      <c r="C592" s="1">
        <v>102.34899999999999</v>
      </c>
      <c r="D592" s="7"/>
      <c r="E592" s="7"/>
      <c r="F592" s="4"/>
    </row>
    <row r="593" spans="1:6" x14ac:dyDescent="0.25">
      <c r="A593" s="2"/>
      <c r="B593" s="2" t="s">
        <v>479</v>
      </c>
      <c r="C593" s="1">
        <v>114.291</v>
      </c>
      <c r="D593" s="7"/>
      <c r="E593" s="7"/>
      <c r="F593" s="4"/>
    </row>
    <row r="594" spans="1:6" x14ac:dyDescent="0.25">
      <c r="A594" s="2"/>
      <c r="B594" s="2" t="s">
        <v>480</v>
      </c>
      <c r="C594" s="1">
        <v>121.989</v>
      </c>
      <c r="D594" s="7"/>
      <c r="E594" s="7"/>
      <c r="F594" s="4"/>
    </row>
    <row r="595" spans="1:6" x14ac:dyDescent="0.25">
      <c r="A595" s="2"/>
      <c r="B595" s="2" t="s">
        <v>726</v>
      </c>
      <c r="C595" s="1">
        <v>127.63199999999999</v>
      </c>
      <c r="D595" s="7"/>
      <c r="E595" s="7"/>
      <c r="F595" s="4"/>
    </row>
    <row r="596" spans="1:6" x14ac:dyDescent="0.25">
      <c r="A596" s="2"/>
      <c r="B596" s="2" t="s">
        <v>735</v>
      </c>
      <c r="C596" s="1">
        <v>130.46099999999998</v>
      </c>
      <c r="D596" s="7"/>
      <c r="E596" s="7"/>
      <c r="F596" s="4"/>
    </row>
    <row r="597" spans="1:6" x14ac:dyDescent="0.25">
      <c r="A597" s="2"/>
      <c r="B597" s="2" t="s">
        <v>205</v>
      </c>
      <c r="C597" s="1">
        <v>140.57599999999999</v>
      </c>
      <c r="D597" s="7"/>
      <c r="E597" s="7"/>
      <c r="F597" s="4"/>
    </row>
    <row r="598" spans="1:6" x14ac:dyDescent="0.25">
      <c r="A598" s="2"/>
      <c r="B598" s="2" t="s">
        <v>727</v>
      </c>
      <c r="C598" s="1">
        <v>142.63300000000001</v>
      </c>
      <c r="D598" s="7"/>
      <c r="E598" s="7"/>
      <c r="F598" s="4"/>
    </row>
    <row r="599" spans="1:6" x14ac:dyDescent="0.25">
      <c r="A599" s="2"/>
      <c r="B599" s="2" t="s">
        <v>728</v>
      </c>
      <c r="C599" s="1">
        <v>152.56399999999999</v>
      </c>
      <c r="D599" s="7"/>
      <c r="E599" s="7"/>
      <c r="F599" s="4"/>
    </row>
    <row r="600" spans="1:6" x14ac:dyDescent="0.25">
      <c r="A600" s="2"/>
      <c r="B600" s="2" t="s">
        <v>481</v>
      </c>
      <c r="C600" s="1">
        <v>154.95400000000001</v>
      </c>
      <c r="D600" s="7"/>
      <c r="E600" s="7"/>
      <c r="F600" s="4"/>
    </row>
    <row r="601" spans="1:6" x14ac:dyDescent="0.25">
      <c r="A601" s="2"/>
      <c r="B601" s="2" t="s">
        <v>729</v>
      </c>
      <c r="C601" s="1">
        <v>164.75899999999999</v>
      </c>
      <c r="D601" s="7"/>
      <c r="E601" s="7"/>
      <c r="F601" s="4"/>
    </row>
    <row r="602" spans="1:6" x14ac:dyDescent="0.25">
      <c r="A602" s="2"/>
      <c r="B602" s="2" t="s">
        <v>213</v>
      </c>
      <c r="C602" s="1">
        <v>167.65200000000002</v>
      </c>
      <c r="D602" s="7"/>
      <c r="E602" s="7"/>
      <c r="F602" s="4"/>
    </row>
    <row r="603" spans="1:6" x14ac:dyDescent="0.25">
      <c r="A603" s="2"/>
      <c r="B603" s="2" t="s">
        <v>214</v>
      </c>
      <c r="C603" s="1">
        <v>172.85999999999999</v>
      </c>
      <c r="D603" s="7"/>
      <c r="E603" s="7"/>
      <c r="F603" s="4"/>
    </row>
    <row r="604" spans="1:6" x14ac:dyDescent="0.25">
      <c r="A604" s="2"/>
      <c r="B604" s="2" t="s">
        <v>736</v>
      </c>
      <c r="C604" s="1">
        <v>178.35399999999998</v>
      </c>
      <c r="D604" s="7"/>
      <c r="E604" s="7"/>
      <c r="F604" s="4"/>
    </row>
    <row r="605" spans="1:6" x14ac:dyDescent="0.25">
      <c r="A605" s="2"/>
      <c r="B605" s="2" t="s">
        <v>206</v>
      </c>
      <c r="C605" s="1">
        <v>187.33</v>
      </c>
      <c r="D605" s="7"/>
      <c r="E605" s="7"/>
      <c r="F605" s="4"/>
    </row>
    <row r="606" spans="1:6" x14ac:dyDescent="0.25">
      <c r="A606" s="2"/>
      <c r="B606" s="2" t="s">
        <v>730</v>
      </c>
      <c r="C606" s="1">
        <v>189.72800000000001</v>
      </c>
      <c r="D606" s="7"/>
      <c r="E606" s="7"/>
      <c r="F606" s="4"/>
    </row>
    <row r="607" spans="1:6" x14ac:dyDescent="0.25">
      <c r="A607" s="2"/>
      <c r="B607" s="2" t="s">
        <v>278</v>
      </c>
      <c r="C607" s="1">
        <v>176.5016027088036</v>
      </c>
      <c r="D607" s="7"/>
      <c r="E607" s="7"/>
      <c r="F607" s="4"/>
    </row>
    <row r="608" spans="1:6" x14ac:dyDescent="0.25">
      <c r="A608" s="2"/>
      <c r="B608" s="2" t="s">
        <v>482</v>
      </c>
      <c r="C608" s="1">
        <v>199.197</v>
      </c>
      <c r="D608" s="7"/>
      <c r="E608" s="7"/>
      <c r="F608" s="4"/>
    </row>
    <row r="609" spans="1:6" x14ac:dyDescent="0.25">
      <c r="A609" s="2"/>
      <c r="B609" s="2" t="s">
        <v>731</v>
      </c>
      <c r="C609" s="1">
        <v>206.94</v>
      </c>
      <c r="D609" s="7"/>
      <c r="E609" s="7"/>
      <c r="F609" s="4"/>
    </row>
    <row r="610" spans="1:6" x14ac:dyDescent="0.25">
      <c r="A610" s="2"/>
      <c r="B610" s="2" t="s">
        <v>215</v>
      </c>
      <c r="C610" s="1">
        <v>216.15700000000001</v>
      </c>
      <c r="D610" s="7"/>
      <c r="E610" s="7"/>
      <c r="F610" s="4"/>
    </row>
    <row r="611" spans="1:6" x14ac:dyDescent="0.25">
      <c r="A611" s="2"/>
      <c r="B611" s="2" t="s">
        <v>207</v>
      </c>
      <c r="C611" s="1">
        <v>222.97800000000001</v>
      </c>
      <c r="D611" s="7"/>
      <c r="E611" s="7"/>
      <c r="F611" s="4"/>
    </row>
    <row r="612" spans="1:6" x14ac:dyDescent="0.25">
      <c r="A612" s="2"/>
      <c r="B612" s="2" t="s">
        <v>737</v>
      </c>
      <c r="C612" s="1">
        <v>226.27199999999999</v>
      </c>
      <c r="D612" s="7"/>
      <c r="E612" s="7"/>
      <c r="F612" s="4"/>
    </row>
    <row r="613" spans="1:6" x14ac:dyDescent="0.25">
      <c r="A613" s="2"/>
      <c r="B613" s="2" t="s">
        <v>738</v>
      </c>
      <c r="C613" s="1">
        <v>232.61799999999999</v>
      </c>
      <c r="D613" s="7"/>
      <c r="E613" s="7"/>
      <c r="F613" s="4"/>
    </row>
    <row r="614" spans="1:6" x14ac:dyDescent="0.25">
      <c r="A614" s="2"/>
      <c r="B614" s="2" t="s">
        <v>208</v>
      </c>
      <c r="C614" s="1">
        <v>244.173</v>
      </c>
      <c r="D614" s="7"/>
      <c r="E614" s="7"/>
      <c r="F614" s="4"/>
    </row>
    <row r="615" spans="1:6" x14ac:dyDescent="0.25">
      <c r="A615" s="2"/>
      <c r="B615" s="2" t="s">
        <v>732</v>
      </c>
      <c r="C615" s="1">
        <v>248.12700000000001</v>
      </c>
      <c r="D615" s="7"/>
      <c r="E615" s="7"/>
      <c r="F615" s="4"/>
    </row>
    <row r="616" spans="1:6" x14ac:dyDescent="0.25">
      <c r="A616" s="2"/>
      <c r="B616" s="2" t="s">
        <v>739</v>
      </c>
      <c r="C616" s="1">
        <v>252.19300000000001</v>
      </c>
      <c r="D616" s="7"/>
      <c r="E616" s="7"/>
      <c r="F616" s="4"/>
    </row>
    <row r="617" spans="1:6" x14ac:dyDescent="0.25">
      <c r="A617" s="2"/>
      <c r="B617" s="2" t="s">
        <v>740</v>
      </c>
      <c r="C617" s="1">
        <v>262.76500000000004</v>
      </c>
      <c r="D617" s="7"/>
      <c r="E617" s="7"/>
      <c r="F617" s="4"/>
    </row>
    <row r="618" spans="1:6" x14ac:dyDescent="0.25">
      <c r="A618" s="2"/>
      <c r="B618" s="2" t="s">
        <v>483</v>
      </c>
      <c r="C618" s="1">
        <v>272.96700000000004</v>
      </c>
      <c r="D618" s="7"/>
      <c r="E618" s="7"/>
      <c r="F618" s="4"/>
    </row>
    <row r="619" spans="1:6" x14ac:dyDescent="0.25">
      <c r="A619" s="2"/>
      <c r="B619" s="2" t="s">
        <v>279</v>
      </c>
      <c r="C619" s="1">
        <v>276.78600000000006</v>
      </c>
      <c r="D619" s="7"/>
      <c r="E619" s="7"/>
      <c r="F619" s="4"/>
    </row>
    <row r="620" spans="1:6" x14ac:dyDescent="0.25">
      <c r="A620" s="2"/>
      <c r="B620" s="2" t="s">
        <v>733</v>
      </c>
      <c r="C620" s="1">
        <v>286.72200000000004</v>
      </c>
      <c r="D620" s="7"/>
      <c r="E620" s="7"/>
      <c r="F620" s="4"/>
    </row>
    <row r="621" spans="1:6" x14ac:dyDescent="0.25">
      <c r="A621" s="2"/>
      <c r="B621" s="2" t="s">
        <v>209</v>
      </c>
      <c r="C621" s="1">
        <v>294.99200000000002</v>
      </c>
      <c r="D621" s="7"/>
      <c r="E621" s="7"/>
      <c r="F621" s="4"/>
    </row>
    <row r="622" spans="1:6" x14ac:dyDescent="0.25">
      <c r="A622" s="2"/>
      <c r="B622" s="2" t="s">
        <v>280</v>
      </c>
      <c r="C622" s="1">
        <v>298.01800000000003</v>
      </c>
      <c r="D622" s="7"/>
      <c r="E622" s="7"/>
      <c r="F622" s="4"/>
    </row>
    <row r="623" spans="1:6" x14ac:dyDescent="0.25">
      <c r="A623" s="2" t="s">
        <v>333</v>
      </c>
      <c r="B623" s="2" t="s">
        <v>26</v>
      </c>
      <c r="C623" s="1">
        <v>10.162000000000001</v>
      </c>
      <c r="D623" s="7"/>
      <c r="E623" s="7"/>
      <c r="F623" s="4"/>
    </row>
    <row r="624" spans="1:6" x14ac:dyDescent="0.25">
      <c r="A624" s="10"/>
      <c r="B624" s="2" t="s">
        <v>216</v>
      </c>
      <c r="C624" s="1">
        <v>14.880999999999998</v>
      </c>
      <c r="D624" s="7"/>
      <c r="E624" s="7"/>
      <c r="F624" s="4"/>
    </row>
    <row r="625" spans="1:6" x14ac:dyDescent="0.25">
      <c r="A625" s="2"/>
      <c r="B625" s="2" t="s">
        <v>217</v>
      </c>
      <c r="C625" s="1">
        <v>20.518999999999998</v>
      </c>
      <c r="D625" s="7"/>
      <c r="E625" s="7"/>
      <c r="F625" s="4"/>
    </row>
    <row r="626" spans="1:6" x14ac:dyDescent="0.25">
      <c r="A626" s="2"/>
      <c r="B626" s="2" t="s">
        <v>218</v>
      </c>
      <c r="C626" s="1">
        <v>24.795999999999999</v>
      </c>
      <c r="D626" s="7"/>
      <c r="E626" s="7"/>
      <c r="F626" s="4"/>
    </row>
    <row r="627" spans="1:6" x14ac:dyDescent="0.25">
      <c r="A627" s="2"/>
      <c r="B627" s="2" t="s">
        <v>219</v>
      </c>
      <c r="C627" s="1">
        <v>29.902999999999999</v>
      </c>
      <c r="D627" s="7"/>
      <c r="E627" s="7"/>
      <c r="F627" s="4"/>
    </row>
    <row r="628" spans="1:6" x14ac:dyDescent="0.25">
      <c r="A628" s="2"/>
      <c r="B628" s="2" t="s">
        <v>476</v>
      </c>
      <c r="C628" s="1">
        <v>42.387999999999998</v>
      </c>
      <c r="D628" s="7"/>
      <c r="E628" s="7"/>
      <c r="F628" s="4"/>
    </row>
    <row r="629" spans="1:6" x14ac:dyDescent="0.25">
      <c r="A629" s="2"/>
      <c r="B629" s="2" t="s">
        <v>816</v>
      </c>
      <c r="C629" s="1">
        <v>82.647000000000006</v>
      </c>
      <c r="D629" s="7"/>
      <c r="E629" s="7"/>
      <c r="F629" s="4"/>
    </row>
    <row r="630" spans="1:6" x14ac:dyDescent="0.25">
      <c r="A630" s="2"/>
      <c r="B630" s="2" t="s">
        <v>475</v>
      </c>
      <c r="C630" s="1">
        <v>87.451000000000008</v>
      </c>
      <c r="D630" s="7"/>
      <c r="E630" s="7"/>
      <c r="F630" s="4"/>
    </row>
    <row r="631" spans="1:6" x14ac:dyDescent="0.25">
      <c r="A631" s="2"/>
      <c r="B631" s="2" t="s">
        <v>817</v>
      </c>
      <c r="C631" s="1">
        <v>93.410999999999987</v>
      </c>
      <c r="D631" s="7"/>
      <c r="E631" s="7"/>
      <c r="F631" s="4"/>
    </row>
    <row r="632" spans="1:6" x14ac:dyDescent="0.25">
      <c r="A632" s="2"/>
      <c r="B632" s="2" t="s">
        <v>760</v>
      </c>
      <c r="C632" s="1">
        <v>122.55</v>
      </c>
      <c r="D632" s="7"/>
      <c r="E632" s="7"/>
      <c r="F632" s="4"/>
    </row>
    <row r="633" spans="1:6" x14ac:dyDescent="0.25">
      <c r="A633" s="2"/>
      <c r="B633" s="2" t="s">
        <v>818</v>
      </c>
      <c r="C633" s="1">
        <v>176.27300000000002</v>
      </c>
      <c r="D633" s="7" t="s">
        <v>915</v>
      </c>
      <c r="E633" s="7"/>
      <c r="F633" s="4"/>
    </row>
    <row r="634" spans="1:6" x14ac:dyDescent="0.25">
      <c r="A634" s="2"/>
      <c r="B634" s="2" t="s">
        <v>221</v>
      </c>
      <c r="C634" s="1">
        <v>182.417</v>
      </c>
      <c r="D634" s="7"/>
      <c r="E634" s="7"/>
      <c r="F634" s="4"/>
    </row>
    <row r="635" spans="1:6" x14ac:dyDescent="0.25">
      <c r="A635" s="2"/>
      <c r="B635" s="2" t="s">
        <v>477</v>
      </c>
      <c r="C635" s="1">
        <v>194.89500000000001</v>
      </c>
      <c r="D635" s="7"/>
      <c r="E635" s="7"/>
      <c r="F635" s="4"/>
    </row>
    <row r="636" spans="1:6" x14ac:dyDescent="0.25">
      <c r="A636" s="2"/>
      <c r="B636" s="2" t="s">
        <v>478</v>
      </c>
      <c r="C636" s="1">
        <v>201.51800000000003</v>
      </c>
      <c r="D636" s="7"/>
      <c r="E636" s="7"/>
      <c r="F636" s="4"/>
    </row>
    <row r="637" spans="1:6" x14ac:dyDescent="0.25">
      <c r="A637" s="2"/>
      <c r="B637" s="2" t="s">
        <v>761</v>
      </c>
      <c r="C637" s="1">
        <v>208.34700000000001</v>
      </c>
      <c r="D637" s="7"/>
      <c r="E637" s="7"/>
      <c r="F637" s="4"/>
    </row>
    <row r="638" spans="1:6" x14ac:dyDescent="0.25">
      <c r="A638" s="2"/>
      <c r="B638" s="2" t="s">
        <v>762</v>
      </c>
      <c r="C638" s="1">
        <v>225.488</v>
      </c>
      <c r="D638" s="7"/>
      <c r="E638" s="7"/>
      <c r="F638" s="4"/>
    </row>
    <row r="639" spans="1:6" x14ac:dyDescent="0.25">
      <c r="A639" s="2"/>
      <c r="B639" s="2" t="s">
        <v>220</v>
      </c>
      <c r="C639" s="1">
        <v>237.24900000000002</v>
      </c>
      <c r="D639" s="7"/>
      <c r="E639" s="7"/>
      <c r="F639" s="4"/>
    </row>
    <row r="640" spans="1:6" x14ac:dyDescent="0.25">
      <c r="A640" s="2"/>
      <c r="B640" s="2" t="s">
        <v>763</v>
      </c>
      <c r="C640" s="1">
        <v>260.80500000000001</v>
      </c>
      <c r="D640" s="7"/>
      <c r="E640" s="7"/>
      <c r="F640" s="4"/>
    </row>
    <row r="641" spans="1:6" x14ac:dyDescent="0.25">
      <c r="A641" s="2"/>
      <c r="B641" s="2" t="s">
        <v>281</v>
      </c>
      <c r="C641" s="1">
        <v>294.197</v>
      </c>
      <c r="D641" s="7"/>
      <c r="E641" s="7"/>
      <c r="F641" s="4"/>
    </row>
    <row r="642" spans="1:6" x14ac:dyDescent="0.25">
      <c r="A642" s="2" t="s">
        <v>338</v>
      </c>
      <c r="B642" s="2" t="s">
        <v>582</v>
      </c>
      <c r="C642" s="1">
        <v>14.506</v>
      </c>
      <c r="D642" s="7"/>
      <c r="E642" s="7"/>
      <c r="F642" s="4"/>
    </row>
    <row r="643" spans="1:6" x14ac:dyDescent="0.25">
      <c r="A643" s="2"/>
      <c r="B643" s="2" t="s">
        <v>472</v>
      </c>
      <c r="C643" s="1">
        <v>17.092000000000006</v>
      </c>
      <c r="D643" s="7"/>
      <c r="E643" s="7"/>
      <c r="F643" s="4"/>
    </row>
    <row r="644" spans="1:6" x14ac:dyDescent="0.25">
      <c r="A644" s="2"/>
      <c r="B644" s="2" t="s">
        <v>798</v>
      </c>
      <c r="C644" s="1">
        <v>21.582000000000001</v>
      </c>
      <c r="D644" s="7"/>
      <c r="E644" s="7"/>
      <c r="F644" s="4"/>
    </row>
    <row r="645" spans="1:6" x14ac:dyDescent="0.25">
      <c r="A645" s="2"/>
      <c r="B645" s="2" t="s">
        <v>222</v>
      </c>
      <c r="C645" s="1">
        <v>33.737000000000002</v>
      </c>
      <c r="D645" s="7"/>
      <c r="E645" s="7"/>
      <c r="F645" s="4"/>
    </row>
    <row r="646" spans="1:6" x14ac:dyDescent="0.25">
      <c r="A646" s="2"/>
      <c r="B646" s="2" t="s">
        <v>223</v>
      </c>
      <c r="C646" s="1">
        <v>39.058999999999997</v>
      </c>
      <c r="D646" s="7"/>
      <c r="E646" s="7"/>
      <c r="F646" s="4"/>
    </row>
    <row r="647" spans="1:6" x14ac:dyDescent="0.25">
      <c r="A647" s="2"/>
      <c r="B647" s="2" t="s">
        <v>395</v>
      </c>
      <c r="C647" s="1">
        <v>40.201000000000001</v>
      </c>
      <c r="E647" s="7"/>
      <c r="F647" s="4"/>
    </row>
    <row r="648" spans="1:6" x14ac:dyDescent="0.25">
      <c r="A648" s="2"/>
      <c r="B648" s="2" t="s">
        <v>819</v>
      </c>
      <c r="C648" s="1">
        <v>49.347000000000001</v>
      </c>
      <c r="D648" s="7"/>
      <c r="E648" s="7"/>
      <c r="F648" s="4"/>
    </row>
    <row r="649" spans="1:6" x14ac:dyDescent="0.25">
      <c r="A649" s="2"/>
      <c r="B649" s="2" t="s">
        <v>583</v>
      </c>
      <c r="C649" s="1">
        <v>56.93</v>
      </c>
      <c r="D649" s="7"/>
      <c r="E649" s="7"/>
      <c r="F649" s="4"/>
    </row>
    <row r="650" spans="1:6" x14ac:dyDescent="0.25">
      <c r="A650" s="2"/>
      <c r="B650" s="2" t="s">
        <v>591</v>
      </c>
      <c r="C650" s="1">
        <v>61.143999999999998</v>
      </c>
      <c r="E650" s="7"/>
      <c r="F650" s="4"/>
    </row>
    <row r="651" spans="1:6" x14ac:dyDescent="0.25">
      <c r="A651" s="2"/>
      <c r="B651" s="2" t="s">
        <v>882</v>
      </c>
      <c r="C651" s="1">
        <v>68.28</v>
      </c>
      <c r="D651" s="7"/>
      <c r="E651" s="7"/>
      <c r="F651" s="4"/>
    </row>
    <row r="652" spans="1:6" x14ac:dyDescent="0.25">
      <c r="A652" s="2"/>
      <c r="B652" s="10" t="s">
        <v>584</v>
      </c>
      <c r="C652" s="1">
        <v>75.881</v>
      </c>
      <c r="E652" s="7"/>
      <c r="F652" s="4"/>
    </row>
    <row r="653" spans="1:6" x14ac:dyDescent="0.25">
      <c r="A653" s="2"/>
      <c r="B653" s="2" t="s">
        <v>224</v>
      </c>
      <c r="C653" s="1">
        <v>86.563000000000002</v>
      </c>
      <c r="D653" s="7"/>
      <c r="E653" s="7"/>
      <c r="F653" s="4"/>
    </row>
    <row r="654" spans="1:6" x14ac:dyDescent="0.25">
      <c r="A654" s="2"/>
      <c r="B654" s="2" t="s">
        <v>592</v>
      </c>
      <c r="C654" s="1">
        <v>93.935000000000002</v>
      </c>
      <c r="D654" s="7"/>
      <c r="E654" s="7"/>
      <c r="F654" s="4"/>
    </row>
    <row r="655" spans="1:6" x14ac:dyDescent="0.25">
      <c r="A655" s="2"/>
      <c r="B655" s="2" t="s">
        <v>585</v>
      </c>
      <c r="C655" s="1">
        <v>101.629</v>
      </c>
      <c r="D655" s="7"/>
      <c r="E655" s="7"/>
      <c r="F655" s="4"/>
    </row>
    <row r="656" spans="1:6" x14ac:dyDescent="0.25">
      <c r="A656" s="2"/>
      <c r="B656" s="2" t="s">
        <v>800</v>
      </c>
      <c r="C656" s="1">
        <v>113.039</v>
      </c>
      <c r="D656" s="7"/>
      <c r="E656" s="7"/>
      <c r="F656" s="4"/>
    </row>
    <row r="657" spans="1:6" x14ac:dyDescent="0.25">
      <c r="A657" s="2"/>
      <c r="B657" s="2" t="s">
        <v>593</v>
      </c>
      <c r="C657" s="1">
        <v>117.453</v>
      </c>
      <c r="D657" s="7"/>
      <c r="E657" s="7"/>
      <c r="F657" s="4"/>
    </row>
    <row r="658" spans="1:6" x14ac:dyDescent="0.25">
      <c r="A658" s="2"/>
      <c r="B658" s="2" t="s">
        <v>474</v>
      </c>
      <c r="C658" s="1">
        <v>120.643</v>
      </c>
      <c r="D658" s="7"/>
      <c r="E658" s="7"/>
      <c r="F658" s="4"/>
    </row>
    <row r="659" spans="1:6" x14ac:dyDescent="0.25">
      <c r="A659" s="2"/>
      <c r="B659" s="2" t="s">
        <v>820</v>
      </c>
      <c r="C659" s="1">
        <v>127.41199999999998</v>
      </c>
      <c r="D659" s="7"/>
      <c r="E659" s="7"/>
      <c r="F659" s="4"/>
    </row>
    <row r="660" spans="1:6" x14ac:dyDescent="0.25">
      <c r="A660" s="2"/>
      <c r="B660" s="2" t="s">
        <v>586</v>
      </c>
      <c r="C660" s="1">
        <v>137.25099999999998</v>
      </c>
      <c r="D660" s="7"/>
      <c r="E660" s="7"/>
      <c r="F660" s="4"/>
    </row>
    <row r="661" spans="1:6" x14ac:dyDescent="0.25">
      <c r="A661" s="2"/>
      <c r="B661" s="2" t="s">
        <v>799</v>
      </c>
      <c r="C661" s="1">
        <v>151.72099999999998</v>
      </c>
      <c r="D661" s="7"/>
      <c r="E661" s="7"/>
      <c r="F661" s="4"/>
    </row>
    <row r="662" spans="1:6" x14ac:dyDescent="0.25">
      <c r="A662" s="2"/>
      <c r="B662" s="2" t="s">
        <v>594</v>
      </c>
      <c r="C662" s="1">
        <v>185.55699999999999</v>
      </c>
      <c r="D662" s="7"/>
      <c r="E662" s="7"/>
      <c r="F662" s="4"/>
    </row>
    <row r="663" spans="1:6" x14ac:dyDescent="0.25">
      <c r="A663" s="2"/>
      <c r="B663" s="2" t="s">
        <v>587</v>
      </c>
      <c r="C663" s="1">
        <v>188.85199999999998</v>
      </c>
      <c r="D663" s="7"/>
      <c r="E663" s="7"/>
      <c r="F663" s="4"/>
    </row>
    <row r="664" spans="1:6" x14ac:dyDescent="0.25">
      <c r="A664" s="2"/>
      <c r="B664" s="2" t="s">
        <v>588</v>
      </c>
      <c r="C664" s="1">
        <v>205.768</v>
      </c>
      <c r="D664" s="7"/>
      <c r="E664" s="7"/>
      <c r="F664" s="4"/>
    </row>
    <row r="665" spans="1:6" x14ac:dyDescent="0.25">
      <c r="A665" s="2"/>
      <c r="B665" s="2" t="s">
        <v>595</v>
      </c>
      <c r="C665" s="1">
        <v>218.63199999999998</v>
      </c>
      <c r="E665" s="7"/>
      <c r="F665" s="4"/>
    </row>
    <row r="666" spans="1:6" x14ac:dyDescent="0.25">
      <c r="A666" s="2"/>
      <c r="B666" s="2" t="s">
        <v>225</v>
      </c>
      <c r="C666" s="1">
        <v>232.86699999999999</v>
      </c>
      <c r="D666" s="7"/>
      <c r="E666" s="7"/>
      <c r="F666" s="4"/>
    </row>
    <row r="667" spans="1:6" x14ac:dyDescent="0.25">
      <c r="A667" s="2"/>
      <c r="B667" s="2" t="s">
        <v>589</v>
      </c>
      <c r="C667" s="1">
        <v>239.39399999999998</v>
      </c>
      <c r="D667" s="7"/>
      <c r="E667" s="7"/>
      <c r="F667" s="4"/>
    </row>
    <row r="668" spans="1:6" x14ac:dyDescent="0.25">
      <c r="A668" s="2"/>
      <c r="B668" s="2" t="s">
        <v>473</v>
      </c>
      <c r="C668" s="1">
        <v>244.50699999999998</v>
      </c>
      <c r="D668" s="7"/>
      <c r="E668" s="7"/>
      <c r="F668" s="4"/>
    </row>
    <row r="669" spans="1:6" x14ac:dyDescent="0.25">
      <c r="A669" s="2"/>
      <c r="B669" s="2" t="s">
        <v>596</v>
      </c>
      <c r="C669" s="1">
        <v>253.04299999999998</v>
      </c>
      <c r="D669" s="7"/>
      <c r="E669" s="7"/>
      <c r="F669" s="4"/>
    </row>
    <row r="670" spans="1:6" x14ac:dyDescent="0.25">
      <c r="A670" s="2"/>
      <c r="B670" s="2" t="s">
        <v>226</v>
      </c>
      <c r="C670" s="1">
        <v>264.53300000000002</v>
      </c>
      <c r="D670" s="7"/>
      <c r="E670" s="7"/>
      <c r="F670" s="4"/>
    </row>
    <row r="671" spans="1:6" x14ac:dyDescent="0.25">
      <c r="A671" s="2"/>
      <c r="B671" s="2" t="s">
        <v>227</v>
      </c>
      <c r="C671" s="1">
        <v>274.39800000000002</v>
      </c>
      <c r="D671" s="7"/>
      <c r="E671" s="7"/>
      <c r="F671" s="4"/>
    </row>
    <row r="672" spans="1:6" x14ac:dyDescent="0.25">
      <c r="A672" s="2"/>
      <c r="B672" s="10" t="s">
        <v>597</v>
      </c>
      <c r="C672" s="1">
        <v>280.65899999999999</v>
      </c>
      <c r="E672" s="7"/>
      <c r="F672" s="4"/>
    </row>
    <row r="673" spans="1:6" x14ac:dyDescent="0.25">
      <c r="A673" s="2"/>
      <c r="B673" s="2" t="s">
        <v>590</v>
      </c>
      <c r="C673" s="1">
        <v>302</v>
      </c>
      <c r="D673" s="7"/>
      <c r="E673" s="7"/>
      <c r="F673" s="4"/>
    </row>
    <row r="674" spans="1:6" x14ac:dyDescent="0.25">
      <c r="A674" s="2" t="s">
        <v>334</v>
      </c>
      <c r="B674" s="2" t="s">
        <v>228</v>
      </c>
      <c r="C674" s="1">
        <v>15.446</v>
      </c>
      <c r="D674" s="7"/>
      <c r="E674" s="7"/>
      <c r="F674" s="4"/>
    </row>
    <row r="675" spans="1:6" x14ac:dyDescent="0.25">
      <c r="A675" s="2"/>
      <c r="B675" s="2" t="s">
        <v>686</v>
      </c>
      <c r="C675" s="1">
        <v>22.847000000000001</v>
      </c>
      <c r="D675" s="7"/>
      <c r="E675" s="7"/>
      <c r="F675" s="4"/>
    </row>
    <row r="676" spans="1:6" x14ac:dyDescent="0.25">
      <c r="A676" s="2"/>
      <c r="B676" s="2" t="s">
        <v>697</v>
      </c>
      <c r="C676" s="1">
        <v>33.363999999999997</v>
      </c>
      <c r="D676" s="7"/>
      <c r="E676" s="7"/>
      <c r="F676" s="4"/>
    </row>
    <row r="677" spans="1:6" x14ac:dyDescent="0.25">
      <c r="A677" s="2"/>
      <c r="B677" s="2" t="s">
        <v>696</v>
      </c>
      <c r="C677" s="1">
        <v>39.74</v>
      </c>
      <c r="D677" s="7"/>
      <c r="E677" s="7"/>
      <c r="F677" s="4"/>
    </row>
    <row r="678" spans="1:6" x14ac:dyDescent="0.25">
      <c r="A678" s="2"/>
      <c r="B678" s="2" t="s">
        <v>687</v>
      </c>
      <c r="C678" s="1">
        <v>42.429000000000002</v>
      </c>
      <c r="D678" s="7"/>
      <c r="E678" s="7"/>
      <c r="F678" s="4"/>
    </row>
    <row r="679" spans="1:6" x14ac:dyDescent="0.25">
      <c r="A679" s="2"/>
      <c r="B679" s="2" t="s">
        <v>698</v>
      </c>
      <c r="C679" s="1">
        <v>52.39</v>
      </c>
      <c r="D679" s="7"/>
      <c r="E679" s="7"/>
    </row>
    <row r="680" spans="1:6" x14ac:dyDescent="0.25">
      <c r="A680" s="2"/>
      <c r="B680" s="2" t="s">
        <v>688</v>
      </c>
      <c r="C680" s="1">
        <v>63.024000000000001</v>
      </c>
      <c r="D680" s="7"/>
      <c r="E680" s="7"/>
    </row>
    <row r="681" spans="1:6" x14ac:dyDescent="0.25">
      <c r="A681" s="2"/>
      <c r="B681" s="2" t="s">
        <v>699</v>
      </c>
      <c r="C681" s="1">
        <v>77.082999999999998</v>
      </c>
      <c r="D681" s="7"/>
      <c r="E681" s="7"/>
    </row>
    <row r="682" spans="1:6" x14ac:dyDescent="0.25">
      <c r="A682" s="2"/>
      <c r="B682" s="2" t="s">
        <v>469</v>
      </c>
      <c r="C682" s="1">
        <v>90.242000000000004</v>
      </c>
      <c r="D682" s="7"/>
      <c r="E682" s="7"/>
    </row>
    <row r="683" spans="1:6" x14ac:dyDescent="0.25">
      <c r="A683" s="2"/>
      <c r="B683" s="2" t="s">
        <v>158</v>
      </c>
      <c r="C683" s="1">
        <v>95.018000000000001</v>
      </c>
      <c r="D683" s="7"/>
      <c r="E683" s="7"/>
    </row>
    <row r="684" spans="1:6" x14ac:dyDescent="0.25">
      <c r="A684" s="2"/>
      <c r="B684" s="2" t="s">
        <v>689</v>
      </c>
      <c r="C684" s="1">
        <v>99.621000000000009</v>
      </c>
      <c r="D684" s="7"/>
      <c r="E684" s="7"/>
    </row>
    <row r="685" spans="1:6" x14ac:dyDescent="0.25">
      <c r="A685" s="2"/>
      <c r="B685" s="2" t="s">
        <v>470</v>
      </c>
      <c r="C685" s="1">
        <v>108.89400000000001</v>
      </c>
      <c r="D685" s="7"/>
      <c r="E685" s="7"/>
    </row>
    <row r="686" spans="1:6" x14ac:dyDescent="0.25">
      <c r="A686" s="2"/>
      <c r="B686" s="2" t="s">
        <v>821</v>
      </c>
      <c r="C686" s="1">
        <v>115.41499999999999</v>
      </c>
      <c r="D686" s="7"/>
      <c r="E686" s="7"/>
    </row>
    <row r="687" spans="1:6" x14ac:dyDescent="0.25">
      <c r="A687" s="2"/>
      <c r="B687" s="2" t="s">
        <v>830</v>
      </c>
      <c r="C687" s="1">
        <v>127.88</v>
      </c>
      <c r="D687" s="7"/>
      <c r="E687" s="7"/>
    </row>
    <row r="688" spans="1:6" x14ac:dyDescent="0.25">
      <c r="A688" s="2"/>
      <c r="B688" s="2" t="s">
        <v>690</v>
      </c>
      <c r="C688" s="1">
        <v>143.953</v>
      </c>
      <c r="D688" s="7"/>
      <c r="E688" s="7"/>
    </row>
    <row r="689" spans="1:5" x14ac:dyDescent="0.25">
      <c r="A689" s="2"/>
      <c r="B689" s="2" t="s">
        <v>229</v>
      </c>
      <c r="C689" s="1">
        <v>161.429</v>
      </c>
      <c r="D689" s="7"/>
      <c r="E689" s="7"/>
    </row>
    <row r="690" spans="1:5" x14ac:dyDescent="0.25">
      <c r="A690" s="2"/>
      <c r="B690" s="2" t="s">
        <v>691</v>
      </c>
      <c r="C690" s="1">
        <v>167.15699999999998</v>
      </c>
      <c r="D690" s="7"/>
      <c r="E690" s="7"/>
    </row>
    <row r="691" spans="1:5" x14ac:dyDescent="0.25">
      <c r="A691" s="2"/>
      <c r="B691" s="2" t="s">
        <v>335</v>
      </c>
      <c r="C691" s="1">
        <v>181.15299999999999</v>
      </c>
      <c r="D691" s="7"/>
      <c r="E691" s="7"/>
    </row>
    <row r="692" spans="1:5" x14ac:dyDescent="0.25">
      <c r="A692" s="2"/>
      <c r="B692" s="2" t="s">
        <v>230</v>
      </c>
      <c r="C692" s="1">
        <v>188.792</v>
      </c>
      <c r="D692" s="7"/>
      <c r="E692" s="7"/>
    </row>
    <row r="693" spans="1:5" x14ac:dyDescent="0.25">
      <c r="A693" s="2"/>
      <c r="B693" s="2" t="s">
        <v>231</v>
      </c>
      <c r="C693" s="1">
        <v>202.02699999999999</v>
      </c>
      <c r="D693" s="7"/>
      <c r="E693" s="7"/>
    </row>
    <row r="694" spans="1:5" x14ac:dyDescent="0.25">
      <c r="A694" s="2"/>
      <c r="B694" s="2" t="s">
        <v>692</v>
      </c>
      <c r="C694" s="1">
        <v>210.262</v>
      </c>
      <c r="D694" s="7"/>
      <c r="E694" s="7"/>
    </row>
    <row r="695" spans="1:5" x14ac:dyDescent="0.25">
      <c r="A695" s="2"/>
      <c r="B695" s="2" t="s">
        <v>232</v>
      </c>
      <c r="C695" s="1">
        <v>227.619</v>
      </c>
      <c r="D695" s="7"/>
      <c r="E695" s="7"/>
    </row>
    <row r="696" spans="1:5" x14ac:dyDescent="0.25">
      <c r="A696" s="2"/>
      <c r="B696" s="2" t="s">
        <v>693</v>
      </c>
      <c r="C696" s="1">
        <v>233.53</v>
      </c>
      <c r="D696" s="7"/>
      <c r="E696" s="7"/>
    </row>
    <row r="697" spans="1:5" x14ac:dyDescent="0.25">
      <c r="A697" s="2"/>
      <c r="B697" s="2" t="s">
        <v>235</v>
      </c>
      <c r="C697" s="1">
        <v>246.05699999999999</v>
      </c>
      <c r="D697" s="7"/>
      <c r="E697" s="7"/>
    </row>
    <row r="698" spans="1:5" x14ac:dyDescent="0.25">
      <c r="A698" s="2"/>
      <c r="B698" s="2" t="s">
        <v>870</v>
      </c>
      <c r="C698" s="1">
        <v>251.36500000000001</v>
      </c>
      <c r="D698" s="7"/>
      <c r="E698" s="7"/>
    </row>
    <row r="699" spans="1:5" x14ac:dyDescent="0.25">
      <c r="A699" s="2"/>
      <c r="B699" s="2" t="s">
        <v>694</v>
      </c>
      <c r="C699" s="1">
        <v>263.39100000000002</v>
      </c>
      <c r="D699" s="7"/>
      <c r="E699" s="7"/>
    </row>
    <row r="700" spans="1:5" x14ac:dyDescent="0.25">
      <c r="A700" s="2"/>
      <c r="B700" s="2" t="s">
        <v>871</v>
      </c>
      <c r="C700" s="1">
        <v>286.19100000000003</v>
      </c>
      <c r="D700" s="7"/>
      <c r="E700" s="7"/>
    </row>
    <row r="701" spans="1:5" x14ac:dyDescent="0.25">
      <c r="A701" s="2"/>
      <c r="B701" s="2" t="s">
        <v>233</v>
      </c>
      <c r="C701" s="1">
        <v>290.589</v>
      </c>
      <c r="D701" s="7"/>
      <c r="E701" s="7"/>
    </row>
    <row r="702" spans="1:5" x14ac:dyDescent="0.25">
      <c r="A702" s="2"/>
      <c r="B702" s="2" t="s">
        <v>695</v>
      </c>
      <c r="C702" s="1">
        <v>296.83699999999999</v>
      </c>
      <c r="D702" s="7"/>
      <c r="E702" s="7"/>
    </row>
    <row r="703" spans="1:5" x14ac:dyDescent="0.25">
      <c r="A703" s="2"/>
      <c r="B703" s="2" t="s">
        <v>282</v>
      </c>
      <c r="C703" s="1">
        <v>308.202</v>
      </c>
      <c r="D703" s="7"/>
      <c r="E703" s="7"/>
    </row>
    <row r="704" spans="1:5" x14ac:dyDescent="0.25">
      <c r="A704" s="2"/>
      <c r="B704" s="2" t="s">
        <v>234</v>
      </c>
      <c r="C704" s="1">
        <v>315.33300000000003</v>
      </c>
      <c r="D704" s="7"/>
      <c r="E704" s="7"/>
    </row>
    <row r="705" spans="1:6" x14ac:dyDescent="0.25">
      <c r="A705" s="2"/>
      <c r="B705" s="2" t="s">
        <v>471</v>
      </c>
      <c r="C705" s="1">
        <f>300+27.468</f>
        <v>327.46800000000002</v>
      </c>
      <c r="D705" s="7"/>
      <c r="E705" s="7"/>
    </row>
    <row r="706" spans="1:6" x14ac:dyDescent="0.25">
      <c r="A706" s="2" t="s">
        <v>339</v>
      </c>
      <c r="B706" s="2" t="s">
        <v>283</v>
      </c>
      <c r="C706" s="1">
        <v>31.558999999999997</v>
      </c>
      <c r="D706" s="7"/>
      <c r="E706" s="7"/>
      <c r="F706" s="4"/>
    </row>
    <row r="707" spans="1:6" x14ac:dyDescent="0.25">
      <c r="A707" s="2"/>
      <c r="B707" s="2" t="s">
        <v>236</v>
      </c>
      <c r="C707" s="1">
        <v>36.177999999999997</v>
      </c>
      <c r="D707" s="7"/>
      <c r="E707" s="7"/>
      <c r="F707" s="4"/>
    </row>
    <row r="708" spans="1:6" x14ac:dyDescent="0.25">
      <c r="A708" s="2"/>
      <c r="B708" s="2" t="s">
        <v>237</v>
      </c>
      <c r="C708" s="1">
        <v>41.033999999999999</v>
      </c>
      <c r="D708" s="7"/>
      <c r="E708" s="7"/>
      <c r="F708" s="4"/>
    </row>
    <row r="709" spans="1:6" x14ac:dyDescent="0.25">
      <c r="A709" s="2"/>
      <c r="B709" s="2" t="s">
        <v>465</v>
      </c>
      <c r="C709" s="1">
        <v>44.338999999999999</v>
      </c>
      <c r="D709" s="7"/>
      <c r="E709" s="7"/>
      <c r="F709" s="4"/>
    </row>
    <row r="710" spans="1:6" x14ac:dyDescent="0.25">
      <c r="A710" s="2"/>
      <c r="B710" s="2" t="s">
        <v>883</v>
      </c>
      <c r="C710" s="1">
        <v>50.156999999999996</v>
      </c>
      <c r="D710" s="7"/>
      <c r="E710" s="7"/>
      <c r="F710" s="4"/>
    </row>
    <row r="711" spans="1:6" x14ac:dyDescent="0.25">
      <c r="A711" s="2"/>
      <c r="B711" s="2" t="s">
        <v>599</v>
      </c>
      <c r="C711" s="1">
        <v>70.431000000000012</v>
      </c>
      <c r="D711" s="7"/>
      <c r="E711" s="7"/>
      <c r="F711" s="4"/>
    </row>
    <row r="712" spans="1:6" x14ac:dyDescent="0.25">
      <c r="A712" s="2"/>
      <c r="B712" s="2" t="s">
        <v>238</v>
      </c>
      <c r="C712" s="1">
        <v>81.864000000000004</v>
      </c>
      <c r="D712" s="7"/>
      <c r="E712" s="7"/>
      <c r="F712" s="4"/>
    </row>
    <row r="713" spans="1:6" x14ac:dyDescent="0.25">
      <c r="A713" s="2"/>
      <c r="B713" s="2" t="s">
        <v>600</v>
      </c>
      <c r="C713" s="1">
        <v>88.275000000000006</v>
      </c>
      <c r="D713" s="7"/>
      <c r="E713" s="7"/>
      <c r="F713" s="4"/>
    </row>
    <row r="714" spans="1:6" x14ac:dyDescent="0.25">
      <c r="A714" s="2"/>
      <c r="B714" s="2" t="s">
        <v>601</v>
      </c>
      <c r="C714" s="1">
        <v>98.481999999999999</v>
      </c>
      <c r="D714" s="7"/>
      <c r="E714" s="7"/>
      <c r="F714" s="4"/>
    </row>
    <row r="715" spans="1:6" x14ac:dyDescent="0.25">
      <c r="A715" s="2"/>
      <c r="B715" s="2" t="s">
        <v>239</v>
      </c>
      <c r="C715" s="1">
        <v>105.28700000000001</v>
      </c>
      <c r="D715" s="7"/>
      <c r="E715" s="7"/>
      <c r="F715" s="4"/>
    </row>
    <row r="716" spans="1:6" x14ac:dyDescent="0.25">
      <c r="A716" s="2"/>
      <c r="B716" s="2" t="s">
        <v>602</v>
      </c>
      <c r="C716" s="1">
        <v>113.127</v>
      </c>
      <c r="D716" s="7"/>
      <c r="E716" s="7"/>
      <c r="F716" s="4"/>
    </row>
    <row r="717" spans="1:6" x14ac:dyDescent="0.25">
      <c r="A717" s="2"/>
      <c r="B717" s="2" t="s">
        <v>603</v>
      </c>
      <c r="C717" s="1">
        <v>127.236</v>
      </c>
      <c r="D717" s="7"/>
      <c r="E717" s="7"/>
      <c r="F717" s="4"/>
    </row>
    <row r="718" spans="1:6" x14ac:dyDescent="0.25">
      <c r="A718" s="2"/>
      <c r="B718" s="2" t="s">
        <v>240</v>
      </c>
      <c r="C718" s="1">
        <v>140.30900000000003</v>
      </c>
      <c r="D718" s="7"/>
      <c r="E718" s="7"/>
      <c r="F718" s="4"/>
    </row>
    <row r="719" spans="1:6" x14ac:dyDescent="0.25">
      <c r="A719" s="2"/>
      <c r="B719" s="2" t="s">
        <v>241</v>
      </c>
      <c r="C719" s="1">
        <v>151.37100000000001</v>
      </c>
      <c r="D719" s="7"/>
      <c r="E719" s="7"/>
      <c r="F719" s="4"/>
    </row>
    <row r="720" spans="1:6" x14ac:dyDescent="0.25">
      <c r="A720" s="2"/>
      <c r="B720" s="2" t="s">
        <v>242</v>
      </c>
      <c r="C720" s="1">
        <v>155.74800000000002</v>
      </c>
      <c r="D720" s="7"/>
      <c r="E720" s="7"/>
      <c r="F720" s="4"/>
    </row>
    <row r="721" spans="1:6" x14ac:dyDescent="0.25">
      <c r="A721" s="2"/>
      <c r="B721" s="2" t="s">
        <v>604</v>
      </c>
      <c r="C721" s="1">
        <v>172.334</v>
      </c>
      <c r="D721" s="7"/>
      <c r="E721" s="7"/>
      <c r="F721" s="4"/>
    </row>
    <row r="722" spans="1:6" x14ac:dyDescent="0.25">
      <c r="A722" s="2"/>
      <c r="B722" s="2" t="s">
        <v>243</v>
      </c>
      <c r="C722" s="1">
        <v>180.137</v>
      </c>
      <c r="D722" s="7"/>
      <c r="E722" s="7"/>
      <c r="F722" s="4"/>
    </row>
    <row r="723" spans="1:6" x14ac:dyDescent="0.25">
      <c r="A723" s="2"/>
      <c r="B723" s="2" t="s">
        <v>605</v>
      </c>
      <c r="C723" s="1">
        <v>190.94200000000001</v>
      </c>
      <c r="D723" s="7"/>
      <c r="E723" s="7"/>
      <c r="F723" s="4"/>
    </row>
    <row r="724" spans="1:6" x14ac:dyDescent="0.25">
      <c r="A724" s="2"/>
      <c r="B724" s="2" t="s">
        <v>244</v>
      </c>
      <c r="C724" s="1">
        <v>202.42200000000003</v>
      </c>
      <c r="D724" s="7"/>
      <c r="E724" s="7"/>
      <c r="F724" s="4"/>
    </row>
    <row r="725" spans="1:6" x14ac:dyDescent="0.25">
      <c r="A725" s="2"/>
      <c r="B725" s="2" t="s">
        <v>606</v>
      </c>
      <c r="C725" s="1">
        <v>203.15600000000001</v>
      </c>
      <c r="D725" s="7"/>
      <c r="E725" s="7"/>
      <c r="F725" s="4"/>
    </row>
    <row r="726" spans="1:6" x14ac:dyDescent="0.25">
      <c r="A726" s="2"/>
      <c r="B726" s="2" t="s">
        <v>466</v>
      </c>
      <c r="C726" s="1">
        <v>210.38900000000001</v>
      </c>
      <c r="D726" s="7"/>
      <c r="E726" s="7"/>
      <c r="F726" s="4"/>
    </row>
    <row r="727" spans="1:6" x14ac:dyDescent="0.25">
      <c r="A727" s="2"/>
      <c r="B727" s="2" t="s">
        <v>467</v>
      </c>
      <c r="C727" s="1">
        <v>215.46900000000002</v>
      </c>
      <c r="D727" s="7"/>
      <c r="E727" s="7"/>
      <c r="F727" s="4"/>
    </row>
    <row r="728" spans="1:6" x14ac:dyDescent="0.25">
      <c r="A728" s="2"/>
      <c r="B728" s="2" t="s">
        <v>884</v>
      </c>
      <c r="C728" s="1">
        <v>229.488</v>
      </c>
      <c r="D728" s="7"/>
      <c r="E728" s="7"/>
      <c r="F728" s="4"/>
    </row>
    <row r="729" spans="1:6" x14ac:dyDescent="0.25">
      <c r="A729" s="2"/>
      <c r="B729" s="2" t="s">
        <v>250</v>
      </c>
      <c r="C729" s="1">
        <v>240.70600000000002</v>
      </c>
      <c r="D729" s="7"/>
      <c r="E729" s="7"/>
      <c r="F729" s="4"/>
    </row>
    <row r="730" spans="1:6" x14ac:dyDescent="0.25">
      <c r="A730" s="2"/>
      <c r="B730" s="2" t="s">
        <v>245</v>
      </c>
      <c r="C730" s="1">
        <v>249.65900000000002</v>
      </c>
      <c r="D730" s="7"/>
      <c r="E730" s="7"/>
      <c r="F730" s="4"/>
    </row>
    <row r="731" spans="1:6" x14ac:dyDescent="0.25">
      <c r="A731" s="2"/>
      <c r="B731" s="2" t="s">
        <v>607</v>
      </c>
      <c r="C731" s="1">
        <v>257.87299999999999</v>
      </c>
      <c r="D731" s="7"/>
      <c r="E731" s="7"/>
      <c r="F731" s="4"/>
    </row>
    <row r="732" spans="1:6" x14ac:dyDescent="0.25">
      <c r="A732" s="2"/>
      <c r="B732" s="2" t="s">
        <v>246</v>
      </c>
      <c r="C732" s="1">
        <v>264.27199999999999</v>
      </c>
      <c r="D732" s="7"/>
      <c r="E732" s="7"/>
      <c r="F732" s="4"/>
    </row>
    <row r="733" spans="1:6" x14ac:dyDescent="0.25">
      <c r="A733" s="2"/>
      <c r="B733" s="2" t="s">
        <v>247</v>
      </c>
      <c r="C733" s="1">
        <v>267.10899999999998</v>
      </c>
      <c r="D733" s="7"/>
      <c r="E733" s="7"/>
      <c r="F733" s="4"/>
    </row>
    <row r="734" spans="1:6" x14ac:dyDescent="0.25">
      <c r="A734" s="2"/>
      <c r="B734" s="2" t="s">
        <v>608</v>
      </c>
      <c r="C734" s="1">
        <v>280.06999999999994</v>
      </c>
      <c r="D734" s="7"/>
      <c r="E734" s="7"/>
      <c r="F734" s="4"/>
    </row>
    <row r="735" spans="1:6" x14ac:dyDescent="0.25">
      <c r="A735" s="2"/>
      <c r="B735" s="2" t="s">
        <v>609</v>
      </c>
      <c r="C735" s="1">
        <v>295.25599999999997</v>
      </c>
      <c r="D735" s="7"/>
      <c r="E735" s="7"/>
      <c r="F735" s="4"/>
    </row>
    <row r="736" spans="1:6" x14ac:dyDescent="0.25">
      <c r="A736" s="2"/>
      <c r="B736" s="2" t="s">
        <v>248</v>
      </c>
      <c r="C736" s="1">
        <v>308.30699999999996</v>
      </c>
      <c r="D736" s="7"/>
      <c r="E736" s="7"/>
      <c r="F736" s="4"/>
    </row>
    <row r="737" spans="1:6" x14ac:dyDescent="0.25">
      <c r="A737" s="2"/>
      <c r="B737" s="2" t="s">
        <v>249</v>
      </c>
      <c r="C737" s="1">
        <v>310.49599999999998</v>
      </c>
      <c r="D737" s="7"/>
      <c r="E737" s="7"/>
      <c r="F737" s="4"/>
    </row>
    <row r="738" spans="1:6" x14ac:dyDescent="0.25">
      <c r="A738" s="2"/>
      <c r="B738" s="2" t="s">
        <v>468</v>
      </c>
      <c r="C738" s="1">
        <v>317.74099999999993</v>
      </c>
      <c r="D738" s="7"/>
      <c r="E738" s="7"/>
      <c r="F738" s="4"/>
    </row>
    <row r="739" spans="1:6" x14ac:dyDescent="0.25">
      <c r="A739" s="2"/>
      <c r="B739" s="2" t="s">
        <v>822</v>
      </c>
      <c r="C739" s="1">
        <v>328.21599999999995</v>
      </c>
      <c r="D739" s="7"/>
      <c r="E739" s="7"/>
      <c r="F739" s="4"/>
    </row>
    <row r="740" spans="1:6" x14ac:dyDescent="0.25">
      <c r="A740" s="2" t="s">
        <v>340</v>
      </c>
      <c r="B740" s="16" t="s">
        <v>892</v>
      </c>
      <c r="C740" s="1">
        <v>21.015000000000001</v>
      </c>
      <c r="D740" s="7"/>
      <c r="E740" s="7"/>
      <c r="F740" s="4"/>
    </row>
    <row r="741" spans="1:6" x14ac:dyDescent="0.25">
      <c r="A741" s="2"/>
      <c r="B741" s="16" t="s">
        <v>251</v>
      </c>
      <c r="C741" s="1">
        <v>23.753</v>
      </c>
      <c r="D741" s="7"/>
      <c r="E741" s="7"/>
      <c r="F741" s="4"/>
    </row>
    <row r="742" spans="1:6" x14ac:dyDescent="0.25">
      <c r="A742" s="2"/>
      <c r="B742" s="16" t="s">
        <v>252</v>
      </c>
      <c r="C742" s="1">
        <v>25.377000000000002</v>
      </c>
      <c r="D742" s="7"/>
      <c r="E742" s="7"/>
      <c r="F742" s="4"/>
    </row>
    <row r="743" spans="1:6" x14ac:dyDescent="0.25">
      <c r="A743" s="2"/>
      <c r="B743" s="16" t="s">
        <v>253</v>
      </c>
      <c r="C743" s="1">
        <v>27.661000000000001</v>
      </c>
      <c r="D743" s="7"/>
      <c r="E743" s="7"/>
      <c r="F743" s="4"/>
    </row>
    <row r="744" spans="1:6" x14ac:dyDescent="0.25">
      <c r="A744" s="2"/>
      <c r="B744" s="16" t="s">
        <v>254</v>
      </c>
      <c r="C744" s="1">
        <v>29.696999999999999</v>
      </c>
      <c r="D744" s="7"/>
      <c r="E744" s="7"/>
      <c r="F744" s="4"/>
    </row>
    <row r="745" spans="1:6" x14ac:dyDescent="0.25">
      <c r="A745" s="2"/>
      <c r="B745" s="16" t="s">
        <v>284</v>
      </c>
      <c r="C745" s="1">
        <v>35.99</v>
      </c>
      <c r="D745" s="7"/>
      <c r="E745" s="7"/>
      <c r="F745" s="4"/>
    </row>
    <row r="746" spans="1:6" x14ac:dyDescent="0.25">
      <c r="A746" s="2"/>
      <c r="B746" s="16" t="s">
        <v>626</v>
      </c>
      <c r="C746" s="1">
        <v>42.964000000000006</v>
      </c>
      <c r="D746" s="7"/>
      <c r="E746" s="7"/>
      <c r="F746" s="4"/>
    </row>
    <row r="747" spans="1:6" x14ac:dyDescent="0.25">
      <c r="A747" s="2"/>
      <c r="B747" s="16" t="s">
        <v>627</v>
      </c>
      <c r="C747" s="1">
        <v>50.935000000000002</v>
      </c>
      <c r="D747" s="7"/>
      <c r="E747" s="7"/>
      <c r="F747" s="4"/>
    </row>
    <row r="748" spans="1:6" x14ac:dyDescent="0.25">
      <c r="A748" s="2"/>
      <c r="B748" s="16" t="s">
        <v>628</v>
      </c>
      <c r="C748" s="1">
        <v>57.369000000000007</v>
      </c>
      <c r="D748" s="7"/>
      <c r="E748" s="7"/>
      <c r="F748" s="4"/>
    </row>
    <row r="749" spans="1:6" x14ac:dyDescent="0.25">
      <c r="A749" s="2"/>
      <c r="B749" s="16" t="s">
        <v>629</v>
      </c>
      <c r="C749" s="1">
        <v>62.459000000000003</v>
      </c>
      <c r="D749" s="7"/>
      <c r="E749" s="7"/>
      <c r="F749" s="4"/>
    </row>
    <row r="750" spans="1:6" x14ac:dyDescent="0.25">
      <c r="A750" s="2"/>
      <c r="B750" s="16" t="s">
        <v>255</v>
      </c>
      <c r="C750" s="1">
        <v>66.927000000000007</v>
      </c>
      <c r="D750" s="7"/>
      <c r="E750" s="7"/>
      <c r="F750" s="4"/>
    </row>
    <row r="751" spans="1:6" x14ac:dyDescent="0.25">
      <c r="A751" s="2"/>
      <c r="B751" s="16" t="s">
        <v>630</v>
      </c>
      <c r="C751" s="1">
        <v>75.121000000000009</v>
      </c>
      <c r="D751" s="7"/>
      <c r="E751" s="7"/>
      <c r="F751" s="4"/>
    </row>
    <row r="752" spans="1:6" x14ac:dyDescent="0.25">
      <c r="A752" s="2"/>
      <c r="B752" s="16" t="s">
        <v>631</v>
      </c>
      <c r="C752" s="1">
        <v>86.704000000000008</v>
      </c>
      <c r="D752" s="7"/>
      <c r="E752" s="7"/>
      <c r="F752" s="4"/>
    </row>
    <row r="753" spans="1:6" x14ac:dyDescent="0.25">
      <c r="A753" s="2"/>
      <c r="B753" s="16" t="s">
        <v>460</v>
      </c>
      <c r="C753" s="1">
        <v>92.579000000000008</v>
      </c>
      <c r="D753" s="7"/>
      <c r="E753" s="7"/>
      <c r="F753" s="4"/>
    </row>
    <row r="754" spans="1:6" x14ac:dyDescent="0.25">
      <c r="A754" s="2"/>
      <c r="B754" s="16" t="s">
        <v>886</v>
      </c>
      <c r="C754" s="1">
        <v>103.91</v>
      </c>
      <c r="D754" s="7"/>
      <c r="E754" s="7"/>
      <c r="F754" s="4"/>
    </row>
    <row r="755" spans="1:6" x14ac:dyDescent="0.25">
      <c r="A755" s="2"/>
      <c r="B755" s="16" t="s">
        <v>632</v>
      </c>
      <c r="C755" s="1">
        <v>114.367</v>
      </c>
      <c r="D755" s="7"/>
      <c r="E755" s="7"/>
      <c r="F755" s="4"/>
    </row>
    <row r="756" spans="1:6" x14ac:dyDescent="0.25">
      <c r="A756" s="2"/>
      <c r="B756" s="16" t="s">
        <v>461</v>
      </c>
      <c r="C756" s="1">
        <v>126.512</v>
      </c>
      <c r="D756" s="7"/>
      <c r="E756" s="7"/>
      <c r="F756" s="4"/>
    </row>
    <row r="757" spans="1:6" x14ac:dyDescent="0.25">
      <c r="A757" s="2"/>
      <c r="B757" s="16" t="s">
        <v>256</v>
      </c>
      <c r="C757" s="1">
        <v>131.19</v>
      </c>
      <c r="D757" s="7"/>
      <c r="E757" s="7"/>
      <c r="F757" s="4"/>
    </row>
    <row r="758" spans="1:6" x14ac:dyDescent="0.25">
      <c r="A758" s="2"/>
      <c r="B758" s="16" t="s">
        <v>285</v>
      </c>
      <c r="C758" s="1">
        <v>139.66800000000001</v>
      </c>
      <c r="D758" s="7"/>
      <c r="E758" s="7"/>
      <c r="F758" s="4"/>
    </row>
    <row r="759" spans="1:6" x14ac:dyDescent="0.25">
      <c r="A759" s="2"/>
      <c r="B759" s="16" t="s">
        <v>462</v>
      </c>
      <c r="C759" s="1">
        <v>149.65899999999999</v>
      </c>
      <c r="D759" s="7"/>
      <c r="E759" s="7"/>
      <c r="F759" s="4"/>
    </row>
    <row r="760" spans="1:6" x14ac:dyDescent="0.25">
      <c r="A760" s="2"/>
      <c r="B760" s="16" t="s">
        <v>463</v>
      </c>
      <c r="C760" s="1">
        <v>151.10399999999998</v>
      </c>
      <c r="D760" s="7"/>
      <c r="E760" s="7"/>
      <c r="F760" s="4"/>
    </row>
    <row r="761" spans="1:6" x14ac:dyDescent="0.25">
      <c r="A761" s="2"/>
      <c r="B761" s="16" t="s">
        <v>257</v>
      </c>
      <c r="C761" s="1">
        <v>163.678</v>
      </c>
      <c r="D761" s="7"/>
      <c r="E761" s="7"/>
      <c r="F761" s="4"/>
    </row>
    <row r="762" spans="1:6" x14ac:dyDescent="0.25">
      <c r="A762" s="2"/>
      <c r="B762" s="16" t="s">
        <v>258</v>
      </c>
      <c r="C762" s="1">
        <v>170.62599999999998</v>
      </c>
      <c r="D762" s="7"/>
      <c r="E762" s="7"/>
      <c r="F762" s="4"/>
    </row>
    <row r="763" spans="1:6" x14ac:dyDescent="0.25">
      <c r="A763" s="2"/>
      <c r="B763" s="16" t="s">
        <v>259</v>
      </c>
      <c r="C763" s="1">
        <v>176.67099999999999</v>
      </c>
      <c r="D763" s="7"/>
      <c r="E763" s="7"/>
      <c r="F763" s="4"/>
    </row>
    <row r="764" spans="1:6" x14ac:dyDescent="0.25">
      <c r="A764" s="2"/>
      <c r="B764" s="16" t="s">
        <v>893</v>
      </c>
      <c r="C764" s="1">
        <v>188.47499999999997</v>
      </c>
      <c r="D764" s="7"/>
      <c r="E764" s="7"/>
      <c r="F764" s="4"/>
    </row>
    <row r="765" spans="1:6" x14ac:dyDescent="0.25">
      <c r="A765" s="2"/>
      <c r="B765" s="16" t="s">
        <v>633</v>
      </c>
      <c r="C765" s="1">
        <v>196.19299999999998</v>
      </c>
      <c r="D765" s="7"/>
      <c r="E765" s="7"/>
      <c r="F765" s="4"/>
    </row>
    <row r="766" spans="1:6" x14ac:dyDescent="0.25">
      <c r="A766" s="2"/>
      <c r="B766" s="16" t="s">
        <v>260</v>
      </c>
      <c r="C766" s="1">
        <v>209.36099999999999</v>
      </c>
      <c r="D766" s="7"/>
      <c r="E766" s="7"/>
      <c r="F766" s="4"/>
    </row>
    <row r="767" spans="1:6" x14ac:dyDescent="0.25">
      <c r="A767" s="2"/>
      <c r="B767" s="16" t="s">
        <v>464</v>
      </c>
      <c r="C767" s="1">
        <v>213.49799999999999</v>
      </c>
      <c r="D767" s="7"/>
      <c r="E767" s="7"/>
      <c r="F767" s="4"/>
    </row>
    <row r="768" spans="1:6" x14ac:dyDescent="0.25">
      <c r="A768" s="2"/>
      <c r="B768" s="16" t="s">
        <v>634</v>
      </c>
      <c r="C768" s="1">
        <v>227.42500000000001</v>
      </c>
      <c r="D768" s="7"/>
      <c r="E768" s="7"/>
      <c r="F768" s="4"/>
    </row>
    <row r="769" spans="1:6" x14ac:dyDescent="0.25">
      <c r="A769" s="2"/>
      <c r="B769" s="16" t="s">
        <v>635</v>
      </c>
      <c r="C769" s="1">
        <v>232.11799999999999</v>
      </c>
      <c r="D769" s="7"/>
      <c r="E769" s="7"/>
      <c r="F769" s="4"/>
    </row>
    <row r="770" spans="1:6" x14ac:dyDescent="0.25">
      <c r="A770" s="2"/>
      <c r="B770" s="16" t="s">
        <v>261</v>
      </c>
      <c r="C770" s="1">
        <v>243.08499999999998</v>
      </c>
      <c r="D770" s="7"/>
      <c r="E770" s="7"/>
      <c r="F770" s="4"/>
    </row>
    <row r="771" spans="1:6" x14ac:dyDescent="0.25">
      <c r="A771" s="2"/>
      <c r="B771" s="16" t="s">
        <v>262</v>
      </c>
      <c r="C771" s="1">
        <v>248.99299999999999</v>
      </c>
      <c r="D771" s="7"/>
      <c r="E771" s="7"/>
      <c r="F771" s="4"/>
    </row>
    <row r="772" spans="1:6" x14ac:dyDescent="0.25">
      <c r="A772" s="2"/>
      <c r="B772" s="16" t="s">
        <v>636</v>
      </c>
      <c r="C772" s="1">
        <v>251.27999999999997</v>
      </c>
      <c r="D772" s="7"/>
      <c r="E772" s="7"/>
      <c r="F772" s="4"/>
    </row>
    <row r="773" spans="1:6" x14ac:dyDescent="0.25">
      <c r="A773" s="2"/>
      <c r="B773" s="16" t="s">
        <v>823</v>
      </c>
      <c r="C773" s="1">
        <v>257.18899999999996</v>
      </c>
      <c r="D773" s="7"/>
      <c r="E773" s="7"/>
      <c r="F773" s="4"/>
    </row>
    <row r="774" spans="1:6" x14ac:dyDescent="0.25">
      <c r="A774" s="2"/>
      <c r="B774" s="16" t="s">
        <v>263</v>
      </c>
      <c r="C774" s="1">
        <v>260.63799999999998</v>
      </c>
      <c r="D774" s="7"/>
      <c r="E774" s="7"/>
      <c r="F774" s="4"/>
    </row>
    <row r="775" spans="1:6" x14ac:dyDescent="0.25">
      <c r="A775" s="2"/>
      <c r="B775" s="16" t="s">
        <v>637</v>
      </c>
      <c r="C775" s="1">
        <v>269.79799999999994</v>
      </c>
      <c r="D775" s="7"/>
      <c r="E775" s="7"/>
      <c r="F775" s="4"/>
    </row>
    <row r="776" spans="1:6" x14ac:dyDescent="0.25">
      <c r="A776" s="2"/>
      <c r="B776" s="16" t="s">
        <v>638</v>
      </c>
      <c r="C776" s="1">
        <v>276.93899999999996</v>
      </c>
      <c r="D776" s="7"/>
      <c r="E776" s="7"/>
      <c r="F776" s="4"/>
    </row>
    <row r="777" spans="1:6" x14ac:dyDescent="0.25">
      <c r="A777" s="2"/>
      <c r="B777" s="16" t="s">
        <v>639</v>
      </c>
      <c r="C777" s="1">
        <v>290.87299999999999</v>
      </c>
      <c r="D777" s="7"/>
      <c r="E777" s="7"/>
      <c r="F777" s="4"/>
    </row>
    <row r="778" spans="1:6" x14ac:dyDescent="0.25">
      <c r="A778" s="2"/>
      <c r="B778" s="16" t="s">
        <v>640</v>
      </c>
      <c r="C778" s="1">
        <v>313.06699999999995</v>
      </c>
      <c r="D778" s="7"/>
      <c r="E778" s="7"/>
      <c r="F778" s="4"/>
    </row>
    <row r="779" spans="1:6" x14ac:dyDescent="0.25">
      <c r="A779" s="2" t="s">
        <v>341</v>
      </c>
      <c r="B779" s="16" t="s">
        <v>611</v>
      </c>
      <c r="C779" s="1">
        <v>6.53</v>
      </c>
      <c r="E779" s="7"/>
      <c r="F779" s="4"/>
    </row>
    <row r="780" spans="1:6" x14ac:dyDescent="0.25">
      <c r="A780" s="2"/>
      <c r="B780" s="16" t="s">
        <v>286</v>
      </c>
      <c r="C780" s="1">
        <v>11.154999999999999</v>
      </c>
      <c r="E780" s="7"/>
      <c r="F780" s="4"/>
    </row>
    <row r="781" spans="1:6" x14ac:dyDescent="0.25">
      <c r="A781" s="2"/>
      <c r="B781" s="16" t="s">
        <v>610</v>
      </c>
      <c r="C781" s="1">
        <v>12.487</v>
      </c>
      <c r="E781" s="7"/>
    </row>
    <row r="782" spans="1:6" x14ac:dyDescent="0.25">
      <c r="A782" s="2"/>
      <c r="B782" s="17" t="s">
        <v>824</v>
      </c>
      <c r="C782" s="1">
        <v>21.361999999999998</v>
      </c>
      <c r="E782" s="7"/>
    </row>
    <row r="783" spans="1:6" x14ac:dyDescent="0.25">
      <c r="A783" s="2"/>
      <c r="B783" s="16" t="s">
        <v>452</v>
      </c>
      <c r="C783" s="1">
        <v>28.745999999999999</v>
      </c>
      <c r="E783" s="7"/>
    </row>
    <row r="784" spans="1:6" x14ac:dyDescent="0.25">
      <c r="A784" s="2"/>
      <c r="B784" s="16" t="s">
        <v>612</v>
      </c>
      <c r="C784" s="1">
        <v>38.713000000000001</v>
      </c>
      <c r="E784" s="7"/>
    </row>
    <row r="785" spans="1:5" x14ac:dyDescent="0.25">
      <c r="A785" s="2"/>
      <c r="B785" s="16" t="s">
        <v>885</v>
      </c>
      <c r="C785" s="1">
        <v>42.554000000000002</v>
      </c>
      <c r="E785" s="7"/>
    </row>
    <row r="786" spans="1:5" x14ac:dyDescent="0.25">
      <c r="A786" s="2"/>
      <c r="B786" s="16" t="s">
        <v>648</v>
      </c>
      <c r="C786" s="1">
        <v>48.579000000000001</v>
      </c>
      <c r="E786" s="7"/>
    </row>
    <row r="787" spans="1:5" x14ac:dyDescent="0.25">
      <c r="A787" s="2"/>
      <c r="B787" s="16" t="s">
        <v>649</v>
      </c>
      <c r="C787" s="1">
        <v>52.777000000000001</v>
      </c>
      <c r="E787" s="7"/>
    </row>
    <row r="788" spans="1:5" x14ac:dyDescent="0.25">
      <c r="A788" s="2"/>
      <c r="B788" s="16" t="s">
        <v>613</v>
      </c>
      <c r="C788" s="1">
        <f>60+6.641</f>
        <v>66.641000000000005</v>
      </c>
      <c r="E788" s="7"/>
    </row>
    <row r="789" spans="1:5" x14ac:dyDescent="0.25">
      <c r="A789" s="2"/>
      <c r="B789" s="16" t="s">
        <v>825</v>
      </c>
      <c r="C789" s="1">
        <f>60+19.797</f>
        <v>79.796999999999997</v>
      </c>
      <c r="E789" s="7"/>
    </row>
    <row r="790" spans="1:5" x14ac:dyDescent="0.25">
      <c r="A790" s="2"/>
      <c r="B790" s="16" t="s">
        <v>614</v>
      </c>
      <c r="C790" s="1">
        <f>60+27.915</f>
        <v>87.914999999999992</v>
      </c>
      <c r="E790" s="7"/>
    </row>
    <row r="791" spans="1:5" x14ac:dyDescent="0.25">
      <c r="A791" s="2"/>
      <c r="B791" s="16" t="s">
        <v>453</v>
      </c>
      <c r="C791" s="1">
        <f>60+32.97</f>
        <v>92.97</v>
      </c>
      <c r="E791" s="7"/>
    </row>
    <row r="792" spans="1:5" x14ac:dyDescent="0.25">
      <c r="A792" s="2"/>
      <c r="B792" s="16" t="s">
        <v>615</v>
      </c>
      <c r="C792" s="1">
        <f>60+35.758</f>
        <v>95.75800000000001</v>
      </c>
      <c r="E792" s="7"/>
    </row>
    <row r="793" spans="1:5" x14ac:dyDescent="0.25">
      <c r="A793" s="2"/>
      <c r="B793" s="16" t="s">
        <v>616</v>
      </c>
      <c r="C793" s="1">
        <f>60+38.962</f>
        <v>98.962000000000003</v>
      </c>
      <c r="E793" s="7"/>
    </row>
    <row r="794" spans="1:5" x14ac:dyDescent="0.25">
      <c r="A794" s="2"/>
      <c r="B794" s="16" t="s">
        <v>826</v>
      </c>
      <c r="C794" s="1">
        <f>60+46.156</f>
        <v>106.15600000000001</v>
      </c>
      <c r="E794" s="7"/>
    </row>
    <row r="795" spans="1:5" x14ac:dyDescent="0.25">
      <c r="A795" s="2"/>
      <c r="B795" s="18" t="s">
        <v>617</v>
      </c>
      <c r="C795" s="1">
        <f>60+53.338</f>
        <v>113.33799999999999</v>
      </c>
      <c r="E795" s="7"/>
    </row>
    <row r="796" spans="1:5" x14ac:dyDescent="0.25">
      <c r="A796" s="2"/>
      <c r="B796" s="18" t="s">
        <v>454</v>
      </c>
      <c r="C796" s="1">
        <f>60+55.895</f>
        <v>115.89500000000001</v>
      </c>
      <c r="E796" s="7"/>
    </row>
    <row r="797" spans="1:5" x14ac:dyDescent="0.25">
      <c r="A797" s="2"/>
      <c r="B797" s="18" t="s">
        <v>896</v>
      </c>
      <c r="C797" s="1">
        <f>120+2.388</f>
        <v>122.38800000000001</v>
      </c>
      <c r="E797" s="7"/>
    </row>
    <row r="798" spans="1:5" x14ac:dyDescent="0.25">
      <c r="A798" s="2"/>
      <c r="B798" s="18" t="s">
        <v>455</v>
      </c>
      <c r="C798" s="1">
        <f>120+19.657</f>
        <v>139.65700000000001</v>
      </c>
      <c r="E798" s="7"/>
    </row>
    <row r="799" spans="1:5" x14ac:dyDescent="0.25">
      <c r="A799" s="2"/>
      <c r="B799" s="18" t="s">
        <v>618</v>
      </c>
      <c r="C799" s="1">
        <f>120+27.103</f>
        <v>147.10300000000001</v>
      </c>
      <c r="E799" s="7"/>
    </row>
    <row r="800" spans="1:5" x14ac:dyDescent="0.25">
      <c r="A800" s="2"/>
      <c r="B800" s="18" t="s">
        <v>619</v>
      </c>
      <c r="C800" s="1">
        <f>120+30.977</f>
        <v>150.977</v>
      </c>
      <c r="E800" s="7"/>
    </row>
    <row r="801" spans="1:5" x14ac:dyDescent="0.25">
      <c r="A801" s="2"/>
      <c r="B801" s="18" t="s">
        <v>287</v>
      </c>
      <c r="C801" s="1">
        <f>120+43.39</f>
        <v>163.38999999999999</v>
      </c>
      <c r="E801" s="7"/>
    </row>
    <row r="802" spans="1:5" x14ac:dyDescent="0.25">
      <c r="A802" s="2"/>
      <c r="B802" s="18" t="s">
        <v>288</v>
      </c>
      <c r="C802" s="1">
        <f>120+59.97</f>
        <v>179.97</v>
      </c>
      <c r="E802" s="7"/>
    </row>
    <row r="803" spans="1:5" x14ac:dyDescent="0.25">
      <c r="A803" s="2"/>
      <c r="B803" s="18" t="s">
        <v>897</v>
      </c>
      <c r="C803" s="1">
        <f>180+13.153</f>
        <v>193.15299999999999</v>
      </c>
      <c r="E803" s="7"/>
    </row>
    <row r="804" spans="1:5" x14ac:dyDescent="0.25">
      <c r="A804" s="2"/>
      <c r="B804" s="18" t="s">
        <v>289</v>
      </c>
      <c r="C804" s="1">
        <f>180+21.87</f>
        <v>201.87</v>
      </c>
      <c r="E804" s="7"/>
    </row>
    <row r="805" spans="1:5" x14ac:dyDescent="0.25">
      <c r="A805" s="2"/>
      <c r="B805" s="18" t="s">
        <v>290</v>
      </c>
      <c r="C805" s="1">
        <f>180+36.606</f>
        <v>216.60599999999999</v>
      </c>
      <c r="E805" s="7"/>
    </row>
    <row r="806" spans="1:5" x14ac:dyDescent="0.25">
      <c r="A806" s="2"/>
      <c r="B806" s="18" t="s">
        <v>291</v>
      </c>
      <c r="C806" s="1">
        <f>180+43.573</f>
        <v>223.57300000000001</v>
      </c>
      <c r="E806" s="7"/>
    </row>
    <row r="807" spans="1:5" x14ac:dyDescent="0.25">
      <c r="A807" s="2"/>
      <c r="B807" s="18" t="s">
        <v>620</v>
      </c>
      <c r="C807" s="1">
        <f>180+45.433</f>
        <v>225.43299999999999</v>
      </c>
      <c r="E807" s="7"/>
    </row>
    <row r="808" spans="1:5" x14ac:dyDescent="0.25">
      <c r="A808" s="2"/>
      <c r="B808" s="18" t="s">
        <v>621</v>
      </c>
      <c r="C808" s="1">
        <f>180+47.634</f>
        <v>227.63400000000001</v>
      </c>
      <c r="E808" s="7"/>
    </row>
    <row r="809" spans="1:5" x14ac:dyDescent="0.25">
      <c r="A809" s="2"/>
      <c r="B809" s="18" t="s">
        <v>456</v>
      </c>
      <c r="C809" s="1">
        <f>180+58.711</f>
        <v>238.71100000000001</v>
      </c>
      <c r="E809" s="7"/>
    </row>
    <row r="810" spans="1:5" x14ac:dyDescent="0.25">
      <c r="A810" s="2"/>
      <c r="B810" s="18" t="s">
        <v>457</v>
      </c>
      <c r="C810" s="1">
        <f>240+6.023</f>
        <v>246.023</v>
      </c>
      <c r="E810" s="7"/>
    </row>
    <row r="811" spans="1:5" x14ac:dyDescent="0.25">
      <c r="A811" s="2"/>
      <c r="B811" s="18" t="s">
        <v>622</v>
      </c>
      <c r="C811" s="1">
        <f>240+12.935</f>
        <v>252.935</v>
      </c>
      <c r="E811" s="7"/>
    </row>
    <row r="812" spans="1:5" x14ac:dyDescent="0.25">
      <c r="A812" s="2"/>
      <c r="B812" s="18" t="s">
        <v>292</v>
      </c>
      <c r="C812" s="1">
        <f>240+21.395</f>
        <v>261.39499999999998</v>
      </c>
      <c r="E812" s="7"/>
    </row>
    <row r="813" spans="1:5" x14ac:dyDescent="0.25">
      <c r="A813" s="2"/>
      <c r="B813" s="18" t="s">
        <v>623</v>
      </c>
      <c r="C813" s="1">
        <f>240+26.336</f>
        <v>266.33600000000001</v>
      </c>
      <c r="E813" s="7"/>
    </row>
    <row r="814" spans="1:5" x14ac:dyDescent="0.25">
      <c r="A814" s="2"/>
      <c r="B814" s="18" t="s">
        <v>887</v>
      </c>
      <c r="C814" s="1">
        <f>240+33.5</f>
        <v>273.5</v>
      </c>
      <c r="E814" s="7"/>
    </row>
    <row r="815" spans="1:5" x14ac:dyDescent="0.25">
      <c r="A815" s="2"/>
      <c r="B815" s="18" t="s">
        <v>624</v>
      </c>
      <c r="C815" s="1">
        <f>240+44.046</f>
        <v>284.04599999999999</v>
      </c>
      <c r="E815" s="7"/>
    </row>
    <row r="816" spans="1:5" x14ac:dyDescent="0.25">
      <c r="A816" s="2"/>
      <c r="B816" s="18" t="s">
        <v>625</v>
      </c>
      <c r="C816" s="1">
        <f>240+50.403</f>
        <v>290.40300000000002</v>
      </c>
      <c r="E816" s="7"/>
    </row>
    <row r="817" spans="1:6" x14ac:dyDescent="0.25">
      <c r="A817" s="2" t="s">
        <v>342</v>
      </c>
      <c r="B817" s="18" t="s">
        <v>293</v>
      </c>
      <c r="C817" s="1">
        <v>18.989999999999998</v>
      </c>
      <c r="D817" s="7"/>
      <c r="E817" s="7"/>
      <c r="F817" s="4"/>
    </row>
    <row r="818" spans="1:6" x14ac:dyDescent="0.25">
      <c r="A818" s="2"/>
      <c r="B818" s="18" t="s">
        <v>294</v>
      </c>
      <c r="C818" s="1">
        <v>25.834</v>
      </c>
      <c r="D818" s="7"/>
      <c r="E818" s="7"/>
      <c r="F818" s="4"/>
    </row>
    <row r="819" spans="1:6" x14ac:dyDescent="0.25">
      <c r="A819" s="2"/>
      <c r="B819" s="18" t="s">
        <v>295</v>
      </c>
      <c r="C819" s="1">
        <v>35.533999999999999</v>
      </c>
      <c r="D819" s="7"/>
      <c r="E819" s="7"/>
    </row>
    <row r="820" spans="1:6" x14ac:dyDescent="0.25">
      <c r="A820" s="2"/>
      <c r="B820" s="18" t="s">
        <v>296</v>
      </c>
      <c r="C820" s="1">
        <v>43.314999999999998</v>
      </c>
      <c r="D820" s="7"/>
      <c r="E820" s="7"/>
    </row>
    <row r="821" spans="1:6" x14ac:dyDescent="0.25">
      <c r="A821" s="2"/>
      <c r="B821" s="18" t="s">
        <v>448</v>
      </c>
      <c r="C821" s="1">
        <v>49.741999999999997</v>
      </c>
      <c r="D821" s="7"/>
      <c r="E821" s="7"/>
    </row>
    <row r="822" spans="1:6" x14ac:dyDescent="0.25">
      <c r="A822" s="2"/>
      <c r="B822" s="18" t="s">
        <v>297</v>
      </c>
      <c r="C822" s="1">
        <v>55.191000000000003</v>
      </c>
      <c r="D822" s="7"/>
      <c r="E822" s="7"/>
    </row>
    <row r="823" spans="1:6" x14ac:dyDescent="0.25">
      <c r="A823" s="2"/>
      <c r="B823" s="18" t="s">
        <v>449</v>
      </c>
      <c r="C823" s="1">
        <v>58.472000000000001</v>
      </c>
      <c r="D823" s="7"/>
      <c r="E823" s="7"/>
    </row>
    <row r="824" spans="1:6" x14ac:dyDescent="0.25">
      <c r="A824" s="2"/>
      <c r="B824" s="18" t="s">
        <v>888</v>
      </c>
      <c r="C824" s="1">
        <v>63.652999999999999</v>
      </c>
      <c r="D824" s="7"/>
      <c r="E824" s="7"/>
    </row>
    <row r="825" spans="1:6" x14ac:dyDescent="0.25">
      <c r="A825" s="2"/>
      <c r="B825" s="18" t="s">
        <v>650</v>
      </c>
      <c r="C825" s="1">
        <v>76.551000000000002</v>
      </c>
      <c r="D825" s="7"/>
      <c r="E825" s="7"/>
    </row>
    <row r="826" spans="1:6" x14ac:dyDescent="0.25">
      <c r="A826" s="2"/>
      <c r="B826" s="18" t="s">
        <v>298</v>
      </c>
      <c r="C826" s="1">
        <v>86.447000000000003</v>
      </c>
      <c r="D826" s="7"/>
      <c r="E826" s="7"/>
    </row>
    <row r="827" spans="1:6" x14ac:dyDescent="0.25">
      <c r="A827" s="2"/>
      <c r="B827" s="18" t="s">
        <v>651</v>
      </c>
      <c r="C827" s="1">
        <v>89.442000000000007</v>
      </c>
      <c r="D827" s="7"/>
      <c r="E827" s="7"/>
    </row>
    <row r="828" spans="1:6" x14ac:dyDescent="0.25">
      <c r="A828" s="2"/>
      <c r="B828" s="18" t="s">
        <v>450</v>
      </c>
      <c r="C828" s="1">
        <v>99.161000000000001</v>
      </c>
      <c r="D828" s="7"/>
      <c r="E828" s="7"/>
    </row>
    <row r="829" spans="1:6" x14ac:dyDescent="0.25">
      <c r="A829" s="2"/>
      <c r="B829" s="18" t="s">
        <v>652</v>
      </c>
      <c r="C829" s="1">
        <v>106.93299999999999</v>
      </c>
      <c r="D829" s="7"/>
      <c r="E829" s="7"/>
    </row>
    <row r="830" spans="1:6" x14ac:dyDescent="0.25">
      <c r="A830" s="2"/>
      <c r="B830" s="18" t="s">
        <v>299</v>
      </c>
      <c r="C830" s="1">
        <v>123.39100000000001</v>
      </c>
      <c r="D830" s="7"/>
      <c r="E830" s="7"/>
    </row>
    <row r="831" spans="1:6" x14ac:dyDescent="0.25">
      <c r="A831" s="2"/>
      <c r="B831" s="18" t="s">
        <v>653</v>
      </c>
      <c r="C831" s="1">
        <v>133.34700000000001</v>
      </c>
      <c r="D831" s="7"/>
      <c r="E831" s="7"/>
    </row>
    <row r="832" spans="1:6" x14ac:dyDescent="0.25">
      <c r="A832" s="2"/>
      <c r="B832" s="18" t="s">
        <v>654</v>
      </c>
      <c r="C832" s="1">
        <v>142.631</v>
      </c>
      <c r="D832" s="7"/>
      <c r="E832" s="7"/>
    </row>
    <row r="833" spans="1:6" x14ac:dyDescent="0.25">
      <c r="A833" s="2"/>
      <c r="B833" s="18" t="s">
        <v>655</v>
      </c>
      <c r="C833" s="1">
        <v>149.452</v>
      </c>
      <c r="D833" s="7"/>
      <c r="E833" s="7"/>
    </row>
    <row r="834" spans="1:6" x14ac:dyDescent="0.25">
      <c r="A834" s="2"/>
      <c r="B834" s="18" t="s">
        <v>451</v>
      </c>
      <c r="C834" s="1">
        <v>156.446</v>
      </c>
      <c r="D834" s="7"/>
      <c r="E834" s="7"/>
    </row>
    <row r="835" spans="1:6" x14ac:dyDescent="0.25">
      <c r="A835" s="2"/>
      <c r="B835" s="18" t="s">
        <v>300</v>
      </c>
      <c r="C835" s="1">
        <v>159.98599999999999</v>
      </c>
      <c r="D835" s="7"/>
      <c r="E835" s="7"/>
    </row>
    <row r="836" spans="1:6" x14ac:dyDescent="0.25">
      <c r="A836" s="2"/>
      <c r="B836" s="18" t="s">
        <v>656</v>
      </c>
      <c r="C836" s="1">
        <v>185.17500000000001</v>
      </c>
      <c r="D836" s="7"/>
      <c r="E836" s="7"/>
    </row>
    <row r="837" spans="1:6" x14ac:dyDescent="0.25">
      <c r="A837" s="2"/>
      <c r="B837" s="18" t="s">
        <v>301</v>
      </c>
      <c r="C837" s="1">
        <v>218.15899999999999</v>
      </c>
      <c r="D837" s="7"/>
      <c r="E837" s="7"/>
    </row>
    <row r="838" spans="1:6" x14ac:dyDescent="0.25">
      <c r="A838" s="2"/>
      <c r="B838" s="18" t="s">
        <v>657</v>
      </c>
      <c r="C838" s="1">
        <v>224.422</v>
      </c>
      <c r="D838" s="7"/>
      <c r="E838" s="7"/>
    </row>
    <row r="839" spans="1:6" x14ac:dyDescent="0.25">
      <c r="A839" s="2"/>
      <c r="B839" s="18" t="s">
        <v>658</v>
      </c>
      <c r="C839" s="1">
        <v>233.22499999999999</v>
      </c>
      <c r="D839" s="7"/>
      <c r="E839" s="7"/>
    </row>
    <row r="840" spans="1:6" x14ac:dyDescent="0.25">
      <c r="A840" s="2"/>
      <c r="B840" s="18" t="s">
        <v>659</v>
      </c>
      <c r="C840" s="1">
        <v>253.30099999999999</v>
      </c>
      <c r="D840" s="7"/>
      <c r="E840" s="7"/>
    </row>
    <row r="841" spans="1:6" x14ac:dyDescent="0.25">
      <c r="A841" s="2"/>
      <c r="B841" s="18" t="s">
        <v>660</v>
      </c>
      <c r="C841" s="1">
        <v>275.37900000000002</v>
      </c>
      <c r="D841" s="7"/>
      <c r="E841" s="7"/>
    </row>
    <row r="842" spans="1:6" x14ac:dyDescent="0.25">
      <c r="A842" s="2"/>
      <c r="B842" s="18" t="s">
        <v>661</v>
      </c>
      <c r="C842" s="1">
        <v>282.447</v>
      </c>
      <c r="D842" s="7"/>
      <c r="E842" s="7"/>
    </row>
    <row r="843" spans="1:6" x14ac:dyDescent="0.25">
      <c r="A843" s="2"/>
      <c r="B843" s="18" t="s">
        <v>302</v>
      </c>
      <c r="C843" s="1">
        <v>300.22699999999998</v>
      </c>
      <c r="D843" s="7"/>
      <c r="E843" s="7"/>
    </row>
    <row r="844" spans="1:6" x14ac:dyDescent="0.25">
      <c r="A844" s="2"/>
      <c r="B844" s="18" t="s">
        <v>303</v>
      </c>
      <c r="C844" s="1">
        <v>308.14100000000002</v>
      </c>
      <c r="D844" s="7"/>
      <c r="E844" s="7"/>
    </row>
    <row r="845" spans="1:6" x14ac:dyDescent="0.25">
      <c r="A845" s="2"/>
      <c r="B845" s="18" t="s">
        <v>304</v>
      </c>
      <c r="C845" s="1">
        <v>311.37099999999998</v>
      </c>
      <c r="D845" s="7"/>
      <c r="E845" s="7"/>
    </row>
    <row r="846" spans="1:6" x14ac:dyDescent="0.25">
      <c r="A846" s="2"/>
      <c r="B846" s="18" t="s">
        <v>305</v>
      </c>
      <c r="C846" s="1">
        <v>314.90800000000002</v>
      </c>
      <c r="D846" s="7"/>
      <c r="E846" s="7"/>
    </row>
    <row r="847" spans="1:6" x14ac:dyDescent="0.25">
      <c r="A847" s="2" t="s">
        <v>343</v>
      </c>
      <c r="B847" s="18" t="s">
        <v>439</v>
      </c>
      <c r="C847" s="1">
        <v>25.427</v>
      </c>
      <c r="E847" s="7"/>
      <c r="F847" s="4"/>
    </row>
    <row r="848" spans="1:6" x14ac:dyDescent="0.25">
      <c r="A848" s="2"/>
      <c r="B848" s="18" t="s">
        <v>440</v>
      </c>
      <c r="C848" s="1">
        <v>31.137</v>
      </c>
      <c r="E848" s="7"/>
      <c r="F848" s="4"/>
    </row>
    <row r="849" spans="1:6" x14ac:dyDescent="0.25">
      <c r="A849" s="2"/>
      <c r="B849" s="18" t="s">
        <v>663</v>
      </c>
      <c r="C849" s="1">
        <v>33.575000000000003</v>
      </c>
      <c r="E849" s="7"/>
      <c r="F849" s="4"/>
    </row>
    <row r="850" spans="1:6" x14ac:dyDescent="0.25">
      <c r="A850" s="2"/>
      <c r="B850" s="18" t="s">
        <v>675</v>
      </c>
      <c r="C850" s="1">
        <v>40.622</v>
      </c>
      <c r="E850" s="7"/>
      <c r="F850" s="4"/>
    </row>
    <row r="851" spans="1:6" x14ac:dyDescent="0.25">
      <c r="A851" s="2"/>
      <c r="B851" s="18" t="s">
        <v>664</v>
      </c>
      <c r="C851" s="1">
        <v>45.165999999999997</v>
      </c>
      <c r="E851" s="7"/>
      <c r="F851" s="4"/>
    </row>
    <row r="852" spans="1:6" x14ac:dyDescent="0.25">
      <c r="A852" s="2"/>
      <c r="B852" s="18" t="s">
        <v>662</v>
      </c>
      <c r="C852" s="1">
        <v>49.36</v>
      </c>
      <c r="E852" s="7"/>
    </row>
    <row r="853" spans="1:6" x14ac:dyDescent="0.25">
      <c r="A853" s="2"/>
      <c r="B853" s="18" t="s">
        <v>676</v>
      </c>
      <c r="C853" s="1">
        <v>59.612000000000002</v>
      </c>
      <c r="E853" s="7"/>
    </row>
    <row r="854" spans="1:6" x14ac:dyDescent="0.25">
      <c r="A854" s="2"/>
      <c r="B854" s="18" t="s">
        <v>442</v>
      </c>
      <c r="C854" s="1">
        <f>60+4.021</f>
        <v>64.021000000000001</v>
      </c>
      <c r="E854" s="7"/>
    </row>
    <row r="855" spans="1:6" x14ac:dyDescent="0.25">
      <c r="A855" s="2"/>
      <c r="B855" s="18" t="s">
        <v>667</v>
      </c>
      <c r="C855" s="1">
        <f>60+6.294</f>
        <v>66.293999999999997</v>
      </c>
      <c r="E855" s="7"/>
    </row>
    <row r="856" spans="1:6" x14ac:dyDescent="0.25">
      <c r="A856" s="2"/>
      <c r="B856" s="18" t="s">
        <v>441</v>
      </c>
      <c r="C856" s="1">
        <f>60+7.55</f>
        <v>67.55</v>
      </c>
      <c r="E856" s="7"/>
    </row>
    <row r="857" spans="1:6" x14ac:dyDescent="0.25">
      <c r="A857" s="2"/>
      <c r="B857" s="18" t="s">
        <v>750</v>
      </c>
      <c r="C857" s="1">
        <f>60+13.345</f>
        <v>73.344999999999999</v>
      </c>
      <c r="E857" s="7"/>
    </row>
    <row r="858" spans="1:6" x14ac:dyDescent="0.25">
      <c r="A858" s="2"/>
      <c r="B858" s="18" t="s">
        <v>668</v>
      </c>
      <c r="C858" s="1">
        <f>60+23.988</f>
        <v>83.988</v>
      </c>
      <c r="E858" s="7"/>
    </row>
    <row r="859" spans="1:6" x14ac:dyDescent="0.25">
      <c r="A859" s="2"/>
      <c r="B859" s="18" t="s">
        <v>666</v>
      </c>
      <c r="C859" s="1">
        <f>60+28.377</f>
        <v>88.376999999999995</v>
      </c>
      <c r="E859" s="7"/>
    </row>
    <row r="860" spans="1:6" x14ac:dyDescent="0.25">
      <c r="A860" s="2"/>
      <c r="B860" s="18" t="s">
        <v>669</v>
      </c>
      <c r="C860" s="1">
        <f>60+30.799</f>
        <v>90.799000000000007</v>
      </c>
      <c r="E860" s="7"/>
    </row>
    <row r="861" spans="1:6" x14ac:dyDescent="0.25">
      <c r="A861" s="2"/>
      <c r="B861" s="18" t="s">
        <v>751</v>
      </c>
      <c r="C861" s="1">
        <f>60+34.865</f>
        <v>94.865000000000009</v>
      </c>
      <c r="E861" s="7"/>
    </row>
    <row r="862" spans="1:6" x14ac:dyDescent="0.25">
      <c r="A862" s="2"/>
      <c r="B862" s="18" t="s">
        <v>670</v>
      </c>
      <c r="C862" s="1">
        <f>60+43.307</f>
        <v>103.307</v>
      </c>
      <c r="E862" s="7"/>
    </row>
    <row r="863" spans="1:6" x14ac:dyDescent="0.25">
      <c r="A863" s="2"/>
      <c r="B863" s="18" t="s">
        <v>752</v>
      </c>
      <c r="C863" s="1">
        <f>60+47.878</f>
        <v>107.878</v>
      </c>
      <c r="E863" s="7"/>
    </row>
    <row r="864" spans="1:6" x14ac:dyDescent="0.25">
      <c r="A864" s="2"/>
      <c r="B864" s="18" t="s">
        <v>748</v>
      </c>
      <c r="C864" s="1">
        <f>60+54.564</f>
        <v>114.56399999999999</v>
      </c>
      <c r="E864" s="7"/>
    </row>
    <row r="865" spans="1:5" x14ac:dyDescent="0.25">
      <c r="A865" s="2"/>
      <c r="B865" s="18" t="s">
        <v>443</v>
      </c>
      <c r="C865" s="1">
        <f>120+4.065</f>
        <v>124.065</v>
      </c>
      <c r="E865" s="7"/>
    </row>
    <row r="866" spans="1:5" x14ac:dyDescent="0.25">
      <c r="A866" s="2"/>
      <c r="B866" s="18" t="s">
        <v>749</v>
      </c>
      <c r="C866" s="1">
        <f>120+7.183</f>
        <v>127.18299999999999</v>
      </c>
      <c r="E866" s="7"/>
    </row>
    <row r="867" spans="1:5" x14ac:dyDescent="0.25">
      <c r="A867" s="2"/>
      <c r="B867" s="18" t="s">
        <v>801</v>
      </c>
      <c r="C867" s="1">
        <f>120+11.236</f>
        <v>131.23599999999999</v>
      </c>
      <c r="E867" s="7"/>
    </row>
    <row r="868" spans="1:5" x14ac:dyDescent="0.25">
      <c r="A868" s="2"/>
      <c r="B868" s="18" t="s">
        <v>677</v>
      </c>
      <c r="C868" s="1">
        <f>120+21.546</f>
        <v>141.54599999999999</v>
      </c>
      <c r="D868" s="7"/>
      <c r="E868" s="7"/>
    </row>
    <row r="869" spans="1:5" x14ac:dyDescent="0.25">
      <c r="A869" s="2"/>
      <c r="B869" s="18" t="s">
        <v>444</v>
      </c>
      <c r="C869" s="1">
        <f>120+37.763</f>
        <v>157.76300000000001</v>
      </c>
      <c r="D869" s="7"/>
      <c r="E869" s="7"/>
    </row>
    <row r="870" spans="1:5" x14ac:dyDescent="0.25">
      <c r="A870" s="2"/>
      <c r="B870" s="18" t="s">
        <v>445</v>
      </c>
      <c r="C870" s="1">
        <f>120+42.544</f>
        <v>162.54399999999998</v>
      </c>
      <c r="D870" s="7"/>
      <c r="E870" s="7"/>
    </row>
    <row r="871" spans="1:5" x14ac:dyDescent="0.25">
      <c r="A871" s="2"/>
      <c r="B871" s="18" t="s">
        <v>889</v>
      </c>
      <c r="C871" s="1">
        <f>120+44.465</f>
        <v>164.465</v>
      </c>
      <c r="D871" s="7"/>
      <c r="E871" s="7"/>
    </row>
    <row r="872" spans="1:5" x14ac:dyDescent="0.25">
      <c r="A872" s="2"/>
      <c r="B872" s="18" t="s">
        <v>446</v>
      </c>
      <c r="C872" s="1">
        <f>120+54.603</f>
        <v>174.60300000000001</v>
      </c>
      <c r="D872" s="7"/>
      <c r="E872" s="7"/>
    </row>
    <row r="873" spans="1:5" x14ac:dyDescent="0.25">
      <c r="A873" s="2"/>
      <c r="B873" s="18" t="s">
        <v>306</v>
      </c>
      <c r="C873" s="1">
        <f>120+57.033</f>
        <v>177.03300000000002</v>
      </c>
      <c r="D873" s="7"/>
      <c r="E873" s="7"/>
    </row>
    <row r="874" spans="1:5" x14ac:dyDescent="0.25">
      <c r="A874" s="2"/>
      <c r="B874" s="18" t="s">
        <v>678</v>
      </c>
      <c r="C874" s="1">
        <f>180+4.245</f>
        <v>184.245</v>
      </c>
      <c r="D874" s="7"/>
      <c r="E874" s="7"/>
    </row>
    <row r="875" spans="1:5" x14ac:dyDescent="0.25">
      <c r="A875" s="2"/>
      <c r="B875" s="18" t="s">
        <v>671</v>
      </c>
      <c r="C875" s="1">
        <f>180+15.238</f>
        <v>195.238</v>
      </c>
      <c r="D875" s="7"/>
      <c r="E875" s="7"/>
    </row>
    <row r="876" spans="1:5" x14ac:dyDescent="0.25">
      <c r="A876" s="2"/>
      <c r="B876" s="18" t="s">
        <v>890</v>
      </c>
      <c r="C876" s="1">
        <f>180+23.976</f>
        <v>203.976</v>
      </c>
      <c r="D876" s="7"/>
      <c r="E876" s="7"/>
    </row>
    <row r="877" spans="1:5" x14ac:dyDescent="0.25">
      <c r="A877" s="2"/>
      <c r="B877" s="18" t="s">
        <v>679</v>
      </c>
      <c r="C877" s="1">
        <f>180+41.794</f>
        <v>221.79399999999998</v>
      </c>
      <c r="D877" s="7"/>
      <c r="E877" s="7"/>
    </row>
    <row r="878" spans="1:5" x14ac:dyDescent="0.25">
      <c r="A878" s="2"/>
      <c r="B878" s="18" t="s">
        <v>672</v>
      </c>
      <c r="C878" s="1">
        <f>180+53.562</f>
        <v>233.56200000000001</v>
      </c>
      <c r="D878" s="7"/>
      <c r="E878" s="7"/>
    </row>
    <row r="879" spans="1:5" x14ac:dyDescent="0.25">
      <c r="A879" s="2"/>
      <c r="B879" s="18" t="s">
        <v>680</v>
      </c>
      <c r="C879" s="1">
        <f>180+54.631</f>
        <v>234.631</v>
      </c>
      <c r="D879" s="7"/>
      <c r="E879" s="7"/>
    </row>
    <row r="880" spans="1:5" x14ac:dyDescent="0.25">
      <c r="A880" s="2"/>
      <c r="B880" s="18" t="s">
        <v>891</v>
      </c>
      <c r="C880" s="1">
        <f>240+8.481</f>
        <v>248.48099999999999</v>
      </c>
      <c r="D880" s="7"/>
      <c r="E880" s="7"/>
    </row>
    <row r="881" spans="1:5" x14ac:dyDescent="0.25">
      <c r="A881" s="2"/>
      <c r="B881" s="18" t="s">
        <v>681</v>
      </c>
      <c r="C881" s="1">
        <f>240+18.115</f>
        <v>258.11500000000001</v>
      </c>
      <c r="D881" s="7"/>
      <c r="E881" s="7"/>
    </row>
    <row r="882" spans="1:5" x14ac:dyDescent="0.25">
      <c r="A882" s="2"/>
      <c r="B882" s="18" t="s">
        <v>307</v>
      </c>
      <c r="C882" s="1">
        <f>240+32.549</f>
        <v>272.54899999999998</v>
      </c>
      <c r="D882" s="7"/>
      <c r="E882" s="7"/>
    </row>
    <row r="883" spans="1:5" x14ac:dyDescent="0.25">
      <c r="A883" s="2"/>
      <c r="B883" s="18" t="s">
        <v>682</v>
      </c>
      <c r="C883" s="1">
        <f>240+35.367</f>
        <v>275.36700000000002</v>
      </c>
      <c r="D883" s="7"/>
      <c r="E883" s="7"/>
    </row>
    <row r="884" spans="1:5" x14ac:dyDescent="0.25">
      <c r="A884" s="2"/>
      <c r="B884" s="18" t="s">
        <v>447</v>
      </c>
      <c r="C884" s="1">
        <f>240+39.458</f>
        <v>279.45799999999997</v>
      </c>
      <c r="D884" s="7"/>
      <c r="E884" s="7"/>
    </row>
    <row r="885" spans="1:5" x14ac:dyDescent="0.25">
      <c r="A885" s="2"/>
      <c r="B885" s="18" t="s">
        <v>683</v>
      </c>
      <c r="C885" s="1">
        <f>240+44.923</f>
        <v>284.923</v>
      </c>
      <c r="D885" s="7"/>
      <c r="E885" s="7"/>
    </row>
    <row r="886" spans="1:5" x14ac:dyDescent="0.25">
      <c r="A886" s="2"/>
      <c r="B886" s="18" t="s">
        <v>684</v>
      </c>
      <c r="C886" s="1">
        <f>240+58.799</f>
        <v>298.79899999999998</v>
      </c>
      <c r="D886" s="7"/>
      <c r="E886" s="7"/>
    </row>
    <row r="887" spans="1:5" x14ac:dyDescent="0.25">
      <c r="A887" s="2"/>
      <c r="B887" s="18" t="s">
        <v>673</v>
      </c>
      <c r="C887" s="1">
        <f>300+2.491</f>
        <v>302.49099999999999</v>
      </c>
      <c r="D887" s="7"/>
      <c r="E887" s="7"/>
    </row>
    <row r="888" spans="1:5" x14ac:dyDescent="0.25">
      <c r="A888" s="2"/>
      <c r="B888" s="18" t="s">
        <v>674</v>
      </c>
      <c r="C888" s="1">
        <f>300+8.634</f>
        <v>308.63400000000001</v>
      </c>
      <c r="D888" s="7"/>
      <c r="E888" s="7"/>
    </row>
    <row r="889" spans="1:5" x14ac:dyDescent="0.25">
      <c r="A889" s="2"/>
      <c r="B889" s="18" t="s">
        <v>685</v>
      </c>
      <c r="C889" s="1">
        <f>300+12.896</f>
        <v>312.89600000000002</v>
      </c>
      <c r="D889" s="7"/>
      <c r="E889" s="7"/>
    </row>
    <row r="890" spans="1:5" x14ac:dyDescent="0.25">
      <c r="A890" s="2"/>
      <c r="B890" s="18" t="s">
        <v>665</v>
      </c>
      <c r="C890" s="1">
        <f>300+21.264</f>
        <v>321.26400000000001</v>
      </c>
      <c r="D890" s="7"/>
      <c r="E890" s="7"/>
    </row>
    <row r="891" spans="1:5" x14ac:dyDescent="0.25">
      <c r="B891" s="5"/>
    </row>
    <row r="892" spans="1:5" x14ac:dyDescent="0.25">
      <c r="B892" s="5"/>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 Administrator 2</dc:creator>
  <cp:lastModifiedBy>Dimitra Dodou</cp:lastModifiedBy>
  <dcterms:created xsi:type="dcterms:W3CDTF">2021-08-30T07:37:56Z</dcterms:created>
  <dcterms:modified xsi:type="dcterms:W3CDTF">2022-08-14T14:43:02Z</dcterms:modified>
</cp:coreProperties>
</file>