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6" yWindow="720" windowWidth="22416" windowHeight="8940"/>
  </bookViews>
  <sheets>
    <sheet name="fph2" sheetId="1" r:id="rId1"/>
  </sheets>
  <calcPr calcId="145621"/>
</workbook>
</file>

<file path=xl/calcChain.xml><?xml version="1.0" encoding="utf-8"?>
<calcChain xmlns="http://schemas.openxmlformats.org/spreadsheetml/2006/main">
  <c r="G23" i="1" l="1"/>
  <c r="G20" i="1"/>
  <c r="G31" i="1" l="1"/>
  <c r="G27" i="1" l="1"/>
  <c r="G28" i="1"/>
  <c r="G29" i="1"/>
  <c r="G30"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26" i="1"/>
  <c r="G24" i="1"/>
  <c r="G22" i="1"/>
  <c r="G21" i="1"/>
  <c r="G25" i="1"/>
  <c r="Q21" i="1"/>
  <c r="R21" i="1" s="1"/>
  <c r="Q20" i="1"/>
  <c r="R20" i="1" s="1"/>
  <c r="S20" i="1" s="1"/>
  <c r="Q22" i="1"/>
  <c r="R22" i="1" s="1"/>
  <c r="Q23" i="1"/>
  <c r="R23" i="1" s="1"/>
  <c r="Q24" i="1"/>
  <c r="R24" i="1" s="1"/>
  <c r="Q25" i="1"/>
  <c r="R25" i="1" s="1"/>
  <c r="Q26" i="1"/>
  <c r="R26" i="1" s="1"/>
  <c r="Q27" i="1"/>
  <c r="R27" i="1" s="1"/>
  <c r="Q28" i="1"/>
  <c r="R28" i="1" s="1"/>
  <c r="Q29" i="1"/>
  <c r="R29" i="1" s="1"/>
  <c r="Q30" i="1"/>
  <c r="R30" i="1" s="1"/>
  <c r="Q31" i="1"/>
  <c r="R31" i="1" s="1"/>
  <c r="Q32" i="1"/>
  <c r="R32" i="1" s="1"/>
  <c r="Q33" i="1"/>
  <c r="R33" i="1" s="1"/>
  <c r="Q34" i="1"/>
  <c r="R34" i="1" s="1"/>
  <c r="Q35" i="1"/>
  <c r="R35" i="1" s="1"/>
  <c r="Q36" i="1"/>
  <c r="R36" i="1" s="1"/>
  <c r="Q37" i="1"/>
  <c r="R37" i="1" s="1"/>
  <c r="Q38" i="1"/>
  <c r="R38" i="1" s="1"/>
  <c r="Q39" i="1"/>
  <c r="R39" i="1" s="1"/>
  <c r="Q40" i="1"/>
  <c r="R40" i="1" s="1"/>
  <c r="Q41" i="1"/>
  <c r="R41" i="1" s="1"/>
  <c r="Q42" i="1"/>
  <c r="R42" i="1" s="1"/>
  <c r="Q43" i="1"/>
  <c r="R43" i="1" s="1"/>
  <c r="Q44" i="1"/>
  <c r="R44" i="1" s="1"/>
  <c r="Q45" i="1"/>
  <c r="R45" i="1" s="1"/>
  <c r="Q46" i="1"/>
  <c r="R46" i="1" s="1"/>
  <c r="Q47" i="1"/>
  <c r="R47" i="1" s="1"/>
  <c r="Q48" i="1"/>
  <c r="R48" i="1" s="1"/>
  <c r="Q49" i="1"/>
  <c r="R49" i="1" s="1"/>
  <c r="Q50" i="1"/>
  <c r="R50" i="1" s="1"/>
  <c r="Q51" i="1"/>
  <c r="R51" i="1" s="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65" i="1"/>
  <c r="R65" i="1" s="1"/>
  <c r="Q66" i="1"/>
  <c r="R66" i="1" s="1"/>
  <c r="Q67" i="1"/>
  <c r="R67" i="1" s="1"/>
  <c r="Q68" i="1"/>
  <c r="R68" i="1" s="1"/>
  <c r="Q69" i="1"/>
  <c r="R69" i="1" s="1"/>
  <c r="Q70" i="1"/>
  <c r="R70" i="1" s="1"/>
  <c r="Q71" i="1"/>
  <c r="R71" i="1" s="1"/>
  <c r="Q72" i="1"/>
  <c r="R72" i="1" s="1"/>
  <c r="Q73" i="1"/>
  <c r="R73" i="1" s="1"/>
  <c r="Q74" i="1"/>
  <c r="R74" i="1" s="1"/>
  <c r="Q75" i="1"/>
  <c r="R75" i="1" s="1"/>
  <c r="Q76" i="1"/>
  <c r="R76" i="1" s="1"/>
  <c r="Q77" i="1"/>
  <c r="R77" i="1" s="1"/>
  <c r="Q78" i="1"/>
  <c r="R78" i="1" s="1"/>
  <c r="Q79" i="1"/>
  <c r="R79" i="1" s="1"/>
  <c r="Q80" i="1"/>
  <c r="R80" i="1" s="1"/>
  <c r="Q81" i="1"/>
  <c r="R81" i="1" s="1"/>
  <c r="Q82" i="1"/>
  <c r="R82" i="1" s="1"/>
  <c r="Q83" i="1"/>
  <c r="R83" i="1" s="1"/>
  <c r="Q84" i="1"/>
  <c r="R84" i="1" s="1"/>
  <c r="O85" i="1"/>
  <c r="C11" i="1" l="1"/>
  <c r="C10" i="1"/>
  <c r="I21" i="1" l="1"/>
  <c r="K21" i="1" s="1"/>
  <c r="I20" i="1"/>
  <c r="K20" i="1" s="1"/>
  <c r="I22" i="1" l="1"/>
  <c r="I23" i="1"/>
  <c r="K23" i="1" s="1"/>
  <c r="I24" i="1"/>
  <c r="K24" i="1" s="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I56" i="1"/>
  <c r="K56" i="1" s="1"/>
  <c r="I57" i="1"/>
  <c r="K57" i="1" s="1"/>
  <c r="I58" i="1"/>
  <c r="K58" i="1" s="1"/>
  <c r="I59" i="1"/>
  <c r="K59" i="1" s="1"/>
  <c r="I60" i="1"/>
  <c r="K60" i="1" s="1"/>
  <c r="I61" i="1"/>
  <c r="K61" i="1" s="1"/>
  <c r="I62" i="1"/>
  <c r="K62" i="1" s="1"/>
  <c r="I63" i="1"/>
  <c r="K63" i="1" s="1"/>
  <c r="I64" i="1"/>
  <c r="K64" i="1" s="1"/>
  <c r="I66" i="1"/>
  <c r="K66" i="1" s="1"/>
  <c r="I67" i="1"/>
  <c r="K67" i="1" s="1"/>
  <c r="I69" i="1"/>
  <c r="K69" i="1" s="1"/>
  <c r="I70" i="1"/>
  <c r="K70" i="1" s="1"/>
  <c r="I71" i="1"/>
  <c r="I72" i="1"/>
  <c r="I73" i="1"/>
  <c r="I74" i="1"/>
  <c r="K74" i="1" s="1"/>
  <c r="I75" i="1"/>
  <c r="K75" i="1" s="1"/>
  <c r="I76" i="1"/>
  <c r="K76" i="1" s="1"/>
  <c r="I77" i="1"/>
  <c r="K77" i="1" s="1"/>
  <c r="I78" i="1"/>
  <c r="I79" i="1"/>
  <c r="K79" i="1" s="1"/>
  <c r="I80" i="1"/>
  <c r="K80" i="1" s="1"/>
  <c r="I81" i="1"/>
  <c r="K81" i="1" s="1"/>
  <c r="I82" i="1"/>
  <c r="K82" i="1" s="1"/>
  <c r="I83" i="1"/>
  <c r="K83" i="1" s="1"/>
  <c r="I84" i="1"/>
  <c r="K84" i="1" s="1"/>
  <c r="I85" i="1"/>
  <c r="K85" i="1" s="1"/>
  <c r="J78" i="1" l="1"/>
  <c r="K78" i="1"/>
  <c r="J22" i="1"/>
  <c r="K22" i="1"/>
  <c r="N85" i="1"/>
  <c r="M85" i="1"/>
  <c r="W85" i="1"/>
  <c r="Q85" i="1" l="1"/>
  <c r="R85" i="1" s="1"/>
  <c r="W84" i="1"/>
  <c r="W83" i="1"/>
  <c r="W82" i="1"/>
  <c r="W81" i="1"/>
  <c r="W80" i="1"/>
  <c r="W79" i="1"/>
  <c r="W78" i="1"/>
  <c r="W77" i="1"/>
  <c r="W76" i="1"/>
  <c r="W75" i="1"/>
  <c r="W74" i="1"/>
  <c r="W73" i="1"/>
  <c r="W72" i="1"/>
  <c r="W71" i="1"/>
  <c r="J76" i="1" l="1"/>
  <c r="J77" i="1"/>
  <c r="J79" i="1"/>
  <c r="J80" i="1"/>
  <c r="J81" i="1"/>
  <c r="J82" i="1"/>
  <c r="J83" i="1"/>
  <c r="J84" i="1"/>
  <c r="J85" i="1"/>
  <c r="J62" i="1"/>
  <c r="J75" i="1" l="1"/>
  <c r="J74" i="1"/>
  <c r="J70" i="1"/>
  <c r="J69" i="1"/>
  <c r="J66" i="1"/>
  <c r="J63" i="1"/>
  <c r="J67" i="1"/>
  <c r="J64" i="1"/>
  <c r="W19" i="1"/>
  <c r="D21" i="1" l="1"/>
  <c r="D22" i="1"/>
  <c r="D23" i="1"/>
  <c r="D24" i="1"/>
  <c r="D25" i="1"/>
  <c r="D26" i="1"/>
  <c r="D27" i="1"/>
  <c r="D28" i="1"/>
  <c r="D29" i="1"/>
  <c r="D30" i="1"/>
  <c r="D31" i="1"/>
  <c r="D32" i="1"/>
  <c r="D33" i="1"/>
  <c r="D34" i="1"/>
  <c r="D35" i="1"/>
  <c r="D36" i="1"/>
  <c r="D37" i="1"/>
  <c r="D38" i="1" s="1"/>
  <c r="D39" i="1" s="1"/>
  <c r="D40" i="1" s="1"/>
  <c r="D41" i="1" s="1"/>
  <c r="D42" i="1" s="1"/>
  <c r="D43" i="1" s="1"/>
  <c r="D44" i="1" s="1"/>
  <c r="D45" i="1" s="1"/>
  <c r="D46" i="1" s="1"/>
  <c r="D47" i="1" s="1"/>
  <c r="D48" i="1" s="1"/>
  <c r="D49" i="1" s="1"/>
  <c r="D50" i="1" s="1"/>
  <c r="D51" i="1" s="1"/>
  <c r="D52" i="1" s="1"/>
  <c r="D53" i="1" s="1"/>
  <c r="D54" i="1" s="1"/>
  <c r="D55" i="1" s="1"/>
  <c r="D56" i="1" s="1"/>
  <c r="D57" i="1" s="1"/>
  <c r="D58" i="1" s="1"/>
  <c r="D59" i="1" s="1"/>
  <c r="D60" i="1" s="1"/>
  <c r="D61" i="1" s="1"/>
  <c r="D62" i="1" s="1"/>
  <c r="D63" i="1" s="1"/>
  <c r="D64" i="1" s="1"/>
  <c r="D65" i="1" s="1"/>
  <c r="D66" i="1" s="1"/>
  <c r="D67" i="1" s="1"/>
  <c r="D68" i="1" s="1"/>
  <c r="D69" i="1" s="1"/>
  <c r="D20" i="1"/>
  <c r="D70" i="1" l="1"/>
  <c r="D71" i="1" s="1"/>
  <c r="D72" i="1" s="1"/>
  <c r="D73" i="1" s="1"/>
  <c r="D74" i="1" s="1"/>
  <c r="D75" i="1" s="1"/>
  <c r="D76" i="1" s="1"/>
  <c r="D77" i="1" s="1"/>
  <c r="D78" i="1" s="1"/>
  <c r="D79" i="1" s="1"/>
  <c r="D80" i="1" s="1"/>
  <c r="D81" i="1" s="1"/>
  <c r="D82" i="1" s="1"/>
  <c r="D83" i="1" s="1"/>
  <c r="D84" i="1" s="1"/>
  <c r="D85" i="1" s="1"/>
  <c r="S21" i="1" l="1"/>
  <c r="S22" i="1" l="1"/>
  <c r="S23" i="1" s="1"/>
  <c r="S24" i="1" s="1"/>
  <c r="S25" i="1" s="1"/>
  <c r="S26" i="1" s="1"/>
  <c r="S27" i="1" s="1"/>
  <c r="S28" i="1" s="1"/>
  <c r="S29" i="1" s="1"/>
  <c r="S30" i="1" s="1"/>
  <c r="S31" i="1" s="1"/>
  <c r="S32" i="1" s="1"/>
  <c r="S33" i="1" s="1"/>
  <c r="S34" i="1" s="1"/>
  <c r="S35" i="1" s="1"/>
  <c r="S36" i="1" s="1"/>
  <c r="S37" i="1" s="1"/>
  <c r="S38" i="1" s="1"/>
  <c r="S39" i="1" s="1"/>
  <c r="S40" i="1" s="1"/>
  <c r="S41" i="1" s="1"/>
  <c r="S42" i="1" s="1"/>
  <c r="S43" i="1" s="1"/>
  <c r="S44" i="1" s="1"/>
  <c r="S45" i="1" s="1"/>
  <c r="S46" i="1" s="1"/>
  <c r="S47" i="1" s="1"/>
  <c r="S48" i="1" s="1"/>
  <c r="S49" i="1" s="1"/>
  <c r="S50" i="1" s="1"/>
  <c r="S51" i="1" s="1"/>
  <c r="S52" i="1" s="1"/>
  <c r="S53" i="1" s="1"/>
  <c r="S54" i="1" s="1"/>
  <c r="S55" i="1" s="1"/>
  <c r="S56" i="1" s="1"/>
  <c r="S57" i="1" s="1"/>
  <c r="S58" i="1" s="1"/>
  <c r="S59" i="1" s="1"/>
  <c r="S60" i="1" s="1"/>
  <c r="S61" i="1" s="1"/>
  <c r="S62" i="1" s="1"/>
  <c r="S63" i="1" s="1"/>
  <c r="S64" i="1" s="1"/>
  <c r="S65" i="1" s="1"/>
  <c r="S66" i="1" s="1"/>
  <c r="S67" i="1" s="1"/>
  <c r="S68" i="1" s="1"/>
  <c r="S69" i="1" s="1"/>
  <c r="S70" i="1" s="1"/>
  <c r="S71" i="1" s="1"/>
  <c r="S72" i="1" s="1"/>
  <c r="S73" i="1" s="1"/>
  <c r="S74" i="1" s="1"/>
  <c r="S75" i="1" s="1"/>
  <c r="S76" i="1" s="1"/>
  <c r="S77" i="1" s="1"/>
  <c r="S78" i="1" s="1"/>
  <c r="S79" i="1" s="1"/>
  <c r="S80" i="1" s="1"/>
  <c r="S81" i="1" s="1"/>
  <c r="S82" i="1" s="1"/>
  <c r="S83" i="1" s="1"/>
  <c r="S84" i="1" s="1"/>
  <c r="S85" i="1" s="1"/>
  <c r="J54" i="1" l="1"/>
  <c r="J52" i="1"/>
  <c r="J59" i="1"/>
  <c r="J56" i="1"/>
  <c r="J53" i="1"/>
  <c r="J61" i="1"/>
  <c r="J51" i="1"/>
  <c r="J58" i="1"/>
  <c r="J47" i="1"/>
  <c r="J60" i="1"/>
  <c r="J50" i="1"/>
  <c r="J57" i="1"/>
  <c r="J46" i="1"/>
  <c r="J42" i="1"/>
  <c r="J43" i="1"/>
  <c r="J44" i="1"/>
  <c r="J45" i="1"/>
  <c r="J48" i="1"/>
  <c r="J49" i="1"/>
  <c r="J40" i="1"/>
  <c r="J25" i="1"/>
  <c r="J27" i="1"/>
  <c r="J20" i="1"/>
  <c r="J24" i="1"/>
  <c r="J41" i="1"/>
  <c r="J26" i="1"/>
  <c r="J28" i="1"/>
  <c r="J23" i="1"/>
  <c r="J35" i="1"/>
  <c r="J37" i="1"/>
  <c r="J33" i="1"/>
  <c r="J30" i="1"/>
  <c r="J21" i="1"/>
  <c r="J32" i="1"/>
  <c r="J34" i="1"/>
  <c r="J31" i="1"/>
  <c r="J29" i="1"/>
  <c r="J39" i="1"/>
  <c r="J36" i="1"/>
  <c r="J38" i="1"/>
</calcChain>
</file>

<file path=xl/comments1.xml><?xml version="1.0" encoding="utf-8"?>
<comments xmlns="http://schemas.openxmlformats.org/spreadsheetml/2006/main">
  <authors>
    <author>Pol, Joost</author>
  </authors>
  <commentList>
    <comment ref="H19" authorId="0">
      <text>
        <r>
          <rPr>
            <b/>
            <sz val="9"/>
            <color indexed="81"/>
            <rFont val="Tahoma"/>
            <family val="2"/>
          </rPr>
          <t xml:space="preserve">Pol, Joost:
</t>
        </r>
        <r>
          <rPr>
            <sz val="9"/>
            <color indexed="81"/>
            <rFont val="Tahoma"/>
            <family val="2"/>
          </rPr>
          <t>value on measuring tape in plastic ring</t>
        </r>
      </text>
    </comment>
    <comment ref="I19" authorId="0">
      <text>
        <r>
          <rPr>
            <b/>
            <sz val="9"/>
            <color indexed="81"/>
            <rFont val="Tahoma"/>
            <family val="2"/>
          </rPr>
          <t>Pol, Joost:</t>
        </r>
        <r>
          <rPr>
            <sz val="9"/>
            <color indexed="81"/>
            <rFont val="Tahoma"/>
            <family val="2"/>
          </rPr>
          <t xml:space="preserve">
calculated discharge</t>
        </r>
      </text>
    </comment>
    <comment ref="L19" authorId="0">
      <text>
        <r>
          <rPr>
            <b/>
            <sz val="9"/>
            <color indexed="81"/>
            <rFont val="Tahoma"/>
            <family val="2"/>
          </rPr>
          <t>Pol, Joost:</t>
        </r>
        <r>
          <rPr>
            <sz val="9"/>
            <color indexed="81"/>
            <rFont val="Tahoma"/>
            <family val="2"/>
          </rPr>
          <t xml:space="preserve">
unique ID of sample, e.g. fph0-01. 
Also noted on sample bag</t>
        </r>
      </text>
    </comment>
    <comment ref="H55" authorId="0">
      <text>
        <r>
          <rPr>
            <b/>
            <sz val="9"/>
            <color indexed="81"/>
            <rFont val="Tahoma"/>
            <family val="2"/>
          </rPr>
          <t>Pol, Joost:</t>
        </r>
        <r>
          <rPr>
            <sz val="9"/>
            <color indexed="81"/>
            <rFont val="Tahoma"/>
            <family val="2"/>
          </rPr>
          <t xml:space="preserve">
weir was blocked a bit (submerged)</t>
        </r>
      </text>
    </comment>
  </commentList>
</comments>
</file>

<file path=xl/sharedStrings.xml><?xml version="1.0" encoding="utf-8"?>
<sst xmlns="http://schemas.openxmlformats.org/spreadsheetml/2006/main" count="300" uniqueCount="166">
  <si>
    <t>time</t>
  </si>
  <si>
    <t>dH</t>
  </si>
  <si>
    <t>General information</t>
  </si>
  <si>
    <t>Timeseries</t>
  </si>
  <si>
    <t>test_ID</t>
  </si>
  <si>
    <t>inititation?</t>
  </si>
  <si>
    <t>test_date</t>
  </si>
  <si>
    <t>test_tstart</t>
  </si>
  <si>
    <t>test_leader</t>
  </si>
  <si>
    <t>date</t>
  </si>
  <si>
    <t xml:space="preserve">Sand sample ID </t>
  </si>
  <si>
    <t>[m]</t>
  </si>
  <si>
    <t>[yyyy-mm-dd]</t>
  </si>
  <si>
    <t>[hh:mm]</t>
  </si>
  <si>
    <t>[m3/s]</t>
  </si>
  <si>
    <t>[-]</t>
  </si>
  <si>
    <t>[kg]</t>
  </si>
  <si>
    <t>N sand buckets</t>
  </si>
  <si>
    <t>Q/dH</t>
  </si>
  <si>
    <t>[m3/s/m]</t>
  </si>
  <si>
    <t>index</t>
  </si>
  <si>
    <t>test_description</t>
  </si>
  <si>
    <t>theta_Vnotch</t>
  </si>
  <si>
    <t>[deg]</t>
  </si>
  <si>
    <t>C_Vnotch</t>
  </si>
  <si>
    <t>k_Vnotch</t>
  </si>
  <si>
    <t>[ft]</t>
  </si>
  <si>
    <t>Q_KindsvaterShen</t>
  </si>
  <si>
    <t>h_weir</t>
  </si>
  <si>
    <t>dry sand mass</t>
  </si>
  <si>
    <t xml:space="preserve">Sum of bucket mass </t>
  </si>
  <si>
    <t>[L]</t>
  </si>
  <si>
    <t>n_bulk</t>
  </si>
  <si>
    <t>edge_Vnotch</t>
  </si>
  <si>
    <t>Volume bucket/cup</t>
  </si>
  <si>
    <t>Mass bucket/cup</t>
  </si>
  <si>
    <t>no</t>
  </si>
  <si>
    <t>[kPa]</t>
  </si>
  <si>
    <t>level exit</t>
  </si>
  <si>
    <t>[m+upstream sensor level]</t>
  </si>
  <si>
    <t>k_bulk</t>
  </si>
  <si>
    <t>[m/s]</t>
  </si>
  <si>
    <t>fph2</t>
  </si>
  <si>
    <t>pipingtest2</t>
  </si>
  <si>
    <t>17-12-2018</t>
  </si>
  <si>
    <t>09:24</t>
  </si>
  <si>
    <t>10:32</t>
  </si>
  <si>
    <t>11:04</t>
  </si>
  <si>
    <t>11:30</t>
  </si>
  <si>
    <t>12:22</t>
  </si>
  <si>
    <t>12:45</t>
  </si>
  <si>
    <t>12:51</t>
  </si>
  <si>
    <t>13:22</t>
  </si>
  <si>
    <t>14:39</t>
  </si>
  <si>
    <t>15:22</t>
  </si>
  <si>
    <t>Sample is al het uitgespoelde zand</t>
  </si>
  <si>
    <t>15:51</t>
  </si>
  <si>
    <t>(kPa)</t>
  </si>
  <si>
    <t>16:53</t>
  </si>
  <si>
    <t>yes</t>
  </si>
  <si>
    <t>17:48</t>
  </si>
  <si>
    <t>ongeveer rond dit tijdstip verhoogd. We zitten netjes in het ritme van 10cm per half uur</t>
  </si>
  <si>
    <t>18:32</t>
  </si>
  <si>
    <t>fph0-test2-04-18:15</t>
  </si>
  <si>
    <t>fph0-test2-03-17:00</t>
  </si>
  <si>
    <t>fph0-test2-02-14:39</t>
  </si>
  <si>
    <t>fph0-test2-01-13:10</t>
  </si>
  <si>
    <t>19:07</t>
  </si>
  <si>
    <t>fph0-test2-05-19:07</t>
  </si>
  <si>
    <t>20:33</t>
  </si>
  <si>
    <t>fph0-test2-06-20:17</t>
  </si>
  <si>
    <t>fph0-test2-07-21:35</t>
  </si>
  <si>
    <t>zand geschept op andere manier (schepje)</t>
  </si>
  <si>
    <t>21:35</t>
  </si>
  <si>
    <t>22:15</t>
  </si>
  <si>
    <t>fph0-test2-09-22:15</t>
  </si>
  <si>
    <t>poging injectie (niet goed gelukt)</t>
  </si>
  <si>
    <t>22:30</t>
  </si>
  <si>
    <t>22:45</t>
  </si>
  <si>
    <t>fph0-test2-11-22:50</t>
  </si>
  <si>
    <t>23:45</t>
  </si>
  <si>
    <t>fph0-test2-13-23:35</t>
  </si>
  <si>
    <t>0:15</t>
  </si>
  <si>
    <t>fph0-test2-15-00:35</t>
  </si>
  <si>
    <t>18-12-2018</t>
  </si>
  <si>
    <t>cum. dry sand mass</t>
  </si>
  <si>
    <t>1:30</t>
  </si>
  <si>
    <t>fph0-test2-17-01:30</t>
  </si>
  <si>
    <t>2:30</t>
  </si>
  <si>
    <t>fph0-test2-18-02:30</t>
  </si>
  <si>
    <t>3:00</t>
  </si>
  <si>
    <t>[days]</t>
  </si>
  <si>
    <t>time_since_start</t>
  </si>
  <si>
    <t>4:15</t>
  </si>
  <si>
    <t>fph0-test2-19-03:00</t>
  </si>
  <si>
    <t>fph0-test2-20-04:15</t>
  </si>
  <si>
    <t>5:30</t>
  </si>
  <si>
    <t>fph0-test2-21-05:30</t>
  </si>
  <si>
    <t>6:30</t>
  </si>
  <si>
    <t>fph0-test2-22-06:30</t>
  </si>
  <si>
    <t>7:45</t>
  </si>
  <si>
    <t>fph0-test2-23-07:45</t>
  </si>
  <si>
    <t>8:45</t>
  </si>
  <si>
    <t>geen zandmonster genomen, dus hoeveelheid zand weggeschept kan meer zijn!!!</t>
  </si>
  <si>
    <t>9:30</t>
  </si>
  <si>
    <t>10:30</t>
  </si>
  <si>
    <t>fph0-test2-24-09:30</t>
  </si>
  <si>
    <t>fph0-test2-25-11:30</t>
  </si>
  <si>
    <t>13:30</t>
  </si>
  <si>
    <t>fph0-test2-26-12:40</t>
  </si>
  <si>
    <t>14:00</t>
  </si>
  <si>
    <t>fph0-test2-28-14:00</t>
  </si>
  <si>
    <t>fph0-test2-27-13:30</t>
  </si>
  <si>
    <t>14:30</t>
  </si>
  <si>
    <t>fph0-test2-29-14:30</t>
  </si>
  <si>
    <t>15:00</t>
  </si>
  <si>
    <t>fph0-test2-30-15:00</t>
  </si>
  <si>
    <t>16:00</t>
  </si>
  <si>
    <t>fph0-test2-31-16:00</t>
  </si>
  <si>
    <t>17:00</t>
  </si>
  <si>
    <t>fph0-test2-32-17:00</t>
  </si>
  <si>
    <t>16:30</t>
  </si>
  <si>
    <t>fph0-test2-33-17:30</t>
  </si>
  <si>
    <t>18:00</t>
  </si>
  <si>
    <t>18:30</t>
  </si>
  <si>
    <t>18:45</t>
  </si>
  <si>
    <t>19:15</t>
  </si>
  <si>
    <t>fph0-test2-34-19:15</t>
  </si>
  <si>
    <t>19:45</t>
  </si>
  <si>
    <t>20:30</t>
  </si>
  <si>
    <t>21:00</t>
  </si>
  <si>
    <t>21:30</t>
  </si>
  <si>
    <t>22:00</t>
  </si>
  <si>
    <t>23:00</t>
  </si>
  <si>
    <t>23:30</t>
  </si>
  <si>
    <t>0:00</t>
  </si>
  <si>
    <t>19-12-2018</t>
  </si>
  <si>
    <t>0:30</t>
  </si>
  <si>
    <t>fph0-test2-35-0:00</t>
  </si>
  <si>
    <t>1:10</t>
  </si>
  <si>
    <t>fph0-test2-36-1:10</t>
  </si>
  <si>
    <t>1:40</t>
  </si>
  <si>
    <t>2:10</t>
  </si>
  <si>
    <t>2:40</t>
  </si>
  <si>
    <t>Een POND zand!</t>
  </si>
  <si>
    <t>3:10</t>
  </si>
  <si>
    <t>3:40</t>
  </si>
  <si>
    <t>fph0-test2-37-3:40</t>
  </si>
  <si>
    <t>4:10</t>
  </si>
  <si>
    <t>4:40</t>
  </si>
  <si>
    <t>fph0-test2-38-4:40</t>
  </si>
  <si>
    <t>5:10</t>
  </si>
  <si>
    <t>5:40</t>
  </si>
  <si>
    <t>Let op: we hebben hierbij de plaat afgeschraapt. Daar zat ook nog veel zand van vorige keren bij waarschijnlijk. De vulkaan leek wel groter dan de vorige keer.</t>
  </si>
  <si>
    <t>Mogelijk minder omdat we vorige keer flink hebben weggeschrapt</t>
  </si>
  <si>
    <t>fph0-test2-39-6:10</t>
  </si>
  <si>
    <t>6:10</t>
  </si>
  <si>
    <t>6:40</t>
  </si>
  <si>
    <t>7:10</t>
  </si>
  <si>
    <t>8:00</t>
  </si>
  <si>
    <t xml:space="preserve">al het zand wat in de speciekuip is achtergebleven, in drie delen gewogen. Er waren ook laagjes grof zand te zien in de zandafzetting. Duidt op afwisselend verstopping en erosie vanaf benedenstrooms. </t>
  </si>
  <si>
    <t>Joost/Wouter/Mark</t>
  </si>
  <si>
    <t>h_301 (core, nr. 15)</t>
  </si>
  <si>
    <t>h_302 [upstream]</t>
  </si>
  <si>
    <t>voltage system [V]</t>
  </si>
  <si>
    <t>Other notes (in Dutch)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</si>
</sst>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d/mm/yy\ h:mm;@"/>
  </numFmts>
  <fonts count="7" x14ac:knownFonts="1">
    <font>
      <sz val="11"/>
      <color theme="1"/>
      <name val="Calibri"/>
      <family val="2"/>
      <scheme val="minor"/>
    </font>
    <font>
      <b/>
      <sz val="11"/>
      <color theme="1"/>
      <name val="Calibri"/>
      <family val="2"/>
      <scheme val="minor"/>
    </font>
    <font>
      <sz val="11"/>
      <color rgb="FFC00000"/>
      <name val="Calibri"/>
      <family val="2"/>
      <scheme val="minor"/>
    </font>
    <font>
      <sz val="9"/>
      <color indexed="81"/>
      <name val="Tahoma"/>
      <family val="2"/>
    </font>
    <font>
      <b/>
      <sz val="9"/>
      <color indexed="81"/>
      <name val="Tahoma"/>
      <family val="2"/>
    </font>
    <font>
      <i/>
      <sz val="11"/>
      <color rgb="FFC00000"/>
      <name val="Calibri"/>
      <family val="2"/>
      <scheme val="minor"/>
    </font>
    <font>
      <b/>
      <sz val="11"/>
      <color rgb="FFC00000"/>
      <name val="Calibri"/>
      <family val="2"/>
      <scheme val="minor"/>
    </font>
  </fonts>
  <fills count="3">
    <fill>
      <patternFill patternType="none"/>
    </fill>
    <fill>
      <patternFill patternType="gray125"/>
    </fill>
    <fill>
      <patternFill patternType="solid">
        <fgColor theme="2" tint="-9.9978637043366805E-2"/>
        <bgColor indexed="64"/>
      </patternFill>
    </fill>
  </fills>
  <borders count="1">
    <border>
      <left/>
      <right/>
      <top/>
      <bottom/>
      <diagonal/>
    </border>
  </borders>
  <cellStyleXfs count="1">
    <xf numFmtId="0" fontId="0" fillId="0" borderId="0"/>
  </cellStyleXfs>
  <cellXfs count="29">
    <xf numFmtId="0" fontId="0" fillId="0" borderId="0" xfId="0"/>
    <xf numFmtId="0" fontId="1" fillId="0" borderId="0" xfId="0" applyFont="1"/>
    <xf numFmtId="15" fontId="0" fillId="0" borderId="0" xfId="0" applyNumberFormat="1"/>
    <xf numFmtId="2" fontId="0" fillId="0" borderId="0" xfId="0" applyNumberFormat="1"/>
    <xf numFmtId="2" fontId="2" fillId="0" borderId="0" xfId="0" applyNumberFormat="1" applyFont="1"/>
    <xf numFmtId="11" fontId="0" fillId="0" borderId="0" xfId="0" applyNumberFormat="1"/>
    <xf numFmtId="11" fontId="2" fillId="0" borderId="0" xfId="0" applyNumberFormat="1" applyFont="1"/>
    <xf numFmtId="49" fontId="0" fillId="0" borderId="0" xfId="0" applyNumberFormat="1"/>
    <xf numFmtId="0" fontId="0" fillId="0" borderId="0" xfId="0"/>
    <xf numFmtId="20" fontId="0" fillId="0" borderId="0" xfId="0" applyNumberFormat="1"/>
    <xf numFmtId="0" fontId="2" fillId="0" borderId="0" xfId="0" applyFont="1"/>
    <xf numFmtId="2" fontId="5" fillId="0" borderId="0" xfId="0" applyNumberFormat="1" applyFont="1"/>
    <xf numFmtId="11" fontId="5" fillId="0" borderId="0" xfId="0" applyNumberFormat="1" applyFont="1"/>
    <xf numFmtId="164" fontId="0" fillId="0" borderId="0" xfId="0" applyNumberFormat="1"/>
    <xf numFmtId="165" fontId="0" fillId="0" borderId="0" xfId="0" applyNumberFormat="1"/>
    <xf numFmtId="0" fontId="0" fillId="2" borderId="0" xfId="0" applyFill="1"/>
    <xf numFmtId="49" fontId="0" fillId="2" borderId="0" xfId="0" applyNumberFormat="1" applyFill="1"/>
    <xf numFmtId="2" fontId="5" fillId="2" borderId="0" xfId="0" applyNumberFormat="1" applyFont="1" applyFill="1"/>
    <xf numFmtId="2" fontId="0" fillId="2" borderId="0" xfId="0" applyNumberFormat="1" applyFill="1"/>
    <xf numFmtId="2" fontId="2" fillId="2" borderId="0" xfId="0" applyNumberFormat="1" applyFont="1" applyFill="1"/>
    <xf numFmtId="164" fontId="0" fillId="2" borderId="0" xfId="0" applyNumberFormat="1" applyFill="1"/>
    <xf numFmtId="11" fontId="5" fillId="2" borderId="0" xfId="0" applyNumberFormat="1" applyFont="1" applyFill="1"/>
    <xf numFmtId="11" fontId="2" fillId="2" borderId="0" xfId="0" applyNumberFormat="1" applyFont="1" applyFill="1"/>
    <xf numFmtId="165" fontId="0" fillId="2" borderId="0" xfId="0" applyNumberFormat="1" applyFill="1"/>
    <xf numFmtId="0" fontId="6" fillId="0" borderId="0" xfId="0" applyFont="1"/>
    <xf numFmtId="2" fontId="1" fillId="0" borderId="0" xfId="0" applyNumberFormat="1" applyFont="1"/>
    <xf numFmtId="2" fontId="6" fillId="0" borderId="0" xfId="0" applyNumberFormat="1" applyFont="1"/>
    <xf numFmtId="11" fontId="6" fillId="0" borderId="0" xfId="0" applyNumberFormat="1" applyFont="1"/>
    <xf numFmtId="0"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79580301550436"/>
          <c:y val="3.7170211318880562E-2"/>
          <c:w val="0.84869106590224019"/>
          <c:h val="0.69078987951222826"/>
        </c:manualLayout>
      </c:layout>
      <c:scatterChart>
        <c:scatterStyle val="lineMarker"/>
        <c:varyColors val="0"/>
        <c:ser>
          <c:idx val="0"/>
          <c:order val="0"/>
          <c:spPr>
            <a:ln w="28575">
              <a:noFill/>
            </a:ln>
          </c:spPr>
          <c:xVal>
            <c:numRef>
              <c:f>'fph2'!$W$23:$W$85</c:f>
              <c:numCache>
                <c:formatCode>d/mm/yy\ h:mm;@</c:formatCode>
                <c:ptCount val="63"/>
                <c:pt idx="0">
                  <c:v>43451.515277777777</c:v>
                </c:pt>
                <c:pt idx="1">
                  <c:v>43451.535416666666</c:v>
                </c:pt>
                <c:pt idx="2">
                  <c:v>43451.556944444441</c:v>
                </c:pt>
                <c:pt idx="3">
                  <c:v>43451.61041666667</c:v>
                </c:pt>
                <c:pt idx="4">
                  <c:v>43451.640277777777</c:v>
                </c:pt>
                <c:pt idx="5">
                  <c:v>43451.660416666666</c:v>
                </c:pt>
                <c:pt idx="6">
                  <c:v>43451.703472222223</c:v>
                </c:pt>
                <c:pt idx="7">
                  <c:v>43451.741666666669</c:v>
                </c:pt>
                <c:pt idx="8">
                  <c:v>43451.772222222222</c:v>
                </c:pt>
                <c:pt idx="9">
                  <c:v>43451.796527777777</c:v>
                </c:pt>
                <c:pt idx="10">
                  <c:v>43451.856249999997</c:v>
                </c:pt>
                <c:pt idx="11">
                  <c:v>43451.899305555555</c:v>
                </c:pt>
                <c:pt idx="12">
                  <c:v>43451.927083333336</c:v>
                </c:pt>
                <c:pt idx="13">
                  <c:v>43451.947916666664</c:v>
                </c:pt>
                <c:pt idx="14">
                  <c:v>43451.989583333336</c:v>
                </c:pt>
                <c:pt idx="15">
                  <c:v>43452.010416666664</c:v>
                </c:pt>
                <c:pt idx="16">
                  <c:v>43452.0625</c:v>
                </c:pt>
                <c:pt idx="17">
                  <c:v>43452.104166666664</c:v>
                </c:pt>
                <c:pt idx="18">
                  <c:v>43452.125</c:v>
                </c:pt>
                <c:pt idx="19">
                  <c:v>43452.177083333336</c:v>
                </c:pt>
                <c:pt idx="20">
                  <c:v>43452.229166666664</c:v>
                </c:pt>
                <c:pt idx="21">
                  <c:v>43452.270833333336</c:v>
                </c:pt>
                <c:pt idx="22">
                  <c:v>43452.322916666664</c:v>
                </c:pt>
                <c:pt idx="23">
                  <c:v>43452.364583333336</c:v>
                </c:pt>
                <c:pt idx="24">
                  <c:v>43452.395833333336</c:v>
                </c:pt>
                <c:pt idx="25">
                  <c:v>43452.4375</c:v>
                </c:pt>
                <c:pt idx="26">
                  <c:v>43452.479166666664</c:v>
                </c:pt>
                <c:pt idx="27">
                  <c:v>43452.53125</c:v>
                </c:pt>
                <c:pt idx="28">
                  <c:v>43452.5625</c:v>
                </c:pt>
                <c:pt idx="29">
                  <c:v>43452.583333333336</c:v>
                </c:pt>
                <c:pt idx="30">
                  <c:v>43452.604166666664</c:v>
                </c:pt>
                <c:pt idx="31">
                  <c:v>43452.625</c:v>
                </c:pt>
                <c:pt idx="32">
                  <c:v>43452.666666666664</c:v>
                </c:pt>
                <c:pt idx="33">
                  <c:v>43452.6875</c:v>
                </c:pt>
                <c:pt idx="34">
                  <c:v>43452.708333333336</c:v>
                </c:pt>
                <c:pt idx="35">
                  <c:v>43452.75</c:v>
                </c:pt>
                <c:pt idx="36">
                  <c:v>43452.770833333336</c:v>
                </c:pt>
                <c:pt idx="37">
                  <c:v>43452.78125</c:v>
                </c:pt>
                <c:pt idx="38">
                  <c:v>43452.802083333336</c:v>
                </c:pt>
                <c:pt idx="39">
                  <c:v>43452.822916666664</c:v>
                </c:pt>
                <c:pt idx="40">
                  <c:v>43452.84375</c:v>
                </c:pt>
                <c:pt idx="41">
                  <c:v>43452.875</c:v>
                </c:pt>
                <c:pt idx="42">
                  <c:v>43452.895833333336</c:v>
                </c:pt>
                <c:pt idx="43">
                  <c:v>43452.916666666664</c:v>
                </c:pt>
                <c:pt idx="44">
                  <c:v>43452.9375</c:v>
                </c:pt>
                <c:pt idx="45">
                  <c:v>43452.958333333336</c:v>
                </c:pt>
                <c:pt idx="46">
                  <c:v>43452.979166666664</c:v>
                </c:pt>
                <c:pt idx="47">
                  <c:v>43453</c:v>
                </c:pt>
                <c:pt idx="48">
                  <c:v>43453.020833333336</c:v>
                </c:pt>
                <c:pt idx="49">
                  <c:v>43453.048611111109</c:v>
                </c:pt>
                <c:pt idx="50">
                  <c:v>43453.069444444445</c:v>
                </c:pt>
                <c:pt idx="51">
                  <c:v>43453.090277777781</c:v>
                </c:pt>
                <c:pt idx="52">
                  <c:v>43453.111111111109</c:v>
                </c:pt>
                <c:pt idx="53">
                  <c:v>43453.131944444445</c:v>
                </c:pt>
                <c:pt idx="54">
                  <c:v>43453.152777777781</c:v>
                </c:pt>
                <c:pt idx="55">
                  <c:v>43453.173611111109</c:v>
                </c:pt>
                <c:pt idx="56">
                  <c:v>43453.194444444445</c:v>
                </c:pt>
                <c:pt idx="57">
                  <c:v>43453.215277777781</c:v>
                </c:pt>
                <c:pt idx="58">
                  <c:v>43453.236111111109</c:v>
                </c:pt>
                <c:pt idx="59">
                  <c:v>43453.256944444445</c:v>
                </c:pt>
                <c:pt idx="60">
                  <c:v>43453.277777777781</c:v>
                </c:pt>
                <c:pt idx="61">
                  <c:v>43453.298611111109</c:v>
                </c:pt>
                <c:pt idx="62">
                  <c:v>43453.333333333336</c:v>
                </c:pt>
              </c:numCache>
            </c:numRef>
          </c:xVal>
          <c:yVal>
            <c:numRef>
              <c:f>'fph2'!$S$23:$S$85</c:f>
              <c:numCache>
                <c:formatCode>0.00</c:formatCode>
                <c:ptCount val="63"/>
                <c:pt idx="0">
                  <c:v>0</c:v>
                </c:pt>
                <c:pt idx="1">
                  <c:v>0</c:v>
                </c:pt>
                <c:pt idx="2">
                  <c:v>0</c:v>
                </c:pt>
                <c:pt idx="3">
                  <c:v>0</c:v>
                </c:pt>
                <c:pt idx="4">
                  <c:v>0</c:v>
                </c:pt>
                <c:pt idx="5">
                  <c:v>0</c:v>
                </c:pt>
                <c:pt idx="6">
                  <c:v>0</c:v>
                </c:pt>
                <c:pt idx="7">
                  <c:v>0.18096774193548393</c:v>
                </c:pt>
                <c:pt idx="8">
                  <c:v>0.30106451612903229</c:v>
                </c:pt>
                <c:pt idx="9">
                  <c:v>0.39319354838709686</c:v>
                </c:pt>
                <c:pt idx="10">
                  <c:v>0.46229032258064529</c:v>
                </c:pt>
                <c:pt idx="11">
                  <c:v>0.68603225806451629</c:v>
                </c:pt>
                <c:pt idx="12">
                  <c:v>0.89496774193548412</c:v>
                </c:pt>
                <c:pt idx="13">
                  <c:v>1.0627741935483874</c:v>
                </c:pt>
                <c:pt idx="14">
                  <c:v>1.1795806451612907</c:v>
                </c:pt>
                <c:pt idx="15">
                  <c:v>1.2914516129032263</c:v>
                </c:pt>
                <c:pt idx="16">
                  <c:v>1.3111935483870973</c:v>
                </c:pt>
                <c:pt idx="17">
                  <c:v>1.335870967741936</c:v>
                </c:pt>
                <c:pt idx="18">
                  <c:v>1.3967419354838717</c:v>
                </c:pt>
                <c:pt idx="19">
                  <c:v>1.5398709677419362</c:v>
                </c:pt>
                <c:pt idx="20">
                  <c:v>1.6830000000000007</c:v>
                </c:pt>
                <c:pt idx="21">
                  <c:v>1.8656129032258073</c:v>
                </c:pt>
                <c:pt idx="22">
                  <c:v>1.9873548387096782</c:v>
                </c:pt>
                <c:pt idx="23">
                  <c:v>2.1304838709677427</c:v>
                </c:pt>
                <c:pt idx="24">
                  <c:v>2.2110967741935492</c:v>
                </c:pt>
                <c:pt idx="25">
                  <c:v>2.2769032258064525</c:v>
                </c:pt>
                <c:pt idx="26">
                  <c:v>2.3213225806451625</c:v>
                </c:pt>
                <c:pt idx="27">
                  <c:v>2.3986451612903239</c:v>
                </c:pt>
                <c:pt idx="28">
                  <c:v>2.5039354838709693</c:v>
                </c:pt>
                <c:pt idx="29">
                  <c:v>2.5615161290322597</c:v>
                </c:pt>
                <c:pt idx="30">
                  <c:v>2.6158064516129049</c:v>
                </c:pt>
                <c:pt idx="31">
                  <c:v>2.7309677419354856</c:v>
                </c:pt>
                <c:pt idx="32">
                  <c:v>2.8971290322580661</c:v>
                </c:pt>
                <c:pt idx="33">
                  <c:v>3.0863225806451626</c:v>
                </c:pt>
                <c:pt idx="34">
                  <c:v>3.1504838709677432</c:v>
                </c:pt>
                <c:pt idx="35">
                  <c:v>3.3298064516129044</c:v>
                </c:pt>
                <c:pt idx="36">
                  <c:v>3.6835161290322591</c:v>
                </c:pt>
                <c:pt idx="37">
                  <c:v>3.7855161290322594</c:v>
                </c:pt>
                <c:pt idx="38">
                  <c:v>3.8463870967741949</c:v>
                </c:pt>
                <c:pt idx="39">
                  <c:v>4.1408709677419369</c:v>
                </c:pt>
                <c:pt idx="40">
                  <c:v>4.3086774193548401</c:v>
                </c:pt>
                <c:pt idx="41">
                  <c:v>4.4616774193548396</c:v>
                </c:pt>
                <c:pt idx="42">
                  <c:v>4.6113870967741946</c:v>
                </c:pt>
                <c:pt idx="43">
                  <c:v>4.785774193548388</c:v>
                </c:pt>
                <c:pt idx="44">
                  <c:v>4.9799032258064528</c:v>
                </c:pt>
                <c:pt idx="45">
                  <c:v>5.2513548387096787</c:v>
                </c:pt>
                <c:pt idx="46">
                  <c:v>5.6248064516129048</c:v>
                </c:pt>
                <c:pt idx="47">
                  <c:v>5.7959032258064536</c:v>
                </c:pt>
                <c:pt idx="48">
                  <c:v>6.082161290322583</c:v>
                </c:pt>
                <c:pt idx="49">
                  <c:v>6.4506774193548413</c:v>
                </c:pt>
                <c:pt idx="50">
                  <c:v>6.7994516129032281</c:v>
                </c:pt>
                <c:pt idx="51">
                  <c:v>7.2485806451612929</c:v>
                </c:pt>
                <c:pt idx="52">
                  <c:v>7.816161290322583</c:v>
                </c:pt>
                <c:pt idx="53">
                  <c:v>8.327806451612906</c:v>
                </c:pt>
                <c:pt idx="54">
                  <c:v>8.8789354838709702</c:v>
                </c:pt>
                <c:pt idx="55">
                  <c:v>9.3774193548387128</c:v>
                </c:pt>
                <c:pt idx="56">
                  <c:v>9.940064516129036</c:v>
                </c:pt>
                <c:pt idx="57">
                  <c:v>10.547129032258068</c:v>
                </c:pt>
                <c:pt idx="58">
                  <c:v>11.626354838709682</c:v>
                </c:pt>
                <c:pt idx="59">
                  <c:v>12.096870967741941</c:v>
                </c:pt>
                <c:pt idx="60">
                  <c:v>12.687483870967748</c:v>
                </c:pt>
                <c:pt idx="61">
                  <c:v>13.518290322580652</c:v>
                </c:pt>
                <c:pt idx="62">
                  <c:v>16.599677419354848</c:v>
                </c:pt>
              </c:numCache>
            </c:numRef>
          </c:yVal>
          <c:smooth val="0"/>
        </c:ser>
        <c:dLbls>
          <c:showLegendKey val="0"/>
          <c:showVal val="0"/>
          <c:showCatName val="0"/>
          <c:showSerName val="0"/>
          <c:showPercent val="0"/>
          <c:showBubbleSize val="0"/>
        </c:dLbls>
        <c:axId val="83495936"/>
        <c:axId val="84009728"/>
      </c:scatterChart>
      <c:valAx>
        <c:axId val="83495936"/>
        <c:scaling>
          <c:orientation val="minMax"/>
          <c:min val="43451.375"/>
        </c:scaling>
        <c:delete val="0"/>
        <c:axPos val="b"/>
        <c:majorGridlines/>
        <c:numFmt formatCode="d/mm/yy\ h:mm;@" sourceLinked="1"/>
        <c:majorTickMark val="none"/>
        <c:minorTickMark val="none"/>
        <c:tickLblPos val="nextTo"/>
        <c:txPr>
          <a:bodyPr rot="-5400000" vert="horz"/>
          <a:lstStyle/>
          <a:p>
            <a:pPr>
              <a:defRPr/>
            </a:pPr>
            <a:endParaRPr lang="en-US"/>
          </a:p>
        </c:txPr>
        <c:crossAx val="84009728"/>
        <c:crosses val="autoZero"/>
        <c:crossBetween val="midCat"/>
        <c:majorUnit val="0.125"/>
        <c:minorUnit val="3.1660000000000008E-2"/>
      </c:valAx>
      <c:valAx>
        <c:axId val="84009728"/>
        <c:scaling>
          <c:orientation val="minMax"/>
          <c:max val="15"/>
          <c:min val="0"/>
        </c:scaling>
        <c:delete val="0"/>
        <c:axPos val="l"/>
        <c:majorGridlines/>
        <c:title>
          <c:tx>
            <c:rich>
              <a:bodyPr/>
              <a:lstStyle/>
              <a:p>
                <a:pPr>
                  <a:defRPr/>
                </a:pPr>
                <a:r>
                  <a:rPr lang="en-US"/>
                  <a:t>cum. sand transport</a:t>
                </a:r>
                <a:r>
                  <a:rPr lang="en-US" baseline="0"/>
                  <a:t> [kg]</a:t>
                </a:r>
                <a:endParaRPr lang="en-US"/>
              </a:p>
            </c:rich>
          </c:tx>
          <c:layout/>
          <c:overlay val="0"/>
        </c:title>
        <c:numFmt formatCode="0.00" sourceLinked="1"/>
        <c:majorTickMark val="none"/>
        <c:minorTickMark val="none"/>
        <c:tickLblPos val="nextTo"/>
        <c:crossAx val="83495936"/>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marker>
            <c:symbol val="none"/>
          </c:marker>
          <c:xVal>
            <c:numRef>
              <c:f>'fph2'!$D$20:$D$80</c:f>
              <c:numCache>
                <c:formatCode>0.00</c:formatCode>
                <c:ptCount val="61"/>
                <c:pt idx="0">
                  <c:v>0</c:v>
                </c:pt>
                <c:pt idx="1">
                  <c:v>4.7222222222222221E-2</c:v>
                </c:pt>
                <c:pt idx="2">
                  <c:v>6.944444444444442E-2</c:v>
                </c:pt>
                <c:pt idx="3">
                  <c:v>0.12361111111111117</c:v>
                </c:pt>
                <c:pt idx="4">
                  <c:v>0.14374999999999999</c:v>
                </c:pt>
                <c:pt idx="5">
                  <c:v>0.1652777777777778</c:v>
                </c:pt>
                <c:pt idx="6">
                  <c:v>0.21875000000000006</c:v>
                </c:pt>
                <c:pt idx="7">
                  <c:v>0.24861111111111117</c:v>
                </c:pt>
                <c:pt idx="8">
                  <c:v>0.26874999999999999</c:v>
                </c:pt>
                <c:pt idx="9">
                  <c:v>0.3118055555555555</c:v>
                </c:pt>
                <c:pt idx="10">
                  <c:v>0.35000000000000003</c:v>
                </c:pt>
                <c:pt idx="11">
                  <c:v>0.38055555555555559</c:v>
                </c:pt>
                <c:pt idx="12">
                  <c:v>0.40486111111111117</c:v>
                </c:pt>
                <c:pt idx="13">
                  <c:v>0.4645833333333334</c:v>
                </c:pt>
                <c:pt idx="14">
                  <c:v>0.50763888888888875</c:v>
                </c:pt>
                <c:pt idx="15">
                  <c:v>0.53541666666666665</c:v>
                </c:pt>
                <c:pt idx="16">
                  <c:v>0.55624999999999991</c:v>
                </c:pt>
                <c:pt idx="17">
                  <c:v>0.59791666666666665</c:v>
                </c:pt>
                <c:pt idx="18">
                  <c:v>0.61875000000000002</c:v>
                </c:pt>
                <c:pt idx="19">
                  <c:v>0.67083333333333339</c:v>
                </c:pt>
                <c:pt idx="20">
                  <c:v>0.71250000000000002</c:v>
                </c:pt>
                <c:pt idx="21">
                  <c:v>0.73333333333333339</c:v>
                </c:pt>
                <c:pt idx="22">
                  <c:v>0.78541666666666676</c:v>
                </c:pt>
                <c:pt idx="23">
                  <c:v>0.83750000000000002</c:v>
                </c:pt>
                <c:pt idx="24">
                  <c:v>0.87916666666666676</c:v>
                </c:pt>
                <c:pt idx="25">
                  <c:v>0.93125000000000013</c:v>
                </c:pt>
                <c:pt idx="26">
                  <c:v>0.97291666666666665</c:v>
                </c:pt>
                <c:pt idx="27">
                  <c:v>1.0041666666666667</c:v>
                </c:pt>
                <c:pt idx="28">
                  <c:v>1.0458333333333334</c:v>
                </c:pt>
                <c:pt idx="29">
                  <c:v>1.0875000000000001</c:v>
                </c:pt>
                <c:pt idx="30">
                  <c:v>1.1395833333333334</c:v>
                </c:pt>
                <c:pt idx="31">
                  <c:v>1.1708333333333334</c:v>
                </c:pt>
                <c:pt idx="32">
                  <c:v>1.1916666666666669</c:v>
                </c:pt>
                <c:pt idx="33">
                  <c:v>1.2124999999999999</c:v>
                </c:pt>
                <c:pt idx="34">
                  <c:v>1.2333333333333334</c:v>
                </c:pt>
                <c:pt idx="35">
                  <c:v>1.2749999999999999</c:v>
                </c:pt>
                <c:pt idx="36">
                  <c:v>1.2958333333333334</c:v>
                </c:pt>
                <c:pt idx="37">
                  <c:v>1.3166666666666669</c:v>
                </c:pt>
                <c:pt idx="38">
                  <c:v>1.3583333333333334</c:v>
                </c:pt>
                <c:pt idx="39">
                  <c:v>1.3791666666666669</c:v>
                </c:pt>
                <c:pt idx="40">
                  <c:v>1.3895833333333334</c:v>
                </c:pt>
                <c:pt idx="41">
                  <c:v>1.4104166666666669</c:v>
                </c:pt>
                <c:pt idx="42">
                  <c:v>1.4312499999999999</c:v>
                </c:pt>
                <c:pt idx="43">
                  <c:v>1.4624999999999999</c:v>
                </c:pt>
                <c:pt idx="44">
                  <c:v>1.4833333333333334</c:v>
                </c:pt>
                <c:pt idx="45">
                  <c:v>1.5041666666666669</c:v>
                </c:pt>
                <c:pt idx="46">
                  <c:v>1.5249999999999999</c:v>
                </c:pt>
                <c:pt idx="47">
                  <c:v>1.5458333333333334</c:v>
                </c:pt>
                <c:pt idx="48">
                  <c:v>1.5666666666666669</c:v>
                </c:pt>
                <c:pt idx="49">
                  <c:v>1.5874999999999999</c:v>
                </c:pt>
                <c:pt idx="50">
                  <c:v>1.6083333333333332</c:v>
                </c:pt>
                <c:pt idx="51">
                  <c:v>1.6291666666666664</c:v>
                </c:pt>
                <c:pt idx="52">
                  <c:v>1.6569444444444443</c:v>
                </c:pt>
                <c:pt idx="53">
                  <c:v>1.6777777777777776</c:v>
                </c:pt>
                <c:pt idx="54">
                  <c:v>1.6986111111111108</c:v>
                </c:pt>
                <c:pt idx="55">
                  <c:v>1.7194444444444443</c:v>
                </c:pt>
                <c:pt idx="56">
                  <c:v>1.7402777777777776</c:v>
                </c:pt>
                <c:pt idx="57">
                  <c:v>1.7611111111111108</c:v>
                </c:pt>
                <c:pt idx="58">
                  <c:v>1.7819444444444443</c:v>
                </c:pt>
                <c:pt idx="59">
                  <c:v>1.8027777777777776</c:v>
                </c:pt>
                <c:pt idx="60">
                  <c:v>1.8236111111111108</c:v>
                </c:pt>
              </c:numCache>
            </c:numRef>
          </c:xVal>
          <c:yVal>
            <c:numRef>
              <c:f>'fph2'!$E$20:$E$80</c:f>
              <c:numCache>
                <c:formatCode>0.00</c:formatCode>
                <c:ptCount val="61"/>
                <c:pt idx="0">
                  <c:v>1.1000000000000001</c:v>
                </c:pt>
                <c:pt idx="1">
                  <c:v>1.2</c:v>
                </c:pt>
                <c:pt idx="2">
                  <c:v>1.3</c:v>
                </c:pt>
                <c:pt idx="3">
                  <c:v>1.7</c:v>
                </c:pt>
                <c:pt idx="4">
                  <c:v>1.7</c:v>
                </c:pt>
                <c:pt idx="5">
                  <c:v>1.9</c:v>
                </c:pt>
                <c:pt idx="6">
                  <c:v>2.5</c:v>
                </c:pt>
                <c:pt idx="7">
                  <c:v>2.9</c:v>
                </c:pt>
                <c:pt idx="8">
                  <c:v>3.2</c:v>
                </c:pt>
                <c:pt idx="9">
                  <c:v>3.9</c:v>
                </c:pt>
                <c:pt idx="10">
                  <c:v>5.0999999999999996</c:v>
                </c:pt>
                <c:pt idx="11">
                  <c:v>5.9</c:v>
                </c:pt>
                <c:pt idx="12">
                  <c:v>6.4</c:v>
                </c:pt>
                <c:pt idx="13">
                  <c:v>7.3</c:v>
                </c:pt>
                <c:pt idx="14">
                  <c:v>8.1999999999999993</c:v>
                </c:pt>
                <c:pt idx="15">
                  <c:v>8.6</c:v>
                </c:pt>
                <c:pt idx="16">
                  <c:v>9</c:v>
                </c:pt>
                <c:pt idx="17">
                  <c:v>9.3000000000000007</c:v>
                </c:pt>
                <c:pt idx="18">
                  <c:v>9.6</c:v>
                </c:pt>
                <c:pt idx="19">
                  <c:v>10</c:v>
                </c:pt>
                <c:pt idx="20">
                  <c:v>10.199999999999999</c:v>
                </c:pt>
                <c:pt idx="21">
                  <c:v>10.4</c:v>
                </c:pt>
                <c:pt idx="22">
                  <c:v>10.7</c:v>
                </c:pt>
                <c:pt idx="23">
                  <c:v>11</c:v>
                </c:pt>
                <c:pt idx="24">
                  <c:v>11.3</c:v>
                </c:pt>
                <c:pt idx="25">
                  <c:v>11.6</c:v>
                </c:pt>
                <c:pt idx="26">
                  <c:v>11.7</c:v>
                </c:pt>
                <c:pt idx="27">
                  <c:v>11.7</c:v>
                </c:pt>
                <c:pt idx="28">
                  <c:v>11.8</c:v>
                </c:pt>
                <c:pt idx="29">
                  <c:v>12</c:v>
                </c:pt>
                <c:pt idx="30">
                  <c:v>12.1</c:v>
                </c:pt>
                <c:pt idx="31">
                  <c:v>12.2</c:v>
                </c:pt>
                <c:pt idx="32">
                  <c:v>12.2</c:v>
                </c:pt>
                <c:pt idx="33">
                  <c:v>12.2</c:v>
                </c:pt>
                <c:pt idx="34">
                  <c:v>12.2</c:v>
                </c:pt>
                <c:pt idx="35">
                  <c:v>12.2</c:v>
                </c:pt>
                <c:pt idx="36">
                  <c:v>12.5</c:v>
                </c:pt>
                <c:pt idx="37">
                  <c:v>12.5</c:v>
                </c:pt>
                <c:pt idx="38">
                  <c:v>12.5</c:v>
                </c:pt>
                <c:pt idx="39">
                  <c:v>12.5</c:v>
                </c:pt>
                <c:pt idx="40">
                  <c:v>12.5</c:v>
                </c:pt>
                <c:pt idx="41">
                  <c:v>12.5</c:v>
                </c:pt>
                <c:pt idx="42">
                  <c:v>12.5</c:v>
                </c:pt>
                <c:pt idx="43">
                  <c:v>12.6</c:v>
                </c:pt>
                <c:pt idx="44">
                  <c:v>12.6</c:v>
                </c:pt>
                <c:pt idx="45">
                  <c:v>12.5</c:v>
                </c:pt>
                <c:pt idx="46">
                  <c:v>12.6</c:v>
                </c:pt>
                <c:pt idx="47">
                  <c:v>12.6</c:v>
                </c:pt>
                <c:pt idx="48">
                  <c:v>12.6</c:v>
                </c:pt>
                <c:pt idx="49">
                  <c:v>12.6</c:v>
                </c:pt>
                <c:pt idx="50">
                  <c:v>12.6</c:v>
                </c:pt>
                <c:pt idx="51">
                  <c:v>12.6</c:v>
                </c:pt>
                <c:pt idx="52">
                  <c:v>12.7</c:v>
                </c:pt>
                <c:pt idx="53">
                  <c:v>12.6</c:v>
                </c:pt>
                <c:pt idx="54">
                  <c:v>12.7</c:v>
                </c:pt>
                <c:pt idx="55">
                  <c:v>12.7</c:v>
                </c:pt>
                <c:pt idx="56">
                  <c:v>12.7</c:v>
                </c:pt>
                <c:pt idx="57">
                  <c:v>12.7</c:v>
                </c:pt>
                <c:pt idx="58">
                  <c:v>12.7</c:v>
                </c:pt>
                <c:pt idx="59">
                  <c:v>12.7</c:v>
                </c:pt>
                <c:pt idx="60">
                  <c:v>12.7</c:v>
                </c:pt>
              </c:numCache>
            </c:numRef>
          </c:yVal>
          <c:smooth val="0"/>
        </c:ser>
        <c:dLbls>
          <c:showLegendKey val="0"/>
          <c:showVal val="0"/>
          <c:showCatName val="0"/>
          <c:showSerName val="0"/>
          <c:showPercent val="0"/>
          <c:showBubbleSize val="0"/>
        </c:dLbls>
        <c:axId val="175199360"/>
        <c:axId val="177625344"/>
      </c:scatterChart>
      <c:valAx>
        <c:axId val="175199360"/>
        <c:scaling>
          <c:orientation val="minMax"/>
        </c:scaling>
        <c:delete val="0"/>
        <c:axPos val="b"/>
        <c:title>
          <c:tx>
            <c:rich>
              <a:bodyPr/>
              <a:lstStyle/>
              <a:p>
                <a:pPr>
                  <a:defRPr/>
                </a:pPr>
                <a:r>
                  <a:rPr lang="en-US"/>
                  <a:t>time [days]</a:t>
                </a:r>
              </a:p>
            </c:rich>
          </c:tx>
          <c:overlay val="0"/>
        </c:title>
        <c:numFmt formatCode="0.00" sourceLinked="1"/>
        <c:majorTickMark val="none"/>
        <c:minorTickMark val="none"/>
        <c:tickLblPos val="nextTo"/>
        <c:crossAx val="177625344"/>
        <c:crosses val="autoZero"/>
        <c:crossBetween val="midCat"/>
      </c:valAx>
      <c:valAx>
        <c:axId val="177625344"/>
        <c:scaling>
          <c:orientation val="minMax"/>
        </c:scaling>
        <c:delete val="0"/>
        <c:axPos val="l"/>
        <c:majorGridlines/>
        <c:title>
          <c:tx>
            <c:rich>
              <a:bodyPr/>
              <a:lstStyle/>
              <a:p>
                <a:pPr>
                  <a:defRPr/>
                </a:pPr>
                <a:r>
                  <a:rPr lang="en-US"/>
                  <a:t>dike core pressure [kPa]</a:t>
                </a:r>
              </a:p>
            </c:rich>
          </c:tx>
          <c:overlay val="0"/>
        </c:title>
        <c:numFmt formatCode="0.00" sourceLinked="1"/>
        <c:majorTickMark val="none"/>
        <c:minorTickMark val="none"/>
        <c:tickLblPos val="nextTo"/>
        <c:crossAx val="175199360"/>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19562837385894"/>
          <c:y val="4.7556876036497532E-2"/>
          <c:w val="0.81600616228738321"/>
          <c:h val="0.62151941726452009"/>
        </c:manualLayout>
      </c:layout>
      <c:scatterChart>
        <c:scatterStyle val="lineMarker"/>
        <c:varyColors val="0"/>
        <c:ser>
          <c:idx val="0"/>
          <c:order val="0"/>
          <c:spPr>
            <a:ln w="28575">
              <a:noFill/>
            </a:ln>
          </c:spPr>
          <c:xVal>
            <c:numRef>
              <c:f>'fph2'!$W$20:$W$81</c:f>
              <c:numCache>
                <c:formatCode>d/mm/yy\ h:mm;@</c:formatCode>
                <c:ptCount val="62"/>
                <c:pt idx="0">
                  <c:v>43451.39166666667</c:v>
                </c:pt>
                <c:pt idx="1">
                  <c:v>43451.438888888886</c:v>
                </c:pt>
                <c:pt idx="2">
                  <c:v>43451.461111111108</c:v>
                </c:pt>
                <c:pt idx="3">
                  <c:v>43451.515277777777</c:v>
                </c:pt>
                <c:pt idx="4">
                  <c:v>43451.535416666666</c:v>
                </c:pt>
                <c:pt idx="5">
                  <c:v>43451.556944444441</c:v>
                </c:pt>
                <c:pt idx="6">
                  <c:v>43451.61041666667</c:v>
                </c:pt>
                <c:pt idx="7">
                  <c:v>43451.640277777777</c:v>
                </c:pt>
                <c:pt idx="8">
                  <c:v>43451.660416666666</c:v>
                </c:pt>
                <c:pt idx="9">
                  <c:v>43451.703472222223</c:v>
                </c:pt>
                <c:pt idx="10">
                  <c:v>43451.741666666669</c:v>
                </c:pt>
                <c:pt idx="11">
                  <c:v>43451.772222222222</c:v>
                </c:pt>
                <c:pt idx="12">
                  <c:v>43451.796527777777</c:v>
                </c:pt>
                <c:pt idx="13">
                  <c:v>43451.856249999997</c:v>
                </c:pt>
                <c:pt idx="14">
                  <c:v>43451.899305555555</c:v>
                </c:pt>
                <c:pt idx="15">
                  <c:v>43451.927083333336</c:v>
                </c:pt>
                <c:pt idx="16">
                  <c:v>43451.947916666664</c:v>
                </c:pt>
                <c:pt idx="17">
                  <c:v>43451.989583333336</c:v>
                </c:pt>
                <c:pt idx="18">
                  <c:v>43452.010416666664</c:v>
                </c:pt>
                <c:pt idx="19">
                  <c:v>43452.0625</c:v>
                </c:pt>
                <c:pt idx="20">
                  <c:v>43452.104166666664</c:v>
                </c:pt>
                <c:pt idx="21">
                  <c:v>43452.125</c:v>
                </c:pt>
                <c:pt idx="22">
                  <c:v>43452.177083333336</c:v>
                </c:pt>
                <c:pt idx="23">
                  <c:v>43452.229166666664</c:v>
                </c:pt>
                <c:pt idx="24">
                  <c:v>43452.270833333336</c:v>
                </c:pt>
                <c:pt idx="25">
                  <c:v>43452.322916666664</c:v>
                </c:pt>
                <c:pt idx="26">
                  <c:v>43452.364583333336</c:v>
                </c:pt>
                <c:pt idx="27">
                  <c:v>43452.395833333336</c:v>
                </c:pt>
                <c:pt idx="28">
                  <c:v>43452.4375</c:v>
                </c:pt>
                <c:pt idx="29">
                  <c:v>43452.479166666664</c:v>
                </c:pt>
                <c:pt idx="30">
                  <c:v>43452.53125</c:v>
                </c:pt>
                <c:pt idx="31">
                  <c:v>43452.5625</c:v>
                </c:pt>
                <c:pt idx="32">
                  <c:v>43452.583333333336</c:v>
                </c:pt>
                <c:pt idx="33">
                  <c:v>43452.604166666664</c:v>
                </c:pt>
                <c:pt idx="34">
                  <c:v>43452.625</c:v>
                </c:pt>
                <c:pt idx="35">
                  <c:v>43452.666666666664</c:v>
                </c:pt>
                <c:pt idx="36">
                  <c:v>43452.6875</c:v>
                </c:pt>
                <c:pt idx="37">
                  <c:v>43452.708333333336</c:v>
                </c:pt>
                <c:pt idx="38">
                  <c:v>43452.75</c:v>
                </c:pt>
                <c:pt idx="39">
                  <c:v>43452.770833333336</c:v>
                </c:pt>
                <c:pt idx="40">
                  <c:v>43452.78125</c:v>
                </c:pt>
                <c:pt idx="41">
                  <c:v>43452.802083333336</c:v>
                </c:pt>
                <c:pt idx="42">
                  <c:v>43452.822916666664</c:v>
                </c:pt>
                <c:pt idx="43">
                  <c:v>43452.84375</c:v>
                </c:pt>
                <c:pt idx="44">
                  <c:v>43452.875</c:v>
                </c:pt>
                <c:pt idx="45">
                  <c:v>43452.895833333336</c:v>
                </c:pt>
                <c:pt idx="46">
                  <c:v>43452.916666666664</c:v>
                </c:pt>
                <c:pt idx="47">
                  <c:v>43452.9375</c:v>
                </c:pt>
                <c:pt idx="48">
                  <c:v>43452.958333333336</c:v>
                </c:pt>
                <c:pt idx="49">
                  <c:v>43452.979166666664</c:v>
                </c:pt>
                <c:pt idx="50">
                  <c:v>43453</c:v>
                </c:pt>
                <c:pt idx="51">
                  <c:v>43453.020833333336</c:v>
                </c:pt>
                <c:pt idx="52">
                  <c:v>43453.048611111109</c:v>
                </c:pt>
                <c:pt idx="53">
                  <c:v>43453.069444444445</c:v>
                </c:pt>
                <c:pt idx="54">
                  <c:v>43453.090277777781</c:v>
                </c:pt>
                <c:pt idx="55">
                  <c:v>43453.111111111109</c:v>
                </c:pt>
                <c:pt idx="56">
                  <c:v>43453.131944444445</c:v>
                </c:pt>
                <c:pt idx="57">
                  <c:v>43453.152777777781</c:v>
                </c:pt>
                <c:pt idx="58">
                  <c:v>43453.173611111109</c:v>
                </c:pt>
                <c:pt idx="59">
                  <c:v>43453.194444444445</c:v>
                </c:pt>
                <c:pt idx="60">
                  <c:v>43453.215277777781</c:v>
                </c:pt>
                <c:pt idx="61">
                  <c:v>43453.236111111109</c:v>
                </c:pt>
              </c:numCache>
            </c:numRef>
          </c:xVal>
          <c:yVal>
            <c:numRef>
              <c:f>'fph2'!$G$19:$G$80</c:f>
              <c:numCache>
                <c:formatCode>0.00</c:formatCode>
                <c:ptCount val="62"/>
                <c:pt idx="0">
                  <c:v>0</c:v>
                </c:pt>
                <c:pt idx="1">
                  <c:v>0.20735983690112125</c:v>
                </c:pt>
                <c:pt idx="2">
                  <c:v>0.5029765545361875</c:v>
                </c:pt>
                <c:pt idx="3">
                  <c:v>0.5029765545361875</c:v>
                </c:pt>
                <c:pt idx="4">
                  <c:v>0.75781855249745145</c:v>
                </c:pt>
                <c:pt idx="5">
                  <c:v>0.75781855249745145</c:v>
                </c:pt>
                <c:pt idx="6">
                  <c:v>0.86994903160040793</c:v>
                </c:pt>
                <c:pt idx="7">
                  <c:v>0.98207951070336397</c:v>
                </c:pt>
                <c:pt idx="8">
                  <c:v>1.1145973496432211</c:v>
                </c:pt>
                <c:pt idx="9">
                  <c:v>1.1044036697247706</c:v>
                </c:pt>
                <c:pt idx="10">
                  <c:v>1.1655657492354738</c:v>
                </c:pt>
                <c:pt idx="11">
                  <c:v>1.2776962283384303</c:v>
                </c:pt>
                <c:pt idx="12">
                  <c:v>1.2675025484199796</c:v>
                </c:pt>
                <c:pt idx="13">
                  <c:v>1.257308868501529</c:v>
                </c:pt>
                <c:pt idx="14">
                  <c:v>1.4000203873598369</c:v>
                </c:pt>
                <c:pt idx="15">
                  <c:v>1.3796330275229358</c:v>
                </c:pt>
                <c:pt idx="16">
                  <c:v>1.4000203873598369</c:v>
                </c:pt>
                <c:pt idx="17">
                  <c:v>1.4000203873598369</c:v>
                </c:pt>
                <c:pt idx="18">
                  <c:v>1.3898267074413864</c:v>
                </c:pt>
                <c:pt idx="19">
                  <c:v>1.3796330275229358</c:v>
                </c:pt>
                <c:pt idx="20">
                  <c:v>1.4000203873598369</c:v>
                </c:pt>
                <c:pt idx="21">
                  <c:v>1.3898267074413864</c:v>
                </c:pt>
                <c:pt idx="22">
                  <c:v>1.4815698267074415</c:v>
                </c:pt>
                <c:pt idx="23">
                  <c:v>1.4611824668705404</c:v>
                </c:pt>
                <c:pt idx="24">
                  <c:v>1.5019571865443424</c:v>
                </c:pt>
                <c:pt idx="25">
                  <c:v>1.5325382262996943</c:v>
                </c:pt>
                <c:pt idx="26">
                  <c:v>1.5427319062181446</c:v>
                </c:pt>
                <c:pt idx="27">
                  <c:v>1.5223445463812435</c:v>
                </c:pt>
                <c:pt idx="28">
                  <c:v>1.5121508664627932</c:v>
                </c:pt>
                <c:pt idx="29">
                  <c:v>1.5325382262996943</c:v>
                </c:pt>
                <c:pt idx="30">
                  <c:v>1.5733129459734962</c:v>
                </c:pt>
                <c:pt idx="31">
                  <c:v>1.5733129459734962</c:v>
                </c:pt>
                <c:pt idx="32">
                  <c:v>1.5733129459734962</c:v>
                </c:pt>
                <c:pt idx="33">
                  <c:v>1.5733129459734962</c:v>
                </c:pt>
                <c:pt idx="34">
                  <c:v>1.5733129459734962</c:v>
                </c:pt>
                <c:pt idx="35">
                  <c:v>1.5733129459734962</c:v>
                </c:pt>
                <c:pt idx="36">
                  <c:v>1.5733129459734962</c:v>
                </c:pt>
                <c:pt idx="37">
                  <c:v>1.6038939857288481</c:v>
                </c:pt>
                <c:pt idx="38">
                  <c:v>1.6038939857288481</c:v>
                </c:pt>
                <c:pt idx="39">
                  <c:v>1.6038939857288481</c:v>
                </c:pt>
                <c:pt idx="40">
                  <c:v>1.6038939857288481</c:v>
                </c:pt>
                <c:pt idx="41">
                  <c:v>1.6038939857288481</c:v>
                </c:pt>
                <c:pt idx="42">
                  <c:v>1.6038939857288481</c:v>
                </c:pt>
                <c:pt idx="43">
                  <c:v>1.6038939857288481</c:v>
                </c:pt>
                <c:pt idx="44">
                  <c:v>1.6038939857288481</c:v>
                </c:pt>
                <c:pt idx="45">
                  <c:v>1.6140876656472989</c:v>
                </c:pt>
                <c:pt idx="46">
                  <c:v>1.6038939857288481</c:v>
                </c:pt>
                <c:pt idx="47">
                  <c:v>1.6140876656472989</c:v>
                </c:pt>
                <c:pt idx="48">
                  <c:v>1.6140876656472989</c:v>
                </c:pt>
                <c:pt idx="49">
                  <c:v>1.6140876656472989</c:v>
                </c:pt>
                <c:pt idx="50">
                  <c:v>1.6242813455657492</c:v>
                </c:pt>
                <c:pt idx="51">
                  <c:v>1.6242813455657492</c:v>
                </c:pt>
                <c:pt idx="52">
                  <c:v>1.6242813455657492</c:v>
                </c:pt>
                <c:pt idx="53">
                  <c:v>1.6140876656472989</c:v>
                </c:pt>
                <c:pt idx="54">
                  <c:v>1.6242813455657492</c:v>
                </c:pt>
                <c:pt idx="55">
                  <c:v>1.5529255861365954</c:v>
                </c:pt>
                <c:pt idx="56">
                  <c:v>1.6140876656472989</c:v>
                </c:pt>
                <c:pt idx="57">
                  <c:v>1.6242813455657492</c:v>
                </c:pt>
                <c:pt idx="58">
                  <c:v>1.6140876656472989</c:v>
                </c:pt>
                <c:pt idx="59">
                  <c:v>1.6140876656472989</c:v>
                </c:pt>
                <c:pt idx="60">
                  <c:v>1.6242813455657492</c:v>
                </c:pt>
                <c:pt idx="61">
                  <c:v>1.6140876656472989</c:v>
                </c:pt>
              </c:numCache>
            </c:numRef>
          </c:yVal>
          <c:smooth val="0"/>
        </c:ser>
        <c:dLbls>
          <c:showLegendKey val="0"/>
          <c:showVal val="0"/>
          <c:showCatName val="0"/>
          <c:showSerName val="0"/>
          <c:showPercent val="0"/>
          <c:showBubbleSize val="0"/>
        </c:dLbls>
        <c:axId val="211963264"/>
        <c:axId val="211965824"/>
      </c:scatterChart>
      <c:valAx>
        <c:axId val="211963264"/>
        <c:scaling>
          <c:orientation val="minMax"/>
        </c:scaling>
        <c:delete val="0"/>
        <c:axPos val="b"/>
        <c:majorGridlines/>
        <c:title>
          <c:tx>
            <c:rich>
              <a:bodyPr/>
              <a:lstStyle/>
              <a:p>
                <a:pPr>
                  <a:defRPr/>
                </a:pPr>
                <a:r>
                  <a:rPr lang="en-US"/>
                  <a:t>time [days]</a:t>
                </a:r>
              </a:p>
            </c:rich>
          </c:tx>
          <c:layout>
            <c:manualLayout>
              <c:xMode val="edge"/>
              <c:yMode val="edge"/>
              <c:x val="0.48719195728021608"/>
              <c:y val="0.87490223153259472"/>
            </c:manualLayout>
          </c:layout>
          <c:overlay val="0"/>
        </c:title>
        <c:numFmt formatCode="d/mm/yy\ h:mm;@" sourceLinked="1"/>
        <c:majorTickMark val="none"/>
        <c:minorTickMark val="none"/>
        <c:tickLblPos val="nextTo"/>
        <c:txPr>
          <a:bodyPr rot="-5400000" vert="horz"/>
          <a:lstStyle/>
          <a:p>
            <a:pPr>
              <a:defRPr/>
            </a:pPr>
            <a:endParaRPr lang="en-US"/>
          </a:p>
        </c:txPr>
        <c:crossAx val="211965824"/>
        <c:crosses val="autoZero"/>
        <c:crossBetween val="midCat"/>
        <c:majorUnit val="0.125"/>
        <c:minorUnit val="3.1660000000000008E-2"/>
      </c:valAx>
      <c:valAx>
        <c:axId val="211965824"/>
        <c:scaling>
          <c:orientation val="minMax"/>
          <c:max val="1.8"/>
          <c:min val="0"/>
        </c:scaling>
        <c:delete val="0"/>
        <c:axPos val="l"/>
        <c:majorGridlines/>
        <c:title>
          <c:tx>
            <c:rich>
              <a:bodyPr/>
              <a:lstStyle/>
              <a:p>
                <a:pPr>
                  <a:defRPr/>
                </a:pPr>
                <a:r>
                  <a:rPr lang="en-US"/>
                  <a:t>verval </a:t>
                </a:r>
                <a:r>
                  <a:rPr lang="en-US" baseline="0"/>
                  <a:t>[m]</a:t>
                </a:r>
                <a:endParaRPr lang="en-US"/>
              </a:p>
            </c:rich>
          </c:tx>
          <c:overlay val="0"/>
        </c:title>
        <c:numFmt formatCode="0.00" sourceLinked="1"/>
        <c:majorTickMark val="none"/>
        <c:minorTickMark val="none"/>
        <c:tickLblPos val="nextTo"/>
        <c:crossAx val="211963264"/>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905433</xdr:colOff>
      <xdr:row>49</xdr:row>
      <xdr:rowOff>168089</xdr:rowOff>
    </xdr:from>
    <xdr:to>
      <xdr:col>20</xdr:col>
      <xdr:colOff>674914</xdr:colOff>
      <xdr:row>69</xdr:row>
      <xdr:rowOff>121023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388875</xdr:colOff>
      <xdr:row>52</xdr:row>
      <xdr:rowOff>50268</xdr:rowOff>
    </xdr:from>
    <xdr:to>
      <xdr:col>27</xdr:col>
      <xdr:colOff>348342</xdr:colOff>
      <xdr:row>67</xdr:row>
      <xdr:rowOff>104055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875411</xdr:colOff>
      <xdr:row>52</xdr:row>
      <xdr:rowOff>17416</xdr:rowOff>
    </xdr:from>
    <xdr:to>
      <xdr:col>20</xdr:col>
      <xdr:colOff>5403224</xdr:colOff>
      <xdr:row>68</xdr:row>
      <xdr:rowOff>56249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5"/>
  <sheetViews>
    <sheetView tabSelected="1" zoomScale="70" zoomScaleNormal="70" workbookViewId="0">
      <selection activeCell="L19" sqref="L19"/>
    </sheetView>
  </sheetViews>
  <sheetFormatPr defaultRowHeight="14.4" x14ac:dyDescent="0.3"/>
  <cols>
    <col min="1" max="1" width="8" customWidth="1"/>
    <col min="2" max="2" width="15.6640625" style="7" bestFit="1" customWidth="1"/>
    <col min="3" max="3" width="9.44140625" style="7" bestFit="1" customWidth="1"/>
    <col min="4" max="5" width="9.44140625" style="7" customWidth="1"/>
    <col min="6" max="8" width="8.88671875" style="3"/>
    <col min="9" max="10" width="8.88671875" style="6" customWidth="1"/>
    <col min="11" max="11" width="10.77734375" style="6" bestFit="1" customWidth="1"/>
    <col min="12" max="12" width="21.5546875" style="3" bestFit="1" customWidth="1"/>
    <col min="13" max="15" width="17.6640625" style="3" customWidth="1"/>
    <col min="16" max="16" width="13.33203125" style="3" bestFit="1" customWidth="1"/>
    <col min="17" max="17" width="7.33203125" style="3" bestFit="1" customWidth="1"/>
    <col min="18" max="19" width="13.33203125" style="3" customWidth="1"/>
    <col min="20" max="20" width="13.33203125" customWidth="1"/>
    <col min="21" max="21" width="77.5546875" customWidth="1"/>
    <col min="23" max="23" width="15.21875" bestFit="1" customWidth="1"/>
  </cols>
  <sheetData>
    <row r="1" spans="2:19" x14ac:dyDescent="0.3">
      <c r="B1" s="1" t="s">
        <v>2</v>
      </c>
      <c r="C1"/>
      <c r="D1" s="8"/>
      <c r="E1" s="8"/>
      <c r="I1" s="5"/>
      <c r="J1" s="5"/>
      <c r="K1" s="5"/>
    </row>
    <row r="2" spans="2:19" x14ac:dyDescent="0.3">
      <c r="B2" t="s">
        <v>4</v>
      </c>
      <c r="C2" t="s">
        <v>42</v>
      </c>
      <c r="D2" s="8"/>
      <c r="E2" s="8"/>
      <c r="I2" s="5"/>
      <c r="J2" s="5"/>
      <c r="K2" s="5"/>
    </row>
    <row r="3" spans="2:19" x14ac:dyDescent="0.3">
      <c r="B3" t="s">
        <v>21</v>
      </c>
      <c r="C3" s="2" t="s">
        <v>43</v>
      </c>
      <c r="D3" s="2"/>
      <c r="E3" s="2"/>
      <c r="I3" s="5"/>
      <c r="J3" s="5"/>
      <c r="K3" s="5"/>
    </row>
    <row r="4" spans="2:19" x14ac:dyDescent="0.3">
      <c r="B4" t="s">
        <v>6</v>
      </c>
      <c r="C4" s="2">
        <v>43451</v>
      </c>
      <c r="D4" s="2"/>
      <c r="E4" s="2"/>
      <c r="I4" s="5"/>
      <c r="J4" s="5"/>
      <c r="K4" s="5"/>
    </row>
    <row r="5" spans="2:19" x14ac:dyDescent="0.3">
      <c r="B5" t="s">
        <v>7</v>
      </c>
      <c r="C5" s="9">
        <v>0.39166666666666666</v>
      </c>
      <c r="D5" s="9"/>
      <c r="E5" s="9"/>
      <c r="I5" s="5"/>
      <c r="J5" s="5"/>
      <c r="K5" s="5"/>
    </row>
    <row r="6" spans="2:19" x14ac:dyDescent="0.3">
      <c r="B6" t="s">
        <v>8</v>
      </c>
      <c r="C6" t="s">
        <v>161</v>
      </c>
      <c r="D6" s="8"/>
      <c r="E6" s="8"/>
      <c r="I6" s="5"/>
      <c r="J6" s="5"/>
      <c r="K6" s="5"/>
    </row>
    <row r="7" spans="2:19" x14ac:dyDescent="0.3">
      <c r="B7"/>
      <c r="C7"/>
      <c r="D7" s="8"/>
      <c r="E7" s="8"/>
      <c r="I7" s="5"/>
      <c r="J7" s="5"/>
      <c r="K7" s="5"/>
    </row>
    <row r="8" spans="2:19" x14ac:dyDescent="0.3">
      <c r="B8"/>
      <c r="C8"/>
      <c r="D8" s="8"/>
      <c r="E8" s="8"/>
      <c r="I8" s="5"/>
      <c r="J8" s="5"/>
      <c r="K8" s="5"/>
    </row>
    <row r="9" spans="2:19" x14ac:dyDescent="0.3">
      <c r="B9" t="s">
        <v>22</v>
      </c>
      <c r="C9">
        <v>55</v>
      </c>
      <c r="D9" s="3" t="s">
        <v>23</v>
      </c>
      <c r="E9" s="8"/>
      <c r="I9" s="5"/>
      <c r="J9" s="5"/>
      <c r="K9" s="5"/>
    </row>
    <row r="10" spans="2:19" x14ac:dyDescent="0.3">
      <c r="B10" t="s">
        <v>24</v>
      </c>
      <c r="C10">
        <f>0.607165052-0.000874466963*$C$9+0.00000610393334*($C$9)^2</f>
        <v>0.57753376738850004</v>
      </c>
      <c r="D10" s="3" t="s">
        <v>15</v>
      </c>
      <c r="E10" s="8"/>
      <c r="I10" s="5"/>
      <c r="J10" s="5"/>
      <c r="K10" s="5"/>
    </row>
    <row r="11" spans="2:19" x14ac:dyDescent="0.3">
      <c r="B11" t="s">
        <v>25</v>
      </c>
      <c r="C11">
        <f>0.0144902648 - 0.00033955535 *$C$9  + 0.00000329819003*$C$9^2-0.0000000106215442*$C$9^3</f>
        <v>4.0245859744749979E-3</v>
      </c>
      <c r="D11" s="3" t="s">
        <v>26</v>
      </c>
      <c r="E11" s="8"/>
      <c r="I11" s="5"/>
      <c r="J11" s="5"/>
      <c r="K11" s="5"/>
    </row>
    <row r="12" spans="2:19" x14ac:dyDescent="0.3">
      <c r="B12" t="s">
        <v>33</v>
      </c>
      <c r="C12">
        <v>0.24</v>
      </c>
      <c r="D12" s="3" t="s">
        <v>11</v>
      </c>
      <c r="E12" s="8"/>
      <c r="I12" s="5"/>
      <c r="J12" s="5"/>
      <c r="K12" s="5"/>
    </row>
    <row r="13" spans="2:19" s="8" customFormat="1" x14ac:dyDescent="0.3">
      <c r="B13" s="8" t="s">
        <v>38</v>
      </c>
      <c r="C13" s="8">
        <v>0.18</v>
      </c>
      <c r="D13" s="3" t="s">
        <v>39</v>
      </c>
      <c r="F13" s="3"/>
      <c r="G13" s="3"/>
      <c r="H13" s="3"/>
      <c r="I13" s="5"/>
      <c r="J13" s="5"/>
      <c r="K13" s="5"/>
      <c r="L13" s="3"/>
      <c r="M13" s="3"/>
      <c r="N13" s="3"/>
      <c r="O13" s="3"/>
      <c r="P13" s="3"/>
      <c r="Q13" s="3"/>
      <c r="R13" s="3"/>
      <c r="S13" s="3"/>
    </row>
    <row r="14" spans="2:19" x14ac:dyDescent="0.3">
      <c r="B14"/>
      <c r="C14"/>
      <c r="D14" s="8"/>
      <c r="E14" s="8"/>
      <c r="I14" s="5"/>
      <c r="J14" s="5"/>
      <c r="K14" s="5"/>
    </row>
    <row r="15" spans="2:19" x14ac:dyDescent="0.3">
      <c r="B15"/>
      <c r="C15"/>
      <c r="D15" s="8"/>
      <c r="E15" s="8"/>
      <c r="I15" s="5"/>
      <c r="J15" s="5"/>
      <c r="K15" s="5"/>
    </row>
    <row r="16" spans="2:19" x14ac:dyDescent="0.3">
      <c r="B16"/>
      <c r="C16"/>
      <c r="D16" s="8"/>
      <c r="E16" s="8"/>
      <c r="I16" s="5"/>
      <c r="J16" s="5"/>
      <c r="K16" s="5"/>
    </row>
    <row r="17" spans="1:23" x14ac:dyDescent="0.3">
      <c r="B17" s="1" t="s">
        <v>3</v>
      </c>
      <c r="C17"/>
      <c r="D17" s="8"/>
      <c r="E17" s="8"/>
      <c r="I17" s="5"/>
      <c r="J17" s="5"/>
      <c r="K17" s="5"/>
    </row>
    <row r="18" spans="1:23" x14ac:dyDescent="0.3">
      <c r="B18" t="s">
        <v>12</v>
      </c>
      <c r="C18" t="s">
        <v>13</v>
      </c>
      <c r="D18" s="10" t="s">
        <v>91</v>
      </c>
      <c r="E18" s="8" t="s">
        <v>57</v>
      </c>
      <c r="F18" s="3" t="s">
        <v>37</v>
      </c>
      <c r="G18" s="4" t="s">
        <v>11</v>
      </c>
      <c r="H18" s="4" t="s">
        <v>11</v>
      </c>
      <c r="I18" s="6" t="s">
        <v>14</v>
      </c>
      <c r="J18" s="6" t="s">
        <v>19</v>
      </c>
      <c r="K18" s="6" t="s">
        <v>41</v>
      </c>
      <c r="M18" s="3" t="s">
        <v>16</v>
      </c>
      <c r="N18" s="3" t="s">
        <v>16</v>
      </c>
      <c r="O18" s="3" t="s">
        <v>31</v>
      </c>
      <c r="P18" s="3" t="s">
        <v>15</v>
      </c>
      <c r="Q18" s="4" t="s">
        <v>15</v>
      </c>
      <c r="R18" s="4" t="s">
        <v>16</v>
      </c>
      <c r="S18" s="4" t="s">
        <v>16</v>
      </c>
    </row>
    <row r="19" spans="1:23" s="1" customFormat="1" x14ac:dyDescent="0.3">
      <c r="A19" s="1" t="s">
        <v>20</v>
      </c>
      <c r="B19" s="1" t="s">
        <v>9</v>
      </c>
      <c r="C19" s="1" t="s">
        <v>0</v>
      </c>
      <c r="D19" s="24" t="s">
        <v>92</v>
      </c>
      <c r="E19" s="1" t="s">
        <v>162</v>
      </c>
      <c r="F19" s="25" t="s">
        <v>163</v>
      </c>
      <c r="G19" s="26" t="s">
        <v>1</v>
      </c>
      <c r="H19" s="26" t="s">
        <v>28</v>
      </c>
      <c r="I19" s="27" t="s">
        <v>27</v>
      </c>
      <c r="J19" s="27" t="s">
        <v>18</v>
      </c>
      <c r="K19" s="27" t="s">
        <v>40</v>
      </c>
      <c r="L19" s="25" t="s">
        <v>10</v>
      </c>
      <c r="M19" s="25" t="s">
        <v>30</v>
      </c>
      <c r="N19" s="25" t="s">
        <v>35</v>
      </c>
      <c r="O19" s="25" t="s">
        <v>34</v>
      </c>
      <c r="P19" s="25" t="s">
        <v>17</v>
      </c>
      <c r="Q19" s="26" t="s">
        <v>32</v>
      </c>
      <c r="R19" s="26" t="s">
        <v>29</v>
      </c>
      <c r="S19" s="26" t="s">
        <v>85</v>
      </c>
      <c r="T19" s="1" t="s">
        <v>5</v>
      </c>
      <c r="U19" s="1" t="s">
        <v>165</v>
      </c>
      <c r="V19" s="1" t="s">
        <v>164</v>
      </c>
      <c r="W19" s="28">
        <f>W20</f>
        <v>43451.39166666667</v>
      </c>
    </row>
    <row r="20" spans="1:23" x14ac:dyDescent="0.3">
      <c r="A20">
        <v>1</v>
      </c>
      <c r="B20" s="7" t="s">
        <v>44</v>
      </c>
      <c r="C20" s="7" t="s">
        <v>45</v>
      </c>
      <c r="D20" s="11">
        <f>C20-C$20</f>
        <v>0</v>
      </c>
      <c r="E20" s="3">
        <v>1.1000000000000001</v>
      </c>
      <c r="F20" s="3">
        <v>3.8</v>
      </c>
      <c r="G20" s="4">
        <f t="shared" ref="G20:G51" si="0">F20/9.81-C$13</f>
        <v>0.20735983690112125</v>
      </c>
      <c r="H20" s="13">
        <v>0.23</v>
      </c>
      <c r="I20" s="12">
        <f t="shared" ref="I20:I64" si="1">IF(H20&gt;C$12,0,IF(H20=0,"",0.02832*4.28*$C$10*TAN($C$9/2*PI()/180)*(($C$12-H20)/0.3048+$C$11)^(5/2)))</f>
        <v>9.4881898027432868E-6</v>
      </c>
      <c r="J20" s="6">
        <f t="shared" ref="J20:J31" si="2">I20/G20</f>
        <v>4.575712415933127E-5</v>
      </c>
      <c r="K20" s="12">
        <f>I20/G20*(7.2/1.2/1)</f>
        <v>2.7454274495598765E-4</v>
      </c>
      <c r="M20" s="13">
        <v>0</v>
      </c>
      <c r="N20" s="13">
        <v>0</v>
      </c>
      <c r="O20" s="13">
        <v>0</v>
      </c>
      <c r="P20" s="13">
        <v>0</v>
      </c>
      <c r="Q20" s="4">
        <f>IF(M20&gt;0,-(M20-P20*N20)/(1.55*P20*O20)+2.55/1.55,1)</f>
        <v>1</v>
      </c>
      <c r="R20" s="4">
        <f>(1-Q20)*2.55*P20*O20</f>
        <v>0</v>
      </c>
      <c r="S20" s="4">
        <f>R20</f>
        <v>0</v>
      </c>
      <c r="T20" s="8" t="s">
        <v>36</v>
      </c>
      <c r="V20">
        <v>12.4</v>
      </c>
      <c r="W20" s="14">
        <v>43451.39166666667</v>
      </c>
    </row>
    <row r="21" spans="1:23" x14ac:dyDescent="0.3">
      <c r="A21">
        <v>2</v>
      </c>
      <c r="B21" s="7" t="s">
        <v>44</v>
      </c>
      <c r="C21" s="7" t="s">
        <v>46</v>
      </c>
      <c r="D21" s="11">
        <f t="shared" ref="D21:D37" si="3">C21-C$20</f>
        <v>4.7222222222222221E-2</v>
      </c>
      <c r="E21" s="3">
        <v>1.2</v>
      </c>
      <c r="F21" s="3">
        <v>6.7</v>
      </c>
      <c r="G21" s="4">
        <f t="shared" si="0"/>
        <v>0.5029765545361875</v>
      </c>
      <c r="H21" s="13">
        <v>0.23</v>
      </c>
      <c r="I21" s="12">
        <f t="shared" si="1"/>
        <v>9.4881898027432868E-6</v>
      </c>
      <c r="J21" s="6">
        <f t="shared" si="2"/>
        <v>1.8864079681592082E-5</v>
      </c>
      <c r="K21" s="12">
        <f t="shared" ref="K21:K70" si="4">I21/G21*(7.2/1.2/1)</f>
        <v>1.1318447808955249E-4</v>
      </c>
      <c r="M21" s="13">
        <v>0</v>
      </c>
      <c r="N21" s="13">
        <v>0</v>
      </c>
      <c r="O21" s="13">
        <v>0</v>
      </c>
      <c r="P21" s="13">
        <v>0</v>
      </c>
      <c r="Q21" s="4">
        <f>IF(M21&gt;0,-(M21-P21*N21)/(1.55*P21*O21)+2.55/1.55,1)</f>
        <v>1</v>
      </c>
      <c r="R21" s="4">
        <f t="shared" ref="R21:R84" si="5">(1-Q21)*2.55*P21*O21</f>
        <v>0</v>
      </c>
      <c r="S21" s="4">
        <f t="shared" ref="S21:S41" si="6">S20+R21</f>
        <v>0</v>
      </c>
      <c r="T21" s="8" t="s">
        <v>36</v>
      </c>
      <c r="V21">
        <v>12.4</v>
      </c>
      <c r="W21" s="14">
        <v>43451.438888888886</v>
      </c>
    </row>
    <row r="22" spans="1:23" x14ac:dyDescent="0.3">
      <c r="A22">
        <v>3</v>
      </c>
      <c r="B22" s="7" t="s">
        <v>44</v>
      </c>
      <c r="C22" s="7" t="s">
        <v>47</v>
      </c>
      <c r="D22" s="11">
        <f t="shared" si="3"/>
        <v>6.944444444444442E-2</v>
      </c>
      <c r="E22" s="3">
        <v>1.3</v>
      </c>
      <c r="F22" s="3">
        <v>6.7</v>
      </c>
      <c r="G22" s="4">
        <f t="shared" si="0"/>
        <v>0.5029765545361875</v>
      </c>
      <c r="H22" s="13">
        <v>0.23</v>
      </c>
      <c r="I22" s="12">
        <f t="shared" si="1"/>
        <v>9.4881898027432868E-6</v>
      </c>
      <c r="J22" s="6">
        <f>I22/G22</f>
        <v>1.8864079681592082E-5</v>
      </c>
      <c r="K22" s="12">
        <f t="shared" si="4"/>
        <v>1.1318447808955249E-4</v>
      </c>
      <c r="M22" s="13">
        <v>0</v>
      </c>
      <c r="N22" s="13">
        <v>0</v>
      </c>
      <c r="O22" s="13">
        <v>0</v>
      </c>
      <c r="P22" s="13">
        <v>0</v>
      </c>
      <c r="Q22" s="4">
        <f t="shared" ref="Q22:Q84" si="7">IF(M22&gt;0,-(M22-P22*N22)/(1.55*P22*O22)+2.55/1.55,1)</f>
        <v>1</v>
      </c>
      <c r="R22" s="4">
        <f t="shared" si="5"/>
        <v>0</v>
      </c>
      <c r="S22" s="4">
        <f>S21+R22</f>
        <v>0</v>
      </c>
      <c r="T22" s="8" t="s">
        <v>36</v>
      </c>
      <c r="V22">
        <v>12.4</v>
      </c>
      <c r="W22" s="14">
        <v>43451.461111111108</v>
      </c>
    </row>
    <row r="23" spans="1:23" x14ac:dyDescent="0.3">
      <c r="A23">
        <v>4</v>
      </c>
      <c r="B23" s="7" t="s">
        <v>44</v>
      </c>
      <c r="C23" s="7" t="s">
        <v>49</v>
      </c>
      <c r="D23" s="11">
        <f t="shared" si="3"/>
        <v>0.12361111111111117</v>
      </c>
      <c r="E23" s="3">
        <v>1.7</v>
      </c>
      <c r="F23" s="3">
        <v>9.1999999999999993</v>
      </c>
      <c r="G23" s="4">
        <f t="shared" si="0"/>
        <v>0.75781855249745145</v>
      </c>
      <c r="H23" s="13">
        <v>0.23</v>
      </c>
      <c r="I23" s="12">
        <f t="shared" si="1"/>
        <v>9.4881898027432868E-6</v>
      </c>
      <c r="J23" s="6">
        <f t="shared" si="2"/>
        <v>1.2520397886109018E-5</v>
      </c>
      <c r="K23" s="12">
        <f t="shared" si="4"/>
        <v>7.5122387316654108E-5</v>
      </c>
      <c r="M23" s="13">
        <v>0</v>
      </c>
      <c r="N23" s="13">
        <v>0</v>
      </c>
      <c r="O23" s="13">
        <v>0</v>
      </c>
      <c r="P23" s="13">
        <v>0</v>
      </c>
      <c r="Q23" s="4">
        <f t="shared" si="7"/>
        <v>1</v>
      </c>
      <c r="R23" s="4">
        <f t="shared" si="5"/>
        <v>0</v>
      </c>
      <c r="S23" s="4">
        <f t="shared" si="6"/>
        <v>0</v>
      </c>
      <c r="T23" s="8" t="s">
        <v>36</v>
      </c>
      <c r="V23">
        <v>12.5</v>
      </c>
      <c r="W23" s="14">
        <v>43451.515277777777</v>
      </c>
    </row>
    <row r="24" spans="1:23" x14ac:dyDescent="0.3">
      <c r="A24">
        <v>5</v>
      </c>
      <c r="B24" s="7" t="s">
        <v>44</v>
      </c>
      <c r="C24" s="7" t="s">
        <v>51</v>
      </c>
      <c r="D24" s="11">
        <f t="shared" si="3"/>
        <v>0.14374999999999999</v>
      </c>
      <c r="E24" s="3">
        <v>1.7</v>
      </c>
      <c r="F24" s="3">
        <v>9.1999999999999993</v>
      </c>
      <c r="G24" s="4">
        <f t="shared" si="0"/>
        <v>0.75781855249745145</v>
      </c>
      <c r="H24" s="13">
        <v>0.23</v>
      </c>
      <c r="I24" s="12">
        <f t="shared" si="1"/>
        <v>9.4881898027432868E-6</v>
      </c>
      <c r="J24" s="6">
        <f t="shared" si="2"/>
        <v>1.2520397886109018E-5</v>
      </c>
      <c r="K24" s="12">
        <f t="shared" si="4"/>
        <v>7.5122387316654108E-5</v>
      </c>
      <c r="M24" s="13">
        <v>0</v>
      </c>
      <c r="N24" s="13">
        <v>0</v>
      </c>
      <c r="O24" s="13">
        <v>0</v>
      </c>
      <c r="P24" s="13">
        <v>0</v>
      </c>
      <c r="Q24" s="4">
        <f t="shared" si="7"/>
        <v>1</v>
      </c>
      <c r="R24" s="4">
        <f t="shared" si="5"/>
        <v>0</v>
      </c>
      <c r="S24" s="4">
        <f t="shared" si="6"/>
        <v>0</v>
      </c>
      <c r="T24" s="8" t="s">
        <v>36</v>
      </c>
      <c r="V24">
        <v>12.4</v>
      </c>
      <c r="W24" s="14">
        <v>43451.535416666666</v>
      </c>
    </row>
    <row r="25" spans="1:23" s="15" customFormat="1" x14ac:dyDescent="0.3">
      <c r="A25" s="15">
        <v>6</v>
      </c>
      <c r="B25" s="16" t="s">
        <v>44</v>
      </c>
      <c r="C25" s="16" t="s">
        <v>52</v>
      </c>
      <c r="D25" s="17">
        <f t="shared" si="3"/>
        <v>0.1652777777777778</v>
      </c>
      <c r="E25" s="18">
        <v>1.9</v>
      </c>
      <c r="F25" s="18">
        <v>10.3</v>
      </c>
      <c r="G25" s="19">
        <f t="shared" si="0"/>
        <v>0.86994903160040793</v>
      </c>
      <c r="H25" s="20">
        <v>0.23</v>
      </c>
      <c r="I25" s="21">
        <f t="shared" si="1"/>
        <v>9.4881898027432868E-6</v>
      </c>
      <c r="J25" s="22">
        <f t="shared" si="2"/>
        <v>1.0906604247019243E-5</v>
      </c>
      <c r="K25" s="21">
        <f t="shared" si="4"/>
        <v>6.5439625482115464E-5</v>
      </c>
      <c r="L25" s="18" t="s">
        <v>66</v>
      </c>
      <c r="M25" s="20">
        <v>0</v>
      </c>
      <c r="N25" s="20">
        <v>0</v>
      </c>
      <c r="O25" s="20">
        <v>0</v>
      </c>
      <c r="P25" s="20">
        <v>0</v>
      </c>
      <c r="Q25" s="19">
        <f t="shared" si="7"/>
        <v>1</v>
      </c>
      <c r="R25" s="19">
        <f t="shared" si="5"/>
        <v>0</v>
      </c>
      <c r="S25" s="19">
        <f t="shared" si="6"/>
        <v>0</v>
      </c>
      <c r="T25" s="15" t="s">
        <v>59</v>
      </c>
      <c r="W25" s="23">
        <v>43451.556944444441</v>
      </c>
    </row>
    <row r="26" spans="1:23" x14ac:dyDescent="0.3">
      <c r="A26">
        <v>7</v>
      </c>
      <c r="B26" s="7" t="s">
        <v>44</v>
      </c>
      <c r="C26" s="7" t="s">
        <v>53</v>
      </c>
      <c r="D26" s="11">
        <f t="shared" si="3"/>
        <v>0.21875000000000006</v>
      </c>
      <c r="E26" s="3">
        <v>2.5</v>
      </c>
      <c r="F26" s="3">
        <v>11.4</v>
      </c>
      <c r="G26" s="4">
        <f t="shared" si="0"/>
        <v>0.98207951070336397</v>
      </c>
      <c r="H26" s="13">
        <v>0.23</v>
      </c>
      <c r="I26" s="12">
        <f t="shared" si="1"/>
        <v>9.4881898027432868E-6</v>
      </c>
      <c r="J26" s="6">
        <f t="shared" si="2"/>
        <v>9.6613254826463683E-6</v>
      </c>
      <c r="K26" s="12">
        <f t="shared" si="4"/>
        <v>5.7967952895878207E-5</v>
      </c>
      <c r="L26" s="3" t="s">
        <v>65</v>
      </c>
      <c r="M26" s="13">
        <v>0</v>
      </c>
      <c r="N26" s="13">
        <v>0</v>
      </c>
      <c r="O26" s="13">
        <v>0</v>
      </c>
      <c r="P26" s="13">
        <v>0</v>
      </c>
      <c r="Q26" s="4">
        <f t="shared" si="7"/>
        <v>1</v>
      </c>
      <c r="R26" s="4">
        <f t="shared" si="5"/>
        <v>0</v>
      </c>
      <c r="S26" s="4">
        <f t="shared" si="6"/>
        <v>0</v>
      </c>
      <c r="T26" s="8" t="s">
        <v>59</v>
      </c>
      <c r="U26" t="s">
        <v>55</v>
      </c>
      <c r="W26" s="14">
        <v>43451.61041666667</v>
      </c>
    </row>
    <row r="27" spans="1:23" x14ac:dyDescent="0.3">
      <c r="A27">
        <v>8</v>
      </c>
      <c r="B27" s="7" t="s">
        <v>44</v>
      </c>
      <c r="C27" s="7" t="s">
        <v>54</v>
      </c>
      <c r="D27" s="11">
        <f t="shared" si="3"/>
        <v>0.24861111111111117</v>
      </c>
      <c r="E27" s="3">
        <v>2.9</v>
      </c>
      <c r="F27" s="3">
        <v>12.7</v>
      </c>
      <c r="G27" s="4">
        <f t="shared" si="0"/>
        <v>1.1145973496432211</v>
      </c>
      <c r="H27" s="13">
        <v>0.23</v>
      </c>
      <c r="I27" s="12">
        <f t="shared" si="1"/>
        <v>9.4881898027432868E-6</v>
      </c>
      <c r="J27" s="6">
        <f t="shared" si="2"/>
        <v>8.5126613711942022E-6</v>
      </c>
      <c r="K27" s="12">
        <f t="shared" si="4"/>
        <v>5.1075968227165213E-5</v>
      </c>
      <c r="M27" s="13">
        <v>0</v>
      </c>
      <c r="N27" s="13">
        <v>0</v>
      </c>
      <c r="O27" s="13">
        <v>0</v>
      </c>
      <c r="P27" s="13">
        <v>0</v>
      </c>
      <c r="Q27" s="4">
        <f t="shared" si="7"/>
        <v>1</v>
      </c>
      <c r="R27" s="4">
        <f t="shared" si="5"/>
        <v>0</v>
      </c>
      <c r="S27" s="4">
        <f t="shared" si="6"/>
        <v>0</v>
      </c>
      <c r="T27" s="8" t="s">
        <v>59</v>
      </c>
      <c r="W27" s="14">
        <v>43451.640277777777</v>
      </c>
    </row>
    <row r="28" spans="1:23" x14ac:dyDescent="0.3">
      <c r="A28">
        <v>9</v>
      </c>
      <c r="B28" s="7" t="s">
        <v>44</v>
      </c>
      <c r="C28" s="7" t="s">
        <v>56</v>
      </c>
      <c r="D28" s="11">
        <f t="shared" si="3"/>
        <v>0.26874999999999999</v>
      </c>
      <c r="E28" s="3">
        <v>3.2</v>
      </c>
      <c r="F28" s="3">
        <v>12.6</v>
      </c>
      <c r="G28" s="4">
        <f t="shared" si="0"/>
        <v>1.1044036697247706</v>
      </c>
      <c r="H28" s="13">
        <v>0.23</v>
      </c>
      <c r="I28" s="12">
        <f t="shared" si="1"/>
        <v>9.4881898027432868E-6</v>
      </c>
      <c r="J28" s="6">
        <f t="shared" si="2"/>
        <v>8.5912334980812298E-6</v>
      </c>
      <c r="K28" s="12">
        <f t="shared" si="4"/>
        <v>5.1547400988487382E-5</v>
      </c>
      <c r="M28" s="13">
        <v>0</v>
      </c>
      <c r="N28" s="13">
        <v>0</v>
      </c>
      <c r="O28" s="13">
        <v>0</v>
      </c>
      <c r="P28" s="13">
        <v>0</v>
      </c>
      <c r="Q28" s="4">
        <f t="shared" si="7"/>
        <v>1</v>
      </c>
      <c r="R28" s="4">
        <f t="shared" si="5"/>
        <v>0</v>
      </c>
      <c r="S28" s="4">
        <f t="shared" si="6"/>
        <v>0</v>
      </c>
      <c r="T28" s="8" t="s">
        <v>59</v>
      </c>
      <c r="U28" t="s">
        <v>61</v>
      </c>
      <c r="V28">
        <v>12.8</v>
      </c>
      <c r="W28" s="14">
        <v>43451.660416666666</v>
      </c>
    </row>
    <row r="29" spans="1:23" x14ac:dyDescent="0.3">
      <c r="A29">
        <v>10</v>
      </c>
      <c r="B29" s="7" t="s">
        <v>44</v>
      </c>
      <c r="C29" s="7" t="s">
        <v>58</v>
      </c>
      <c r="D29" s="11">
        <f t="shared" si="3"/>
        <v>0.3118055555555555</v>
      </c>
      <c r="E29" s="3">
        <v>3.9</v>
      </c>
      <c r="F29" s="3">
        <v>13.2</v>
      </c>
      <c r="G29" s="4">
        <f t="shared" si="0"/>
        <v>1.1655657492354738</v>
      </c>
      <c r="H29" s="13">
        <v>0.23</v>
      </c>
      <c r="I29" s="12">
        <f t="shared" si="1"/>
        <v>9.4881898027432868E-6</v>
      </c>
      <c r="J29" s="6">
        <f t="shared" si="2"/>
        <v>8.1404157671644406E-6</v>
      </c>
      <c r="K29" s="12">
        <f t="shared" si="4"/>
        <v>4.8842494602986643E-5</v>
      </c>
      <c r="L29" s="3" t="s">
        <v>64</v>
      </c>
      <c r="M29" s="13">
        <v>0</v>
      </c>
      <c r="N29" s="13">
        <v>0</v>
      </c>
      <c r="O29" s="13">
        <v>0</v>
      </c>
      <c r="P29" s="13">
        <v>0</v>
      </c>
      <c r="Q29" s="4">
        <f t="shared" si="7"/>
        <v>1</v>
      </c>
      <c r="R29" s="4">
        <f t="shared" si="5"/>
        <v>0</v>
      </c>
      <c r="S29" s="4">
        <f t="shared" si="6"/>
        <v>0</v>
      </c>
      <c r="T29" s="8" t="s">
        <v>59</v>
      </c>
      <c r="V29">
        <v>12.5</v>
      </c>
      <c r="W29" s="14">
        <v>43451.703472222223</v>
      </c>
    </row>
    <row r="30" spans="1:23" x14ac:dyDescent="0.3">
      <c r="A30">
        <v>11</v>
      </c>
      <c r="B30" s="7" t="s">
        <v>44</v>
      </c>
      <c r="C30" s="7" t="s">
        <v>60</v>
      </c>
      <c r="D30" s="11">
        <f t="shared" si="3"/>
        <v>0.35000000000000003</v>
      </c>
      <c r="E30" s="3">
        <v>5.0999999999999996</v>
      </c>
      <c r="F30" s="3">
        <v>14.3</v>
      </c>
      <c r="G30" s="4">
        <f t="shared" si="0"/>
        <v>1.2776962283384303</v>
      </c>
      <c r="H30" s="13">
        <v>0.23</v>
      </c>
      <c r="I30" s="12">
        <f t="shared" si="1"/>
        <v>9.4881898027432868E-6</v>
      </c>
      <c r="J30" s="6">
        <f t="shared" si="2"/>
        <v>7.4260137834813259E-6</v>
      </c>
      <c r="K30" s="12">
        <f t="shared" si="4"/>
        <v>4.4556082700887952E-5</v>
      </c>
      <c r="M30" s="13">
        <v>0.51400000000000001</v>
      </c>
      <c r="N30" s="13">
        <v>2.1999999999999999E-2</v>
      </c>
      <c r="O30" s="13">
        <v>0.38200000000000001</v>
      </c>
      <c r="P30" s="13">
        <v>1</v>
      </c>
      <c r="Q30" s="4">
        <f t="shared" si="7"/>
        <v>0.8142205708495186</v>
      </c>
      <c r="R30" s="4">
        <f>(1-Q30)*2.55*P30*O30</f>
        <v>0.18096774193548393</v>
      </c>
      <c r="S30" s="4">
        <f t="shared" si="6"/>
        <v>0.18096774193548393</v>
      </c>
      <c r="T30" s="8" t="s">
        <v>59</v>
      </c>
      <c r="W30" s="14">
        <v>43451.741666666669</v>
      </c>
    </row>
    <row r="31" spans="1:23" x14ac:dyDescent="0.3">
      <c r="A31">
        <v>12</v>
      </c>
      <c r="B31" s="7" t="s">
        <v>44</v>
      </c>
      <c r="C31" s="7" t="s">
        <v>62</v>
      </c>
      <c r="D31" s="11">
        <f t="shared" si="3"/>
        <v>0.38055555555555559</v>
      </c>
      <c r="E31" s="3">
        <v>5.9</v>
      </c>
      <c r="F31" s="3">
        <v>14.2</v>
      </c>
      <c r="G31" s="4">
        <f t="shared" si="0"/>
        <v>1.2675025484199796</v>
      </c>
      <c r="H31" s="13">
        <v>0.23</v>
      </c>
      <c r="I31" s="12">
        <f t="shared" si="1"/>
        <v>9.4881898027432868E-6</v>
      </c>
      <c r="J31" s="6">
        <f t="shared" si="2"/>
        <v>7.4857362729336544E-6</v>
      </c>
      <c r="K31" s="12">
        <f t="shared" si="4"/>
        <v>4.4914417637601928E-5</v>
      </c>
      <c r="L31" s="3" t="s">
        <v>63</v>
      </c>
      <c r="M31" s="13">
        <v>0.47699999999999998</v>
      </c>
      <c r="N31" s="13">
        <v>2.1999999999999999E-2</v>
      </c>
      <c r="O31" s="13">
        <v>0.38200000000000001</v>
      </c>
      <c r="P31" s="13">
        <v>1</v>
      </c>
      <c r="Q31" s="4">
        <f t="shared" si="7"/>
        <v>0.87671001520013514</v>
      </c>
      <c r="R31" s="4">
        <f t="shared" si="5"/>
        <v>0.12009677419354836</v>
      </c>
      <c r="S31" s="4">
        <f t="shared" si="6"/>
        <v>0.30106451612903229</v>
      </c>
      <c r="T31" s="8" t="s">
        <v>59</v>
      </c>
      <c r="U31" s="8"/>
      <c r="V31" s="8">
        <v>12.4</v>
      </c>
      <c r="W31" s="14">
        <v>43451.772222222222</v>
      </c>
    </row>
    <row r="32" spans="1:23" x14ac:dyDescent="0.3">
      <c r="A32">
        <v>13</v>
      </c>
      <c r="B32" s="7" t="s">
        <v>44</v>
      </c>
      <c r="C32" s="7" t="s">
        <v>67</v>
      </c>
      <c r="D32" s="11">
        <f t="shared" si="3"/>
        <v>0.40486111111111117</v>
      </c>
      <c r="E32" s="3">
        <v>6.4</v>
      </c>
      <c r="F32" s="3">
        <v>14.1</v>
      </c>
      <c r="G32" s="4">
        <f t="shared" si="0"/>
        <v>1.257308868501529</v>
      </c>
      <c r="H32" s="13">
        <v>0.23</v>
      </c>
      <c r="I32" s="12">
        <f t="shared" si="1"/>
        <v>9.4881898027432868E-6</v>
      </c>
      <c r="J32" s="6">
        <f t="shared" ref="J32" si="8">I32/G32</f>
        <v>7.5464271671378481E-6</v>
      </c>
      <c r="K32" s="12">
        <f t="shared" si="4"/>
        <v>4.5278563002827087E-5</v>
      </c>
      <c r="L32" s="3" t="s">
        <v>68</v>
      </c>
      <c r="M32" s="13">
        <v>0.46</v>
      </c>
      <c r="N32" s="13">
        <v>2.1999999999999999E-2</v>
      </c>
      <c r="O32" s="13">
        <v>0.38200000000000001</v>
      </c>
      <c r="P32" s="13">
        <v>1</v>
      </c>
      <c r="Q32" s="4">
        <f t="shared" si="7"/>
        <v>0.90542138152339124</v>
      </c>
      <c r="R32" s="4">
        <f t="shared" si="5"/>
        <v>9.2129032258064583E-2</v>
      </c>
      <c r="S32" s="4">
        <f t="shared" si="6"/>
        <v>0.39319354838709686</v>
      </c>
      <c r="T32" s="8" t="s">
        <v>59</v>
      </c>
      <c r="U32" s="8"/>
      <c r="V32" s="8">
        <v>12.4</v>
      </c>
      <c r="W32" s="14">
        <v>43451.796527777777</v>
      </c>
    </row>
    <row r="33" spans="1:23" x14ac:dyDescent="0.3">
      <c r="A33">
        <v>14</v>
      </c>
      <c r="B33" s="7" t="s">
        <v>44</v>
      </c>
      <c r="C33" s="7" t="s">
        <v>69</v>
      </c>
      <c r="D33" s="11">
        <f t="shared" si="3"/>
        <v>0.4645833333333334</v>
      </c>
      <c r="E33" s="3">
        <v>7.3</v>
      </c>
      <c r="F33" s="3">
        <v>15.5</v>
      </c>
      <c r="G33" s="4">
        <f t="shared" si="0"/>
        <v>1.4000203873598369</v>
      </c>
      <c r="H33" s="13">
        <v>0.23</v>
      </c>
      <c r="I33" s="12">
        <f t="shared" si="1"/>
        <v>9.4881898027432868E-6</v>
      </c>
      <c r="J33" s="6">
        <f t="shared" ref="J33" si="9">I33/G33</f>
        <v>6.7771797385294846E-6</v>
      </c>
      <c r="K33" s="12">
        <f t="shared" si="4"/>
        <v>4.0663078431176904E-5</v>
      </c>
      <c r="L33" s="3" t="s">
        <v>70</v>
      </c>
      <c r="M33" s="13">
        <v>0.44600000000000001</v>
      </c>
      <c r="N33" s="13">
        <v>2.1999999999999999E-2</v>
      </c>
      <c r="O33" s="13">
        <v>0.38200000000000001</v>
      </c>
      <c r="P33" s="13">
        <v>1</v>
      </c>
      <c r="Q33" s="4">
        <f t="shared" si="7"/>
        <v>0.92906603614254346</v>
      </c>
      <c r="R33" s="4">
        <f t="shared" si="5"/>
        <v>6.9096774193548413E-2</v>
      </c>
      <c r="S33" s="4">
        <f t="shared" si="6"/>
        <v>0.46229032258064529</v>
      </c>
      <c r="T33" s="8" t="s">
        <v>59</v>
      </c>
      <c r="U33" s="8" t="s">
        <v>72</v>
      </c>
      <c r="V33" s="8">
        <v>12.4</v>
      </c>
      <c r="W33" s="14">
        <v>43451.856249999997</v>
      </c>
    </row>
    <row r="34" spans="1:23" x14ac:dyDescent="0.3">
      <c r="A34">
        <v>15</v>
      </c>
      <c r="B34" s="7" t="s">
        <v>44</v>
      </c>
      <c r="C34" s="7" t="s">
        <v>73</v>
      </c>
      <c r="D34" s="11">
        <f t="shared" si="3"/>
        <v>0.50763888888888875</v>
      </c>
      <c r="E34" s="3">
        <v>8.1999999999999993</v>
      </c>
      <c r="F34" s="3">
        <v>15.3</v>
      </c>
      <c r="G34" s="4">
        <f t="shared" si="0"/>
        <v>1.3796330275229358</v>
      </c>
      <c r="H34" s="13">
        <v>0.22700000000000001</v>
      </c>
      <c r="I34" s="12">
        <f t="shared" si="1"/>
        <v>1.7151955061256079E-5</v>
      </c>
      <c r="J34" s="6">
        <f t="shared" ref="J34" si="10">I34/G34</f>
        <v>1.2432258955159679E-5</v>
      </c>
      <c r="K34" s="12">
        <f t="shared" si="4"/>
        <v>7.4593553730958081E-5</v>
      </c>
      <c r="L34" s="3" t="s">
        <v>71</v>
      </c>
      <c r="M34" s="13">
        <v>0.627</v>
      </c>
      <c r="N34" s="13">
        <v>0.109</v>
      </c>
      <c r="O34" s="13">
        <v>0.38200000000000001</v>
      </c>
      <c r="P34" s="13">
        <v>1</v>
      </c>
      <c r="Q34" s="4">
        <f t="shared" si="7"/>
        <v>0.77030906941395028</v>
      </c>
      <c r="R34" s="4">
        <f t="shared" si="5"/>
        <v>0.223741935483871</v>
      </c>
      <c r="S34" s="4">
        <f t="shared" si="6"/>
        <v>0.68603225806451629</v>
      </c>
      <c r="T34" s="8" t="s">
        <v>59</v>
      </c>
      <c r="U34" s="8"/>
      <c r="V34" s="8">
        <v>12.4</v>
      </c>
      <c r="W34" s="14">
        <v>43451.899305555555</v>
      </c>
    </row>
    <row r="35" spans="1:23" x14ac:dyDescent="0.3">
      <c r="A35">
        <v>16</v>
      </c>
      <c r="B35" s="7" t="s">
        <v>44</v>
      </c>
      <c r="C35" s="7" t="s">
        <v>74</v>
      </c>
      <c r="D35" s="11">
        <f t="shared" si="3"/>
        <v>0.53541666666666665</v>
      </c>
      <c r="E35" s="3">
        <v>8.6</v>
      </c>
      <c r="F35" s="3">
        <v>15.5</v>
      </c>
      <c r="G35" s="4">
        <f t="shared" si="0"/>
        <v>1.4000203873598369</v>
      </c>
      <c r="H35" s="13">
        <v>0.22800000000000001</v>
      </c>
      <c r="I35" s="12">
        <f t="shared" si="1"/>
        <v>1.4294926232159007E-5</v>
      </c>
      <c r="J35" s="6">
        <f t="shared" ref="J35" si="11">I35/G35</f>
        <v>1.0210512904827355E-5</v>
      </c>
      <c r="K35" s="12">
        <f t="shared" si="4"/>
        <v>6.1263077428964132E-5</v>
      </c>
      <c r="L35" s="3" t="s">
        <v>75</v>
      </c>
      <c r="M35" s="13">
        <v>0.61799999999999999</v>
      </c>
      <c r="N35" s="13">
        <v>0.109</v>
      </c>
      <c r="O35" s="13">
        <v>0.38200000000000001</v>
      </c>
      <c r="P35" s="13">
        <v>1</v>
      </c>
      <c r="Q35" s="4">
        <f t="shared" si="7"/>
        <v>0.78550920452626238</v>
      </c>
      <c r="R35" s="4">
        <f t="shared" si="5"/>
        <v>0.2089354838709678</v>
      </c>
      <c r="S35" s="4">
        <f t="shared" si="6"/>
        <v>0.89496774193548412</v>
      </c>
      <c r="T35" s="8" t="s">
        <v>59</v>
      </c>
      <c r="U35" s="8" t="s">
        <v>76</v>
      </c>
      <c r="V35" s="8"/>
      <c r="W35" s="14">
        <v>43451.927083333336</v>
      </c>
    </row>
    <row r="36" spans="1:23" x14ac:dyDescent="0.3">
      <c r="A36">
        <v>17</v>
      </c>
      <c r="B36" s="7" t="s">
        <v>44</v>
      </c>
      <c r="C36" s="7" t="s">
        <v>78</v>
      </c>
      <c r="D36" s="11">
        <f t="shared" si="3"/>
        <v>0.55624999999999991</v>
      </c>
      <c r="E36" s="3">
        <v>9</v>
      </c>
      <c r="F36" s="3">
        <v>15.5</v>
      </c>
      <c r="G36" s="4">
        <f t="shared" si="0"/>
        <v>1.4000203873598369</v>
      </c>
      <c r="H36" s="13">
        <v>0.22600000000000001</v>
      </c>
      <c r="I36" s="12">
        <f t="shared" si="1"/>
        <v>2.0326738746255576E-5</v>
      </c>
      <c r="J36" s="6">
        <f t="shared" ref="J36" si="12">I36/G36</f>
        <v>1.4518887674620087E-5</v>
      </c>
      <c r="K36" s="12">
        <f t="shared" si="4"/>
        <v>8.7113326047720524E-5</v>
      </c>
      <c r="L36" s="3" t="s">
        <v>79</v>
      </c>
      <c r="M36" s="13">
        <v>0.59299999999999997</v>
      </c>
      <c r="N36" s="13">
        <v>0.109</v>
      </c>
      <c r="O36" s="13">
        <v>0.38200000000000001</v>
      </c>
      <c r="P36" s="13">
        <v>1</v>
      </c>
      <c r="Q36" s="4">
        <f t="shared" si="7"/>
        <v>0.82773180206046271</v>
      </c>
      <c r="R36" s="4">
        <f t="shared" si="5"/>
        <v>0.16780645161290328</v>
      </c>
      <c r="S36" s="4">
        <f t="shared" si="6"/>
        <v>1.0627741935483874</v>
      </c>
      <c r="T36" s="8" t="s">
        <v>59</v>
      </c>
      <c r="U36" s="8"/>
      <c r="V36" s="8"/>
      <c r="W36" s="14">
        <v>43451.947916666664</v>
      </c>
    </row>
    <row r="37" spans="1:23" x14ac:dyDescent="0.3">
      <c r="A37">
        <v>18</v>
      </c>
      <c r="B37" s="7" t="s">
        <v>44</v>
      </c>
      <c r="C37" s="7" t="s">
        <v>80</v>
      </c>
      <c r="D37" s="11">
        <f t="shared" si="3"/>
        <v>0.59791666666666665</v>
      </c>
      <c r="E37" s="3">
        <v>9.3000000000000007</v>
      </c>
      <c r="F37" s="3">
        <v>15.4</v>
      </c>
      <c r="G37" s="4">
        <f t="shared" si="0"/>
        <v>1.3898267074413864</v>
      </c>
      <c r="H37" s="13">
        <v>0.22600000000000001</v>
      </c>
      <c r="I37" s="12">
        <f t="shared" si="1"/>
        <v>2.0326738746255576E-5</v>
      </c>
      <c r="J37" s="6">
        <f t="shared" ref="J37" si="13">I37/G37</f>
        <v>1.4625376413780582E-5</v>
      </c>
      <c r="K37" s="12">
        <f t="shared" si="4"/>
        <v>8.7752258482683495E-5</v>
      </c>
      <c r="L37" s="3" t="s">
        <v>81</v>
      </c>
      <c r="M37" s="13">
        <v>0.56200000000000006</v>
      </c>
      <c r="N37" s="13">
        <v>0.109</v>
      </c>
      <c r="O37" s="13">
        <v>0.38200000000000001</v>
      </c>
      <c r="P37" s="13">
        <v>1</v>
      </c>
      <c r="Q37" s="4">
        <f t="shared" si="7"/>
        <v>0.88008782300287103</v>
      </c>
      <c r="R37" s="4">
        <f t="shared" si="5"/>
        <v>0.11680645161290333</v>
      </c>
      <c r="S37" s="4">
        <f t="shared" si="6"/>
        <v>1.1795806451612907</v>
      </c>
      <c r="T37" s="8" t="s">
        <v>59</v>
      </c>
      <c r="U37" s="8"/>
      <c r="V37" s="8">
        <v>12.3</v>
      </c>
      <c r="W37" s="14">
        <v>43451.989583333336</v>
      </c>
    </row>
    <row r="38" spans="1:23" x14ac:dyDescent="0.3">
      <c r="A38">
        <v>19</v>
      </c>
      <c r="B38" s="7" t="s">
        <v>84</v>
      </c>
      <c r="C38" s="7" t="s">
        <v>82</v>
      </c>
      <c r="D38" s="11">
        <f>D37+1/24/2</f>
        <v>0.61875000000000002</v>
      </c>
      <c r="E38" s="3">
        <v>9.6</v>
      </c>
      <c r="F38" s="3">
        <v>15.3</v>
      </c>
      <c r="G38" s="4">
        <f t="shared" si="0"/>
        <v>1.3796330275229358</v>
      </c>
      <c r="H38" s="13">
        <v>0.22600000000000001</v>
      </c>
      <c r="I38" s="12">
        <f t="shared" si="1"/>
        <v>2.0326738746255576E-5</v>
      </c>
      <c r="J38" s="6">
        <f t="shared" ref="J38" si="14">I38/G38</f>
        <v>1.4733438777376365E-5</v>
      </c>
      <c r="K38" s="12">
        <f t="shared" si="4"/>
        <v>8.8400632664258189E-5</v>
      </c>
      <c r="L38" s="3" t="s">
        <v>83</v>
      </c>
      <c r="M38" s="13">
        <v>0.55900000000000005</v>
      </c>
      <c r="N38" s="13">
        <v>0.109</v>
      </c>
      <c r="O38" s="13">
        <v>0.38200000000000001</v>
      </c>
      <c r="P38" s="13">
        <v>1</v>
      </c>
      <c r="Q38" s="4">
        <f t="shared" si="7"/>
        <v>0.88515453470697503</v>
      </c>
      <c r="R38" s="4">
        <f t="shared" si="5"/>
        <v>0.11187096774193561</v>
      </c>
      <c r="S38" s="4">
        <f t="shared" si="6"/>
        <v>1.2914516129032263</v>
      </c>
      <c r="T38" s="8" t="s">
        <v>59</v>
      </c>
      <c r="U38" s="8"/>
      <c r="V38" s="8"/>
      <c r="W38" s="14">
        <v>43452.010416666664</v>
      </c>
    </row>
    <row r="39" spans="1:23" x14ac:dyDescent="0.3">
      <c r="A39">
        <v>20</v>
      </c>
      <c r="B39" s="7" t="s">
        <v>84</v>
      </c>
      <c r="C39" s="7" t="s">
        <v>86</v>
      </c>
      <c r="D39" s="11">
        <f>D38+C39-C38</f>
        <v>0.67083333333333339</v>
      </c>
      <c r="E39" s="3">
        <v>10</v>
      </c>
      <c r="F39" s="3">
        <v>15.5</v>
      </c>
      <c r="G39" s="4">
        <f t="shared" si="0"/>
        <v>1.4000203873598369</v>
      </c>
      <c r="H39" s="13">
        <v>0.22600000000000001</v>
      </c>
      <c r="I39" s="12">
        <f t="shared" si="1"/>
        <v>2.0326738746255576E-5</v>
      </c>
      <c r="J39" s="6">
        <f t="shared" ref="J39" si="15">I39/G39</f>
        <v>1.4518887674620087E-5</v>
      </c>
      <c r="K39" s="12">
        <f t="shared" si="4"/>
        <v>8.7113326047720524E-5</v>
      </c>
      <c r="L39" s="3" t="s">
        <v>87</v>
      </c>
      <c r="M39" s="13">
        <v>0.503</v>
      </c>
      <c r="N39" s="13">
        <v>0.109</v>
      </c>
      <c r="O39" s="13">
        <v>0.38200000000000001</v>
      </c>
      <c r="P39" s="13">
        <v>1</v>
      </c>
      <c r="Q39" s="4">
        <f t="shared" si="7"/>
        <v>0.97973315318358378</v>
      </c>
      <c r="R39" s="4">
        <f t="shared" si="5"/>
        <v>1.9741935483871036E-2</v>
      </c>
      <c r="S39" s="4">
        <f t="shared" si="6"/>
        <v>1.3111935483870973</v>
      </c>
      <c r="T39" s="8" t="s">
        <v>59</v>
      </c>
      <c r="U39" s="8"/>
      <c r="V39" s="8">
        <v>12.3</v>
      </c>
      <c r="W39" s="14">
        <v>43452.0625</v>
      </c>
    </row>
    <row r="40" spans="1:23" x14ac:dyDescent="0.3">
      <c r="A40">
        <v>21</v>
      </c>
      <c r="B40" s="7" t="s">
        <v>84</v>
      </c>
      <c r="C40" s="7" t="s">
        <v>88</v>
      </c>
      <c r="D40" s="11">
        <f t="shared" ref="D40:D41" si="16">D39+C40-C39</f>
        <v>0.71250000000000002</v>
      </c>
      <c r="E40" s="3">
        <v>10.199999999999999</v>
      </c>
      <c r="F40" s="3">
        <v>15.4</v>
      </c>
      <c r="G40" s="4">
        <f t="shared" si="0"/>
        <v>1.3898267074413864</v>
      </c>
      <c r="H40" s="13">
        <v>0.22600000000000001</v>
      </c>
      <c r="I40" s="12">
        <f t="shared" si="1"/>
        <v>2.0326738746255576E-5</v>
      </c>
      <c r="J40" s="6">
        <f t="shared" ref="J40" si="17">I40/G40</f>
        <v>1.4625376413780582E-5</v>
      </c>
      <c r="K40" s="12">
        <f t="shared" si="4"/>
        <v>8.7752258482683495E-5</v>
      </c>
      <c r="L40" s="3" t="s">
        <v>89</v>
      </c>
      <c r="M40" s="13">
        <v>0.50600000000000001</v>
      </c>
      <c r="N40" s="13">
        <v>0.109</v>
      </c>
      <c r="O40" s="13">
        <v>0.38200000000000001</v>
      </c>
      <c r="P40" s="13">
        <v>1</v>
      </c>
      <c r="Q40" s="4">
        <f t="shared" si="7"/>
        <v>0.97466644147947978</v>
      </c>
      <c r="R40" s="4">
        <f t="shared" si="5"/>
        <v>2.4677419354838737E-2</v>
      </c>
      <c r="S40" s="4">
        <f t="shared" si="6"/>
        <v>1.335870967741936</v>
      </c>
      <c r="T40" s="8" t="s">
        <v>59</v>
      </c>
      <c r="U40" s="8"/>
      <c r="V40" s="8"/>
      <c r="W40" s="14">
        <v>43452.104166666664</v>
      </c>
    </row>
    <row r="41" spans="1:23" x14ac:dyDescent="0.3">
      <c r="A41">
        <v>22</v>
      </c>
      <c r="B41" s="7" t="s">
        <v>84</v>
      </c>
      <c r="C41" s="7" t="s">
        <v>90</v>
      </c>
      <c r="D41" s="11">
        <f t="shared" si="16"/>
        <v>0.73333333333333339</v>
      </c>
      <c r="E41" s="3">
        <v>10.4</v>
      </c>
      <c r="F41" s="3">
        <v>16.3</v>
      </c>
      <c r="G41" s="4">
        <f t="shared" si="0"/>
        <v>1.4815698267074415</v>
      </c>
      <c r="H41" s="13">
        <v>0.22500000000000001</v>
      </c>
      <c r="I41" s="12">
        <f t="shared" si="1"/>
        <v>2.3830259514211753E-5</v>
      </c>
      <c r="J41" s="6">
        <f t="shared" ref="J41:J42" si="18">I41/G41</f>
        <v>1.6084466006688862E-5</v>
      </c>
      <c r="K41" s="12">
        <f t="shared" si="4"/>
        <v>9.6506796040133171E-5</v>
      </c>
      <c r="L41" s="3" t="s">
        <v>94</v>
      </c>
      <c r="M41" s="13">
        <v>0.52800000000000002</v>
      </c>
      <c r="N41" s="13">
        <v>0.109</v>
      </c>
      <c r="O41" s="13">
        <v>0.38200000000000001</v>
      </c>
      <c r="P41" s="13">
        <v>1</v>
      </c>
      <c r="Q41" s="4">
        <f t="shared" si="7"/>
        <v>0.93751055564938346</v>
      </c>
      <c r="R41" s="4">
        <f t="shared" si="5"/>
        <v>6.0870967741935567E-2</v>
      </c>
      <c r="S41" s="4">
        <f t="shared" si="6"/>
        <v>1.3967419354838717</v>
      </c>
      <c r="T41" s="8" t="s">
        <v>59</v>
      </c>
      <c r="U41" s="8"/>
      <c r="V41" s="8"/>
      <c r="W41" s="14">
        <v>43452.125</v>
      </c>
    </row>
    <row r="42" spans="1:23" s="8" customFormat="1" x14ac:dyDescent="0.3">
      <c r="A42" s="8">
        <v>23</v>
      </c>
      <c r="B42" s="7" t="s">
        <v>84</v>
      </c>
      <c r="C42" s="7" t="s">
        <v>93</v>
      </c>
      <c r="D42" s="11">
        <f t="shared" ref="D42:D49" si="19">D41+C42-C41</f>
        <v>0.78541666666666676</v>
      </c>
      <c r="E42" s="3">
        <v>10.7</v>
      </c>
      <c r="F42" s="3">
        <v>16.100000000000001</v>
      </c>
      <c r="G42" s="4">
        <f t="shared" si="0"/>
        <v>1.4611824668705404</v>
      </c>
      <c r="H42" s="13">
        <v>0.22500000000000001</v>
      </c>
      <c r="I42" s="12">
        <f t="shared" si="1"/>
        <v>2.3830259514211753E-5</v>
      </c>
      <c r="J42" s="6">
        <f t="shared" si="18"/>
        <v>1.6308886846452351E-5</v>
      </c>
      <c r="K42" s="12">
        <f t="shared" si="4"/>
        <v>9.7853321078714112E-5</v>
      </c>
      <c r="L42" s="3" t="s">
        <v>95</v>
      </c>
      <c r="M42" s="13">
        <v>0.57799999999999996</v>
      </c>
      <c r="N42" s="13">
        <v>0.109</v>
      </c>
      <c r="O42" s="13">
        <v>0.38200000000000001</v>
      </c>
      <c r="P42" s="13">
        <v>1</v>
      </c>
      <c r="Q42" s="4">
        <f t="shared" si="7"/>
        <v>0.85306536058098292</v>
      </c>
      <c r="R42" s="4">
        <f t="shared" si="5"/>
        <v>0.14312903225806453</v>
      </c>
      <c r="S42" s="4">
        <f t="shared" ref="S42:S49" si="20">S41+R42</f>
        <v>1.5398709677419362</v>
      </c>
      <c r="T42" s="8" t="s">
        <v>59</v>
      </c>
      <c r="V42" s="8">
        <v>12.3</v>
      </c>
      <c r="W42" s="14">
        <v>43452.177083333336</v>
      </c>
    </row>
    <row r="43" spans="1:23" x14ac:dyDescent="0.3">
      <c r="A43" s="8">
        <v>24</v>
      </c>
      <c r="B43" s="7" t="s">
        <v>84</v>
      </c>
      <c r="C43" s="7" t="s">
        <v>96</v>
      </c>
      <c r="D43" s="11">
        <f t="shared" si="19"/>
        <v>0.83750000000000002</v>
      </c>
      <c r="E43" s="3">
        <v>11</v>
      </c>
      <c r="F43" s="3">
        <v>16.5</v>
      </c>
      <c r="G43" s="4">
        <f t="shared" si="0"/>
        <v>1.5019571865443424</v>
      </c>
      <c r="H43" s="13">
        <v>0.22500000000000001</v>
      </c>
      <c r="I43" s="12">
        <f t="shared" si="1"/>
        <v>2.3830259514211753E-5</v>
      </c>
      <c r="J43" s="6">
        <f t="shared" ref="J43:J49" si="21">I43/G43</f>
        <v>1.5866137682019879E-5</v>
      </c>
      <c r="K43" s="12">
        <f t="shared" si="4"/>
        <v>9.5196826092119272E-5</v>
      </c>
      <c r="L43" s="3" t="s">
        <v>97</v>
      </c>
      <c r="M43" s="13">
        <v>0.57799999999999996</v>
      </c>
      <c r="N43" s="13">
        <v>0.109</v>
      </c>
      <c r="O43" s="13">
        <v>0.38200000000000001</v>
      </c>
      <c r="P43" s="13">
        <v>1</v>
      </c>
      <c r="Q43" s="4">
        <f t="shared" si="7"/>
        <v>0.85306536058098292</v>
      </c>
      <c r="R43" s="4">
        <f t="shared" si="5"/>
        <v>0.14312903225806453</v>
      </c>
      <c r="S43" s="4">
        <f t="shared" si="20"/>
        <v>1.6830000000000007</v>
      </c>
      <c r="T43" s="8" t="s">
        <v>59</v>
      </c>
      <c r="W43" s="14">
        <v>43452.229166666664</v>
      </c>
    </row>
    <row r="44" spans="1:23" x14ac:dyDescent="0.3">
      <c r="A44" s="8">
        <v>25</v>
      </c>
      <c r="B44" s="7" t="s">
        <v>84</v>
      </c>
      <c r="C44" s="7" t="s">
        <v>98</v>
      </c>
      <c r="D44" s="11">
        <f t="shared" si="19"/>
        <v>0.87916666666666676</v>
      </c>
      <c r="E44" s="3">
        <v>11.3</v>
      </c>
      <c r="F44" s="3">
        <v>16.8</v>
      </c>
      <c r="G44" s="4">
        <f t="shared" si="0"/>
        <v>1.5325382262996943</v>
      </c>
      <c r="H44" s="13">
        <v>0.22500000000000001</v>
      </c>
      <c r="I44" s="12">
        <f t="shared" si="1"/>
        <v>2.3830259514211753E-5</v>
      </c>
      <c r="J44" s="6">
        <f t="shared" si="21"/>
        <v>1.5549536778439642E-5</v>
      </c>
      <c r="K44" s="12">
        <f t="shared" si="4"/>
        <v>9.3297220670637848E-5</v>
      </c>
      <c r="L44" s="3" t="s">
        <v>99</v>
      </c>
      <c r="M44" s="13">
        <v>0.60199999999999998</v>
      </c>
      <c r="N44" s="13">
        <v>0.109</v>
      </c>
      <c r="O44" s="13">
        <v>0.38200000000000001</v>
      </c>
      <c r="P44" s="13">
        <v>1</v>
      </c>
      <c r="Q44" s="4">
        <f t="shared" si="7"/>
        <v>0.8125316669481506</v>
      </c>
      <c r="R44" s="4">
        <f t="shared" si="5"/>
        <v>0.18261290322580651</v>
      </c>
      <c r="S44" s="4">
        <f t="shared" si="20"/>
        <v>1.8656129032258073</v>
      </c>
      <c r="T44" s="8" t="s">
        <v>59</v>
      </c>
      <c r="W44" s="14">
        <v>43452.270833333336</v>
      </c>
    </row>
    <row r="45" spans="1:23" x14ac:dyDescent="0.3">
      <c r="A45" s="8">
        <v>26</v>
      </c>
      <c r="B45" s="7" t="s">
        <v>84</v>
      </c>
      <c r="C45" s="7" t="s">
        <v>100</v>
      </c>
      <c r="D45" s="11">
        <f t="shared" si="19"/>
        <v>0.93125000000000013</v>
      </c>
      <c r="E45" s="3">
        <v>11.6</v>
      </c>
      <c r="F45" s="3">
        <v>16.899999999999999</v>
      </c>
      <c r="G45" s="4">
        <f t="shared" si="0"/>
        <v>1.5427319062181446</v>
      </c>
      <c r="H45" s="13">
        <v>0.224</v>
      </c>
      <c r="I45" s="12">
        <f t="shared" si="1"/>
        <v>2.7673144131424065E-5</v>
      </c>
      <c r="J45" s="6">
        <f t="shared" si="21"/>
        <v>1.7937753163647244E-5</v>
      </c>
      <c r="K45" s="12">
        <f t="shared" si="4"/>
        <v>1.0762651898188347E-4</v>
      </c>
      <c r="L45" s="3" t="s">
        <v>101</v>
      </c>
      <c r="M45" s="13">
        <v>0.56499999999999995</v>
      </c>
      <c r="N45" s="13">
        <v>0.109</v>
      </c>
      <c r="O45" s="13">
        <v>0.38200000000000001</v>
      </c>
      <c r="P45" s="13">
        <v>1</v>
      </c>
      <c r="Q45" s="4">
        <f t="shared" si="7"/>
        <v>0.87502111129876714</v>
      </c>
      <c r="R45" s="4">
        <f t="shared" si="5"/>
        <v>0.12174193548387093</v>
      </c>
      <c r="S45" s="4">
        <f t="shared" si="20"/>
        <v>1.9873548387096782</v>
      </c>
      <c r="T45" s="8" t="s">
        <v>59</v>
      </c>
      <c r="V45">
        <v>12.3</v>
      </c>
      <c r="W45" s="14">
        <v>43452.322916666664</v>
      </c>
    </row>
    <row r="46" spans="1:23" x14ac:dyDescent="0.3">
      <c r="A46" s="8">
        <v>27</v>
      </c>
      <c r="B46" s="7" t="s">
        <v>84</v>
      </c>
      <c r="C46" s="7" t="s">
        <v>102</v>
      </c>
      <c r="D46" s="11">
        <f t="shared" si="19"/>
        <v>0.97291666666666665</v>
      </c>
      <c r="E46" s="3">
        <v>11.7</v>
      </c>
      <c r="F46" s="3">
        <v>16.7</v>
      </c>
      <c r="G46" s="4">
        <f t="shared" si="0"/>
        <v>1.5223445463812435</v>
      </c>
      <c r="H46" s="13">
        <v>0.223</v>
      </c>
      <c r="I46" s="12">
        <f t="shared" si="1"/>
        <v>3.1865696355525428E-5</v>
      </c>
      <c r="J46" s="6">
        <f t="shared" si="21"/>
        <v>2.0931987066445103E-5</v>
      </c>
      <c r="K46" s="12">
        <f t="shared" si="4"/>
        <v>1.2559192239867061E-4</v>
      </c>
      <c r="M46" s="13">
        <v>0.57799999999999996</v>
      </c>
      <c r="N46" s="13">
        <v>0.109</v>
      </c>
      <c r="O46" s="13">
        <v>0.38200000000000001</v>
      </c>
      <c r="P46" s="13">
        <v>1</v>
      </c>
      <c r="Q46" s="4">
        <f t="shared" si="7"/>
        <v>0.85306536058098292</v>
      </c>
      <c r="R46" s="4">
        <f t="shared" si="5"/>
        <v>0.14312903225806453</v>
      </c>
      <c r="S46" s="4">
        <f t="shared" si="20"/>
        <v>2.1304838709677427</v>
      </c>
      <c r="T46" s="8" t="s">
        <v>59</v>
      </c>
      <c r="U46" t="s">
        <v>103</v>
      </c>
      <c r="W46" s="14">
        <v>43452.364583333336</v>
      </c>
    </row>
    <row r="47" spans="1:23" x14ac:dyDescent="0.3">
      <c r="A47" s="8">
        <v>28</v>
      </c>
      <c r="B47" s="7" t="s">
        <v>84</v>
      </c>
      <c r="C47" s="7" t="s">
        <v>104</v>
      </c>
      <c r="D47" s="11">
        <f t="shared" si="19"/>
        <v>1.0041666666666667</v>
      </c>
      <c r="E47" s="3">
        <v>11.7</v>
      </c>
      <c r="F47" s="3">
        <v>16.600000000000001</v>
      </c>
      <c r="G47" s="4">
        <f t="shared" si="0"/>
        <v>1.5121508664627932</v>
      </c>
      <c r="H47" s="13">
        <v>0.22500000000000001</v>
      </c>
      <c r="I47" s="12">
        <f t="shared" si="1"/>
        <v>2.3830259514211753E-5</v>
      </c>
      <c r="J47" s="6">
        <f t="shared" si="21"/>
        <v>1.5759181205216142E-5</v>
      </c>
      <c r="K47" s="12">
        <f t="shared" si="4"/>
        <v>9.4555087231296857E-5</v>
      </c>
      <c r="L47" s="3" t="s">
        <v>106</v>
      </c>
      <c r="M47" s="13">
        <v>0.54</v>
      </c>
      <c r="N47" s="13">
        <v>0.109</v>
      </c>
      <c r="O47" s="13">
        <v>0.38200000000000001</v>
      </c>
      <c r="P47" s="13">
        <v>1</v>
      </c>
      <c r="Q47" s="4">
        <f t="shared" si="7"/>
        <v>0.91724370883296724</v>
      </c>
      <c r="R47" s="4">
        <f t="shared" si="5"/>
        <v>8.0612903225806609E-2</v>
      </c>
      <c r="S47" s="4">
        <f t="shared" si="20"/>
        <v>2.2110967741935492</v>
      </c>
      <c r="T47" s="8" t="s">
        <v>59</v>
      </c>
      <c r="W47" s="14">
        <v>43452.395833333336</v>
      </c>
    </row>
    <row r="48" spans="1:23" x14ac:dyDescent="0.3">
      <c r="A48" s="8">
        <v>29</v>
      </c>
      <c r="B48" s="7" t="s">
        <v>84</v>
      </c>
      <c r="C48" s="7" t="s">
        <v>105</v>
      </c>
      <c r="D48" s="11">
        <f t="shared" si="19"/>
        <v>1.0458333333333334</v>
      </c>
      <c r="E48" s="3">
        <v>11.8</v>
      </c>
      <c r="F48" s="3">
        <v>16.8</v>
      </c>
      <c r="G48" s="4">
        <f t="shared" si="0"/>
        <v>1.5325382262996943</v>
      </c>
      <c r="H48" s="13">
        <v>0.22500000000000001</v>
      </c>
      <c r="I48" s="12">
        <f t="shared" si="1"/>
        <v>2.3830259514211753E-5</v>
      </c>
      <c r="J48" s="6">
        <f t="shared" si="21"/>
        <v>1.5549536778439642E-5</v>
      </c>
      <c r="K48" s="12">
        <f t="shared" si="4"/>
        <v>9.3297220670637848E-5</v>
      </c>
      <c r="M48" s="13">
        <v>0.53100000000000003</v>
      </c>
      <c r="N48" s="13">
        <v>0.109</v>
      </c>
      <c r="O48" s="13">
        <v>0.38200000000000001</v>
      </c>
      <c r="P48" s="13">
        <v>1</v>
      </c>
      <c r="Q48" s="4">
        <f t="shared" si="7"/>
        <v>0.93244384394527935</v>
      </c>
      <c r="R48" s="4">
        <f t="shared" si="5"/>
        <v>6.5806451612903383E-2</v>
      </c>
      <c r="S48" s="4">
        <f t="shared" si="20"/>
        <v>2.2769032258064525</v>
      </c>
      <c r="T48" s="8" t="s">
        <v>59</v>
      </c>
      <c r="W48" s="14">
        <v>43452.4375</v>
      </c>
    </row>
    <row r="49" spans="1:23" x14ac:dyDescent="0.3">
      <c r="A49" s="8">
        <v>30</v>
      </c>
      <c r="B49" s="7" t="s">
        <v>84</v>
      </c>
      <c r="C49" s="7" t="s">
        <v>48</v>
      </c>
      <c r="D49" s="11">
        <f t="shared" si="19"/>
        <v>1.0875000000000001</v>
      </c>
      <c r="E49" s="3">
        <v>12</v>
      </c>
      <c r="F49" s="3">
        <v>17.2</v>
      </c>
      <c r="G49" s="4">
        <f t="shared" si="0"/>
        <v>1.5733129459734962</v>
      </c>
      <c r="H49" s="13">
        <v>0.22500000000000001</v>
      </c>
      <c r="I49" s="12">
        <f t="shared" si="1"/>
        <v>2.3830259514211753E-5</v>
      </c>
      <c r="J49" s="6">
        <f t="shared" si="21"/>
        <v>1.5146547656141382E-5</v>
      </c>
      <c r="K49" s="12">
        <f t="shared" si="4"/>
        <v>9.0879285936848291E-5</v>
      </c>
      <c r="L49" s="3" t="s">
        <v>107</v>
      </c>
      <c r="M49" s="13">
        <v>0.51800000000000002</v>
      </c>
      <c r="N49" s="13">
        <v>0.109</v>
      </c>
      <c r="O49" s="13">
        <v>0.38200000000000001</v>
      </c>
      <c r="P49" s="13">
        <v>1</v>
      </c>
      <c r="Q49" s="4">
        <f t="shared" si="7"/>
        <v>0.95439959466306357</v>
      </c>
      <c r="R49" s="4">
        <f t="shared" si="5"/>
        <v>4.4419354838709776E-2</v>
      </c>
      <c r="S49" s="4">
        <f t="shared" si="20"/>
        <v>2.3213225806451625</v>
      </c>
      <c r="T49" s="8" t="s">
        <v>59</v>
      </c>
      <c r="W49" s="14">
        <v>43452.479166666664</v>
      </c>
    </row>
    <row r="50" spans="1:23" s="8" customFormat="1" x14ac:dyDescent="0.3">
      <c r="A50" s="8">
        <v>31</v>
      </c>
      <c r="B50" s="7" t="s">
        <v>84</v>
      </c>
      <c r="C50" s="7" t="s">
        <v>50</v>
      </c>
      <c r="D50" s="11">
        <f t="shared" ref="D50:D53" si="22">D49+C50-C49</f>
        <v>1.1395833333333334</v>
      </c>
      <c r="E50" s="3">
        <v>12.1</v>
      </c>
      <c r="F50" s="3">
        <v>17.2</v>
      </c>
      <c r="G50" s="4">
        <f t="shared" si="0"/>
        <v>1.5733129459734962</v>
      </c>
      <c r="H50" s="13">
        <v>0.22500000000000001</v>
      </c>
      <c r="I50" s="12">
        <f t="shared" si="1"/>
        <v>2.3830259514211753E-5</v>
      </c>
      <c r="J50" s="6">
        <f t="shared" ref="J50:J53" si="23">I50/G50</f>
        <v>1.5146547656141382E-5</v>
      </c>
      <c r="K50" s="12">
        <f t="shared" si="4"/>
        <v>9.0879285936848291E-5</v>
      </c>
      <c r="L50" s="3" t="s">
        <v>109</v>
      </c>
      <c r="M50" s="13">
        <v>0.53800000000000003</v>
      </c>
      <c r="N50" s="13">
        <v>0.109</v>
      </c>
      <c r="O50" s="13">
        <v>0.38200000000000001</v>
      </c>
      <c r="P50" s="13">
        <v>1</v>
      </c>
      <c r="Q50" s="4">
        <f t="shared" si="7"/>
        <v>0.92062151663570335</v>
      </c>
      <c r="R50" s="4">
        <f t="shared" si="5"/>
        <v>7.7322580645161357E-2</v>
      </c>
      <c r="S50" s="4">
        <f t="shared" ref="S50:S53" si="24">S49+R50</f>
        <v>2.3986451612903239</v>
      </c>
      <c r="T50" s="8" t="s">
        <v>59</v>
      </c>
      <c r="W50" s="14">
        <v>43452.53125</v>
      </c>
    </row>
    <row r="51" spans="1:23" s="8" customFormat="1" x14ac:dyDescent="0.3">
      <c r="A51" s="8">
        <v>32</v>
      </c>
      <c r="B51" s="7" t="s">
        <v>84</v>
      </c>
      <c r="C51" s="7" t="s">
        <v>108</v>
      </c>
      <c r="D51" s="11">
        <f t="shared" si="22"/>
        <v>1.1708333333333334</v>
      </c>
      <c r="E51" s="3">
        <v>12.2</v>
      </c>
      <c r="F51" s="3">
        <v>17.2</v>
      </c>
      <c r="G51" s="4">
        <f t="shared" si="0"/>
        <v>1.5733129459734962</v>
      </c>
      <c r="H51" s="13">
        <v>0.22500000000000001</v>
      </c>
      <c r="I51" s="12">
        <f t="shared" si="1"/>
        <v>2.3830259514211753E-5</v>
      </c>
      <c r="J51" s="6">
        <f t="shared" si="23"/>
        <v>1.5146547656141382E-5</v>
      </c>
      <c r="K51" s="12">
        <f t="shared" si="4"/>
        <v>9.0879285936848291E-5</v>
      </c>
      <c r="L51" s="3" t="s">
        <v>112</v>
      </c>
      <c r="M51" s="13">
        <v>0.55500000000000005</v>
      </c>
      <c r="N51" s="13">
        <v>0.109</v>
      </c>
      <c r="O51" s="13">
        <v>0.38200000000000001</v>
      </c>
      <c r="P51" s="13">
        <v>1</v>
      </c>
      <c r="Q51" s="4">
        <f t="shared" si="7"/>
        <v>0.89191015031244703</v>
      </c>
      <c r="R51" s="4">
        <f t="shared" si="5"/>
        <v>0.10529032258064534</v>
      </c>
      <c r="S51" s="4">
        <f t="shared" si="24"/>
        <v>2.5039354838709693</v>
      </c>
      <c r="T51" s="8" t="s">
        <v>59</v>
      </c>
      <c r="W51" s="14">
        <v>43452.5625</v>
      </c>
    </row>
    <row r="52" spans="1:23" s="8" customFormat="1" x14ac:dyDescent="0.3">
      <c r="A52" s="8">
        <v>33</v>
      </c>
      <c r="B52" s="7" t="s">
        <v>84</v>
      </c>
      <c r="C52" s="7" t="s">
        <v>110</v>
      </c>
      <c r="D52" s="11">
        <f t="shared" si="22"/>
        <v>1.1916666666666669</v>
      </c>
      <c r="E52" s="3">
        <v>12.2</v>
      </c>
      <c r="F52" s="3">
        <v>17.2</v>
      </c>
      <c r="G52" s="4">
        <f t="shared" ref="G52:G83" si="25">F52/9.81-C$13</f>
        <v>1.5733129459734962</v>
      </c>
      <c r="H52" s="13">
        <v>0.22500000000000001</v>
      </c>
      <c r="I52" s="12">
        <f t="shared" si="1"/>
        <v>2.3830259514211753E-5</v>
      </c>
      <c r="J52" s="6">
        <f t="shared" si="23"/>
        <v>1.5146547656141382E-5</v>
      </c>
      <c r="K52" s="12">
        <f t="shared" si="4"/>
        <v>9.0879285936848291E-5</v>
      </c>
      <c r="L52" s="3" t="s">
        <v>111</v>
      </c>
      <c r="M52" s="13">
        <v>0.52600000000000002</v>
      </c>
      <c r="N52" s="13">
        <v>0.109</v>
      </c>
      <c r="O52" s="13">
        <v>0.38200000000000001</v>
      </c>
      <c r="P52" s="13">
        <v>1</v>
      </c>
      <c r="Q52" s="4">
        <f t="shared" si="7"/>
        <v>0.94088836345211946</v>
      </c>
      <c r="R52" s="4">
        <f t="shared" si="5"/>
        <v>5.7580645161290439E-2</v>
      </c>
      <c r="S52" s="4">
        <f t="shared" si="24"/>
        <v>2.5615161290322597</v>
      </c>
      <c r="T52" s="8" t="s">
        <v>59</v>
      </c>
      <c r="W52" s="14">
        <v>43452.583333333336</v>
      </c>
    </row>
    <row r="53" spans="1:23" s="8" customFormat="1" x14ac:dyDescent="0.3">
      <c r="A53" s="8">
        <v>34</v>
      </c>
      <c r="B53" s="7" t="s">
        <v>84</v>
      </c>
      <c r="C53" s="7" t="s">
        <v>113</v>
      </c>
      <c r="D53" s="11">
        <f t="shared" si="22"/>
        <v>1.2124999999999999</v>
      </c>
      <c r="E53" s="3">
        <v>12.2</v>
      </c>
      <c r="F53" s="3">
        <v>17.2</v>
      </c>
      <c r="G53" s="4">
        <f t="shared" si="25"/>
        <v>1.5733129459734962</v>
      </c>
      <c r="H53" s="13">
        <v>0.22500000000000001</v>
      </c>
      <c r="I53" s="12">
        <f t="shared" si="1"/>
        <v>2.3830259514211753E-5</v>
      </c>
      <c r="J53" s="6">
        <f t="shared" si="23"/>
        <v>1.5146547656141382E-5</v>
      </c>
      <c r="K53" s="12">
        <f t="shared" si="4"/>
        <v>9.0879285936848291E-5</v>
      </c>
      <c r="L53" s="3" t="s">
        <v>114</v>
      </c>
      <c r="M53" s="13">
        <v>0.52400000000000002</v>
      </c>
      <c r="N53" s="13">
        <v>0.109</v>
      </c>
      <c r="O53" s="13">
        <v>0.38200000000000001</v>
      </c>
      <c r="P53" s="13">
        <v>1</v>
      </c>
      <c r="Q53" s="4">
        <f t="shared" si="7"/>
        <v>0.94426617125485546</v>
      </c>
      <c r="R53" s="4">
        <f t="shared" si="5"/>
        <v>5.4290322580645291E-2</v>
      </c>
      <c r="S53" s="4">
        <f t="shared" si="24"/>
        <v>2.6158064516129049</v>
      </c>
      <c r="T53" s="8" t="s">
        <v>59</v>
      </c>
      <c r="W53" s="14">
        <v>43452.604166666664</v>
      </c>
    </row>
    <row r="54" spans="1:23" s="8" customFormat="1" x14ac:dyDescent="0.3">
      <c r="A54" s="8">
        <v>35</v>
      </c>
      <c r="B54" s="7" t="s">
        <v>84</v>
      </c>
      <c r="C54" s="7" t="s">
        <v>115</v>
      </c>
      <c r="D54" s="11">
        <f t="shared" ref="D54" si="26">D53+C54-C53</f>
        <v>1.2333333333333334</v>
      </c>
      <c r="E54" s="3">
        <v>12.2</v>
      </c>
      <c r="F54" s="3">
        <v>17.2</v>
      </c>
      <c r="G54" s="4">
        <f t="shared" si="25"/>
        <v>1.5733129459734962</v>
      </c>
      <c r="H54" s="13">
        <v>0.22500000000000001</v>
      </c>
      <c r="I54" s="12">
        <f t="shared" si="1"/>
        <v>2.3830259514211753E-5</v>
      </c>
      <c r="J54" s="6">
        <f t="shared" ref="J54" si="27">I54/G54</f>
        <v>1.5146547656141382E-5</v>
      </c>
      <c r="K54" s="12">
        <f t="shared" si="4"/>
        <v>9.0879285936848291E-5</v>
      </c>
      <c r="L54" s="3" t="s">
        <v>116</v>
      </c>
      <c r="M54" s="13">
        <v>0.56100000000000005</v>
      </c>
      <c r="N54" s="13">
        <v>0.109</v>
      </c>
      <c r="O54" s="13">
        <v>0.38200000000000001</v>
      </c>
      <c r="P54" s="13">
        <v>1</v>
      </c>
      <c r="Q54" s="4">
        <f t="shared" si="7"/>
        <v>0.88177672690423903</v>
      </c>
      <c r="R54" s="4">
        <f t="shared" si="5"/>
        <v>0.11516129032258077</v>
      </c>
      <c r="S54" s="4">
        <f t="shared" ref="S54" si="28">S53+R54</f>
        <v>2.7309677419354856</v>
      </c>
      <c r="T54" s="8" t="s">
        <v>59</v>
      </c>
      <c r="W54" s="14">
        <v>43452.625</v>
      </c>
    </row>
    <row r="55" spans="1:23" s="8" customFormat="1" x14ac:dyDescent="0.3">
      <c r="A55" s="8">
        <v>36</v>
      </c>
      <c r="B55" s="7" t="s">
        <v>84</v>
      </c>
      <c r="C55" s="7" t="s">
        <v>117</v>
      </c>
      <c r="D55" s="11">
        <f t="shared" ref="D55:D61" si="29">D54+C55-C54</f>
        <v>1.2749999999999999</v>
      </c>
      <c r="E55" s="3">
        <v>12.2</v>
      </c>
      <c r="F55" s="3">
        <v>17.2</v>
      </c>
      <c r="G55" s="4">
        <f t="shared" si="25"/>
        <v>1.5733129459734962</v>
      </c>
      <c r="H55" s="13">
        <v>0.21</v>
      </c>
      <c r="I55" s="12">
        <f t="shared" si="1"/>
        <v>1.2242459638720003E-4</v>
      </c>
      <c r="J55" s="6"/>
      <c r="K55" s="12"/>
      <c r="L55" s="3" t="s">
        <v>118</v>
      </c>
      <c r="M55" s="13">
        <v>0.59199999999999997</v>
      </c>
      <c r="N55" s="13">
        <v>0.109</v>
      </c>
      <c r="O55" s="13">
        <v>0.38200000000000001</v>
      </c>
      <c r="P55" s="13">
        <v>1</v>
      </c>
      <c r="Q55" s="4">
        <f t="shared" si="7"/>
        <v>0.82942070596183082</v>
      </c>
      <c r="R55" s="4">
        <f t="shared" si="5"/>
        <v>0.16616129032258059</v>
      </c>
      <c r="S55" s="4">
        <f t="shared" ref="S55:S61" si="30">S54+R55</f>
        <v>2.8971290322580661</v>
      </c>
      <c r="T55" s="8" t="s">
        <v>59</v>
      </c>
      <c r="W55" s="14">
        <v>43452.666666666664</v>
      </c>
    </row>
    <row r="56" spans="1:23" s="8" customFormat="1" x14ac:dyDescent="0.3">
      <c r="A56" s="8">
        <v>37</v>
      </c>
      <c r="B56" s="7" t="s">
        <v>84</v>
      </c>
      <c r="C56" s="7" t="s">
        <v>121</v>
      </c>
      <c r="D56" s="11">
        <f t="shared" si="29"/>
        <v>1.2958333333333334</v>
      </c>
      <c r="E56" s="3">
        <v>12.5</v>
      </c>
      <c r="F56" s="3">
        <v>17.5</v>
      </c>
      <c r="G56" s="4">
        <f t="shared" si="25"/>
        <v>1.6038939857288481</v>
      </c>
      <c r="H56" s="13">
        <v>0.22500000000000001</v>
      </c>
      <c r="I56" s="12">
        <f t="shared" si="1"/>
        <v>2.3830259514211753E-5</v>
      </c>
      <c r="J56" s="6">
        <f t="shared" ref="J56:J61" si="31">I56/G56</f>
        <v>1.4857752274308022E-5</v>
      </c>
      <c r="K56" s="12">
        <f t="shared" si="4"/>
        <v>8.9146513645848135E-5</v>
      </c>
      <c r="L56" s="3" t="s">
        <v>120</v>
      </c>
      <c r="M56" s="13">
        <v>0.60599999999999998</v>
      </c>
      <c r="N56" s="13">
        <v>0.109</v>
      </c>
      <c r="O56" s="13">
        <v>0.38200000000000001</v>
      </c>
      <c r="P56" s="13">
        <v>1</v>
      </c>
      <c r="Q56" s="4">
        <f t="shared" si="7"/>
        <v>0.8057760513426786</v>
      </c>
      <c r="R56" s="4">
        <f t="shared" si="5"/>
        <v>0.18919354838709676</v>
      </c>
      <c r="S56" s="4">
        <f t="shared" si="30"/>
        <v>3.0863225806451626</v>
      </c>
      <c r="T56" s="8" t="s">
        <v>59</v>
      </c>
      <c r="W56" s="14">
        <v>43452.6875</v>
      </c>
    </row>
    <row r="57" spans="1:23" s="8" customFormat="1" x14ac:dyDescent="0.3">
      <c r="A57" s="8">
        <v>38</v>
      </c>
      <c r="B57" s="7" t="s">
        <v>84</v>
      </c>
      <c r="C57" s="7" t="s">
        <v>119</v>
      </c>
      <c r="D57" s="11">
        <f t="shared" si="29"/>
        <v>1.3166666666666669</v>
      </c>
      <c r="E57" s="3">
        <v>12.5</v>
      </c>
      <c r="F57" s="3">
        <v>17.5</v>
      </c>
      <c r="G57" s="4">
        <f t="shared" si="25"/>
        <v>1.6038939857288481</v>
      </c>
      <c r="H57" s="13">
        <v>0.22500000000000001</v>
      </c>
      <c r="I57" s="12">
        <f t="shared" si="1"/>
        <v>2.3830259514211753E-5</v>
      </c>
      <c r="J57" s="6">
        <f t="shared" si="31"/>
        <v>1.4857752274308022E-5</v>
      </c>
      <c r="K57" s="12">
        <f t="shared" si="4"/>
        <v>8.9146513645848135E-5</v>
      </c>
      <c r="L57" s="3" t="s">
        <v>122</v>
      </c>
      <c r="M57" s="13">
        <v>0.53</v>
      </c>
      <c r="N57" s="13">
        <v>0.109</v>
      </c>
      <c r="O57" s="13">
        <v>0.38200000000000001</v>
      </c>
      <c r="P57" s="13">
        <v>1</v>
      </c>
      <c r="Q57" s="4">
        <f t="shared" si="7"/>
        <v>0.93413274784664746</v>
      </c>
      <c r="R57" s="4">
        <f t="shared" si="5"/>
        <v>6.4161290322580708E-2</v>
      </c>
      <c r="S57" s="4">
        <f t="shared" si="30"/>
        <v>3.1504838709677432</v>
      </c>
      <c r="T57" s="8" t="s">
        <v>59</v>
      </c>
      <c r="V57" s="8">
        <v>12.5</v>
      </c>
      <c r="W57" s="14">
        <v>43452.708333333336</v>
      </c>
    </row>
    <row r="58" spans="1:23" s="8" customFormat="1" x14ac:dyDescent="0.3">
      <c r="A58" s="8">
        <v>39</v>
      </c>
      <c r="B58" s="7" t="s">
        <v>84</v>
      </c>
      <c r="C58" s="7" t="s">
        <v>123</v>
      </c>
      <c r="D58" s="11">
        <f t="shared" si="29"/>
        <v>1.3583333333333334</v>
      </c>
      <c r="E58" s="3">
        <v>12.5</v>
      </c>
      <c r="F58" s="3">
        <v>17.5</v>
      </c>
      <c r="G58" s="4">
        <f t="shared" si="25"/>
        <v>1.6038939857288481</v>
      </c>
      <c r="H58" s="13">
        <v>0.22500000000000001</v>
      </c>
      <c r="I58" s="12">
        <f t="shared" si="1"/>
        <v>2.3830259514211753E-5</v>
      </c>
      <c r="J58" s="6">
        <f t="shared" si="31"/>
        <v>1.4857752274308022E-5</v>
      </c>
      <c r="K58" s="12">
        <f t="shared" si="4"/>
        <v>8.9146513645848135E-5</v>
      </c>
      <c r="L58" s="3"/>
      <c r="M58" s="13">
        <v>0.6</v>
      </c>
      <c r="N58" s="13">
        <v>0.109</v>
      </c>
      <c r="O58" s="13">
        <v>0.38200000000000001</v>
      </c>
      <c r="P58" s="13">
        <v>1</v>
      </c>
      <c r="Q58" s="4">
        <f t="shared" si="7"/>
        <v>0.81590947475088671</v>
      </c>
      <c r="R58" s="4">
        <f t="shared" si="5"/>
        <v>0.17932258064516127</v>
      </c>
      <c r="S58" s="4">
        <f t="shared" si="30"/>
        <v>3.3298064516129044</v>
      </c>
      <c r="T58" s="8" t="s">
        <v>59</v>
      </c>
      <c r="W58" s="14">
        <v>43452.75</v>
      </c>
    </row>
    <row r="59" spans="1:23" s="8" customFormat="1" x14ac:dyDescent="0.3">
      <c r="A59" s="8">
        <v>40</v>
      </c>
      <c r="B59" s="7" t="s">
        <v>84</v>
      </c>
      <c r="C59" s="7" t="s">
        <v>124</v>
      </c>
      <c r="D59" s="11">
        <f t="shared" si="29"/>
        <v>1.3791666666666669</v>
      </c>
      <c r="E59" s="3">
        <v>12.5</v>
      </c>
      <c r="F59" s="3">
        <v>17.5</v>
      </c>
      <c r="G59" s="4">
        <f t="shared" si="25"/>
        <v>1.6038939857288481</v>
      </c>
      <c r="H59" s="13">
        <v>0.22500000000000001</v>
      </c>
      <c r="I59" s="12">
        <f t="shared" si="1"/>
        <v>2.3830259514211753E-5</v>
      </c>
      <c r="J59" s="6">
        <f t="shared" si="31"/>
        <v>1.4857752274308022E-5</v>
      </c>
      <c r="K59" s="12">
        <f t="shared" si="4"/>
        <v>8.9146513645848135E-5</v>
      </c>
      <c r="L59" s="3"/>
      <c r="M59" s="13">
        <v>0.70599999999999996</v>
      </c>
      <c r="N59" s="13">
        <v>0.109</v>
      </c>
      <c r="O59" s="13">
        <v>0.38200000000000001</v>
      </c>
      <c r="P59" s="13">
        <v>1</v>
      </c>
      <c r="Q59" s="4">
        <f t="shared" si="7"/>
        <v>0.63688566120587753</v>
      </c>
      <c r="R59" s="4">
        <f t="shared" si="5"/>
        <v>0.35370967741935466</v>
      </c>
      <c r="S59" s="4">
        <f t="shared" si="30"/>
        <v>3.6835161290322591</v>
      </c>
      <c r="T59" s="8" t="s">
        <v>59</v>
      </c>
      <c r="W59" s="14">
        <v>43452.770833333336</v>
      </c>
    </row>
    <row r="60" spans="1:23" s="8" customFormat="1" x14ac:dyDescent="0.3">
      <c r="A60" s="8">
        <v>41</v>
      </c>
      <c r="B60" s="7" t="s">
        <v>84</v>
      </c>
      <c r="C60" s="7" t="s">
        <v>125</v>
      </c>
      <c r="D60" s="11">
        <f t="shared" si="29"/>
        <v>1.3895833333333334</v>
      </c>
      <c r="E60" s="3">
        <v>12.5</v>
      </c>
      <c r="F60" s="3">
        <v>17.5</v>
      </c>
      <c r="G60" s="4">
        <f t="shared" si="25"/>
        <v>1.6038939857288481</v>
      </c>
      <c r="H60" s="13">
        <v>0.22500000000000001</v>
      </c>
      <c r="I60" s="12">
        <f t="shared" si="1"/>
        <v>2.3830259514211753E-5</v>
      </c>
      <c r="J60" s="6">
        <f t="shared" si="31"/>
        <v>1.4857752274308022E-5</v>
      </c>
      <c r="K60" s="12">
        <f t="shared" si="4"/>
        <v>8.9146513645848135E-5</v>
      </c>
      <c r="L60" s="3"/>
      <c r="M60" s="13">
        <v>0.55300000000000005</v>
      </c>
      <c r="N60" s="13">
        <v>0.109</v>
      </c>
      <c r="O60" s="13">
        <v>0.38200000000000001</v>
      </c>
      <c r="P60" s="13">
        <v>1</v>
      </c>
      <c r="Q60" s="4">
        <f t="shared" si="7"/>
        <v>0.89528795811518314</v>
      </c>
      <c r="R60" s="4">
        <f t="shared" si="5"/>
        <v>0.1020000000000001</v>
      </c>
      <c r="S60" s="4">
        <f t="shared" si="30"/>
        <v>3.7855161290322594</v>
      </c>
      <c r="T60" s="8" t="s">
        <v>59</v>
      </c>
      <c r="W60" s="14">
        <v>43452.78125</v>
      </c>
    </row>
    <row r="61" spans="1:23" s="8" customFormat="1" x14ac:dyDescent="0.3">
      <c r="A61" s="8">
        <v>42</v>
      </c>
      <c r="B61" s="7" t="s">
        <v>84</v>
      </c>
      <c r="C61" s="7" t="s">
        <v>126</v>
      </c>
      <c r="D61" s="11">
        <f t="shared" si="29"/>
        <v>1.4104166666666669</v>
      </c>
      <c r="E61" s="3">
        <v>12.5</v>
      </c>
      <c r="F61" s="3">
        <v>17.5</v>
      </c>
      <c r="G61" s="4">
        <f t="shared" si="25"/>
        <v>1.6038939857288481</v>
      </c>
      <c r="H61" s="13">
        <v>0.22500000000000001</v>
      </c>
      <c r="I61" s="12">
        <f t="shared" si="1"/>
        <v>2.3830259514211753E-5</v>
      </c>
      <c r="J61" s="6">
        <f t="shared" si="31"/>
        <v>1.4857752274308022E-5</v>
      </c>
      <c r="K61" s="12">
        <f t="shared" si="4"/>
        <v>8.9146513645848135E-5</v>
      </c>
      <c r="L61" s="3" t="s">
        <v>127</v>
      </c>
      <c r="M61" s="13">
        <v>0.52800000000000002</v>
      </c>
      <c r="N61" s="13">
        <v>0.109</v>
      </c>
      <c r="O61" s="13">
        <v>0.38200000000000001</v>
      </c>
      <c r="P61" s="13">
        <v>1</v>
      </c>
      <c r="Q61" s="4">
        <f t="shared" si="7"/>
        <v>0.93751055564938346</v>
      </c>
      <c r="R61" s="4">
        <f t="shared" si="5"/>
        <v>6.0870967741935567E-2</v>
      </c>
      <c r="S61" s="4">
        <f t="shared" si="30"/>
        <v>3.8463870967741949</v>
      </c>
      <c r="T61" s="8" t="s">
        <v>59</v>
      </c>
      <c r="W61" s="14">
        <v>43452.802083333336</v>
      </c>
    </row>
    <row r="62" spans="1:23" x14ac:dyDescent="0.3">
      <c r="A62" s="8">
        <v>43</v>
      </c>
      <c r="B62" s="7" t="s">
        <v>84</v>
      </c>
      <c r="C62" s="7" t="s">
        <v>128</v>
      </c>
      <c r="D62" s="11">
        <f t="shared" ref="D62:D69" si="32">D61+C62-C61</f>
        <v>1.4312499999999999</v>
      </c>
      <c r="E62" s="3">
        <v>12.5</v>
      </c>
      <c r="F62" s="3">
        <v>17.5</v>
      </c>
      <c r="G62" s="4">
        <f t="shared" si="25"/>
        <v>1.6038939857288481</v>
      </c>
      <c r="H62" s="13">
        <v>0.22500000000000001</v>
      </c>
      <c r="I62" s="12">
        <f t="shared" si="1"/>
        <v>2.3830259514211753E-5</v>
      </c>
      <c r="J62" s="6">
        <f t="shared" ref="J62:J70" si="33">I62/G62</f>
        <v>1.4857752274308022E-5</v>
      </c>
      <c r="K62" s="12">
        <f t="shared" si="4"/>
        <v>8.9146513645848135E-5</v>
      </c>
      <c r="M62" s="13">
        <v>0.67</v>
      </c>
      <c r="N62" s="13">
        <v>0.109</v>
      </c>
      <c r="O62" s="13">
        <v>0.38200000000000001</v>
      </c>
      <c r="P62" s="13">
        <v>1</v>
      </c>
      <c r="Q62" s="4">
        <f t="shared" si="7"/>
        <v>0.69768620165512574</v>
      </c>
      <c r="R62" s="4">
        <f t="shared" si="5"/>
        <v>0.29448387096774198</v>
      </c>
      <c r="S62" s="4">
        <f t="shared" ref="S62:S70" si="34">S61+R62</f>
        <v>4.1408709677419369</v>
      </c>
      <c r="T62" s="8" t="s">
        <v>59</v>
      </c>
      <c r="W62" s="14">
        <v>43452.822916666664</v>
      </c>
    </row>
    <row r="63" spans="1:23" x14ac:dyDescent="0.3">
      <c r="A63" s="8">
        <v>44</v>
      </c>
      <c r="B63" s="7" t="s">
        <v>84</v>
      </c>
      <c r="C63" s="7" t="s">
        <v>129</v>
      </c>
      <c r="D63" s="11">
        <f t="shared" si="32"/>
        <v>1.4624999999999999</v>
      </c>
      <c r="E63" s="3">
        <v>12.6</v>
      </c>
      <c r="F63" s="3">
        <v>17.5</v>
      </c>
      <c r="G63" s="4">
        <f t="shared" si="25"/>
        <v>1.6038939857288481</v>
      </c>
      <c r="H63" s="13">
        <v>0.224</v>
      </c>
      <c r="I63" s="12">
        <f t="shared" si="1"/>
        <v>2.7673144131424065E-5</v>
      </c>
      <c r="J63" s="6">
        <f t="shared" si="33"/>
        <v>1.7253723985284926E-5</v>
      </c>
      <c r="K63" s="12">
        <f t="shared" si="4"/>
        <v>1.0352234391170957E-4</v>
      </c>
      <c r="M63" s="13">
        <v>0.59299999999999997</v>
      </c>
      <c r="N63" s="13">
        <v>0.109</v>
      </c>
      <c r="O63" s="13">
        <v>0.38200000000000001</v>
      </c>
      <c r="P63" s="13">
        <v>1</v>
      </c>
      <c r="Q63" s="4">
        <f t="shared" si="7"/>
        <v>0.82773180206046271</v>
      </c>
      <c r="R63" s="4">
        <f t="shared" si="5"/>
        <v>0.16780645161290328</v>
      </c>
      <c r="S63" s="4">
        <f t="shared" si="34"/>
        <v>4.3086774193548401</v>
      </c>
      <c r="T63" s="8" t="s">
        <v>59</v>
      </c>
      <c r="W63" s="14">
        <v>43452.84375</v>
      </c>
    </row>
    <row r="64" spans="1:23" x14ac:dyDescent="0.3">
      <c r="A64" s="8">
        <v>45</v>
      </c>
      <c r="B64" s="7" t="s">
        <v>84</v>
      </c>
      <c r="C64" s="7" t="s">
        <v>130</v>
      </c>
      <c r="D64" s="11">
        <f t="shared" si="32"/>
        <v>1.4833333333333334</v>
      </c>
      <c r="E64" s="3">
        <v>12.6</v>
      </c>
      <c r="F64" s="3">
        <v>17.600000000000001</v>
      </c>
      <c r="G64" s="4">
        <f t="shared" si="25"/>
        <v>1.6140876656472989</v>
      </c>
      <c r="H64" s="13">
        <v>0.224</v>
      </c>
      <c r="I64" s="12">
        <f t="shared" si="1"/>
        <v>2.7673144131424065E-5</v>
      </c>
      <c r="J64" s="6">
        <f t="shared" si="33"/>
        <v>1.7144759061352643E-5</v>
      </c>
      <c r="K64" s="12">
        <f t="shared" si="4"/>
        <v>1.0286855436811586E-4</v>
      </c>
      <c r="M64" s="13">
        <v>0.58399999999999996</v>
      </c>
      <c r="N64" s="13">
        <v>0.109</v>
      </c>
      <c r="O64" s="13">
        <v>0.38200000000000001</v>
      </c>
      <c r="P64" s="13">
        <v>1</v>
      </c>
      <c r="Q64" s="4">
        <f t="shared" si="7"/>
        <v>0.84293193717277493</v>
      </c>
      <c r="R64" s="4">
        <f t="shared" si="5"/>
        <v>0.15299999999999994</v>
      </c>
      <c r="S64" s="4">
        <f t="shared" si="34"/>
        <v>4.4616774193548396</v>
      </c>
      <c r="T64" s="8" t="s">
        <v>59</v>
      </c>
      <c r="V64">
        <v>12.5</v>
      </c>
      <c r="W64" s="14">
        <v>43452.875</v>
      </c>
    </row>
    <row r="65" spans="1:23" x14ac:dyDescent="0.3">
      <c r="A65" s="8">
        <v>46</v>
      </c>
      <c r="B65" s="7" t="s">
        <v>84</v>
      </c>
      <c r="C65" s="7" t="s">
        <v>131</v>
      </c>
      <c r="D65" s="11">
        <f t="shared" si="32"/>
        <v>1.5041666666666669</v>
      </c>
      <c r="E65" s="3">
        <v>12.5</v>
      </c>
      <c r="F65" s="3">
        <v>17.5</v>
      </c>
      <c r="G65" s="4">
        <f t="shared" si="25"/>
        <v>1.6038939857288481</v>
      </c>
      <c r="H65" s="13"/>
      <c r="I65" s="12"/>
      <c r="K65" s="12"/>
      <c r="M65" s="13">
        <v>0.58199999999999996</v>
      </c>
      <c r="N65" s="13">
        <v>0.109</v>
      </c>
      <c r="O65" s="13">
        <v>0.38200000000000001</v>
      </c>
      <c r="P65" s="13">
        <v>1</v>
      </c>
      <c r="Q65" s="4">
        <f t="shared" si="7"/>
        <v>0.84630974497551092</v>
      </c>
      <c r="R65" s="4">
        <f t="shared" si="5"/>
        <v>0.14970967741935481</v>
      </c>
      <c r="S65" s="4">
        <f t="shared" si="34"/>
        <v>4.6113870967741946</v>
      </c>
      <c r="T65" s="8" t="s">
        <v>59</v>
      </c>
      <c r="W65" s="14">
        <v>43452.895833333336</v>
      </c>
    </row>
    <row r="66" spans="1:23" x14ac:dyDescent="0.3">
      <c r="A66" s="8">
        <v>47</v>
      </c>
      <c r="B66" s="7" t="s">
        <v>84</v>
      </c>
      <c r="C66" s="7" t="s">
        <v>132</v>
      </c>
      <c r="D66" s="11">
        <f t="shared" si="32"/>
        <v>1.5249999999999999</v>
      </c>
      <c r="E66" s="3">
        <v>12.6</v>
      </c>
      <c r="F66" s="3">
        <v>17.600000000000001</v>
      </c>
      <c r="G66" s="4">
        <f t="shared" si="25"/>
        <v>1.6140876656472989</v>
      </c>
      <c r="H66" s="13">
        <v>0.22500000000000001</v>
      </c>
      <c r="I66" s="12">
        <f>IF(H66&gt;C$12,0,IF(H66=0,"",0.02832*4.28*$C$10*TAN($C$9/2*PI()/180)*(($C$12-H66)/0.3048+$C$11)^(5/2)))</f>
        <v>2.3830259514211753E-5</v>
      </c>
      <c r="J66" s="6">
        <f t="shared" si="33"/>
        <v>1.4763918975029826E-5</v>
      </c>
      <c r="K66" s="12">
        <f t="shared" si="4"/>
        <v>8.8583513850178948E-5</v>
      </c>
      <c r="M66" s="13">
        <v>0.59699999999999998</v>
      </c>
      <c r="N66" s="13">
        <v>0.109</v>
      </c>
      <c r="O66" s="13">
        <v>0.38200000000000001</v>
      </c>
      <c r="P66" s="13">
        <v>1</v>
      </c>
      <c r="Q66" s="4">
        <f t="shared" si="7"/>
        <v>0.82097618645499071</v>
      </c>
      <c r="R66" s="4">
        <f t="shared" si="5"/>
        <v>0.17438709677419353</v>
      </c>
      <c r="S66" s="4">
        <f t="shared" si="34"/>
        <v>4.785774193548388</v>
      </c>
      <c r="T66" s="8" t="s">
        <v>59</v>
      </c>
      <c r="W66" s="14">
        <v>43452.916666666664</v>
      </c>
    </row>
    <row r="67" spans="1:23" x14ac:dyDescent="0.3">
      <c r="A67" s="8">
        <v>48</v>
      </c>
      <c r="B67" s="7" t="s">
        <v>84</v>
      </c>
      <c r="C67" s="7" t="s">
        <v>77</v>
      </c>
      <c r="D67" s="11">
        <f t="shared" si="32"/>
        <v>1.5458333333333334</v>
      </c>
      <c r="E67" s="3">
        <v>12.6</v>
      </c>
      <c r="F67" s="3">
        <v>17.600000000000001</v>
      </c>
      <c r="G67" s="4">
        <f t="shared" si="25"/>
        <v>1.6140876656472989</v>
      </c>
      <c r="H67" s="13">
        <v>0.22500000000000001</v>
      </c>
      <c r="I67" s="12">
        <f>IF(H67&gt;C$12,0,IF(H67=0,"",0.02832*4.28*$C$10*TAN($C$9/2*PI()/180)*(($C$12-H67)/0.3048+$C$11)^(5/2)))</f>
        <v>2.3830259514211753E-5</v>
      </c>
      <c r="J67" s="6">
        <f t="shared" si="33"/>
        <v>1.4763918975029826E-5</v>
      </c>
      <c r="K67" s="12">
        <f t="shared" si="4"/>
        <v>8.8583513850178948E-5</v>
      </c>
      <c r="M67" s="13">
        <v>0.60899999999999999</v>
      </c>
      <c r="N67" s="13">
        <v>0.109</v>
      </c>
      <c r="O67" s="13">
        <v>0.38200000000000001</v>
      </c>
      <c r="P67" s="13">
        <v>1</v>
      </c>
      <c r="Q67" s="4">
        <f t="shared" si="7"/>
        <v>0.80070933963857449</v>
      </c>
      <c r="R67" s="4">
        <f t="shared" si="5"/>
        <v>0.19412903225806458</v>
      </c>
      <c r="S67" s="4">
        <f t="shared" si="34"/>
        <v>4.9799032258064528</v>
      </c>
      <c r="T67" s="8" t="s">
        <v>59</v>
      </c>
      <c r="V67">
        <v>12.5</v>
      </c>
      <c r="W67" s="14">
        <v>43452.9375</v>
      </c>
    </row>
    <row r="68" spans="1:23" x14ac:dyDescent="0.3">
      <c r="A68" s="8">
        <v>49</v>
      </c>
      <c r="B68" s="7" t="s">
        <v>84</v>
      </c>
      <c r="C68" s="7" t="s">
        <v>133</v>
      </c>
      <c r="D68" s="11">
        <f t="shared" si="32"/>
        <v>1.5666666666666669</v>
      </c>
      <c r="E68" s="3">
        <v>12.6</v>
      </c>
      <c r="F68" s="3">
        <v>17.600000000000001</v>
      </c>
      <c r="G68" s="4">
        <f t="shared" si="25"/>
        <v>1.6140876656472989</v>
      </c>
      <c r="H68" s="13"/>
      <c r="I68" s="12"/>
      <c r="K68" s="12"/>
      <c r="M68" s="13">
        <v>0.65600000000000003</v>
      </c>
      <c r="N68" s="13">
        <v>0.109</v>
      </c>
      <c r="O68" s="13">
        <v>0.38200000000000001</v>
      </c>
      <c r="P68" s="13">
        <v>1</v>
      </c>
      <c r="Q68" s="4">
        <f t="shared" si="7"/>
        <v>0.72133085627427795</v>
      </c>
      <c r="R68" s="4">
        <f t="shared" si="5"/>
        <v>0.27145161290322584</v>
      </c>
      <c r="S68" s="4">
        <f t="shared" si="34"/>
        <v>5.2513548387096787</v>
      </c>
      <c r="T68" s="8" t="s">
        <v>59</v>
      </c>
      <c r="W68" s="14">
        <v>43452.958333333336</v>
      </c>
    </row>
    <row r="69" spans="1:23" x14ac:dyDescent="0.3">
      <c r="A69" s="8">
        <v>50</v>
      </c>
      <c r="B69" s="7" t="s">
        <v>84</v>
      </c>
      <c r="C69" s="7" t="s">
        <v>134</v>
      </c>
      <c r="D69" s="11">
        <f t="shared" si="32"/>
        <v>1.5874999999999999</v>
      </c>
      <c r="E69" s="3">
        <v>12.6</v>
      </c>
      <c r="F69" s="3">
        <v>17.7</v>
      </c>
      <c r="G69" s="4">
        <f t="shared" si="25"/>
        <v>1.6242813455657492</v>
      </c>
      <c r="H69" s="13">
        <v>0.22500000000000001</v>
      </c>
      <c r="I69" s="12">
        <f t="shared" ref="I69:I85" si="35">IF(H69&gt;C$12,0,IF(H69=0,"",0.02832*4.28*$C$10*TAN($C$9/2*PI()/180)*(($C$12-H69)/0.3048+$C$11)^(5/2)))</f>
        <v>2.3830259514211753E-5</v>
      </c>
      <c r="J69" s="6">
        <f t="shared" si="33"/>
        <v>1.4671263435529696E-5</v>
      </c>
      <c r="K69" s="12">
        <f t="shared" si="4"/>
        <v>8.8027580613178185E-5</v>
      </c>
      <c r="M69" s="13">
        <v>0.71799999999999997</v>
      </c>
      <c r="N69" s="13">
        <v>0.109</v>
      </c>
      <c r="O69" s="13">
        <v>0.38200000000000001</v>
      </c>
      <c r="P69" s="13">
        <v>1</v>
      </c>
      <c r="Q69" s="4">
        <f t="shared" si="7"/>
        <v>0.61661881438946131</v>
      </c>
      <c r="R69" s="4">
        <f t="shared" si="5"/>
        <v>0.3734516129032257</v>
      </c>
      <c r="S69" s="4">
        <f t="shared" si="34"/>
        <v>5.6248064516129048</v>
      </c>
      <c r="T69" s="8" t="s">
        <v>59</v>
      </c>
      <c r="W69" s="14">
        <v>43452.979166666664</v>
      </c>
    </row>
    <row r="70" spans="1:23" x14ac:dyDescent="0.3">
      <c r="A70" s="8">
        <v>51</v>
      </c>
      <c r="B70" s="7" t="s">
        <v>136</v>
      </c>
      <c r="C70" s="7" t="s">
        <v>135</v>
      </c>
      <c r="D70" s="11">
        <f>D69+1/24/2</f>
        <v>1.6083333333333332</v>
      </c>
      <c r="E70" s="3">
        <v>12.6</v>
      </c>
      <c r="F70" s="3">
        <v>17.7</v>
      </c>
      <c r="G70" s="4">
        <f t="shared" si="25"/>
        <v>1.6242813455657492</v>
      </c>
      <c r="H70" s="13">
        <v>0.22500000000000001</v>
      </c>
      <c r="I70" s="12">
        <f t="shared" si="35"/>
        <v>2.3830259514211753E-5</v>
      </c>
      <c r="J70" s="6">
        <f t="shared" si="33"/>
        <v>1.4671263435529696E-5</v>
      </c>
      <c r="K70" s="12">
        <f t="shared" si="4"/>
        <v>8.8027580613178185E-5</v>
      </c>
      <c r="L70" s="3" t="s">
        <v>138</v>
      </c>
      <c r="M70" s="13">
        <v>0.59499999999999997</v>
      </c>
      <c r="N70" s="13">
        <v>0.109</v>
      </c>
      <c r="O70" s="13">
        <v>0.38200000000000001</v>
      </c>
      <c r="P70" s="13">
        <v>1</v>
      </c>
      <c r="Q70" s="4">
        <f t="shared" si="7"/>
        <v>0.82435399425772671</v>
      </c>
      <c r="R70" s="4">
        <f t="shared" si="5"/>
        <v>0.17109677419354841</v>
      </c>
      <c r="S70" s="4">
        <f t="shared" si="34"/>
        <v>5.7959032258064536</v>
      </c>
      <c r="T70" s="8" t="s">
        <v>59</v>
      </c>
      <c r="W70" s="14">
        <v>43453</v>
      </c>
    </row>
    <row r="71" spans="1:23" x14ac:dyDescent="0.3">
      <c r="A71" s="8">
        <v>52</v>
      </c>
      <c r="B71" s="7" t="s">
        <v>136</v>
      </c>
      <c r="C71" s="7" t="s">
        <v>137</v>
      </c>
      <c r="D71" s="11">
        <f t="shared" ref="D71:D85" si="36">D70+C71-C70</f>
        <v>1.6291666666666664</v>
      </c>
      <c r="E71" s="3">
        <v>12.6</v>
      </c>
      <c r="F71" s="3">
        <v>17.7</v>
      </c>
      <c r="G71" s="4">
        <f t="shared" si="25"/>
        <v>1.6242813455657492</v>
      </c>
      <c r="H71" s="13"/>
      <c r="I71" s="12" t="str">
        <f t="shared" si="35"/>
        <v/>
      </c>
      <c r="K71" s="12"/>
      <c r="M71" s="13">
        <v>0.66500000000000004</v>
      </c>
      <c r="N71" s="13">
        <v>0.109</v>
      </c>
      <c r="O71" s="13">
        <v>0.38200000000000001</v>
      </c>
      <c r="P71" s="13">
        <v>1</v>
      </c>
      <c r="Q71" s="4">
        <f t="shared" si="7"/>
        <v>0.70613072116196574</v>
      </c>
      <c r="R71" s="4">
        <f t="shared" si="5"/>
        <v>0.28625806451612917</v>
      </c>
      <c r="S71" s="4">
        <f t="shared" ref="S71:S85" si="37">S70+R71</f>
        <v>6.082161290322583</v>
      </c>
      <c r="T71" s="8" t="s">
        <v>59</v>
      </c>
      <c r="V71">
        <v>12.5</v>
      </c>
      <c r="W71" s="14">
        <f t="shared" ref="W71:W85" si="38">$W$70+C71</f>
        <v>43453.020833333336</v>
      </c>
    </row>
    <row r="72" spans="1:23" x14ac:dyDescent="0.3">
      <c r="A72" s="8">
        <v>53</v>
      </c>
      <c r="B72" s="7" t="s">
        <v>136</v>
      </c>
      <c r="C72" s="7" t="s">
        <v>139</v>
      </c>
      <c r="D72" s="11">
        <f t="shared" si="36"/>
        <v>1.6569444444444443</v>
      </c>
      <c r="E72" s="3">
        <v>12.7</v>
      </c>
      <c r="F72" s="3">
        <v>17.600000000000001</v>
      </c>
      <c r="G72" s="4">
        <f t="shared" si="25"/>
        <v>1.6140876656472989</v>
      </c>
      <c r="H72" s="13"/>
      <c r="I72" s="12" t="str">
        <f t="shared" si="35"/>
        <v/>
      </c>
      <c r="K72" s="12"/>
      <c r="L72" s="3" t="s">
        <v>140</v>
      </c>
      <c r="M72" s="13">
        <v>0.71499999999999997</v>
      </c>
      <c r="N72" s="13">
        <v>0.109</v>
      </c>
      <c r="O72" s="13">
        <v>0.38200000000000001</v>
      </c>
      <c r="P72" s="13">
        <v>1</v>
      </c>
      <c r="Q72" s="4">
        <f t="shared" si="7"/>
        <v>0.6216855260935652</v>
      </c>
      <c r="R72" s="4">
        <f t="shared" si="5"/>
        <v>0.36851612903225811</v>
      </c>
      <c r="S72" s="4">
        <f t="shared" si="37"/>
        <v>6.4506774193548413</v>
      </c>
      <c r="T72" s="8" t="s">
        <v>59</v>
      </c>
      <c r="W72" s="14">
        <f t="shared" si="38"/>
        <v>43453.048611111109</v>
      </c>
    </row>
    <row r="73" spans="1:23" x14ac:dyDescent="0.3">
      <c r="A73" s="8">
        <v>54</v>
      </c>
      <c r="B73" s="7" t="s">
        <v>136</v>
      </c>
      <c r="C73" s="7" t="s">
        <v>141</v>
      </c>
      <c r="D73" s="11">
        <f t="shared" si="36"/>
        <v>1.6777777777777776</v>
      </c>
      <c r="E73" s="3">
        <v>12.6</v>
      </c>
      <c r="F73" s="3">
        <v>17.7</v>
      </c>
      <c r="G73" s="4">
        <f t="shared" si="25"/>
        <v>1.6242813455657492</v>
      </c>
      <c r="H73" s="13"/>
      <c r="I73" s="12" t="str">
        <f t="shared" si="35"/>
        <v/>
      </c>
      <c r="K73" s="12"/>
      <c r="M73" s="13">
        <v>0.70299999999999996</v>
      </c>
      <c r="N73" s="13">
        <v>0.109</v>
      </c>
      <c r="O73" s="13">
        <v>0.38200000000000001</v>
      </c>
      <c r="P73" s="13">
        <v>1</v>
      </c>
      <c r="Q73" s="4">
        <f t="shared" si="7"/>
        <v>0.64195237290998142</v>
      </c>
      <c r="R73" s="4">
        <f t="shared" si="5"/>
        <v>0.34877419354838707</v>
      </c>
      <c r="S73" s="4">
        <f t="shared" si="37"/>
        <v>6.7994516129032281</v>
      </c>
      <c r="T73" s="8" t="s">
        <v>59</v>
      </c>
      <c r="W73" s="14">
        <f t="shared" si="38"/>
        <v>43453.069444444445</v>
      </c>
    </row>
    <row r="74" spans="1:23" x14ac:dyDescent="0.3">
      <c r="A74" s="8">
        <v>55</v>
      </c>
      <c r="B74" s="7" t="s">
        <v>136</v>
      </c>
      <c r="C74" s="7" t="s">
        <v>142</v>
      </c>
      <c r="D74" s="11">
        <f t="shared" si="36"/>
        <v>1.6986111111111108</v>
      </c>
      <c r="E74" s="3">
        <v>12.7</v>
      </c>
      <c r="F74" s="3">
        <v>17</v>
      </c>
      <c r="G74" s="4">
        <f t="shared" si="25"/>
        <v>1.5529255861365954</v>
      </c>
      <c r="H74" s="13"/>
      <c r="I74" s="12" t="str">
        <f t="shared" si="35"/>
        <v/>
      </c>
      <c r="J74" s="6" t="e">
        <f t="shared" ref="J74:J85" si="39">I74/G74</f>
        <v>#VALUE!</v>
      </c>
      <c r="K74" s="12" t="e">
        <f t="shared" ref="K74:K85" si="40">I74/G74*(7.2/1.2/1)</f>
        <v>#VALUE!</v>
      </c>
      <c r="M74" s="13">
        <v>0.76400000000000001</v>
      </c>
      <c r="N74" s="13">
        <v>0.109</v>
      </c>
      <c r="O74" s="13">
        <v>0.38200000000000001</v>
      </c>
      <c r="P74" s="13">
        <v>1</v>
      </c>
      <c r="Q74" s="4">
        <f t="shared" si="7"/>
        <v>0.53892923492653266</v>
      </c>
      <c r="R74" s="4">
        <f t="shared" si="5"/>
        <v>0.4491290322580645</v>
      </c>
      <c r="S74" s="4">
        <f t="shared" si="37"/>
        <v>7.2485806451612929</v>
      </c>
      <c r="T74" s="8" t="s">
        <v>59</v>
      </c>
      <c r="W74" s="14">
        <f t="shared" si="38"/>
        <v>43453.090277777781</v>
      </c>
    </row>
    <row r="75" spans="1:23" x14ac:dyDescent="0.3">
      <c r="A75" s="8">
        <v>56</v>
      </c>
      <c r="B75" s="7" t="s">
        <v>136</v>
      </c>
      <c r="C75" s="7" t="s">
        <v>143</v>
      </c>
      <c r="D75" s="11">
        <f t="shared" si="36"/>
        <v>1.7194444444444443</v>
      </c>
      <c r="E75" s="3">
        <v>12.7</v>
      </c>
      <c r="F75" s="3">
        <v>17.600000000000001</v>
      </c>
      <c r="G75" s="4">
        <f t="shared" si="25"/>
        <v>1.6140876656472989</v>
      </c>
      <c r="H75" s="13"/>
      <c r="I75" s="12" t="str">
        <f t="shared" si="35"/>
        <v/>
      </c>
      <c r="J75" s="6" t="e">
        <f t="shared" si="39"/>
        <v>#VALUE!</v>
      </c>
      <c r="K75" s="12" t="e">
        <f t="shared" si="40"/>
        <v>#VALUE!</v>
      </c>
      <c r="M75" s="13">
        <v>1.036</v>
      </c>
      <c r="N75" s="13">
        <v>0.109</v>
      </c>
      <c r="O75" s="8">
        <v>0.58199999999999996</v>
      </c>
      <c r="P75" s="13">
        <v>1</v>
      </c>
      <c r="Q75" s="4">
        <f t="shared" si="7"/>
        <v>0.61755902893249059</v>
      </c>
      <c r="R75" s="4">
        <f t="shared" si="5"/>
        <v>0.56758064516129059</v>
      </c>
      <c r="S75" s="4">
        <f t="shared" si="37"/>
        <v>7.816161290322583</v>
      </c>
      <c r="T75" s="8" t="s">
        <v>59</v>
      </c>
      <c r="U75" s="8" t="s">
        <v>144</v>
      </c>
      <c r="W75" s="14">
        <f t="shared" si="38"/>
        <v>43453.111111111109</v>
      </c>
    </row>
    <row r="76" spans="1:23" x14ac:dyDescent="0.3">
      <c r="A76" s="8">
        <v>57</v>
      </c>
      <c r="B76" s="7" t="s">
        <v>136</v>
      </c>
      <c r="C76" s="7" t="s">
        <v>145</v>
      </c>
      <c r="D76" s="11">
        <f t="shared" si="36"/>
        <v>1.7402777777777776</v>
      </c>
      <c r="E76" s="3">
        <v>12.7</v>
      </c>
      <c r="F76" s="3">
        <v>17.7</v>
      </c>
      <c r="G76" s="4">
        <f t="shared" si="25"/>
        <v>1.6242813455657492</v>
      </c>
      <c r="H76" s="13"/>
      <c r="I76" s="12" t="str">
        <f t="shared" si="35"/>
        <v/>
      </c>
      <c r="J76" s="6" t="e">
        <f t="shared" si="39"/>
        <v>#VALUE!</v>
      </c>
      <c r="K76" s="12" t="e">
        <f t="shared" si="40"/>
        <v>#VALUE!</v>
      </c>
      <c r="M76" s="13">
        <v>1.002</v>
      </c>
      <c r="N76" s="13">
        <v>0.109</v>
      </c>
      <c r="O76" s="8">
        <v>0.58199999999999996</v>
      </c>
      <c r="P76" s="13">
        <v>1</v>
      </c>
      <c r="Q76" s="4">
        <f t="shared" si="7"/>
        <v>0.65524886376233216</v>
      </c>
      <c r="R76" s="4">
        <f t="shared" si="5"/>
        <v>0.51164516129032278</v>
      </c>
      <c r="S76" s="4">
        <f t="shared" si="37"/>
        <v>8.327806451612906</v>
      </c>
      <c r="T76" s="8" t="s">
        <v>59</v>
      </c>
      <c r="U76" s="8"/>
      <c r="W76" s="14">
        <f t="shared" si="38"/>
        <v>43453.131944444445</v>
      </c>
    </row>
    <row r="77" spans="1:23" x14ac:dyDescent="0.3">
      <c r="A77" s="8">
        <v>58</v>
      </c>
      <c r="B77" s="7" t="s">
        <v>136</v>
      </c>
      <c r="C77" s="7" t="s">
        <v>146</v>
      </c>
      <c r="D77" s="11">
        <f t="shared" si="36"/>
        <v>1.7611111111111108</v>
      </c>
      <c r="E77" s="3">
        <v>12.7</v>
      </c>
      <c r="F77" s="3">
        <v>17.600000000000001</v>
      </c>
      <c r="G77" s="4">
        <f t="shared" si="25"/>
        <v>1.6140876656472989</v>
      </c>
      <c r="H77" s="13"/>
      <c r="I77" s="12" t="str">
        <f t="shared" si="35"/>
        <v/>
      </c>
      <c r="J77" s="6" t="e">
        <f t="shared" si="39"/>
        <v>#VALUE!</v>
      </c>
      <c r="K77" s="12" t="e">
        <f t="shared" si="40"/>
        <v>#VALUE!</v>
      </c>
      <c r="L77" s="3" t="s">
        <v>147</v>
      </c>
      <c r="M77" s="13">
        <v>1.026</v>
      </c>
      <c r="N77" s="13">
        <v>0.109</v>
      </c>
      <c r="O77" s="8">
        <v>0.58199999999999996</v>
      </c>
      <c r="P77" s="13">
        <v>1</v>
      </c>
      <c r="Q77" s="4">
        <f t="shared" si="7"/>
        <v>0.62864427447067928</v>
      </c>
      <c r="R77" s="4">
        <f t="shared" si="5"/>
        <v>0.55112903225806475</v>
      </c>
      <c r="S77" s="4">
        <f t="shared" si="37"/>
        <v>8.8789354838709702</v>
      </c>
      <c r="T77" s="8" t="s">
        <v>59</v>
      </c>
      <c r="U77" s="8"/>
      <c r="W77" s="14">
        <f t="shared" si="38"/>
        <v>43453.152777777781</v>
      </c>
    </row>
    <row r="78" spans="1:23" x14ac:dyDescent="0.3">
      <c r="A78" s="8">
        <v>59</v>
      </c>
      <c r="B78" s="7" t="s">
        <v>136</v>
      </c>
      <c r="C78" s="7" t="s">
        <v>148</v>
      </c>
      <c r="D78" s="11">
        <f t="shared" si="36"/>
        <v>1.7819444444444443</v>
      </c>
      <c r="E78" s="3">
        <v>12.7</v>
      </c>
      <c r="F78" s="3">
        <v>17.600000000000001</v>
      </c>
      <c r="G78" s="4">
        <f t="shared" si="25"/>
        <v>1.6140876656472989</v>
      </c>
      <c r="H78" s="13"/>
      <c r="I78" s="12" t="str">
        <f t="shared" si="35"/>
        <v/>
      </c>
      <c r="J78" s="6" t="e">
        <f>I78/G78</f>
        <v>#VALUE!</v>
      </c>
      <c r="K78" s="12" t="e">
        <f t="shared" si="40"/>
        <v>#VALUE!</v>
      </c>
      <c r="M78" s="13">
        <v>0.99399999999999999</v>
      </c>
      <c r="N78" s="13">
        <v>0.109</v>
      </c>
      <c r="O78" s="8">
        <v>0.58199999999999996</v>
      </c>
      <c r="P78" s="13">
        <v>1</v>
      </c>
      <c r="Q78" s="4">
        <f t="shared" si="7"/>
        <v>0.66411706019288319</v>
      </c>
      <c r="R78" s="4">
        <f t="shared" si="5"/>
        <v>0.49848387096774199</v>
      </c>
      <c r="S78" s="4">
        <f t="shared" si="37"/>
        <v>9.3774193548387128</v>
      </c>
      <c r="T78" s="8" t="s">
        <v>59</v>
      </c>
      <c r="U78" s="8"/>
      <c r="W78" s="14">
        <f t="shared" si="38"/>
        <v>43453.173611111109</v>
      </c>
    </row>
    <row r="79" spans="1:23" x14ac:dyDescent="0.3">
      <c r="A79" s="8">
        <v>60</v>
      </c>
      <c r="B79" s="7" t="s">
        <v>136</v>
      </c>
      <c r="C79" s="7" t="s">
        <v>149</v>
      </c>
      <c r="D79" s="11">
        <f t="shared" si="36"/>
        <v>1.8027777777777776</v>
      </c>
      <c r="E79" s="3">
        <v>12.7</v>
      </c>
      <c r="F79" s="3">
        <v>17.7</v>
      </c>
      <c r="G79" s="4">
        <f t="shared" si="25"/>
        <v>1.6242813455657492</v>
      </c>
      <c r="H79" s="13"/>
      <c r="I79" s="12" t="str">
        <f t="shared" si="35"/>
        <v/>
      </c>
      <c r="J79" s="6" t="e">
        <f t="shared" si="39"/>
        <v>#VALUE!</v>
      </c>
      <c r="K79" s="12" t="e">
        <f t="shared" si="40"/>
        <v>#VALUE!</v>
      </c>
      <c r="L79" s="3" t="s">
        <v>150</v>
      </c>
      <c r="M79" s="13">
        <v>1.0329999999999999</v>
      </c>
      <c r="N79" s="13">
        <v>0.109</v>
      </c>
      <c r="O79" s="8">
        <v>0.58199999999999996</v>
      </c>
      <c r="P79" s="13">
        <v>1</v>
      </c>
      <c r="Q79" s="4">
        <f t="shared" si="7"/>
        <v>0.6208846025939474</v>
      </c>
      <c r="R79" s="4">
        <f t="shared" si="5"/>
        <v>0.5626451612903226</v>
      </c>
      <c r="S79" s="4">
        <f t="shared" si="37"/>
        <v>9.940064516129036</v>
      </c>
      <c r="T79" s="8" t="s">
        <v>59</v>
      </c>
      <c r="U79" s="8"/>
      <c r="W79" s="14">
        <f t="shared" si="38"/>
        <v>43453.194444444445</v>
      </c>
    </row>
    <row r="80" spans="1:23" x14ac:dyDescent="0.3">
      <c r="A80" s="8">
        <v>61</v>
      </c>
      <c r="B80" s="7" t="s">
        <v>136</v>
      </c>
      <c r="C80" s="7" t="s">
        <v>151</v>
      </c>
      <c r="D80" s="11">
        <f t="shared" si="36"/>
        <v>1.8236111111111108</v>
      </c>
      <c r="E80" s="3">
        <v>12.7</v>
      </c>
      <c r="F80" s="3">
        <v>17.600000000000001</v>
      </c>
      <c r="G80" s="4">
        <f t="shared" si="25"/>
        <v>1.6140876656472989</v>
      </c>
      <c r="H80" s="13"/>
      <c r="I80" s="12" t="str">
        <f t="shared" si="35"/>
        <v/>
      </c>
      <c r="J80" s="6" t="e">
        <f t="shared" si="39"/>
        <v>#VALUE!</v>
      </c>
      <c r="K80" s="12" t="e">
        <f t="shared" si="40"/>
        <v>#VALUE!</v>
      </c>
      <c r="M80" s="13">
        <v>1.06</v>
      </c>
      <c r="N80" s="13">
        <v>0.109</v>
      </c>
      <c r="O80" s="8">
        <v>0.58199999999999996</v>
      </c>
      <c r="P80" s="13">
        <v>1</v>
      </c>
      <c r="Q80" s="4">
        <f t="shared" si="7"/>
        <v>0.59095443964083794</v>
      </c>
      <c r="R80" s="4">
        <f t="shared" si="5"/>
        <v>0.60706451612903234</v>
      </c>
      <c r="S80" s="4">
        <f t="shared" si="37"/>
        <v>10.547129032258068</v>
      </c>
      <c r="T80" s="8" t="s">
        <v>59</v>
      </c>
      <c r="U80" s="8"/>
      <c r="W80" s="14">
        <f t="shared" si="38"/>
        <v>43453.215277777781</v>
      </c>
    </row>
    <row r="81" spans="1:23" x14ac:dyDescent="0.3">
      <c r="A81" s="8">
        <v>62</v>
      </c>
      <c r="B81" s="7" t="s">
        <v>136</v>
      </c>
      <c r="C81" s="7" t="s">
        <v>152</v>
      </c>
      <c r="D81" s="11">
        <f t="shared" si="36"/>
        <v>1.8444444444444441</v>
      </c>
      <c r="E81" s="3">
        <v>12.7</v>
      </c>
      <c r="F81" s="3">
        <v>17.7</v>
      </c>
      <c r="G81" s="4">
        <f t="shared" si="25"/>
        <v>1.6242813455657492</v>
      </c>
      <c r="H81" s="13"/>
      <c r="I81" s="12" t="str">
        <f t="shared" si="35"/>
        <v/>
      </c>
      <c r="J81" s="6" t="e">
        <f t="shared" si="39"/>
        <v>#VALUE!</v>
      </c>
      <c r="K81" s="12" t="e">
        <f t="shared" si="40"/>
        <v>#VALUE!</v>
      </c>
      <c r="M81" s="13">
        <v>1.7430000000000001</v>
      </c>
      <c r="N81" s="13">
        <v>0.109</v>
      </c>
      <c r="O81" s="13">
        <v>0.97799999999999998</v>
      </c>
      <c r="P81" s="13">
        <v>1</v>
      </c>
      <c r="Q81" s="4">
        <f t="shared" si="7"/>
        <v>0.5672537766343424</v>
      </c>
      <c r="R81" s="4">
        <f t="shared" si="5"/>
        <v>1.0792258064516134</v>
      </c>
      <c r="S81" s="4">
        <f t="shared" si="37"/>
        <v>11.626354838709682</v>
      </c>
      <c r="T81" s="8" t="s">
        <v>59</v>
      </c>
      <c r="U81" s="8" t="s">
        <v>153</v>
      </c>
      <c r="W81" s="14">
        <f t="shared" si="38"/>
        <v>43453.236111111109</v>
      </c>
    </row>
    <row r="82" spans="1:23" x14ac:dyDescent="0.3">
      <c r="A82" s="8">
        <v>63</v>
      </c>
      <c r="B82" s="7" t="s">
        <v>136</v>
      </c>
      <c r="C82" s="7" t="s">
        <v>156</v>
      </c>
      <c r="D82" s="11">
        <f t="shared" si="36"/>
        <v>1.8652777777777776</v>
      </c>
      <c r="E82" s="3">
        <v>12.7</v>
      </c>
      <c r="F82" s="3">
        <v>17.7</v>
      </c>
      <c r="G82" s="4">
        <f t="shared" si="25"/>
        <v>1.6242813455657492</v>
      </c>
      <c r="H82" s="13"/>
      <c r="I82" s="12" t="str">
        <f t="shared" si="35"/>
        <v/>
      </c>
      <c r="J82" s="6" t="e">
        <f t="shared" si="39"/>
        <v>#VALUE!</v>
      </c>
      <c r="K82" s="12" t="e">
        <f t="shared" si="40"/>
        <v>#VALUE!</v>
      </c>
      <c r="L82" s="3" t="s">
        <v>155</v>
      </c>
      <c r="M82" s="13">
        <v>0.77700000000000002</v>
      </c>
      <c r="N82" s="13">
        <v>0.109</v>
      </c>
      <c r="O82" s="13">
        <v>0.38200000000000001</v>
      </c>
      <c r="P82" s="13">
        <v>1</v>
      </c>
      <c r="Q82" s="4">
        <f t="shared" si="7"/>
        <v>0.51697348420874856</v>
      </c>
      <c r="R82" s="4">
        <f t="shared" si="5"/>
        <v>0.47051612903225803</v>
      </c>
      <c r="S82" s="4">
        <f t="shared" si="37"/>
        <v>12.096870967741941</v>
      </c>
      <c r="T82" s="8" t="s">
        <v>59</v>
      </c>
      <c r="U82" s="8" t="s">
        <v>154</v>
      </c>
      <c r="W82" s="14">
        <f t="shared" si="38"/>
        <v>43453.256944444445</v>
      </c>
    </row>
    <row r="83" spans="1:23" x14ac:dyDescent="0.3">
      <c r="A83" s="8">
        <v>64</v>
      </c>
      <c r="B83" s="7" t="s">
        <v>136</v>
      </c>
      <c r="C83" s="7" t="s">
        <v>157</v>
      </c>
      <c r="D83" s="11">
        <f t="shared" si="36"/>
        <v>1.8861111111111108</v>
      </c>
      <c r="E83" s="3">
        <v>12.7</v>
      </c>
      <c r="F83" s="3">
        <v>17.7</v>
      </c>
      <c r="G83" s="4">
        <f t="shared" si="25"/>
        <v>1.6242813455657492</v>
      </c>
      <c r="H83" s="13"/>
      <c r="I83" s="12" t="str">
        <f t="shared" si="35"/>
        <v/>
      </c>
      <c r="J83" s="6" t="e">
        <f t="shared" si="39"/>
        <v>#VALUE!</v>
      </c>
      <c r="K83" s="12" t="e">
        <f t="shared" si="40"/>
        <v>#VALUE!</v>
      </c>
      <c r="M83" s="13">
        <v>1.05</v>
      </c>
      <c r="N83" s="13">
        <v>0.109</v>
      </c>
      <c r="O83" s="8">
        <v>0.58199999999999996</v>
      </c>
      <c r="P83" s="13">
        <v>1</v>
      </c>
      <c r="Q83" s="4">
        <f t="shared" si="7"/>
        <v>0.60203968517902662</v>
      </c>
      <c r="R83" s="4">
        <f t="shared" si="5"/>
        <v>0.59061290322580651</v>
      </c>
      <c r="S83" s="4">
        <f t="shared" si="37"/>
        <v>12.687483870967748</v>
      </c>
      <c r="T83" s="8" t="s">
        <v>59</v>
      </c>
      <c r="W83" s="14">
        <f t="shared" si="38"/>
        <v>43453.277777777781</v>
      </c>
    </row>
    <row r="84" spans="1:23" x14ac:dyDescent="0.3">
      <c r="A84" s="8">
        <v>65</v>
      </c>
      <c r="B84" s="7" t="s">
        <v>136</v>
      </c>
      <c r="C84" s="7" t="s">
        <v>158</v>
      </c>
      <c r="D84" s="11">
        <f t="shared" si="36"/>
        <v>1.9069444444444441</v>
      </c>
      <c r="E84" s="3"/>
      <c r="G84" s="4">
        <f t="shared" ref="G84:G115" si="41">F84/9.81-C$13</f>
        <v>-0.18</v>
      </c>
      <c r="H84" s="13"/>
      <c r="I84" s="12" t="str">
        <f t="shared" si="35"/>
        <v/>
      </c>
      <c r="J84" s="6" t="e">
        <f t="shared" si="39"/>
        <v>#VALUE!</v>
      </c>
      <c r="K84" s="12" t="e">
        <f t="shared" si="40"/>
        <v>#VALUE!</v>
      </c>
      <c r="M84" s="13">
        <v>1.5920000000000001</v>
      </c>
      <c r="N84" s="13">
        <v>0.109</v>
      </c>
      <c r="O84" s="13">
        <v>0.97799999999999998</v>
      </c>
      <c r="P84" s="13">
        <v>1</v>
      </c>
      <c r="Q84" s="4">
        <f t="shared" si="7"/>
        <v>0.66686456890296175</v>
      </c>
      <c r="R84" s="4">
        <f t="shared" si="5"/>
        <v>0.83080645161290367</v>
      </c>
      <c r="S84" s="4">
        <f t="shared" si="37"/>
        <v>13.518290322580652</v>
      </c>
      <c r="T84" s="8" t="s">
        <v>59</v>
      </c>
      <c r="W84" s="14">
        <f t="shared" si="38"/>
        <v>43453.298611111109</v>
      </c>
    </row>
    <row r="85" spans="1:23" x14ac:dyDescent="0.3">
      <c r="A85" s="8">
        <v>66</v>
      </c>
      <c r="B85" s="7" t="s">
        <v>136</v>
      </c>
      <c r="C85" s="7" t="s">
        <v>159</v>
      </c>
      <c r="D85" s="11">
        <f t="shared" si="36"/>
        <v>1.9416666666666664</v>
      </c>
      <c r="E85" s="3"/>
      <c r="G85" s="4">
        <f t="shared" si="41"/>
        <v>-0.18</v>
      </c>
      <c r="H85" s="13"/>
      <c r="I85" s="12" t="str">
        <f t="shared" si="35"/>
        <v/>
      </c>
      <c r="J85" s="6" t="e">
        <f t="shared" si="39"/>
        <v>#VALUE!</v>
      </c>
      <c r="K85" s="12" t="e">
        <f t="shared" si="40"/>
        <v>#VALUE!</v>
      </c>
      <c r="M85" s="13">
        <f>1.854+1.907+1.179</f>
        <v>4.9400000000000004</v>
      </c>
      <c r="N85" s="13">
        <f>3*0.109</f>
        <v>0.32700000000000001</v>
      </c>
      <c r="O85" s="13">
        <f>2*0.978+0.784</f>
        <v>2.74</v>
      </c>
      <c r="P85" s="13">
        <v>1</v>
      </c>
      <c r="Q85" s="4">
        <f t="shared" ref="Q85" si="42">IF(M85&gt;0,-(M85-P85*N85)/(1.55*P85*O85)+2.55/1.55,1)</f>
        <v>0.55898281139627959</v>
      </c>
      <c r="R85" s="4">
        <f t="shared" ref="R85" si="43">(1-Q85)*2.55*P85*O85</f>
        <v>3.0813870967741943</v>
      </c>
      <c r="S85" s="4">
        <f t="shared" si="37"/>
        <v>16.599677419354848</v>
      </c>
      <c r="T85" s="8" t="s">
        <v>59</v>
      </c>
      <c r="U85" s="8" t="s">
        <v>160</v>
      </c>
      <c r="W85" s="14">
        <f t="shared" si="38"/>
        <v>43453.333333333336</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fph2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 Joost</dc:creator>
  <cp:lastModifiedBy>Pol, Joost</cp:lastModifiedBy>
  <dcterms:created xsi:type="dcterms:W3CDTF">2018-11-19T22:08:16Z</dcterms:created>
  <dcterms:modified xsi:type="dcterms:W3CDTF">2020-05-11T19:19:43Z</dcterms:modified>
</cp:coreProperties>
</file>