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optimization single steps\"/>
    </mc:Choice>
  </mc:AlternateContent>
  <bookViews>
    <workbookView xWindow="0" yWindow="0" windowWidth="21570" windowHeight="8070" activeTab="2"/>
  </bookViews>
  <sheets>
    <sheet name="Vials" sheetId="1" r:id="rId1"/>
    <sheet name="Kat" sheetId="4" r:id="rId2"/>
    <sheet name="comparison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4" l="1"/>
  <c r="G37" i="4"/>
  <c r="G38" i="4"/>
  <c r="G39" i="4"/>
  <c r="G40" i="4"/>
  <c r="G41" i="4"/>
  <c r="L41" i="4" s="1"/>
  <c r="G36" i="4"/>
  <c r="H36" i="4"/>
  <c r="M35" i="4"/>
  <c r="K41" i="4"/>
  <c r="H41" i="4"/>
  <c r="K40" i="4"/>
  <c r="H40" i="4"/>
  <c r="K39" i="4"/>
  <c r="H39" i="4"/>
  <c r="K38" i="4"/>
  <c r="L38" i="4" s="1"/>
  <c r="H38" i="4"/>
  <c r="K37" i="4"/>
  <c r="H37" i="4"/>
  <c r="L37" i="4"/>
  <c r="H35" i="4"/>
  <c r="F35" i="4"/>
  <c r="L36" i="4" l="1"/>
  <c r="L39" i="4"/>
  <c r="L40" i="4"/>
  <c r="M36" i="4"/>
  <c r="M37" i="4"/>
  <c r="O37" i="4" s="1"/>
  <c r="M38" i="4"/>
  <c r="O38" i="4" s="1"/>
  <c r="M39" i="4"/>
  <c r="O39" i="4" s="1"/>
  <c r="M40" i="4"/>
  <c r="O40" i="4" s="1"/>
  <c r="M41" i="4"/>
  <c r="O41" i="4" s="1"/>
  <c r="H29" i="4"/>
  <c r="G29" i="4"/>
  <c r="G21" i="4"/>
  <c r="G10" i="4"/>
  <c r="G9" i="4"/>
  <c r="H10" i="4"/>
  <c r="H11" i="4"/>
  <c r="H12" i="4"/>
  <c r="H13" i="4"/>
  <c r="H14" i="4"/>
  <c r="H9" i="4"/>
  <c r="H8" i="4"/>
  <c r="G8" i="4"/>
  <c r="H17" i="4"/>
  <c r="G17" i="4"/>
  <c r="H26" i="4"/>
  <c r="G26" i="4"/>
  <c r="F26" i="4"/>
  <c r="E26" i="4"/>
  <c r="F17" i="4"/>
  <c r="E17" i="4"/>
  <c r="F8" i="4"/>
  <c r="E8" i="4"/>
  <c r="G28" i="4"/>
  <c r="H28" i="4"/>
  <c r="G30" i="4"/>
  <c r="H30" i="4"/>
  <c r="G31" i="4"/>
  <c r="H31" i="4"/>
  <c r="G32" i="4"/>
  <c r="H32" i="4"/>
  <c r="H27" i="4"/>
  <c r="G27" i="4"/>
  <c r="H19" i="4"/>
  <c r="H20" i="4"/>
  <c r="H21" i="4"/>
  <c r="H22" i="4"/>
  <c r="H23" i="4"/>
  <c r="H18" i="4"/>
  <c r="G19" i="4"/>
  <c r="G20" i="4"/>
  <c r="G22" i="4"/>
  <c r="G23" i="4"/>
  <c r="G18" i="4"/>
  <c r="G11" i="4"/>
  <c r="G12" i="4"/>
  <c r="G13" i="4"/>
  <c r="G14" i="4"/>
  <c r="M26" i="4"/>
  <c r="M17" i="4"/>
  <c r="M8" i="4"/>
  <c r="L26" i="4"/>
  <c r="L17" i="4"/>
  <c r="L8" i="4"/>
  <c r="N41" i="4" l="1"/>
  <c r="N38" i="4"/>
  <c r="N37" i="4"/>
  <c r="N40" i="4"/>
  <c r="N39" i="4"/>
  <c r="P9" i="1"/>
  <c r="Q9" i="1"/>
  <c r="J30" i="4" s="1"/>
  <c r="Q6" i="1"/>
  <c r="I21" i="4" s="1"/>
  <c r="O6" i="1"/>
  <c r="I20" i="4" s="1"/>
  <c r="P6" i="1"/>
  <c r="R6" i="1"/>
  <c r="I22" i="4" s="1"/>
  <c r="S6" i="1"/>
  <c r="I23" i="4" s="1"/>
  <c r="P7" i="1"/>
  <c r="Q7" i="1"/>
  <c r="J21" i="4" s="1"/>
  <c r="R7" i="1"/>
  <c r="J22" i="4" s="1"/>
  <c r="S7" i="1"/>
  <c r="J23" i="4" s="1"/>
  <c r="P8" i="1"/>
  <c r="Q8" i="1"/>
  <c r="I30" i="4" s="1"/>
  <c r="R8" i="1"/>
  <c r="I31" i="4" s="1"/>
  <c r="S8" i="1"/>
  <c r="I32" i="4" s="1"/>
  <c r="R9" i="1"/>
  <c r="J31" i="4" s="1"/>
  <c r="S9" i="1"/>
  <c r="J32" i="4" s="1"/>
  <c r="P5" i="1"/>
  <c r="Q5" i="1"/>
  <c r="J12" i="4" s="1"/>
  <c r="R5" i="1"/>
  <c r="J13" i="4" s="1"/>
  <c r="S5" i="1"/>
  <c r="J14" i="4" s="1"/>
  <c r="P4" i="1"/>
  <c r="Q4" i="1"/>
  <c r="I12" i="4" s="1"/>
  <c r="R4" i="1"/>
  <c r="I13" i="4" s="1"/>
  <c r="S4" i="1"/>
  <c r="I14" i="4" s="1"/>
  <c r="M9" i="1"/>
  <c r="J27" i="4" s="1"/>
  <c r="M8" i="1"/>
  <c r="I27" i="4" s="1"/>
  <c r="M7" i="1"/>
  <c r="J18" i="4" s="1"/>
  <c r="M6" i="1"/>
  <c r="I18" i="4" s="1"/>
  <c r="M5" i="1"/>
  <c r="J9" i="4" s="1"/>
  <c r="M4" i="1"/>
  <c r="I9" i="4" s="1"/>
  <c r="N9" i="1"/>
  <c r="J28" i="4" s="1"/>
  <c r="O9" i="1"/>
  <c r="J29" i="4" s="1"/>
  <c r="N8" i="1"/>
  <c r="I28" i="4" s="1"/>
  <c r="O8" i="1"/>
  <c r="I29" i="4" s="1"/>
  <c r="K8" i="1"/>
  <c r="K6" i="1"/>
  <c r="K4" i="1"/>
  <c r="K22" i="4" l="1"/>
  <c r="M22" i="4" s="1"/>
  <c r="K13" i="4"/>
  <c r="K30" i="4"/>
  <c r="M30" i="4" s="1"/>
  <c r="K21" i="4"/>
  <c r="M21" i="4" s="1"/>
  <c r="K12" i="4"/>
  <c r="K29" i="4"/>
  <c r="M29" i="4" s="1"/>
  <c r="K28" i="4"/>
  <c r="M28" i="4" s="1"/>
  <c r="K27" i="4"/>
  <c r="L27" i="4" s="1"/>
  <c r="K23" i="4"/>
  <c r="M23" i="4" s="1"/>
  <c r="K31" i="4"/>
  <c r="L29" i="4"/>
  <c r="K32" i="4"/>
  <c r="L30" i="4"/>
  <c r="K18" i="4"/>
  <c r="L12" i="4"/>
  <c r="M12" i="4"/>
  <c r="K14" i="4"/>
  <c r="L14" i="4" s="1"/>
  <c r="K9" i="4"/>
  <c r="L9" i="4" s="1"/>
  <c r="M13" i="4"/>
  <c r="L21" i="4"/>
  <c r="L22" i="4"/>
  <c r="L23" i="4"/>
  <c r="L13" i="4"/>
  <c r="M27" i="4" l="1"/>
  <c r="L28" i="4"/>
  <c r="M9" i="4"/>
  <c r="M31" i="4"/>
  <c r="L31" i="4"/>
  <c r="L32" i="4"/>
  <c r="M32" i="4"/>
  <c r="M18" i="4"/>
  <c r="L18" i="4"/>
  <c r="M14" i="4"/>
  <c r="O7" i="1"/>
  <c r="J20" i="4" s="1"/>
  <c r="K20" i="4" s="1"/>
  <c r="N7" i="1"/>
  <c r="J19" i="4" s="1"/>
  <c r="N6" i="1"/>
  <c r="I19" i="4" s="1"/>
  <c r="O5" i="1"/>
  <c r="J11" i="4" s="1"/>
  <c r="N5" i="1"/>
  <c r="J10" i="4" s="1"/>
  <c r="O4" i="1"/>
  <c r="I11" i="4" s="1"/>
  <c r="N4" i="1"/>
  <c r="I10" i="4" s="1"/>
  <c r="K10" i="4" l="1"/>
  <c r="K11" i="4"/>
  <c r="L11" i="4" s="1"/>
  <c r="N11" i="4" s="1"/>
  <c r="K19" i="4"/>
  <c r="L20" i="4"/>
  <c r="N20" i="4" s="1"/>
  <c r="M20" i="4"/>
  <c r="O20" i="4" s="1"/>
  <c r="M10" i="4"/>
  <c r="O10" i="4" s="1"/>
  <c r="L10" i="4"/>
  <c r="N10" i="4" s="1"/>
  <c r="M11" i="4"/>
  <c r="O11" i="4" s="1"/>
  <c r="N29" i="4"/>
  <c r="N30" i="4"/>
  <c r="N32" i="4"/>
  <c r="N22" i="4"/>
  <c r="N31" i="4"/>
  <c r="N21" i="4"/>
  <c r="N23" i="4"/>
  <c r="O31" i="4"/>
  <c r="O30" i="4"/>
  <c r="O29" i="4"/>
  <c r="O32" i="4"/>
  <c r="O21" i="4"/>
  <c r="O22" i="4"/>
  <c r="O23" i="4"/>
  <c r="N12" i="4"/>
  <c r="N14" i="4"/>
  <c r="N13" i="4"/>
  <c r="O12" i="4"/>
  <c r="O13" i="4"/>
  <c r="O14" i="4"/>
  <c r="N28" i="4"/>
  <c r="O28" i="4"/>
  <c r="L19" i="4" l="1"/>
  <c r="N19" i="4" s="1"/>
  <c r="M19" i="4"/>
  <c r="O19" i="4" s="1"/>
</calcChain>
</file>

<file path=xl/sharedStrings.xml><?xml version="1.0" encoding="utf-8"?>
<sst xmlns="http://schemas.openxmlformats.org/spreadsheetml/2006/main" count="97" uniqueCount="46">
  <si>
    <t>Kat 6</t>
  </si>
  <si>
    <t>Vial empty</t>
  </si>
  <si>
    <t>Weight [g]</t>
  </si>
  <si>
    <t>Vial+sample+solvent</t>
  </si>
  <si>
    <t>Vial+sample</t>
  </si>
  <si>
    <t>Catalyst</t>
  </si>
  <si>
    <t>sample</t>
  </si>
  <si>
    <t>solvent</t>
  </si>
  <si>
    <t>time [min]</t>
  </si>
  <si>
    <t>λ [nm]</t>
  </si>
  <si>
    <t>anisol</t>
  </si>
  <si>
    <t>Time</t>
  </si>
  <si>
    <t>Area</t>
  </si>
  <si>
    <t>Anisol</t>
  </si>
  <si>
    <t>sample weight</t>
  </si>
  <si>
    <t>Solvent weight</t>
  </si>
  <si>
    <t>Concentration [mM]</t>
  </si>
  <si>
    <t>Correction</t>
  </si>
  <si>
    <t>w% sample</t>
  </si>
  <si>
    <t>Corr. Conc [mM]</t>
  </si>
  <si>
    <t>Conversion</t>
  </si>
  <si>
    <t>yield</t>
  </si>
  <si>
    <t>Time [min]</t>
  </si>
  <si>
    <t>corr 10 w%</t>
  </si>
  <si>
    <t>educt</t>
  </si>
  <si>
    <t>product</t>
  </si>
  <si>
    <t>Retention</t>
  </si>
  <si>
    <t>compound</t>
  </si>
  <si>
    <t>k=</t>
  </si>
  <si>
    <t>Kalibrationsgerade product:</t>
  </si>
  <si>
    <t>CONDITIONS</t>
  </si>
  <si>
    <r>
      <t xml:space="preserve">bei </t>
    </r>
    <r>
      <rPr>
        <sz val="11"/>
        <color theme="1"/>
        <rFont val="Calibri"/>
        <family val="2"/>
      </rPr>
      <t>λ= 230 nm</t>
    </r>
  </si>
  <si>
    <t>Concentration due to weighed portion</t>
  </si>
  <si>
    <t>mM</t>
  </si>
  <si>
    <t>Kat 7</t>
  </si>
  <si>
    <t xml:space="preserve">Kat 2 </t>
  </si>
  <si>
    <t>2-bromobenzonitrile</t>
  </si>
  <si>
    <t>cyanobiphenyl</t>
  </si>
  <si>
    <r>
      <t xml:space="preserve">bei </t>
    </r>
    <r>
      <rPr>
        <sz val="11"/>
        <color theme="1"/>
        <rFont val="Calibri"/>
        <family val="2"/>
      </rPr>
      <t>λ= 210 nm</t>
    </r>
  </si>
  <si>
    <t>2-iodobenzonitril</t>
  </si>
  <si>
    <t>Kalibrationsgerade educt Br:</t>
  </si>
  <si>
    <t>Kalibrationsgerade educt I:</t>
  </si>
  <si>
    <t>1 mol% Kat 2, 7c</t>
  </si>
  <si>
    <t>1 mol% Kat 3, 7b</t>
  </si>
  <si>
    <t xml:space="preserve"> 1 mol% Kat 2, 7b</t>
  </si>
  <si>
    <t>1 mol% Kat 1, 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</si>
</sst>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99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0" borderId="14" xfId="0" applyFont="1" applyBorder="1"/>
    <xf numFmtId="0" fontId="1" fillId="0" borderId="4" xfId="0" applyFont="1" applyBorder="1"/>
    <xf numFmtId="0" fontId="1" fillId="0" borderId="15" xfId="0" applyFont="1" applyBorder="1"/>
    <xf numFmtId="0" fontId="1" fillId="0" borderId="14" xfId="0" applyFont="1" applyFill="1" applyBorder="1"/>
    <xf numFmtId="0" fontId="0" fillId="0" borderId="15" xfId="0" applyBorder="1"/>
    <xf numFmtId="0" fontId="0" fillId="0" borderId="0" xfId="0" applyBorder="1"/>
    <xf numFmtId="0" fontId="1" fillId="0" borderId="4" xfId="0" applyFont="1" applyFill="1" applyBorder="1"/>
    <xf numFmtId="0" fontId="1" fillId="8" borderId="0" xfId="0" applyFont="1" applyFill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7" xfId="0" applyBorder="1"/>
    <xf numFmtId="0" fontId="0" fillId="0" borderId="0" xfId="0" applyFill="1" applyBorder="1"/>
    <xf numFmtId="0" fontId="3" fillId="9" borderId="0" xfId="0" applyFont="1" applyFill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3" fillId="11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F5050"/>
      <color rgb="FF008000"/>
      <color rgb="FF000099"/>
      <color rgb="FFCCFF99"/>
      <color rgb="FF99FF33"/>
      <color rgb="FF5CD65C"/>
      <color rgb="FFCCFFFF"/>
      <color rgb="FFCC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 Cat 2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Kat!$C$9:$C$14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Kat!$N$9:$N$14</c:f>
              <c:numCache>
                <c:formatCode>General</c:formatCode>
                <c:ptCount val="6"/>
                <c:pt idx="0">
                  <c:v>0</c:v>
                </c:pt>
                <c:pt idx="1">
                  <c:v>10.349404502029985</c:v>
                </c:pt>
                <c:pt idx="2">
                  <c:v>24.033687123475346</c:v>
                </c:pt>
                <c:pt idx="3">
                  <c:v>45.617362964630701</c:v>
                </c:pt>
                <c:pt idx="4">
                  <c:v>52.807562939498851</c:v>
                </c:pt>
                <c:pt idx="5">
                  <c:v>53.123427267682146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ser>
          <c:idx val="1"/>
          <c:order val="1"/>
          <c:tx>
            <c:v>Yield Cat 2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Kat!$C$9:$C$14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Kat!$O$9:$O$14</c:f>
              <c:numCache>
                <c:formatCode>General</c:formatCode>
                <c:ptCount val="6"/>
                <c:pt idx="0">
                  <c:v>0</c:v>
                </c:pt>
                <c:pt idx="1">
                  <c:v>12.677169973510601</c:v>
                </c:pt>
                <c:pt idx="2">
                  <c:v>26.174824991068729</c:v>
                </c:pt>
                <c:pt idx="3">
                  <c:v>47.02914891364636</c:v>
                </c:pt>
                <c:pt idx="4">
                  <c:v>55.002545365323286</c:v>
                </c:pt>
                <c:pt idx="5">
                  <c:v>55.259465543190124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9-4FC4-829E-FB9D68435963}"/>
            </c:ext>
          </c:extLst>
        </c:ser>
        <c:ser>
          <c:idx val="2"/>
          <c:order val="2"/>
          <c:tx>
            <c:v>Conversion Cat 6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31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Kat!$C$18:$C$23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Kat!$N$18:$N$23</c:f>
              <c:numCache>
                <c:formatCode>General</c:formatCode>
                <c:ptCount val="6"/>
                <c:pt idx="0">
                  <c:v>0</c:v>
                </c:pt>
                <c:pt idx="1">
                  <c:v>60.125104905435769</c:v>
                </c:pt>
                <c:pt idx="2">
                  <c:v>72.648350507324338</c:v>
                </c:pt>
                <c:pt idx="3">
                  <c:v>74.093317981570138</c:v>
                </c:pt>
                <c:pt idx="4">
                  <c:v>74.403010522015038</c:v>
                </c:pt>
                <c:pt idx="5">
                  <c:v>74.623824085320436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B9-4FC4-829E-FB9D68435963}"/>
            </c:ext>
          </c:extLst>
        </c:ser>
        <c:ser>
          <c:idx val="3"/>
          <c:order val="3"/>
          <c:tx>
            <c:v>Yield Cat 6</c:v>
          </c:tx>
          <c:spPr>
            <a:ln w="31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317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Kat!$C$18:$C$23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Kat!$O$18:$O$23</c:f>
              <c:numCache>
                <c:formatCode>General</c:formatCode>
                <c:ptCount val="6"/>
                <c:pt idx="0">
                  <c:v>0</c:v>
                </c:pt>
                <c:pt idx="1">
                  <c:v>62.206513530663265</c:v>
                </c:pt>
                <c:pt idx="2">
                  <c:v>73.336101833029929</c:v>
                </c:pt>
                <c:pt idx="3">
                  <c:v>73.603795115728175</c:v>
                </c:pt>
                <c:pt idx="4">
                  <c:v>74.201791442282811</c:v>
                </c:pt>
                <c:pt idx="5">
                  <c:v>74.94975185198409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B9-4FC4-829E-FB9D68435963}"/>
            </c:ext>
          </c:extLst>
        </c:ser>
        <c:ser>
          <c:idx val="4"/>
          <c:order val="4"/>
          <c:tx>
            <c:v>Conversion Cat 7</c:v>
          </c:tx>
          <c:spPr>
            <a:ln w="31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3175">
                <a:solidFill>
                  <a:srgbClr val="C00000"/>
                </a:solidFill>
              </a:ln>
              <a:effectLst/>
            </c:spPr>
          </c:marker>
          <c:xVal>
            <c:numRef>
              <c:f>Kat!$C$27:$C$32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Kat!$N$27:$N$32</c:f>
              <c:numCache>
                <c:formatCode>General</c:formatCode>
                <c:ptCount val="6"/>
                <c:pt idx="0">
                  <c:v>0</c:v>
                </c:pt>
                <c:pt idx="1">
                  <c:v>47.275765961300905</c:v>
                </c:pt>
                <c:pt idx="2">
                  <c:v>65.418423109627824</c:v>
                </c:pt>
                <c:pt idx="3">
                  <c:v>68.679900380435981</c:v>
                </c:pt>
                <c:pt idx="4">
                  <c:v>69.533665566775667</c:v>
                </c:pt>
                <c:pt idx="5">
                  <c:v>69.982132600470877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4C-4F81-9871-A933486BC55D}"/>
            </c:ext>
          </c:extLst>
        </c:ser>
        <c:ser>
          <c:idx val="5"/>
          <c:order val="5"/>
          <c:tx>
            <c:v>Yield Cat 7</c:v>
          </c:tx>
          <c:spPr>
            <a:ln w="31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3175">
                <a:solidFill>
                  <a:srgbClr val="FF5050"/>
                </a:solidFill>
              </a:ln>
              <a:effectLst/>
            </c:spPr>
          </c:marker>
          <c:xVal>
            <c:numRef>
              <c:f>Kat!$C$27:$C$32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Kat!$O$27:$O$32</c:f>
              <c:numCache>
                <c:formatCode>General</c:formatCode>
                <c:ptCount val="6"/>
                <c:pt idx="0">
                  <c:v>0</c:v>
                </c:pt>
                <c:pt idx="1">
                  <c:v>48.986856761439427</c:v>
                </c:pt>
                <c:pt idx="2">
                  <c:v>67.030007060245822</c:v>
                </c:pt>
                <c:pt idx="3">
                  <c:v>70.931043526008381</c:v>
                </c:pt>
                <c:pt idx="4">
                  <c:v>70.026427803331586</c:v>
                </c:pt>
                <c:pt idx="5">
                  <c:v>69.980777718626271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4C-4F81-9871-A933486BC55D}"/>
            </c:ext>
          </c:extLst>
        </c:ser>
        <c:ser>
          <c:idx val="6"/>
          <c:order val="6"/>
          <c:tx>
            <c:v>Conversion Cat 6 + Iodo</c:v>
          </c:tx>
          <c:spPr>
            <a:ln w="3175">
              <a:solidFill>
                <a:srgbClr val="7030A0"/>
              </a:solidFill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Kat!$C$36:$C$41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Kat!$N$36:$N$41</c:f>
              <c:numCache>
                <c:formatCode>General</c:formatCode>
                <c:ptCount val="6"/>
                <c:pt idx="0">
                  <c:v>0</c:v>
                </c:pt>
                <c:pt idx="1">
                  <c:v>95.344481137370153</c:v>
                </c:pt>
                <c:pt idx="2">
                  <c:v>98.296378765804832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45-4074-8EFB-C15459663099}"/>
            </c:ext>
          </c:extLst>
        </c:ser>
        <c:ser>
          <c:idx val="7"/>
          <c:order val="7"/>
          <c:tx>
            <c:v>Yield Cat 6 + Iodo</c:v>
          </c:tx>
          <c:spPr>
            <a:ln w="3175">
              <a:solidFill>
                <a:srgbClr val="CC99FF"/>
              </a:solidFill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noFill/>
              </a:ln>
            </c:spPr>
          </c:marker>
          <c:xVal>
            <c:numRef>
              <c:f>Kat!$C$36:$C$41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Kat!$O$36:$O$41</c:f>
              <c:numCache>
                <c:formatCode>General</c:formatCode>
                <c:ptCount val="6"/>
                <c:pt idx="0">
                  <c:v>0</c:v>
                </c:pt>
                <c:pt idx="1">
                  <c:v>93.804844142028216</c:v>
                </c:pt>
                <c:pt idx="2">
                  <c:v>96.734859178929611</c:v>
                </c:pt>
                <c:pt idx="3">
                  <c:v>94.292518400196002</c:v>
                </c:pt>
                <c:pt idx="4">
                  <c:v>96.643766238444869</c:v>
                </c:pt>
                <c:pt idx="5">
                  <c:v>95.757097464274622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45-4074-8EFB-C15459663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09728"/>
        <c:axId val="93211648"/>
      </c:scatterChart>
      <c:valAx>
        <c:axId val="93209728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211648"/>
        <c:crosses val="autoZero"/>
        <c:crossBetween val="midCat"/>
      </c:valAx>
      <c:valAx>
        <c:axId val="9321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209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6"/>
          <c:order val="0"/>
          <c:tx>
            <c:v>Cat 2, 2-IBN</c:v>
          </c:tx>
          <c:spPr>
            <a:ln w="6350">
              <a:solidFill>
                <a:schemeClr val="accent5">
                  <a:lumMod val="50000"/>
                </a:scheme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xVal>
            <c:numRef>
              <c:f>Kat!$C$36:$C$41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Kat!$N$36:$N$41</c:f>
              <c:numCache>
                <c:formatCode>General</c:formatCode>
                <c:ptCount val="6"/>
                <c:pt idx="0">
                  <c:v>0</c:v>
                </c:pt>
                <c:pt idx="1">
                  <c:v>95.344481137370153</c:v>
                </c:pt>
                <c:pt idx="2">
                  <c:v>98.296378765804832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57C-4F9A-9184-A13D63F1F19C}"/>
            </c:ext>
          </c:extLst>
        </c:ser>
        <c:ser>
          <c:idx val="2"/>
          <c:order val="1"/>
          <c:tx>
            <c:v>Cat 2, 2-BBN</c:v>
          </c:tx>
          <c:spPr>
            <a:ln w="63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317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Kat!$C$18:$C$23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Kat!$N$18:$N$23</c:f>
              <c:numCache>
                <c:formatCode>General</c:formatCode>
                <c:ptCount val="6"/>
                <c:pt idx="0">
                  <c:v>0</c:v>
                </c:pt>
                <c:pt idx="1">
                  <c:v>60.125104905435769</c:v>
                </c:pt>
                <c:pt idx="2">
                  <c:v>72.648350507324338</c:v>
                </c:pt>
                <c:pt idx="3">
                  <c:v>74.093317981570138</c:v>
                </c:pt>
                <c:pt idx="4">
                  <c:v>74.403010522015038</c:v>
                </c:pt>
                <c:pt idx="5">
                  <c:v>74.623824085320436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7C-4F9A-9184-A13D63F1F19C}"/>
            </c:ext>
          </c:extLst>
        </c:ser>
        <c:ser>
          <c:idx val="4"/>
          <c:order val="2"/>
          <c:tx>
            <c:v>Cat 3, 2-BBN</c:v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317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Kat!$C$27:$C$32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Kat!$N$27:$N$32</c:f>
              <c:numCache>
                <c:formatCode>General</c:formatCode>
                <c:ptCount val="6"/>
                <c:pt idx="0">
                  <c:v>0</c:v>
                </c:pt>
                <c:pt idx="1">
                  <c:v>47.275765961300905</c:v>
                </c:pt>
                <c:pt idx="2">
                  <c:v>65.418423109627824</c:v>
                </c:pt>
                <c:pt idx="3">
                  <c:v>68.679900380435981</c:v>
                </c:pt>
                <c:pt idx="4">
                  <c:v>69.533665566775667</c:v>
                </c:pt>
                <c:pt idx="5">
                  <c:v>69.982132600470877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57C-4F9A-9184-A13D63F1F19C}"/>
            </c:ext>
          </c:extLst>
        </c:ser>
        <c:ser>
          <c:idx val="0"/>
          <c:order val="3"/>
          <c:tx>
            <c:v>Cat 1, 2-BBN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31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Kat!$C$9:$C$14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Kat!$N$9:$N$14</c:f>
              <c:numCache>
                <c:formatCode>General</c:formatCode>
                <c:ptCount val="6"/>
                <c:pt idx="0">
                  <c:v>0</c:v>
                </c:pt>
                <c:pt idx="1">
                  <c:v>10.349404502029985</c:v>
                </c:pt>
                <c:pt idx="2">
                  <c:v>24.033687123475346</c:v>
                </c:pt>
                <c:pt idx="3">
                  <c:v>45.617362964630701</c:v>
                </c:pt>
                <c:pt idx="4">
                  <c:v>52.807562939498851</c:v>
                </c:pt>
                <c:pt idx="5">
                  <c:v>53.123427267682146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7C-4F9A-9184-A13D63F1F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09728"/>
        <c:axId val="93211648"/>
      </c:scatterChart>
      <c:valAx>
        <c:axId val="93209728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211648"/>
        <c:crosses val="autoZero"/>
        <c:crossBetween val="midCat"/>
      </c:valAx>
      <c:valAx>
        <c:axId val="932116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20972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42</xdr:row>
      <xdr:rowOff>85725</xdr:rowOff>
    </xdr:from>
    <xdr:to>
      <xdr:col>13</xdr:col>
      <xdr:colOff>571500</xdr:colOff>
      <xdr:row>61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11</xdr:row>
      <xdr:rowOff>19050</xdr:rowOff>
    </xdr:from>
    <xdr:to>
      <xdr:col>16</xdr:col>
      <xdr:colOff>137583</xdr:colOff>
      <xdr:row>30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F21" sqref="F21"/>
    </sheetView>
  </sheetViews>
  <sheetFormatPr defaultRowHeight="15" x14ac:dyDescent="0.25"/>
  <cols>
    <col min="1" max="1" width="9.140625" bestFit="1" customWidth="1"/>
    <col min="2" max="2" width="19.7109375" customWidth="1"/>
    <col min="3" max="9" width="9.7109375" customWidth="1"/>
    <col min="12" max="12" width="19.7109375" bestFit="1" customWidth="1"/>
  </cols>
  <sheetData>
    <row r="1" spans="1:19" ht="24.95" customHeight="1" x14ac:dyDescent="0.25"/>
    <row r="2" spans="1:19" ht="24.95" customHeight="1" x14ac:dyDescent="0.25">
      <c r="A2" s="36" t="s">
        <v>5</v>
      </c>
      <c r="B2" s="36" t="s">
        <v>2</v>
      </c>
      <c r="C2" s="26" t="s">
        <v>22</v>
      </c>
      <c r="D2" s="27"/>
      <c r="E2" s="27"/>
      <c r="F2" s="27"/>
      <c r="G2" s="27"/>
      <c r="H2" s="27"/>
      <c r="I2" s="28"/>
      <c r="K2" s="36" t="s">
        <v>5</v>
      </c>
      <c r="L2" s="36" t="s">
        <v>2</v>
      </c>
      <c r="M2" s="26" t="s">
        <v>22</v>
      </c>
      <c r="N2" s="27"/>
      <c r="O2" s="27"/>
      <c r="P2" s="27"/>
      <c r="Q2" s="27"/>
      <c r="R2" s="27"/>
      <c r="S2" s="28"/>
    </row>
    <row r="3" spans="1:19" ht="24.95" customHeight="1" thickBot="1" x14ac:dyDescent="0.3">
      <c r="A3" s="37"/>
      <c r="B3" s="37"/>
      <c r="C3" s="2">
        <v>0</v>
      </c>
      <c r="D3" s="2">
        <v>15</v>
      </c>
      <c r="E3" s="1">
        <v>30</v>
      </c>
      <c r="F3" s="1">
        <v>45</v>
      </c>
      <c r="G3" s="1">
        <v>60</v>
      </c>
      <c r="H3" s="1">
        <v>90</v>
      </c>
      <c r="I3" s="1">
        <v>120</v>
      </c>
      <c r="K3" s="37"/>
      <c r="L3" s="37"/>
      <c r="M3" s="2">
        <v>0</v>
      </c>
      <c r="N3" s="2">
        <v>15</v>
      </c>
      <c r="O3" s="1">
        <v>30</v>
      </c>
      <c r="P3" s="1">
        <v>45</v>
      </c>
      <c r="Q3" s="1">
        <v>60</v>
      </c>
      <c r="R3" s="1">
        <v>90</v>
      </c>
      <c r="S3" s="1">
        <v>120</v>
      </c>
    </row>
    <row r="4" spans="1:19" ht="24.95" customHeight="1" x14ac:dyDescent="0.25">
      <c r="A4" s="29" t="s">
        <v>35</v>
      </c>
      <c r="B4" s="3" t="s">
        <v>1</v>
      </c>
      <c r="C4" s="5">
        <v>2.6840999999999999</v>
      </c>
      <c r="D4" s="5">
        <v>2.6985000000000001</v>
      </c>
      <c r="E4" s="5">
        <v>2.4731999999999998</v>
      </c>
      <c r="F4" s="5"/>
      <c r="G4" s="5">
        <v>2.7176999999999998</v>
      </c>
      <c r="H4" s="5">
        <v>2.5127999999999999</v>
      </c>
      <c r="I4" s="5">
        <v>2.7469999999999999</v>
      </c>
      <c r="K4" s="29" t="str">
        <f>A4</f>
        <v xml:space="preserve">Kat 2 </v>
      </c>
      <c r="L4" s="4" t="s">
        <v>6</v>
      </c>
      <c r="M4" s="6">
        <f>C5-C4</f>
        <v>3.5800000000000054E-2</v>
      </c>
      <c r="N4" s="6">
        <f t="shared" ref="N4:N5" si="0">D5-D4</f>
        <v>3.8599999999999746E-2</v>
      </c>
      <c r="O4" s="6">
        <f t="shared" ref="O4:O5" si="1">E5-E4</f>
        <v>3.8200000000000234E-2</v>
      </c>
      <c r="P4" s="6">
        <f t="shared" ref="P4:P5" si="2">F5-F4</f>
        <v>0</v>
      </c>
      <c r="Q4" s="6">
        <f t="shared" ref="Q4:Q5" si="3">G5-G4</f>
        <v>4.2300000000000004E-2</v>
      </c>
      <c r="R4" s="6">
        <f t="shared" ref="R4:R5" si="4">H5-H4</f>
        <v>4.4900000000000162E-2</v>
      </c>
      <c r="S4" s="6">
        <f t="shared" ref="S4:S5" si="5">I5-I4</f>
        <v>4.0500000000000203E-2</v>
      </c>
    </row>
    <row r="5" spans="1:19" ht="24.95" customHeight="1" thickBot="1" x14ac:dyDescent="0.3">
      <c r="A5" s="30"/>
      <c r="B5" s="4" t="s">
        <v>4</v>
      </c>
      <c r="C5" s="6">
        <v>2.7199</v>
      </c>
      <c r="D5" s="6">
        <v>2.7370999999999999</v>
      </c>
      <c r="E5" s="6">
        <v>2.5114000000000001</v>
      </c>
      <c r="F5" s="6"/>
      <c r="G5" s="6">
        <v>2.76</v>
      </c>
      <c r="H5" s="6">
        <v>2.5577000000000001</v>
      </c>
      <c r="I5" s="6">
        <v>2.7875000000000001</v>
      </c>
      <c r="K5" s="30"/>
      <c r="L5" s="1" t="s">
        <v>7</v>
      </c>
      <c r="M5" s="7">
        <f>C6-C5</f>
        <v>0.35460000000000003</v>
      </c>
      <c r="N5" s="7">
        <f t="shared" si="0"/>
        <v>0.35090000000000021</v>
      </c>
      <c r="O5" s="7">
        <f t="shared" si="1"/>
        <v>0.34689999999999976</v>
      </c>
      <c r="P5" s="7">
        <f t="shared" si="2"/>
        <v>0</v>
      </c>
      <c r="Q5" s="7">
        <f t="shared" si="3"/>
        <v>0.34330000000000016</v>
      </c>
      <c r="R5" s="7">
        <f t="shared" si="4"/>
        <v>0.34850000000000003</v>
      </c>
      <c r="S5" s="7">
        <f t="shared" si="5"/>
        <v>0.33429999999999982</v>
      </c>
    </row>
    <row r="6" spans="1:19" ht="24.95" customHeight="1" thickBot="1" x14ac:dyDescent="0.3">
      <c r="A6" s="39"/>
      <c r="B6" s="1" t="s">
        <v>3</v>
      </c>
      <c r="C6" s="7">
        <v>3.0745</v>
      </c>
      <c r="D6" s="7">
        <v>3.0880000000000001</v>
      </c>
      <c r="E6" s="7">
        <v>2.8582999999999998</v>
      </c>
      <c r="F6" s="7"/>
      <c r="G6" s="7">
        <v>3.1032999999999999</v>
      </c>
      <c r="H6" s="7">
        <v>2.9062000000000001</v>
      </c>
      <c r="I6" s="7">
        <v>3.1217999999999999</v>
      </c>
      <c r="K6" s="34" t="str">
        <f>A7</f>
        <v>Kat 6</v>
      </c>
      <c r="L6" s="4" t="s">
        <v>6</v>
      </c>
      <c r="M6" s="6">
        <f>C8-C7</f>
        <v>3.620000000000001E-2</v>
      </c>
      <c r="N6" s="6">
        <f t="shared" ref="N6:N7" si="6">D8-D7</f>
        <v>3.620000000000001E-2</v>
      </c>
      <c r="O6" s="6">
        <f>E8-E7</f>
        <v>3.7299999999999667E-2</v>
      </c>
      <c r="P6" s="6">
        <f>F8-F7</f>
        <v>0</v>
      </c>
      <c r="Q6" s="6">
        <f>G8-G7</f>
        <v>3.7599999999999856E-2</v>
      </c>
      <c r="R6" s="6">
        <f t="shared" ref="R6:R7" si="7">H8-H7</f>
        <v>3.6300000000000221E-2</v>
      </c>
      <c r="S6" s="6">
        <f t="shared" ref="S6:S7" si="8">I8-I7</f>
        <v>3.7300000000000111E-2</v>
      </c>
    </row>
    <row r="7" spans="1:19" ht="24.95" customHeight="1" thickBot="1" x14ac:dyDescent="0.3">
      <c r="A7" s="34" t="s">
        <v>0</v>
      </c>
      <c r="B7" s="3" t="s">
        <v>1</v>
      </c>
      <c r="C7" s="5">
        <v>2.5125999999999999</v>
      </c>
      <c r="D7" s="5">
        <v>2.8336999999999999</v>
      </c>
      <c r="E7" s="5">
        <v>2.7099000000000002</v>
      </c>
      <c r="F7" s="5"/>
      <c r="G7" s="5">
        <v>2.4401999999999999</v>
      </c>
      <c r="H7" s="5">
        <v>2.5413999999999999</v>
      </c>
      <c r="I7" s="5">
        <v>2.7025999999999999</v>
      </c>
      <c r="K7" s="35"/>
      <c r="L7" s="18" t="s">
        <v>7</v>
      </c>
      <c r="M7" s="19">
        <f>C9-C8</f>
        <v>0.3548</v>
      </c>
      <c r="N7" s="19">
        <f t="shared" si="6"/>
        <v>0.35810000000000031</v>
      </c>
      <c r="O7" s="19">
        <f t="shared" ref="O7" si="9">E9-E8</f>
        <v>0.3479000000000001</v>
      </c>
      <c r="P7" s="19">
        <f t="shared" ref="P7" si="10">F9-F8</f>
        <v>0</v>
      </c>
      <c r="Q7" s="19">
        <f t="shared" ref="Q7" si="11">G9-G8</f>
        <v>0.35390000000000033</v>
      </c>
      <c r="R7" s="19">
        <f t="shared" si="7"/>
        <v>0.35329999999999995</v>
      </c>
      <c r="S7" s="19">
        <f t="shared" si="8"/>
        <v>0.35619999999999985</v>
      </c>
    </row>
    <row r="8" spans="1:19" ht="24.95" customHeight="1" x14ac:dyDescent="0.25">
      <c r="A8" s="35"/>
      <c r="B8" s="4" t="s">
        <v>4</v>
      </c>
      <c r="C8" s="6">
        <v>2.5488</v>
      </c>
      <c r="D8" s="6">
        <v>2.8698999999999999</v>
      </c>
      <c r="E8" s="6">
        <v>2.7471999999999999</v>
      </c>
      <c r="F8" s="6"/>
      <c r="G8" s="6">
        <v>2.4777999999999998</v>
      </c>
      <c r="H8" s="6">
        <v>2.5777000000000001</v>
      </c>
      <c r="I8" s="6">
        <v>2.7399</v>
      </c>
      <c r="K8" s="31" t="str">
        <f>A10</f>
        <v>Kat 7</v>
      </c>
      <c r="L8" s="3" t="s">
        <v>6</v>
      </c>
      <c r="M8" s="5">
        <f t="shared" ref="M8:O9" si="12">C11-C10</f>
        <v>3.5399999999999654E-2</v>
      </c>
      <c r="N8" s="5">
        <f t="shared" si="12"/>
        <v>3.7100000000000133E-2</v>
      </c>
      <c r="O8" s="5">
        <f t="shared" si="12"/>
        <v>3.8300000000000001E-2</v>
      </c>
      <c r="P8" s="5">
        <f t="shared" ref="P8:S8" si="13">F11-F10</f>
        <v>0</v>
      </c>
      <c r="Q8" s="5">
        <f t="shared" si="13"/>
        <v>3.5499999999999865E-2</v>
      </c>
      <c r="R8" s="5">
        <f t="shared" si="13"/>
        <v>3.5499999999999865E-2</v>
      </c>
      <c r="S8" s="5">
        <f t="shared" si="13"/>
        <v>3.6000000000000032E-2</v>
      </c>
    </row>
    <row r="9" spans="1:19" ht="24.95" customHeight="1" thickBot="1" x14ac:dyDescent="0.3">
      <c r="A9" s="38"/>
      <c r="B9" s="1" t="s">
        <v>3</v>
      </c>
      <c r="C9" s="7">
        <v>2.9036</v>
      </c>
      <c r="D9" s="7">
        <v>3.2280000000000002</v>
      </c>
      <c r="E9" s="7">
        <v>3.0951</v>
      </c>
      <c r="F9" s="7"/>
      <c r="G9" s="7">
        <v>2.8317000000000001</v>
      </c>
      <c r="H9" s="7">
        <v>2.931</v>
      </c>
      <c r="I9" s="7">
        <v>3.0960999999999999</v>
      </c>
      <c r="K9" s="32"/>
      <c r="L9" s="1" t="s">
        <v>7</v>
      </c>
      <c r="M9" s="7">
        <f t="shared" si="12"/>
        <v>0.35290000000000044</v>
      </c>
      <c r="N9" s="7">
        <f t="shared" si="12"/>
        <v>0.35309999999999997</v>
      </c>
      <c r="O9" s="7">
        <f t="shared" si="12"/>
        <v>0.35379999999999967</v>
      </c>
      <c r="P9" s="7">
        <f>F12-F11</f>
        <v>0</v>
      </c>
      <c r="Q9" s="7">
        <f>G12-G11</f>
        <v>0.35499999999999998</v>
      </c>
      <c r="R9" s="7">
        <f t="shared" ref="R9:S9" si="14">H12-H11</f>
        <v>0.35210000000000008</v>
      </c>
      <c r="S9" s="7">
        <f t="shared" si="14"/>
        <v>0.35579999999999989</v>
      </c>
    </row>
    <row r="10" spans="1:19" ht="24.95" customHeight="1" x14ac:dyDescent="0.25">
      <c r="A10" s="31" t="s">
        <v>34</v>
      </c>
      <c r="B10" s="3" t="s">
        <v>1</v>
      </c>
      <c r="C10" s="5">
        <v>2.4323000000000001</v>
      </c>
      <c r="D10" s="5">
        <v>2.6983999999999999</v>
      </c>
      <c r="E10" s="5">
        <v>2.7082000000000002</v>
      </c>
      <c r="F10" s="5"/>
      <c r="G10" s="5">
        <v>2.7641</v>
      </c>
      <c r="H10" s="5">
        <v>2.6739000000000002</v>
      </c>
      <c r="I10" s="5">
        <v>2.762</v>
      </c>
    </row>
    <row r="11" spans="1:19" ht="24.95" customHeight="1" x14ac:dyDescent="0.25">
      <c r="A11" s="33"/>
      <c r="B11" s="4" t="s">
        <v>4</v>
      </c>
      <c r="C11" s="6">
        <v>2.4676999999999998</v>
      </c>
      <c r="D11" s="6">
        <v>2.7355</v>
      </c>
      <c r="E11" s="6">
        <v>2.7465000000000002</v>
      </c>
      <c r="F11" s="6"/>
      <c r="G11" s="6">
        <v>2.7995999999999999</v>
      </c>
      <c r="H11" s="6">
        <v>2.7094</v>
      </c>
      <c r="I11" s="6">
        <v>2.798</v>
      </c>
    </row>
    <row r="12" spans="1:19" ht="24.95" customHeight="1" thickBot="1" x14ac:dyDescent="0.3">
      <c r="A12" s="32"/>
      <c r="B12" s="1" t="s">
        <v>3</v>
      </c>
      <c r="C12" s="7">
        <v>2.8206000000000002</v>
      </c>
      <c r="D12" s="7">
        <v>3.0886</v>
      </c>
      <c r="E12" s="7">
        <v>3.1002999999999998</v>
      </c>
      <c r="F12" s="7"/>
      <c r="G12" s="7">
        <v>3.1545999999999998</v>
      </c>
      <c r="H12" s="7">
        <v>3.0615000000000001</v>
      </c>
      <c r="I12" s="7">
        <v>3.1537999999999999</v>
      </c>
    </row>
    <row r="13" spans="1:19" ht="24.95" customHeight="1" x14ac:dyDescent="0.25"/>
    <row r="14" spans="1:19" ht="24.95" customHeight="1" x14ac:dyDescent="0.25"/>
    <row r="15" spans="1:19" ht="24.95" customHeight="1" x14ac:dyDescent="0.25"/>
    <row r="16" spans="1:19" ht="24.95" customHeight="1" x14ac:dyDescent="0.25"/>
    <row r="17" ht="24.95" customHeight="1" x14ac:dyDescent="0.25"/>
    <row r="18" ht="24.95" customHeight="1" x14ac:dyDescent="0.25"/>
    <row r="19" ht="24.95" customHeight="1" x14ac:dyDescent="0.25"/>
  </sheetData>
  <mergeCells count="12">
    <mergeCell ref="M2:S2"/>
    <mergeCell ref="K4:K5"/>
    <mergeCell ref="K8:K9"/>
    <mergeCell ref="A10:A12"/>
    <mergeCell ref="K6:K7"/>
    <mergeCell ref="K2:K3"/>
    <mergeCell ref="A7:A9"/>
    <mergeCell ref="A2:A3"/>
    <mergeCell ref="B2:B3"/>
    <mergeCell ref="C2:I2"/>
    <mergeCell ref="A4:A6"/>
    <mergeCell ref="L2:L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opLeftCell="A4" zoomScale="90" zoomScaleNormal="90" workbookViewId="0">
      <selection activeCell="T27" sqref="T27"/>
    </sheetView>
  </sheetViews>
  <sheetFormatPr defaultRowHeight="15" x14ac:dyDescent="0.25"/>
  <cols>
    <col min="1" max="1" width="9.85546875" bestFit="1" customWidth="1"/>
    <col min="2" max="2" width="18.140625" bestFit="1" customWidth="1"/>
    <col min="3" max="3" width="10.42578125" bestFit="1" customWidth="1"/>
    <col min="4" max="4" width="11.140625" bestFit="1" customWidth="1"/>
    <col min="5" max="5" width="15.7109375" bestFit="1" customWidth="1"/>
    <col min="6" max="6" width="15.28515625" bestFit="1" customWidth="1"/>
    <col min="7" max="8" width="15.28515625" customWidth="1"/>
    <col min="9" max="9" width="14.140625" bestFit="1" customWidth="1"/>
    <col min="10" max="10" width="14.42578125" bestFit="1" customWidth="1"/>
    <col min="11" max="11" width="12" bestFit="1" customWidth="1"/>
    <col min="12" max="12" width="15.7109375" bestFit="1" customWidth="1"/>
    <col min="13" max="13" width="15.28515625" bestFit="1" customWidth="1"/>
    <col min="14" max="14" width="11" bestFit="1" customWidth="1"/>
  </cols>
  <sheetData>
    <row r="1" spans="1:15" x14ac:dyDescent="0.25">
      <c r="A1" s="8" t="s">
        <v>26</v>
      </c>
      <c r="B1" s="8" t="s">
        <v>27</v>
      </c>
      <c r="C1" s="8" t="s">
        <v>8</v>
      </c>
      <c r="D1" s="9" t="s">
        <v>9</v>
      </c>
      <c r="E1" s="9" t="s">
        <v>32</v>
      </c>
    </row>
    <row r="2" spans="1:15" x14ac:dyDescent="0.25">
      <c r="A2" s="8" t="s">
        <v>24</v>
      </c>
      <c r="B2" t="s">
        <v>36</v>
      </c>
      <c r="C2">
        <v>1</v>
      </c>
      <c r="D2">
        <v>230</v>
      </c>
      <c r="E2">
        <v>25.27</v>
      </c>
      <c r="F2" t="s">
        <v>33</v>
      </c>
    </row>
    <row r="3" spans="1:15" x14ac:dyDescent="0.25">
      <c r="A3" s="8" t="s">
        <v>25</v>
      </c>
      <c r="B3" t="s">
        <v>37</v>
      </c>
      <c r="C3">
        <v>5.31</v>
      </c>
      <c r="D3">
        <v>210</v>
      </c>
    </row>
    <row r="4" spans="1:15" x14ac:dyDescent="0.25">
      <c r="A4" s="8" t="s">
        <v>10</v>
      </c>
      <c r="C4">
        <v>1.32</v>
      </c>
      <c r="D4">
        <v>270</v>
      </c>
    </row>
    <row r="6" spans="1:15" x14ac:dyDescent="0.25">
      <c r="L6" t="s">
        <v>23</v>
      </c>
    </row>
    <row r="7" spans="1:15" x14ac:dyDescent="0.25">
      <c r="B7" s="22" t="s">
        <v>30</v>
      </c>
      <c r="C7" s="8"/>
      <c r="D7" s="40" t="s">
        <v>12</v>
      </c>
      <c r="E7" s="40"/>
      <c r="F7" s="40"/>
      <c r="G7" s="41" t="s">
        <v>16</v>
      </c>
      <c r="H7" s="41"/>
      <c r="I7" s="42" t="s">
        <v>17</v>
      </c>
      <c r="J7" s="42"/>
      <c r="K7" s="42"/>
      <c r="L7" s="43" t="s">
        <v>19</v>
      </c>
      <c r="M7" s="43"/>
      <c r="N7" s="17" t="s">
        <v>20</v>
      </c>
      <c r="O7" s="17" t="s">
        <v>21</v>
      </c>
    </row>
    <row r="8" spans="1:15" x14ac:dyDescent="0.25">
      <c r="B8" s="46" t="s">
        <v>45</v>
      </c>
      <c r="C8" s="11" t="s">
        <v>11</v>
      </c>
      <c r="D8" s="10" t="s">
        <v>13</v>
      </c>
      <c r="E8" s="10" t="str">
        <f>$B$2</f>
        <v>2-bromobenzonitrile</v>
      </c>
      <c r="F8" s="11" t="str">
        <f>$B$3</f>
        <v>cyanobiphenyl</v>
      </c>
      <c r="G8" s="10" t="str">
        <f>$B$2</f>
        <v>2-bromobenzonitrile</v>
      </c>
      <c r="H8" s="11" t="str">
        <f>$B$3</f>
        <v>cyanobiphenyl</v>
      </c>
      <c r="I8" s="13" t="s">
        <v>14</v>
      </c>
      <c r="J8" s="13" t="s">
        <v>15</v>
      </c>
      <c r="K8" s="16" t="s">
        <v>18</v>
      </c>
      <c r="L8" s="10" t="str">
        <f>B2</f>
        <v>2-bromobenzonitrile</v>
      </c>
      <c r="M8" s="11" t="str">
        <f>B3</f>
        <v>cyanobiphenyl</v>
      </c>
    </row>
    <row r="9" spans="1:15" x14ac:dyDescent="0.25">
      <c r="B9" s="46"/>
      <c r="C9" s="12">
        <v>0</v>
      </c>
      <c r="D9">
        <v>995.2</v>
      </c>
      <c r="E9" s="23">
        <v>2417.9</v>
      </c>
      <c r="F9" s="24">
        <v>0</v>
      </c>
      <c r="G9" s="15">
        <f t="shared" ref="G9:G14" si="0">E9/$D$43</f>
        <v>22.799622819424801</v>
      </c>
      <c r="H9" s="14">
        <f t="shared" ref="H9:H14" si="1">F9/$D$44</f>
        <v>0</v>
      </c>
      <c r="I9">
        <f>Vials!M4</f>
        <v>3.5800000000000054E-2</v>
      </c>
      <c r="J9">
        <f>Vials!M5</f>
        <v>0.35460000000000003</v>
      </c>
      <c r="K9" s="14">
        <f>I9/(I9+J9)</f>
        <v>9.170081967213127E-2</v>
      </c>
      <c r="L9">
        <f>(0.1*G9)/K9</f>
        <v>24.863052370679977</v>
      </c>
      <c r="M9" s="14">
        <f>(0.1*H9)/K9</f>
        <v>0</v>
      </c>
      <c r="N9">
        <v>0</v>
      </c>
      <c r="O9">
        <v>0</v>
      </c>
    </row>
    <row r="10" spans="1:15" x14ac:dyDescent="0.25">
      <c r="B10" s="46"/>
      <c r="C10" s="12">
        <v>15</v>
      </c>
      <c r="D10">
        <v>1071</v>
      </c>
      <c r="E10" s="15">
        <v>2342.6</v>
      </c>
      <c r="F10" s="24">
        <v>1346.9</v>
      </c>
      <c r="G10" s="15">
        <f t="shared" si="0"/>
        <v>22.089580386610088</v>
      </c>
      <c r="H10" s="14">
        <f t="shared" si="1"/>
        <v>3.1236085343228202</v>
      </c>
      <c r="I10">
        <f>Vials!N4</f>
        <v>3.8599999999999746E-2</v>
      </c>
      <c r="J10">
        <f>Vials!N5</f>
        <v>0.35090000000000021</v>
      </c>
      <c r="K10" s="14">
        <f t="shared" ref="K10:K14" si="2">I10/(I10+J10)</f>
        <v>9.9101412066751604E-2</v>
      </c>
      <c r="L10">
        <f t="shared" ref="L10:L14" si="3">(0.1*G10)/K10</f>
        <v>22.289874509286751</v>
      </c>
      <c r="M10" s="14">
        <f t="shared" ref="M10:M14" si="4">(0.1*H10)/K10</f>
        <v>3.151931409634058</v>
      </c>
      <c r="N10">
        <f>(($L$9-L10)/$L$9)*100</f>
        <v>10.349404502029985</v>
      </c>
      <c r="O10">
        <f>(M10/$L$9)*100</f>
        <v>12.677169973510601</v>
      </c>
    </row>
    <row r="11" spans="1:15" x14ac:dyDescent="0.25">
      <c r="B11" s="46"/>
      <c r="C11" s="12">
        <v>30</v>
      </c>
      <c r="D11">
        <v>1068.5999999999999</v>
      </c>
      <c r="E11" s="15">
        <v>1986.9</v>
      </c>
      <c r="F11" s="24">
        <v>2783.6</v>
      </c>
      <c r="G11" s="15">
        <f t="shared" si="0"/>
        <v>18.735502121640735</v>
      </c>
      <c r="H11" s="14">
        <f t="shared" si="1"/>
        <v>6.4554730983302413</v>
      </c>
      <c r="I11">
        <f>Vials!O4</f>
        <v>3.8200000000000234E-2</v>
      </c>
      <c r="J11">
        <f>Vials!O5</f>
        <v>0.34689999999999976</v>
      </c>
      <c r="K11" s="14">
        <f>I11/(I11+J11)</f>
        <v>9.9195014282005278E-2</v>
      </c>
      <c r="L11">
        <f t="shared" si="3"/>
        <v>18.887544154564932</v>
      </c>
      <c r="M11" s="14">
        <f t="shared" si="4"/>
        <v>6.5078604454632494</v>
      </c>
      <c r="N11">
        <f t="shared" ref="N11:N14" si="5">(($L$9-L11)/$L$9)*100</f>
        <v>24.033687123475346</v>
      </c>
      <c r="O11">
        <f t="shared" ref="O11:O14" si="6">(M11/$L$9)*100</f>
        <v>26.174824991068729</v>
      </c>
    </row>
    <row r="12" spans="1:15" x14ac:dyDescent="0.25">
      <c r="B12" s="46"/>
      <c r="C12" s="12">
        <v>60</v>
      </c>
      <c r="D12">
        <v>1170.5999999999999</v>
      </c>
      <c r="E12" s="24">
        <v>1573</v>
      </c>
      <c r="F12" s="24">
        <v>5531</v>
      </c>
      <c r="G12" s="15">
        <f t="shared" si="0"/>
        <v>14.832626119754833</v>
      </c>
      <c r="H12" s="14">
        <f t="shared" si="1"/>
        <v>12.826994434137292</v>
      </c>
      <c r="I12">
        <f>Vials!Q4</f>
        <v>4.2300000000000004E-2</v>
      </c>
      <c r="J12">
        <f>Vials!Q5</f>
        <v>0.34330000000000016</v>
      </c>
      <c r="K12" s="14">
        <f t="shared" si="2"/>
        <v>0.1096991701244813</v>
      </c>
      <c r="L12">
        <f t="shared" si="3"/>
        <v>13.521183526660675</v>
      </c>
      <c r="M12" s="14">
        <f t="shared" si="4"/>
        <v>11.692881923884968</v>
      </c>
      <c r="N12">
        <f t="shared" si="5"/>
        <v>45.617362964630701</v>
      </c>
      <c r="O12">
        <f t="shared" si="6"/>
        <v>47.02914891364636</v>
      </c>
    </row>
    <row r="13" spans="1:15" x14ac:dyDescent="0.25">
      <c r="B13" s="46"/>
      <c r="C13" s="12">
        <v>90</v>
      </c>
      <c r="D13">
        <v>1209.3</v>
      </c>
      <c r="E13" s="24">
        <v>1420.2</v>
      </c>
      <c r="F13" s="24">
        <v>6730.2</v>
      </c>
      <c r="G13" s="15">
        <f t="shared" si="0"/>
        <v>13.391796322489393</v>
      </c>
      <c r="H13" s="14">
        <f t="shared" si="1"/>
        <v>15.608070500927644</v>
      </c>
      <c r="I13">
        <f>Vials!R4</f>
        <v>4.4900000000000162E-2</v>
      </c>
      <c r="J13">
        <f>Vials!R5</f>
        <v>0.34850000000000003</v>
      </c>
      <c r="K13" s="14">
        <f t="shared" si="2"/>
        <v>0.11413319776309136</v>
      </c>
      <c r="L13">
        <f t="shared" si="3"/>
        <v>11.733480341352585</v>
      </c>
      <c r="M13" s="14">
        <f t="shared" si="4"/>
        <v>13.67531165938734</v>
      </c>
      <c r="N13">
        <f t="shared" si="5"/>
        <v>52.807562939498851</v>
      </c>
      <c r="O13">
        <f t="shared" si="6"/>
        <v>55.002545365323286</v>
      </c>
    </row>
    <row r="14" spans="1:15" x14ac:dyDescent="0.25">
      <c r="B14" s="46"/>
      <c r="C14" s="12">
        <v>120</v>
      </c>
      <c r="D14">
        <v>1164.0999999999999</v>
      </c>
      <c r="E14" s="24">
        <v>1335.6</v>
      </c>
      <c r="F14" s="24">
        <v>6401.7</v>
      </c>
      <c r="G14" s="15">
        <f t="shared" si="0"/>
        <v>12.594059405940593</v>
      </c>
      <c r="H14" s="14">
        <f t="shared" si="1"/>
        <v>14.846243042671613</v>
      </c>
      <c r="I14">
        <f>Vials!S4</f>
        <v>4.0500000000000203E-2</v>
      </c>
      <c r="J14">
        <f>Vials!S5</f>
        <v>0.33429999999999982</v>
      </c>
      <c r="K14" s="14">
        <f t="shared" si="2"/>
        <v>0.10805763073639328</v>
      </c>
      <c r="L14">
        <f t="shared" si="3"/>
        <v>11.654946828016078</v>
      </c>
      <c r="M14" s="14">
        <f t="shared" si="4"/>
        <v>13.739189857761218</v>
      </c>
      <c r="N14">
        <f t="shared" si="5"/>
        <v>53.123427267682146</v>
      </c>
      <c r="O14">
        <f t="shared" si="6"/>
        <v>55.259465543190124</v>
      </c>
    </row>
    <row r="16" spans="1:15" x14ac:dyDescent="0.25">
      <c r="C16" s="8"/>
      <c r="D16" s="40" t="s">
        <v>12</v>
      </c>
      <c r="E16" s="40"/>
      <c r="F16" s="40"/>
      <c r="G16" s="41" t="s">
        <v>16</v>
      </c>
      <c r="H16" s="41"/>
      <c r="I16" s="42" t="s">
        <v>17</v>
      </c>
      <c r="J16" s="42"/>
      <c r="K16" s="42"/>
      <c r="L16" s="43" t="s">
        <v>19</v>
      </c>
      <c r="M16" s="43"/>
      <c r="N16" s="17" t="s">
        <v>20</v>
      </c>
      <c r="O16" s="17" t="s">
        <v>21</v>
      </c>
    </row>
    <row r="17" spans="2:15" x14ac:dyDescent="0.25">
      <c r="B17" s="45" t="s">
        <v>44</v>
      </c>
      <c r="C17" s="11" t="s">
        <v>11</v>
      </c>
      <c r="D17" s="10" t="s">
        <v>13</v>
      </c>
      <c r="E17" s="10" t="str">
        <f>$B$2</f>
        <v>2-bromobenzonitrile</v>
      </c>
      <c r="F17" s="11" t="str">
        <f>$B$3</f>
        <v>cyanobiphenyl</v>
      </c>
      <c r="G17" s="10" t="str">
        <f>$B$2</f>
        <v>2-bromobenzonitrile</v>
      </c>
      <c r="H17" s="11" t="str">
        <f>$B$3</f>
        <v>cyanobiphenyl</v>
      </c>
      <c r="I17" s="13" t="s">
        <v>14</v>
      </c>
      <c r="J17" s="13" t="s">
        <v>15</v>
      </c>
      <c r="K17" s="16" t="s">
        <v>18</v>
      </c>
      <c r="L17" s="10" t="str">
        <f>B2</f>
        <v>2-bromobenzonitrile</v>
      </c>
      <c r="M17" s="11" t="str">
        <f>B3</f>
        <v>cyanobiphenyl</v>
      </c>
    </row>
    <row r="18" spans="2:15" x14ac:dyDescent="0.25">
      <c r="B18" s="45"/>
      <c r="C18" s="12">
        <v>0</v>
      </c>
      <c r="D18">
        <v>1005.4</v>
      </c>
      <c r="E18">
        <v>2441</v>
      </c>
      <c r="F18" s="14">
        <v>0</v>
      </c>
      <c r="G18" s="15">
        <f t="shared" ref="G18:G23" si="7">E18/$D$43</f>
        <v>23.017444601603017</v>
      </c>
      <c r="H18" s="14">
        <f t="shared" ref="H18:H23" si="8">F18/$D$44</f>
        <v>0</v>
      </c>
      <c r="I18">
        <f>Vials!M6</f>
        <v>3.620000000000001E-2</v>
      </c>
      <c r="J18">
        <f>Vials!M7</f>
        <v>0.3548</v>
      </c>
      <c r="K18" s="14">
        <f>I18/(I18+J18)</f>
        <v>9.2583120204603603E-2</v>
      </c>
      <c r="L18">
        <f>(0.1*G18)/K18</f>
        <v>24.861383533775626</v>
      </c>
      <c r="M18" s="14">
        <f>(0.1*H18)/K18</f>
        <v>0</v>
      </c>
      <c r="N18">
        <v>0</v>
      </c>
      <c r="O18">
        <v>0</v>
      </c>
    </row>
    <row r="19" spans="2:15" x14ac:dyDescent="0.25">
      <c r="B19" s="45"/>
      <c r="C19" s="12">
        <v>15</v>
      </c>
      <c r="D19">
        <v>991.4</v>
      </c>
      <c r="E19">
        <v>965.2</v>
      </c>
      <c r="F19" s="14">
        <v>6122.4</v>
      </c>
      <c r="G19" s="15">
        <f t="shared" si="7"/>
        <v>9.1013672795851015</v>
      </c>
      <c r="H19" s="14">
        <f t="shared" si="8"/>
        <v>14.198515769944342</v>
      </c>
      <c r="I19">
        <f>Vials!N6</f>
        <v>3.620000000000001E-2</v>
      </c>
      <c r="J19">
        <f>Vials!N7</f>
        <v>0.35810000000000031</v>
      </c>
      <c r="K19" s="14">
        <f t="shared" ref="K19:K23" si="9">I19/(I19+J19)</f>
        <v>9.1808267816383418E-2</v>
      </c>
      <c r="L19">
        <f t="shared" ref="L19:L22" si="10">(0.1*G19)/K19</f>
        <v>9.9134506031502969</v>
      </c>
      <c r="M19" s="14">
        <f t="shared" ref="M19:M22" si="11">(0.1*H19)/K19</f>
        <v>15.465399911848223</v>
      </c>
      <c r="N19">
        <f>(($L$18-L19)/$L$18)*100</f>
        <v>60.125104905435769</v>
      </c>
      <c r="O19">
        <f>(M19/$L$18)*100</f>
        <v>62.206513530663265</v>
      </c>
    </row>
    <row r="20" spans="2:15" x14ac:dyDescent="0.25">
      <c r="B20" s="45"/>
      <c r="C20" s="12">
        <v>30</v>
      </c>
      <c r="D20">
        <v>1041.9000000000001</v>
      </c>
      <c r="E20">
        <v>698.3</v>
      </c>
      <c r="F20" s="14">
        <v>7612.8</v>
      </c>
      <c r="G20" s="15">
        <f t="shared" si="7"/>
        <v>6.5846298915605841</v>
      </c>
      <c r="H20" s="14">
        <f t="shared" si="8"/>
        <v>17.654916512059369</v>
      </c>
      <c r="I20">
        <f>Vials!O6</f>
        <v>3.7299999999999667E-2</v>
      </c>
      <c r="J20">
        <f>Vials!O7</f>
        <v>0.3479000000000001</v>
      </c>
      <c r="K20" s="14">
        <f t="shared" si="9"/>
        <v>9.6832814122532945E-2</v>
      </c>
      <c r="L20">
        <f t="shared" si="10"/>
        <v>6.7999984831880917</v>
      </c>
      <c r="M20" s="14">
        <f t="shared" si="11"/>
        <v>18.23236954542983</v>
      </c>
      <c r="N20">
        <f t="shared" ref="N20:N23" si="12">(($L$18-L20)/$L$18)*100</f>
        <v>72.648350507324338</v>
      </c>
      <c r="O20">
        <f t="shared" ref="O20:O23" si="13">(M20/$L$18)*100</f>
        <v>73.336101833029929</v>
      </c>
    </row>
    <row r="21" spans="2:15" x14ac:dyDescent="0.25">
      <c r="B21" s="45"/>
      <c r="C21" s="12">
        <v>60</v>
      </c>
      <c r="D21">
        <v>1023.2</v>
      </c>
      <c r="E21">
        <v>656</v>
      </c>
      <c r="F21" s="14">
        <v>7578.1</v>
      </c>
      <c r="G21" s="15">
        <f t="shared" si="7"/>
        <v>6.1857614332861859</v>
      </c>
      <c r="H21" s="14">
        <f t="shared" si="8"/>
        <v>17.574443413729128</v>
      </c>
      <c r="I21">
        <f>Vials!Q6</f>
        <v>3.7599999999999856E-2</v>
      </c>
      <c r="J21">
        <f>Vials!Q7</f>
        <v>0.35390000000000033</v>
      </c>
      <c r="K21" s="14">
        <f t="shared" si="9"/>
        <v>9.6040868454661144E-2</v>
      </c>
      <c r="L21">
        <f t="shared" si="10"/>
        <v>6.4407595774775332</v>
      </c>
      <c r="M21" s="14">
        <f t="shared" si="11"/>
        <v>18.298921799135595</v>
      </c>
      <c r="N21">
        <f t="shared" si="12"/>
        <v>74.093317981570138</v>
      </c>
      <c r="O21">
        <f t="shared" si="13"/>
        <v>73.603795115728175</v>
      </c>
    </row>
    <row r="22" spans="2:15" x14ac:dyDescent="0.25">
      <c r="B22" s="45"/>
      <c r="C22" s="12">
        <v>90</v>
      </c>
      <c r="D22">
        <v>1003.9</v>
      </c>
      <c r="E22">
        <v>628.79999999999995</v>
      </c>
      <c r="F22" s="14">
        <v>7411.5</v>
      </c>
      <c r="G22" s="15">
        <f t="shared" si="7"/>
        <v>5.9292786421499288</v>
      </c>
      <c r="H22" s="14">
        <f t="shared" si="8"/>
        <v>17.188079777365491</v>
      </c>
      <c r="I22">
        <f>Vials!R6</f>
        <v>3.6300000000000221E-2</v>
      </c>
      <c r="J22">
        <f>Vials!R7</f>
        <v>0.35329999999999995</v>
      </c>
      <c r="K22" s="14">
        <f t="shared" si="9"/>
        <v>9.317248459958985E-2</v>
      </c>
      <c r="L22">
        <f t="shared" si="10"/>
        <v>6.3637657272220363</v>
      </c>
      <c r="M22" s="14">
        <f t="shared" si="11"/>
        <v>18.447591959398231</v>
      </c>
      <c r="N22">
        <f t="shared" si="12"/>
        <v>74.403010522015038</v>
      </c>
      <c r="O22">
        <f t="shared" si="13"/>
        <v>74.201791442282811</v>
      </c>
    </row>
    <row r="23" spans="2:15" x14ac:dyDescent="0.25">
      <c r="B23" s="45"/>
      <c r="C23" s="12">
        <v>120</v>
      </c>
      <c r="D23">
        <v>1019.4</v>
      </c>
      <c r="E23">
        <v>634.20000000000005</v>
      </c>
      <c r="F23" s="14">
        <v>7616.2</v>
      </c>
      <c r="G23" s="15">
        <f t="shared" si="7"/>
        <v>5.9801980198019811</v>
      </c>
      <c r="H23" s="14">
        <f t="shared" si="8"/>
        <v>17.662801484230055</v>
      </c>
      <c r="I23">
        <f>Vials!S6</f>
        <v>3.7300000000000111E-2</v>
      </c>
      <c r="J23">
        <f>Vials!S7</f>
        <v>0.35619999999999985</v>
      </c>
      <c r="K23" s="14">
        <f t="shared" si="9"/>
        <v>9.4790343074968531E-2</v>
      </c>
      <c r="L23">
        <f>(0.1*G23)/K23</f>
        <v>6.3088684203540808</v>
      </c>
      <c r="M23" s="14">
        <f>(0.1*H23)/K23</f>
        <v>18.633545265534867</v>
      </c>
      <c r="N23">
        <f t="shared" si="12"/>
        <v>74.623824085320436</v>
      </c>
      <c r="O23">
        <f t="shared" si="13"/>
        <v>74.94975185198409</v>
      </c>
    </row>
    <row r="24" spans="2:15" x14ac:dyDescent="0.25">
      <c r="B24" s="21"/>
      <c r="C24" s="20"/>
      <c r="F24" s="15"/>
      <c r="G24" s="15"/>
      <c r="H24" s="15"/>
      <c r="K24" s="15"/>
      <c r="M24" s="15"/>
    </row>
    <row r="25" spans="2:15" x14ac:dyDescent="0.25">
      <c r="C25" s="8"/>
      <c r="D25" s="40" t="s">
        <v>12</v>
      </c>
      <c r="E25" s="40"/>
      <c r="F25" s="40"/>
      <c r="G25" s="41" t="s">
        <v>16</v>
      </c>
      <c r="H25" s="41"/>
      <c r="I25" s="42" t="s">
        <v>17</v>
      </c>
      <c r="J25" s="42"/>
      <c r="K25" s="42"/>
      <c r="L25" s="43" t="s">
        <v>19</v>
      </c>
      <c r="M25" s="43"/>
      <c r="N25" s="17" t="s">
        <v>20</v>
      </c>
      <c r="O25" s="17" t="s">
        <v>21</v>
      </c>
    </row>
    <row r="26" spans="2:15" x14ac:dyDescent="0.25">
      <c r="B26" s="47" t="s">
        <v>43</v>
      </c>
      <c r="C26" s="11" t="s">
        <v>11</v>
      </c>
      <c r="D26" s="10" t="s">
        <v>13</v>
      </c>
      <c r="E26" s="10" t="str">
        <f>$B$2</f>
        <v>2-bromobenzonitrile</v>
      </c>
      <c r="F26" s="11" t="str">
        <f>$B$3</f>
        <v>cyanobiphenyl</v>
      </c>
      <c r="G26" s="10" t="str">
        <f>$B$2</f>
        <v>2-bromobenzonitrile</v>
      </c>
      <c r="H26" s="11" t="str">
        <f>$B$3</f>
        <v>cyanobiphenyl</v>
      </c>
      <c r="I26" s="13" t="s">
        <v>14</v>
      </c>
      <c r="J26" s="13" t="s">
        <v>15</v>
      </c>
      <c r="K26" s="16" t="s">
        <v>18</v>
      </c>
      <c r="L26" s="10" t="str">
        <f>B2</f>
        <v>2-bromobenzonitrile</v>
      </c>
      <c r="M26" s="11" t="str">
        <f>B3</f>
        <v>cyanobiphenyl</v>
      </c>
    </row>
    <row r="27" spans="2:15" x14ac:dyDescent="0.25">
      <c r="B27" s="47"/>
      <c r="C27" s="12">
        <v>0</v>
      </c>
      <c r="D27">
        <v>991.7</v>
      </c>
      <c r="E27">
        <v>2407.8000000000002</v>
      </c>
      <c r="F27" s="14">
        <v>0</v>
      </c>
      <c r="G27" s="15">
        <f t="shared" ref="G27:G32" si="14">E27/$D$43</f>
        <v>22.704384724186706</v>
      </c>
      <c r="H27" s="14">
        <f t="shared" ref="H27:H32" si="15">F27/$D$44</f>
        <v>0</v>
      </c>
      <c r="I27">
        <f>Vials!M8</f>
        <v>3.5399999999999654E-2</v>
      </c>
      <c r="J27">
        <f>Vials!M9</f>
        <v>0.35290000000000044</v>
      </c>
      <c r="K27" s="14">
        <f>I27/(I27+J27)</f>
        <v>9.1166623744526512E-2</v>
      </c>
      <c r="L27">
        <f>(0.1*G27)/K27</f>
        <v>24.904272848592619</v>
      </c>
      <c r="M27" s="14">
        <f>(0.1*H27)/K27</f>
        <v>0</v>
      </c>
      <c r="N27">
        <v>0</v>
      </c>
      <c r="O27">
        <v>0</v>
      </c>
    </row>
    <row r="28" spans="2:15" x14ac:dyDescent="0.25">
      <c r="B28" s="47"/>
      <c r="C28" s="12">
        <v>15</v>
      </c>
      <c r="D28">
        <v>1029.4000000000001</v>
      </c>
      <c r="E28">
        <v>1321.7</v>
      </c>
      <c r="F28" s="14">
        <v>4993.1000000000004</v>
      </c>
      <c r="G28" s="15">
        <f t="shared" si="14"/>
        <v>12.462989156058464</v>
      </c>
      <c r="H28" s="14">
        <f t="shared" si="15"/>
        <v>11.579545454545455</v>
      </c>
      <c r="I28">
        <f>Vials!N8</f>
        <v>3.7100000000000133E-2</v>
      </c>
      <c r="J28">
        <f>Vials!N9</f>
        <v>0.35309999999999997</v>
      </c>
      <c r="K28" s="14">
        <f t="shared" ref="K28:K32" si="16">I28/(I28+J28)</f>
        <v>9.5079446437724563E-2</v>
      </c>
      <c r="L28">
        <f t="shared" ref="L28:L32" si="17">(0.1*G28)/K28</f>
        <v>13.107974039606461</v>
      </c>
      <c r="M28" s="14">
        <f t="shared" ref="M28:M32" si="18">(0.1*H28)/K28</f>
        <v>12.178810340602753</v>
      </c>
      <c r="N28">
        <f>(($L$18-L28)/$L$18)*100</f>
        <v>47.275765961300905</v>
      </c>
      <c r="O28">
        <f>(M28/$L$18)*100</f>
        <v>48.986856761439427</v>
      </c>
    </row>
    <row r="29" spans="2:15" x14ac:dyDescent="0.25">
      <c r="B29" s="47"/>
      <c r="C29" s="12">
        <v>30</v>
      </c>
      <c r="D29">
        <v>1042.8</v>
      </c>
      <c r="E29">
        <v>890.6</v>
      </c>
      <c r="F29" s="14">
        <v>7019</v>
      </c>
      <c r="G29" s="15">
        <f t="shared" si="14"/>
        <v>8.3979255068363976</v>
      </c>
      <c r="H29" s="14">
        <f t="shared" si="15"/>
        <v>16.277829313543599</v>
      </c>
      <c r="I29">
        <f>Vials!O8</f>
        <v>3.8300000000000001E-2</v>
      </c>
      <c r="J29">
        <f>Vials!O9</f>
        <v>0.35379999999999967</v>
      </c>
      <c r="K29" s="14">
        <f t="shared" si="16"/>
        <v>9.7679163478704492E-2</v>
      </c>
      <c r="L29">
        <f t="shared" si="17"/>
        <v>8.5974584627429476</v>
      </c>
      <c r="M29" s="14">
        <f t="shared" si="18"/>
        <v>16.664587137964595</v>
      </c>
      <c r="N29">
        <f t="shared" ref="N29:N32" si="19">(($L$18-L29)/$L$18)*100</f>
        <v>65.418423109627824</v>
      </c>
      <c r="O29">
        <f t="shared" ref="O29:O32" si="20">(M29/$L$18)*100</f>
        <v>67.030007060245822</v>
      </c>
    </row>
    <row r="30" spans="2:15" x14ac:dyDescent="0.25">
      <c r="B30" s="47"/>
      <c r="C30" s="12">
        <v>60</v>
      </c>
      <c r="D30">
        <v>948.3</v>
      </c>
      <c r="E30">
        <v>750.7</v>
      </c>
      <c r="F30" s="14">
        <v>6912.7</v>
      </c>
      <c r="G30" s="15">
        <f t="shared" si="14"/>
        <v>7.078736445073079</v>
      </c>
      <c r="H30" s="14">
        <f t="shared" si="15"/>
        <v>16.031307977736549</v>
      </c>
      <c r="I30">
        <f>Vials!Q8</f>
        <v>3.5499999999999865E-2</v>
      </c>
      <c r="J30">
        <f>Vials!Q9</f>
        <v>0.35499999999999998</v>
      </c>
      <c r="K30" s="14">
        <f t="shared" si="16"/>
        <v>9.0909090909090592E-2</v>
      </c>
      <c r="L30">
        <f t="shared" si="17"/>
        <v>7.7866100895804147</v>
      </c>
      <c r="M30" s="14">
        <f t="shared" si="18"/>
        <v>17.634438775510269</v>
      </c>
      <c r="N30">
        <f t="shared" si="19"/>
        <v>68.679900380435981</v>
      </c>
      <c r="O30">
        <f t="shared" si="20"/>
        <v>70.931043526008381</v>
      </c>
    </row>
    <row r="31" spans="2:15" x14ac:dyDescent="0.25">
      <c r="B31" s="47"/>
      <c r="C31" s="12">
        <v>90</v>
      </c>
      <c r="D31">
        <v>986.5</v>
      </c>
      <c r="E31">
        <v>735.7</v>
      </c>
      <c r="F31" s="14">
        <v>6875.6</v>
      </c>
      <c r="G31" s="15">
        <f t="shared" si="14"/>
        <v>6.9372937293729375</v>
      </c>
      <c r="H31" s="14">
        <f t="shared" si="15"/>
        <v>15.945269016697589</v>
      </c>
      <c r="I31">
        <f>Vials!R8</f>
        <v>3.5499999999999865E-2</v>
      </c>
      <c r="J31">
        <f>Vials!R9</f>
        <v>0.35210000000000008</v>
      </c>
      <c r="K31" s="14">
        <f t="shared" si="16"/>
        <v>9.1589267285861378E-2</v>
      </c>
      <c r="L31">
        <f t="shared" si="17"/>
        <v>7.5743522521266486</v>
      </c>
      <c r="M31" s="14">
        <f t="shared" si="18"/>
        <v>17.409538791188755</v>
      </c>
      <c r="N31">
        <f t="shared" si="19"/>
        <v>69.533665566775667</v>
      </c>
      <c r="O31">
        <f t="shared" si="20"/>
        <v>70.026427803331586</v>
      </c>
    </row>
    <row r="32" spans="2:15" x14ac:dyDescent="0.25">
      <c r="B32" s="47"/>
      <c r="C32" s="12">
        <v>120</v>
      </c>
      <c r="D32">
        <v>1001.2</v>
      </c>
      <c r="E32">
        <v>727.2</v>
      </c>
      <c r="F32" s="14">
        <v>6893.2</v>
      </c>
      <c r="G32" s="15">
        <f t="shared" si="14"/>
        <v>6.8571428571428577</v>
      </c>
      <c r="H32" s="14">
        <f t="shared" si="15"/>
        <v>15.986085343228201</v>
      </c>
      <c r="I32">
        <f>Vials!S8</f>
        <v>3.6000000000000032E-2</v>
      </c>
      <c r="J32">
        <f>Vials!S9</f>
        <v>0.35579999999999989</v>
      </c>
      <c r="K32" s="14">
        <f t="shared" si="16"/>
        <v>9.1883614088820925E-2</v>
      </c>
      <c r="L32">
        <f t="shared" si="17"/>
        <v>7.4628571428571364</v>
      </c>
      <c r="M32" s="14">
        <f t="shared" si="18"/>
        <v>17.398189548546675</v>
      </c>
      <c r="N32">
        <f t="shared" si="19"/>
        <v>69.982132600470877</v>
      </c>
      <c r="O32">
        <f t="shared" si="20"/>
        <v>69.980777718626271</v>
      </c>
    </row>
    <row r="33" spans="1:15" x14ac:dyDescent="0.25">
      <c r="B33" s="25"/>
      <c r="C33" s="20"/>
      <c r="F33" s="15"/>
      <c r="G33" s="15"/>
      <c r="H33" s="15"/>
      <c r="K33" s="15"/>
      <c r="M33" s="15"/>
    </row>
    <row r="34" spans="1:15" ht="14.25" customHeight="1" x14ac:dyDescent="0.25">
      <c r="C34" s="8"/>
      <c r="D34" s="40" t="s">
        <v>12</v>
      </c>
      <c r="E34" s="40"/>
      <c r="F34" s="40"/>
      <c r="G34" s="41" t="s">
        <v>16</v>
      </c>
      <c r="H34" s="41"/>
      <c r="I34" s="42" t="s">
        <v>17</v>
      </c>
      <c r="J34" s="42"/>
      <c r="K34" s="42"/>
      <c r="L34" s="43" t="s">
        <v>19</v>
      </c>
      <c r="M34" s="43"/>
      <c r="N34" s="17" t="s">
        <v>20</v>
      </c>
      <c r="O34" s="17" t="s">
        <v>21</v>
      </c>
    </row>
    <row r="35" spans="1:15" ht="14.25" customHeight="1" x14ac:dyDescent="0.25">
      <c r="B35" s="44" t="s">
        <v>42</v>
      </c>
      <c r="C35" s="11" t="s">
        <v>11</v>
      </c>
      <c r="D35" s="10" t="s">
        <v>13</v>
      </c>
      <c r="E35" s="10" t="s">
        <v>39</v>
      </c>
      <c r="F35" s="11" t="str">
        <f>$B$3</f>
        <v>cyanobiphenyl</v>
      </c>
      <c r="G35" s="10" t="s">
        <v>39</v>
      </c>
      <c r="H35" s="11" t="str">
        <f>$B$3</f>
        <v>cyanobiphenyl</v>
      </c>
      <c r="I35" s="13" t="s">
        <v>14</v>
      </c>
      <c r="J35" s="13" t="s">
        <v>15</v>
      </c>
      <c r="K35" s="16" t="s">
        <v>18</v>
      </c>
      <c r="L35" s="10" t="s">
        <v>39</v>
      </c>
      <c r="M35" s="11" t="str">
        <f>B3</f>
        <v>cyanobiphenyl</v>
      </c>
    </row>
    <row r="36" spans="1:15" ht="14.25" customHeight="1" x14ac:dyDescent="0.25">
      <c r="B36" s="44"/>
      <c r="C36" s="12">
        <v>0</v>
      </c>
      <c r="D36">
        <v>995.5</v>
      </c>
      <c r="E36" s="23">
        <v>2424.3000000000002</v>
      </c>
      <c r="F36" s="24">
        <v>0</v>
      </c>
      <c r="G36" s="15">
        <f>E36/$D$45</f>
        <v>22.68457003836437</v>
      </c>
      <c r="H36" s="14">
        <f>F36/$D$44</f>
        <v>0</v>
      </c>
      <c r="I36">
        <v>3.5099999999999909E-2</v>
      </c>
      <c r="J36">
        <v>0.34620000000000006</v>
      </c>
      <c r="K36" s="14">
        <f>I36/(I36+J36)</f>
        <v>9.2053501180172859E-2</v>
      </c>
      <c r="L36">
        <f>(0.1*G36)/K36</f>
        <v>24.642810699795888</v>
      </c>
      <c r="M36" s="14">
        <f>(0.1*H36)/K36</f>
        <v>0</v>
      </c>
      <c r="N36">
        <v>0</v>
      </c>
      <c r="O36">
        <v>0</v>
      </c>
    </row>
    <row r="37" spans="1:15" ht="14.25" customHeight="1" x14ac:dyDescent="0.25">
      <c r="B37" s="44"/>
      <c r="C37" s="12">
        <v>15</v>
      </c>
      <c r="D37">
        <v>1167.5999999999999</v>
      </c>
      <c r="E37" s="15">
        <v>133.19999999999999</v>
      </c>
      <c r="F37" s="24">
        <v>10828.9</v>
      </c>
      <c r="G37" s="15">
        <f t="shared" ref="G37:G41" si="21">E37/$D$45</f>
        <v>1.2463740993730699</v>
      </c>
      <c r="H37" s="14">
        <f t="shared" ref="H37:H41" si="22">F37/$D$44</f>
        <v>25.113404452690165</v>
      </c>
      <c r="I37">
        <v>4.2499999999999982E-2</v>
      </c>
      <c r="J37">
        <v>0.34870000000000001</v>
      </c>
      <c r="K37" s="14">
        <f t="shared" ref="K37:K41" si="23">I37/(I37+J37)</f>
        <v>0.10864008179959096</v>
      </c>
      <c r="L37">
        <f t="shared" ref="L37:L41" si="24">(0.1*G37)/K37</f>
        <v>1.1472507004111649</v>
      </c>
      <c r="M37" s="14">
        <f t="shared" ref="M37:M41" si="25">(0.1*H37)/K37</f>
        <v>23.116150169158583</v>
      </c>
      <c r="N37">
        <f>(($L$36-L37)/$L$36)*100</f>
        <v>95.344481137370153</v>
      </c>
      <c r="O37">
        <f>(M37/$L$36)*100</f>
        <v>93.804844142028216</v>
      </c>
    </row>
    <row r="38" spans="1:15" ht="14.25" customHeight="1" x14ac:dyDescent="0.25">
      <c r="B38" s="44"/>
      <c r="C38" s="12">
        <v>30</v>
      </c>
      <c r="D38">
        <v>1109.5999999999999</v>
      </c>
      <c r="E38" s="15">
        <v>46.1</v>
      </c>
      <c r="F38" s="24">
        <v>10561.7</v>
      </c>
      <c r="G38" s="15">
        <f t="shared" si="21"/>
        <v>0.4313652100683073</v>
      </c>
      <c r="H38" s="14">
        <f t="shared" si="22"/>
        <v>24.493738404452692</v>
      </c>
      <c r="I38">
        <v>4.1100000000000136E-2</v>
      </c>
      <c r="J38">
        <v>0.35890000000000022</v>
      </c>
      <c r="K38" s="14">
        <f t="shared" si="23"/>
        <v>0.10275000000000024</v>
      </c>
      <c r="L38">
        <f t="shared" si="24"/>
        <v>0.4198201557842397</v>
      </c>
      <c r="M38" s="14">
        <f t="shared" si="25"/>
        <v>23.838188228177749</v>
      </c>
      <c r="N38">
        <f t="shared" ref="N38:N41" si="26">(($L$36-L38)/$L$36)*100</f>
        <v>98.296378765804832</v>
      </c>
      <c r="O38">
        <f t="shared" ref="O38:O41" si="27">(M38/$L$36)*100</f>
        <v>96.734859178929611</v>
      </c>
    </row>
    <row r="39" spans="1:15" ht="14.25" customHeight="1" x14ac:dyDescent="0.25">
      <c r="B39" s="44"/>
      <c r="C39" s="12">
        <v>60</v>
      </c>
      <c r="D39">
        <v>1086</v>
      </c>
      <c r="E39" s="24">
        <v>0</v>
      </c>
      <c r="F39" s="24">
        <v>10277.700000000001</v>
      </c>
      <c r="G39" s="15">
        <f t="shared" si="21"/>
        <v>0</v>
      </c>
      <c r="H39" s="14">
        <f t="shared" si="22"/>
        <v>23.835111317254178</v>
      </c>
      <c r="I39">
        <v>4.0999999999999925E-2</v>
      </c>
      <c r="J39">
        <v>0.3586999999999998</v>
      </c>
      <c r="K39" s="14">
        <f t="shared" si="23"/>
        <v>0.10257693269952453</v>
      </c>
      <c r="L39">
        <f t="shared" si="24"/>
        <v>0</v>
      </c>
      <c r="M39" s="14">
        <f t="shared" si="25"/>
        <v>23.236326813430505</v>
      </c>
      <c r="N39">
        <f t="shared" si="26"/>
        <v>100</v>
      </c>
      <c r="O39">
        <f t="shared" si="27"/>
        <v>94.292518400196002</v>
      </c>
    </row>
    <row r="40" spans="1:15" ht="14.25" customHeight="1" x14ac:dyDescent="0.25">
      <c r="B40" s="44"/>
      <c r="C40" s="12">
        <v>90</v>
      </c>
      <c r="D40">
        <v>1132.5999999999999</v>
      </c>
      <c r="E40" s="24">
        <v>0</v>
      </c>
      <c r="F40" s="24">
        <v>10801.6</v>
      </c>
      <c r="G40" s="15">
        <f t="shared" si="21"/>
        <v>0</v>
      </c>
      <c r="H40" s="14">
        <f t="shared" si="22"/>
        <v>25.05009276437848</v>
      </c>
      <c r="I40">
        <v>4.1399999999999881E-2</v>
      </c>
      <c r="J40">
        <v>0.35219999999999985</v>
      </c>
      <c r="K40" s="14">
        <f t="shared" si="23"/>
        <v>0.10518292682926807</v>
      </c>
      <c r="L40">
        <f t="shared" si="24"/>
        <v>0</v>
      </c>
      <c r="M40" s="14">
        <f t="shared" si="25"/>
        <v>23.815740367293216</v>
      </c>
      <c r="N40">
        <f t="shared" si="26"/>
        <v>100</v>
      </c>
      <c r="O40">
        <f t="shared" si="27"/>
        <v>96.643766238444869</v>
      </c>
    </row>
    <row r="41" spans="1:15" ht="14.25" customHeight="1" x14ac:dyDescent="0.25">
      <c r="B41" s="44"/>
      <c r="C41" s="12">
        <v>120</v>
      </c>
      <c r="D41">
        <v>1087.5999999999999</v>
      </c>
      <c r="E41" s="24">
        <v>0</v>
      </c>
      <c r="F41" s="24">
        <v>10420</v>
      </c>
      <c r="G41" s="15">
        <f t="shared" si="21"/>
        <v>0</v>
      </c>
      <c r="H41" s="14">
        <f t="shared" si="22"/>
        <v>24.165120593692023</v>
      </c>
      <c r="I41">
        <v>4.0000000000000036E-2</v>
      </c>
      <c r="J41">
        <v>0.35060000000000002</v>
      </c>
      <c r="K41" s="14">
        <f t="shared" si="23"/>
        <v>0.10240655401945732</v>
      </c>
      <c r="L41">
        <f t="shared" si="24"/>
        <v>0</v>
      </c>
      <c r="M41" s="14">
        <f t="shared" si="25"/>
        <v>23.597240259740243</v>
      </c>
      <c r="N41">
        <f t="shared" si="26"/>
        <v>100</v>
      </c>
      <c r="O41">
        <f t="shared" si="27"/>
        <v>95.757097464274622</v>
      </c>
    </row>
    <row r="43" spans="1:15" x14ac:dyDescent="0.25">
      <c r="A43" t="s">
        <v>40</v>
      </c>
      <c r="C43" t="s">
        <v>28</v>
      </c>
      <c r="D43">
        <v>106.05</v>
      </c>
      <c r="E43" t="s">
        <v>31</v>
      </c>
    </row>
    <row r="44" spans="1:15" x14ac:dyDescent="0.25">
      <c r="A44" t="s">
        <v>29</v>
      </c>
      <c r="C44" t="s">
        <v>28</v>
      </c>
      <c r="D44">
        <v>431.2</v>
      </c>
      <c r="E44" t="s">
        <v>38</v>
      </c>
    </row>
    <row r="45" spans="1:15" x14ac:dyDescent="0.25">
      <c r="A45" t="s">
        <v>41</v>
      </c>
      <c r="C45" t="s">
        <v>28</v>
      </c>
      <c r="D45">
        <v>106.87</v>
      </c>
      <c r="E45" t="s">
        <v>31</v>
      </c>
    </row>
  </sheetData>
  <mergeCells count="20">
    <mergeCell ref="D25:F25"/>
    <mergeCell ref="G25:H25"/>
    <mergeCell ref="I25:K25"/>
    <mergeCell ref="L25:M25"/>
    <mergeCell ref="B26:B32"/>
    <mergeCell ref="L7:M7"/>
    <mergeCell ref="L16:M16"/>
    <mergeCell ref="B8:B14"/>
    <mergeCell ref="D7:F7"/>
    <mergeCell ref="D16:F16"/>
    <mergeCell ref="B17:B23"/>
    <mergeCell ref="G16:H16"/>
    <mergeCell ref="G7:H7"/>
    <mergeCell ref="I16:K16"/>
    <mergeCell ref="I7:K7"/>
    <mergeCell ref="D34:F34"/>
    <mergeCell ref="G34:H34"/>
    <mergeCell ref="I34:K34"/>
    <mergeCell ref="L34:M34"/>
    <mergeCell ref="B35:B4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32" sqref="G32:I3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Vials</vt:lpstr>
      <vt:lpstr>Kat</vt:lpstr>
      <vt:lpstr>comparison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2019-07-12T11:25:08Z</dcterms:modified>
</cp:coreProperties>
</file>