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bertsantoso\Documents\Cooperation\Jing jing\"/>
    </mc:Choice>
  </mc:AlternateContent>
  <bookViews>
    <workbookView xWindow="0" yWindow="0" windowWidth="28800" windowHeight="12450"/>
  </bookViews>
  <sheets>
    <sheet name="al peak repeat" sheetId="4" r:id="rId1"/>
    <sheet name="ratio of N+S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4" l="1"/>
  <c r="N20" i="4"/>
  <c r="N19" i="4"/>
  <c r="J6" i="5"/>
  <c r="J5" i="5"/>
  <c r="K4" i="5"/>
  <c r="K5" i="5" s="1"/>
  <c r="K6" i="5" s="1"/>
  <c r="L4" i="5"/>
  <c r="J4" i="5"/>
  <c r="K20" i="4"/>
  <c r="K21" i="4"/>
  <c r="L21" i="4"/>
  <c r="L19" i="4"/>
  <c r="L20" i="4"/>
  <c r="K19" i="4"/>
  <c r="E16" i="4"/>
  <c r="D16" i="4"/>
  <c r="D17" i="4"/>
  <c r="E17" i="4"/>
  <c r="E15" i="4"/>
  <c r="F15" i="4" s="1"/>
  <c r="I15" i="4" s="1"/>
  <c r="D15" i="4"/>
  <c r="D21" i="4"/>
  <c r="L5" i="5" l="1"/>
  <c r="L6" i="5" s="1"/>
  <c r="F16" i="4"/>
  <c r="I16" i="4" s="1"/>
  <c r="E21" i="4"/>
  <c r="E19" i="4"/>
  <c r="D19" i="4"/>
  <c r="F21" i="4"/>
  <c r="E20" i="4"/>
  <c r="D20" i="4"/>
  <c r="F20" i="4" s="1"/>
  <c r="I20" i="4" s="1"/>
  <c r="E18" i="4"/>
  <c r="D18" i="4"/>
  <c r="I9" i="4"/>
  <c r="F17" i="4"/>
  <c r="E14" i="4"/>
  <c r="D14" i="4"/>
  <c r="F18" i="4" l="1"/>
  <c r="F19" i="4"/>
  <c r="I19" i="4" s="1"/>
  <c r="I21" i="4"/>
  <c r="I18" i="4"/>
  <c r="F14" i="4"/>
  <c r="I17" i="4"/>
  <c r="I14" i="4"/>
</calcChain>
</file>

<file path=xl/sharedStrings.xml><?xml version="1.0" encoding="utf-8"?>
<sst xmlns="http://schemas.openxmlformats.org/spreadsheetml/2006/main" count="35" uniqueCount="27">
  <si>
    <t>Al peak resolve</t>
  </si>
  <si>
    <t>Cu 3p overlap</t>
  </si>
  <si>
    <t>Al2p metal (peak split)</t>
  </si>
  <si>
    <t>Al oxide</t>
  </si>
  <si>
    <t>Al2p</t>
  </si>
  <si>
    <t>O1s</t>
  </si>
  <si>
    <t>Residual STD</t>
  </si>
  <si>
    <t>Pol</t>
  </si>
  <si>
    <t>S2p</t>
  </si>
  <si>
    <t>N1s</t>
  </si>
  <si>
    <t>C1s</t>
  </si>
  <si>
    <t>Cu2p</t>
  </si>
  <si>
    <t>Si2p</t>
  </si>
  <si>
    <t>Cl2p</t>
  </si>
  <si>
    <t>Mg1s</t>
  </si>
  <si>
    <t>Mn2p</t>
  </si>
  <si>
    <t>old</t>
  </si>
  <si>
    <t>Al in H2O</t>
  </si>
  <si>
    <t>Sulfide</t>
  </si>
  <si>
    <t>Sulfate</t>
  </si>
  <si>
    <t>ratio N1S + S2P / metal + O1s</t>
  </si>
  <si>
    <t>Atomic %</t>
  </si>
  <si>
    <t xml:space="preserve">Name </t>
  </si>
  <si>
    <t>Fe2p</t>
  </si>
  <si>
    <t>A0050</t>
  </si>
  <si>
    <t>A0025</t>
  </si>
  <si>
    <t>A0000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</si>
</sst>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6" fontId="0" fillId="0" borderId="0" xfId="0" applyNumberFormat="1"/>
    <xf numFmtId="10" fontId="0" fillId="0" borderId="0" xfId="1" applyNumberFormat="1" applyFont="1"/>
    <xf numFmtId="165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22"/>
  <sheetViews>
    <sheetView tabSelected="1" topLeftCell="A3" zoomScale="89" zoomScaleNormal="145" workbookViewId="0">
      <selection activeCell="G25" sqref="G25"/>
    </sheetView>
  </sheetViews>
  <sheetFormatPr defaultRowHeight="14.5" x14ac:dyDescent="0.35"/>
  <cols>
    <col min="8" max="8" width="8.7265625" customWidth="1"/>
  </cols>
  <sheetData>
    <row r="4" spans="2:9" x14ac:dyDescent="0.35">
      <c r="D4" t="s">
        <v>0</v>
      </c>
    </row>
    <row r="6" spans="2:9" x14ac:dyDescent="0.35">
      <c r="D6" t="s">
        <v>2</v>
      </c>
      <c r="E6" t="s">
        <v>1</v>
      </c>
      <c r="F6" t="s">
        <v>3</v>
      </c>
      <c r="G6" t="s">
        <v>6</v>
      </c>
    </row>
    <row r="7" spans="2:9" x14ac:dyDescent="0.35">
      <c r="B7" t="s">
        <v>16</v>
      </c>
      <c r="C7">
        <v>0</v>
      </c>
      <c r="D7">
        <v>32.46</v>
      </c>
      <c r="E7">
        <v>0.24</v>
      </c>
      <c r="F7">
        <v>67.3</v>
      </c>
      <c r="G7">
        <v>1.04</v>
      </c>
      <c r="I7">
        <v>2.0733210104744297</v>
      </c>
    </row>
    <row r="8" spans="2:9" x14ac:dyDescent="0.35">
      <c r="B8" t="s">
        <v>16</v>
      </c>
      <c r="C8">
        <v>2.5000000000000001E-2</v>
      </c>
      <c r="D8">
        <v>35.35</v>
      </c>
      <c r="E8">
        <v>1.46</v>
      </c>
      <c r="F8">
        <v>64.349999999999994</v>
      </c>
      <c r="G8">
        <v>0.92</v>
      </c>
      <c r="I8">
        <v>1.82036775106082</v>
      </c>
    </row>
    <row r="9" spans="2:9" x14ac:dyDescent="0.35">
      <c r="B9" t="s">
        <v>16</v>
      </c>
      <c r="C9">
        <v>0.05</v>
      </c>
      <c r="D9">
        <v>35.08</v>
      </c>
      <c r="E9">
        <v>2.94</v>
      </c>
      <c r="F9">
        <v>61.98</v>
      </c>
      <c r="G9">
        <v>0.94</v>
      </c>
      <c r="I9">
        <f>F9/D9</f>
        <v>1.766818700114025</v>
      </c>
    </row>
    <row r="10" spans="2:9" x14ac:dyDescent="0.35">
      <c r="B10" t="s">
        <v>16</v>
      </c>
      <c r="C10">
        <v>0.25</v>
      </c>
      <c r="D10">
        <v>37.950000000000003</v>
      </c>
      <c r="E10">
        <v>2.41</v>
      </c>
      <c r="F10">
        <v>59.64</v>
      </c>
      <c r="G10">
        <v>0.94</v>
      </c>
      <c r="I10">
        <v>1.5715415019762844</v>
      </c>
    </row>
    <row r="11" spans="2:9" x14ac:dyDescent="0.35">
      <c r="B11" t="s">
        <v>16</v>
      </c>
      <c r="C11">
        <v>0.4</v>
      </c>
      <c r="D11">
        <v>40.04</v>
      </c>
      <c r="E11">
        <v>0.92999999999999994</v>
      </c>
      <c r="F11">
        <v>59.03</v>
      </c>
      <c r="G11">
        <v>1.07</v>
      </c>
      <c r="I11">
        <v>1.4742757242757243</v>
      </c>
    </row>
    <row r="12" spans="2:9" x14ac:dyDescent="0.35">
      <c r="B12" t="s">
        <v>16</v>
      </c>
      <c r="C12">
        <v>0.5</v>
      </c>
      <c r="D12">
        <v>40.44</v>
      </c>
      <c r="E12">
        <v>2.56</v>
      </c>
      <c r="F12">
        <v>57</v>
      </c>
      <c r="G12">
        <v>1.1000000000000001</v>
      </c>
      <c r="I12">
        <v>1.4094955489614245</v>
      </c>
    </row>
    <row r="14" spans="2:9" x14ac:dyDescent="0.35">
      <c r="B14" s="1">
        <v>45029</v>
      </c>
      <c r="C14" t="s">
        <v>7</v>
      </c>
      <c r="D14">
        <f>14.26+28.53</f>
        <v>42.79</v>
      </c>
      <c r="E14">
        <f>0.22+0.44</f>
        <v>0.66</v>
      </c>
      <c r="F14">
        <f t="shared" ref="F14:F16" si="0">100-D14-E14</f>
        <v>56.550000000000004</v>
      </c>
      <c r="G14">
        <v>1.8</v>
      </c>
      <c r="I14">
        <f>F14/D14</f>
        <v>1.3215704603879412</v>
      </c>
    </row>
    <row r="15" spans="2:9" x14ac:dyDescent="0.35">
      <c r="B15" s="1">
        <v>45029</v>
      </c>
      <c r="C15">
        <v>0</v>
      </c>
      <c r="D15">
        <f>13.09+26.18</f>
        <v>39.269999999999996</v>
      </c>
      <c r="E15">
        <f>0.99+0.49</f>
        <v>1.48</v>
      </c>
      <c r="F15">
        <f t="shared" si="0"/>
        <v>59.250000000000007</v>
      </c>
      <c r="G15">
        <v>1.31</v>
      </c>
      <c r="I15">
        <f t="shared" ref="I15:I16" si="1">F15/D15</f>
        <v>1.5087853323147444</v>
      </c>
    </row>
    <row r="16" spans="2:9" x14ac:dyDescent="0.35">
      <c r="B16" s="1">
        <v>45029</v>
      </c>
      <c r="C16">
        <v>2.5000000000000001E-2</v>
      </c>
      <c r="D16">
        <f>14.47+28.94</f>
        <v>43.410000000000004</v>
      </c>
      <c r="E16">
        <f>1.63+0.8</f>
        <v>2.4299999999999997</v>
      </c>
      <c r="F16">
        <f t="shared" si="0"/>
        <v>54.16</v>
      </c>
      <c r="G16">
        <v>1.37</v>
      </c>
      <c r="I16">
        <f t="shared" si="1"/>
        <v>1.2476387929048605</v>
      </c>
    </row>
    <row r="17" spans="2:14" x14ac:dyDescent="0.35">
      <c r="B17" s="1">
        <v>45029</v>
      </c>
      <c r="C17">
        <v>0.05</v>
      </c>
      <c r="D17">
        <f>15.32+30.64</f>
        <v>45.96</v>
      </c>
      <c r="E17">
        <f>1.39+0.7</f>
        <v>2.09</v>
      </c>
      <c r="F17">
        <f t="shared" ref="F17" si="2">100-D17-E17</f>
        <v>51.95</v>
      </c>
      <c r="G17">
        <v>0.94</v>
      </c>
      <c r="I17">
        <f>F17/D17</f>
        <v>1.1303307223672758</v>
      </c>
    </row>
    <row r="18" spans="2:14" x14ac:dyDescent="0.35">
      <c r="B18" s="1">
        <v>45036</v>
      </c>
      <c r="C18" t="s">
        <v>17</v>
      </c>
      <c r="D18">
        <f>16.79+8.4</f>
        <v>25.189999999999998</v>
      </c>
      <c r="E18">
        <f>1.84+0.92</f>
        <v>2.7600000000000002</v>
      </c>
      <c r="F18">
        <f t="shared" ref="F18:F21" si="3">100-D18-E18</f>
        <v>72.05</v>
      </c>
      <c r="G18">
        <v>1.05</v>
      </c>
      <c r="I18">
        <f>F18/D18</f>
        <v>2.8602620087336246</v>
      </c>
      <c r="K18" t="s">
        <v>18</v>
      </c>
      <c r="L18" t="s">
        <v>19</v>
      </c>
      <c r="M18" t="s">
        <v>6</v>
      </c>
      <c r="N18" t="s">
        <v>20</v>
      </c>
    </row>
    <row r="19" spans="2:14" x14ac:dyDescent="0.35">
      <c r="B19" s="1">
        <v>45036</v>
      </c>
      <c r="C19">
        <v>0</v>
      </c>
      <c r="D19">
        <f>16.39+32.79</f>
        <v>49.18</v>
      </c>
      <c r="E19">
        <f>1.23+0.61</f>
        <v>1.8399999999999999</v>
      </c>
      <c r="F19">
        <f>100-D19-E19</f>
        <v>48.980000000000004</v>
      </c>
      <c r="G19">
        <v>1.05</v>
      </c>
      <c r="I19">
        <f>F19/D19</f>
        <v>0.99593330622204157</v>
      </c>
      <c r="K19">
        <f>100-L19</f>
        <v>42.19</v>
      </c>
      <c r="L19">
        <f>38.54+19.27</f>
        <v>57.81</v>
      </c>
      <c r="M19">
        <v>1.01</v>
      </c>
      <c r="N19" s="2">
        <f>'ratio of N+S'!J6</f>
        <v>1.4446433137305035E-2</v>
      </c>
    </row>
    <row r="20" spans="2:14" x14ac:dyDescent="0.35">
      <c r="B20" s="1">
        <v>45036</v>
      </c>
      <c r="C20">
        <v>2.5000000000000001E-2</v>
      </c>
      <c r="D20">
        <f>16.8+33.6</f>
        <v>50.400000000000006</v>
      </c>
      <c r="E20">
        <f>1.5+0.75</f>
        <v>2.25</v>
      </c>
      <c r="F20">
        <f t="shared" si="3"/>
        <v>47.349999999999994</v>
      </c>
      <c r="G20">
        <v>1.31</v>
      </c>
      <c r="I20">
        <f t="shared" ref="I20:I21" si="4">F20/D20</f>
        <v>0.93948412698412676</v>
      </c>
      <c r="K20">
        <f t="shared" ref="K20:K21" si="5">100-L20</f>
        <v>50.010000000000005</v>
      </c>
      <c r="L20">
        <f>33.33+16.66</f>
        <v>49.989999999999995</v>
      </c>
      <c r="M20">
        <v>0.92</v>
      </c>
      <c r="N20" s="2">
        <f>'ratio of N+S'!K6</f>
        <v>2.3171049205935955E-2</v>
      </c>
    </row>
    <row r="21" spans="2:14" x14ac:dyDescent="0.35">
      <c r="B21" s="1">
        <v>45036</v>
      </c>
      <c r="C21">
        <v>0.05</v>
      </c>
      <c r="D21">
        <f>16.99+(16.99*2)</f>
        <v>50.97</v>
      </c>
      <c r="E21">
        <f>1.39+0.69</f>
        <v>2.08</v>
      </c>
      <c r="F21">
        <f t="shared" si="3"/>
        <v>46.95</v>
      </c>
      <c r="G21">
        <v>1.37</v>
      </c>
      <c r="I21">
        <f t="shared" si="4"/>
        <v>0.92113007651559753</v>
      </c>
      <c r="K21">
        <f t="shared" si="5"/>
        <v>54.11</v>
      </c>
      <c r="L21">
        <f>30.46+15.43</f>
        <v>45.89</v>
      </c>
      <c r="M21">
        <v>0.96</v>
      </c>
      <c r="N21" s="2">
        <f>'ratio of N+S'!L6</f>
        <v>2.7915353444394417E-2</v>
      </c>
    </row>
    <row r="22" spans="2:14" x14ac:dyDescent="0.35">
      <c r="N2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L20"/>
  <sheetViews>
    <sheetView workbookViewId="0">
      <selection activeCell="H4" sqref="H4:L20"/>
    </sheetView>
  </sheetViews>
  <sheetFormatPr defaultRowHeight="14.5" x14ac:dyDescent="0.35"/>
  <sheetData>
    <row r="4" spans="8:12" x14ac:dyDescent="0.35">
      <c r="J4">
        <f>(J15+J12)</f>
        <v>1.1299999999999999</v>
      </c>
      <c r="K4">
        <f>(K15+K12)</f>
        <v>1.78</v>
      </c>
      <c r="L4">
        <f>(L15+L12)</f>
        <v>1.8599999999999999</v>
      </c>
    </row>
    <row r="5" spans="8:12" x14ac:dyDescent="0.35">
      <c r="J5">
        <f>100-J4-J14</f>
        <v>78.22</v>
      </c>
      <c r="K5">
        <f>100-K4-K14</f>
        <v>76.819999999999993</v>
      </c>
      <c r="L5">
        <f>100-L4-L14</f>
        <v>66.63</v>
      </c>
    </row>
    <row r="6" spans="8:12" x14ac:dyDescent="0.35">
      <c r="J6" s="3">
        <f>J4/J5</f>
        <v>1.4446433137305035E-2</v>
      </c>
      <c r="K6" s="3">
        <f>K4/K5</f>
        <v>2.3171049205935955E-2</v>
      </c>
      <c r="L6" s="3">
        <f>L4/L5</f>
        <v>2.7915353444394417E-2</v>
      </c>
    </row>
    <row r="7" spans="8:12" x14ac:dyDescent="0.35">
      <c r="J7" t="s">
        <v>26</v>
      </c>
      <c r="K7" t="s">
        <v>25</v>
      </c>
      <c r="L7" t="s">
        <v>24</v>
      </c>
    </row>
    <row r="8" spans="8:12" x14ac:dyDescent="0.35">
      <c r="H8" t="s">
        <v>22</v>
      </c>
      <c r="J8" t="s">
        <v>21</v>
      </c>
      <c r="K8" t="s">
        <v>21</v>
      </c>
      <c r="L8" t="s">
        <v>21</v>
      </c>
    </row>
    <row r="9" spans="8:12" x14ac:dyDescent="0.35">
      <c r="J9">
        <v>0</v>
      </c>
      <c r="K9">
        <v>0</v>
      </c>
      <c r="L9">
        <v>0</v>
      </c>
    </row>
    <row r="10" spans="8:12" x14ac:dyDescent="0.35">
      <c r="H10" t="s">
        <v>4</v>
      </c>
      <c r="J10">
        <v>29.02</v>
      </c>
      <c r="K10">
        <v>28.02</v>
      </c>
      <c r="L10">
        <v>25.41</v>
      </c>
    </row>
    <row r="11" spans="8:12" x14ac:dyDescent="0.35">
      <c r="H11" t="s">
        <v>12</v>
      </c>
      <c r="J11">
        <v>3.22</v>
      </c>
      <c r="K11">
        <v>2.59</v>
      </c>
      <c r="L11">
        <v>2.12</v>
      </c>
    </row>
    <row r="12" spans="8:12" x14ac:dyDescent="0.35">
      <c r="H12" t="s">
        <v>8</v>
      </c>
      <c r="J12">
        <v>0.44</v>
      </c>
      <c r="K12">
        <v>0.71</v>
      </c>
      <c r="L12">
        <v>0.6</v>
      </c>
    </row>
    <row r="13" spans="8:12" x14ac:dyDescent="0.35">
      <c r="H13" t="s">
        <v>13</v>
      </c>
      <c r="J13">
        <v>0.22</v>
      </c>
      <c r="K13">
        <v>2.12</v>
      </c>
      <c r="L13">
        <v>0.36</v>
      </c>
    </row>
    <row r="14" spans="8:12" x14ac:dyDescent="0.35">
      <c r="H14" t="s">
        <v>10</v>
      </c>
      <c r="J14">
        <v>20.65</v>
      </c>
      <c r="K14">
        <v>21.4</v>
      </c>
      <c r="L14">
        <v>31.51</v>
      </c>
    </row>
    <row r="15" spans="8:12" x14ac:dyDescent="0.35">
      <c r="H15" t="s">
        <v>9</v>
      </c>
      <c r="J15">
        <v>0.69</v>
      </c>
      <c r="K15">
        <v>1.07</v>
      </c>
      <c r="L15">
        <v>1.26</v>
      </c>
    </row>
    <row r="16" spans="8:12" x14ac:dyDescent="0.35">
      <c r="H16" t="s">
        <v>5</v>
      </c>
      <c r="J16">
        <v>44.38</v>
      </c>
      <c r="K16">
        <v>42.17</v>
      </c>
      <c r="L16">
        <v>37.24</v>
      </c>
    </row>
    <row r="17" spans="8:12" x14ac:dyDescent="0.35">
      <c r="H17" t="s">
        <v>15</v>
      </c>
      <c r="J17">
        <v>0.23</v>
      </c>
      <c r="K17">
        <v>0.32</v>
      </c>
      <c r="L17">
        <v>0.26</v>
      </c>
    </row>
    <row r="18" spans="8:12" x14ac:dyDescent="0.35">
      <c r="H18" t="s">
        <v>23</v>
      </c>
      <c r="J18">
        <v>0.2</v>
      </c>
      <c r="K18">
        <v>0.24</v>
      </c>
      <c r="L18">
        <v>0.21</v>
      </c>
    </row>
    <row r="19" spans="8:12" x14ac:dyDescent="0.35">
      <c r="H19" t="s">
        <v>11</v>
      </c>
      <c r="J19">
        <v>0.81</v>
      </c>
      <c r="K19">
        <v>1.0900000000000001</v>
      </c>
      <c r="L19">
        <v>0.87</v>
      </c>
    </row>
    <row r="20" spans="8:12" x14ac:dyDescent="0.35">
      <c r="H20" t="s">
        <v>14</v>
      </c>
      <c r="J20">
        <v>0.14000000000000001</v>
      </c>
      <c r="K20">
        <v>0.28000000000000003</v>
      </c>
      <c r="L20">
        <v>0.16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 peak repeat</vt:lpstr>
      <vt:lpstr>ratio of N+S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Santoso</dc:creator>
  <cp:lastModifiedBy>Albert Santoso</cp:lastModifiedBy>
  <dcterms:created xsi:type="dcterms:W3CDTF">2023-04-12T06:04:59Z</dcterms:created>
  <dcterms:modified xsi:type="dcterms:W3CDTF">2023-04-21T12:47:57Z</dcterms:modified>
</cp:coreProperties>
</file>