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Katharina\Publication\Paper JFlowChem\2_Sacubitril\5_manuscript\upload data repository\"/>
    </mc:Choice>
  </mc:AlternateContent>
  <bookViews>
    <workbookView xWindow="0" yWindow="0" windowWidth="24120" windowHeight="12330" activeTab="5"/>
  </bookViews>
  <sheets>
    <sheet name="KHI-414" sheetId="6" r:id="rId1"/>
    <sheet name="KHI-418A" sheetId="13" r:id="rId2"/>
    <sheet name="KHI-418B" sheetId="9" r:id="rId3"/>
    <sheet name="KHI_424A" sheetId="10" r:id="rId4"/>
    <sheet name="KHI_424B" sheetId="11" r:id="rId5"/>
    <sheet name="KHI-426" sheetId="14" r:id="rId6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9" i="6" l="1"/>
  <c r="H38" i="14" l="1"/>
  <c r="G38" i="14"/>
  <c r="F38" i="14"/>
  <c r="H36" i="14"/>
  <c r="J36" i="14" s="1"/>
  <c r="G36" i="14"/>
  <c r="F36" i="14"/>
  <c r="H35" i="14"/>
  <c r="G35" i="14"/>
  <c r="F35" i="14"/>
  <c r="H34" i="14"/>
  <c r="G34" i="14"/>
  <c r="F34" i="14"/>
  <c r="H32" i="14"/>
  <c r="G32" i="14"/>
  <c r="F32" i="14"/>
  <c r="H31" i="14"/>
  <c r="G31" i="14"/>
  <c r="F31" i="14"/>
  <c r="H30" i="14"/>
  <c r="J30" i="14" s="1"/>
  <c r="G30" i="14"/>
  <c r="F30" i="14"/>
  <c r="N29" i="14"/>
  <c r="M29" i="14"/>
  <c r="L29" i="14"/>
  <c r="K29" i="14"/>
  <c r="J29" i="14"/>
  <c r="I29" i="14"/>
  <c r="H29" i="14"/>
  <c r="G29" i="14"/>
  <c r="E29" i="14"/>
  <c r="D29" i="14"/>
  <c r="B15" i="14"/>
  <c r="I31" i="14" l="1"/>
  <c r="I32" i="14"/>
  <c r="I34" i="14"/>
  <c r="J35" i="14"/>
  <c r="J32" i="14"/>
  <c r="J34" i="14"/>
  <c r="I38" i="14"/>
  <c r="K38" i="14" s="1"/>
  <c r="B16" i="14"/>
  <c r="L30" i="14" s="1"/>
  <c r="I30" i="14"/>
  <c r="J31" i="14"/>
  <c r="I35" i="14"/>
  <c r="I36" i="14"/>
  <c r="K36" i="14" s="1"/>
  <c r="J38" i="14"/>
  <c r="K35" i="14"/>
  <c r="K32" i="14" l="1"/>
  <c r="K30" i="14"/>
  <c r="L34" i="14"/>
  <c r="L35" i="14"/>
  <c r="L32" i="14"/>
  <c r="N32" i="14" s="1"/>
  <c r="K31" i="14"/>
  <c r="L38" i="14"/>
  <c r="N38" i="14" s="1"/>
  <c r="L31" i="14"/>
  <c r="N31" i="14" s="1"/>
  <c r="L36" i="14"/>
  <c r="K34" i="14"/>
  <c r="M34" i="14" s="1"/>
  <c r="M38" i="14"/>
  <c r="M30" i="14"/>
  <c r="M36" i="14"/>
  <c r="M32" i="14"/>
  <c r="M35" i="14"/>
  <c r="M31" i="14"/>
  <c r="N35" i="14"/>
  <c r="N34" i="14"/>
  <c r="N36" i="14"/>
  <c r="N30" i="14"/>
  <c r="O30" i="14" l="1"/>
  <c r="O34" i="14"/>
  <c r="H34" i="13" l="1"/>
  <c r="G34" i="13"/>
  <c r="F34" i="13"/>
  <c r="H32" i="13"/>
  <c r="G32" i="13"/>
  <c r="F32" i="13"/>
  <c r="H31" i="13"/>
  <c r="G31" i="13"/>
  <c r="I31" i="13" s="1"/>
  <c r="K31" i="13" s="1"/>
  <c r="F31" i="13"/>
  <c r="H30" i="13"/>
  <c r="G30" i="13"/>
  <c r="F30" i="13"/>
  <c r="N29" i="13"/>
  <c r="M29" i="13"/>
  <c r="L29" i="13"/>
  <c r="K29" i="13"/>
  <c r="J29" i="13"/>
  <c r="I29" i="13"/>
  <c r="H29" i="13"/>
  <c r="G29" i="13"/>
  <c r="E29" i="13"/>
  <c r="D29" i="13"/>
  <c r="B15" i="13"/>
  <c r="B16" i="13" s="1"/>
  <c r="J30" i="13" l="1"/>
  <c r="I34" i="13"/>
  <c r="J31" i="13"/>
  <c r="L31" i="13" s="1"/>
  <c r="I32" i="13"/>
  <c r="K32" i="13" s="1"/>
  <c r="L30" i="13"/>
  <c r="K34" i="13"/>
  <c r="M34" i="13" s="1"/>
  <c r="I30" i="13"/>
  <c r="K30" i="13" s="1"/>
  <c r="J32" i="13"/>
  <c r="L32" i="13" s="1"/>
  <c r="J34" i="13"/>
  <c r="L34" i="13" s="1"/>
  <c r="M31" i="13"/>
  <c r="N34" i="13" l="1"/>
  <c r="N30" i="13"/>
  <c r="M32" i="13"/>
  <c r="N31" i="13"/>
  <c r="M30" i="13"/>
  <c r="N32" i="13"/>
  <c r="H38" i="11"/>
  <c r="G38" i="11"/>
  <c r="F38" i="11"/>
  <c r="I36" i="11"/>
  <c r="H36" i="11"/>
  <c r="G36" i="11"/>
  <c r="F36" i="11"/>
  <c r="I35" i="11"/>
  <c r="H35" i="11"/>
  <c r="G35" i="11"/>
  <c r="F35" i="11"/>
  <c r="J35" i="11" s="1"/>
  <c r="H34" i="11"/>
  <c r="J34" i="11" s="1"/>
  <c r="G34" i="11"/>
  <c r="F34" i="11"/>
  <c r="I32" i="11"/>
  <c r="H32" i="11"/>
  <c r="J32" i="11" s="1"/>
  <c r="G32" i="11"/>
  <c r="F32" i="11"/>
  <c r="I31" i="11"/>
  <c r="H31" i="11"/>
  <c r="G31" i="11"/>
  <c r="F31" i="11"/>
  <c r="H30" i="11"/>
  <c r="J30" i="11" s="1"/>
  <c r="G30" i="11"/>
  <c r="I30" i="11" s="1"/>
  <c r="F30" i="11"/>
  <c r="N29" i="11"/>
  <c r="M29" i="11"/>
  <c r="L29" i="11"/>
  <c r="K29" i="11"/>
  <c r="J29" i="11"/>
  <c r="I29" i="11"/>
  <c r="H29" i="11"/>
  <c r="G29" i="11"/>
  <c r="E29" i="11"/>
  <c r="D29" i="11"/>
  <c r="B16" i="11"/>
  <c r="B15" i="11"/>
  <c r="H38" i="10"/>
  <c r="G38" i="10"/>
  <c r="F38" i="10"/>
  <c r="H36" i="10"/>
  <c r="G36" i="10"/>
  <c r="F36" i="10"/>
  <c r="H35" i="10"/>
  <c r="G35" i="10"/>
  <c r="F35" i="10"/>
  <c r="H34" i="10"/>
  <c r="G34" i="10"/>
  <c r="F34" i="10"/>
  <c r="H32" i="10"/>
  <c r="G32" i="10"/>
  <c r="I32" i="10" s="1"/>
  <c r="F32" i="10"/>
  <c r="H31" i="10"/>
  <c r="G31" i="10"/>
  <c r="I31" i="10" s="1"/>
  <c r="F31" i="10"/>
  <c r="H30" i="10"/>
  <c r="G30" i="10"/>
  <c r="F30" i="10"/>
  <c r="N29" i="10"/>
  <c r="M29" i="10"/>
  <c r="L29" i="10"/>
  <c r="K29" i="10"/>
  <c r="J29" i="10"/>
  <c r="I29" i="10"/>
  <c r="H29" i="10"/>
  <c r="G29" i="10"/>
  <c r="E29" i="10"/>
  <c r="D29" i="10"/>
  <c r="B15" i="10"/>
  <c r="B16" i="10" s="1"/>
  <c r="K30" i="11" l="1"/>
  <c r="L32" i="11"/>
  <c r="K36" i="11"/>
  <c r="L30" i="11"/>
  <c r="N30" i="11" s="1"/>
  <c r="L35" i="11"/>
  <c r="J31" i="11"/>
  <c r="L31" i="11" s="1"/>
  <c r="I38" i="11"/>
  <c r="K38" i="11" s="1"/>
  <c r="M31" i="11" s="1"/>
  <c r="L34" i="11"/>
  <c r="N34" i="11" s="1"/>
  <c r="K35" i="11"/>
  <c r="K31" i="11"/>
  <c r="K32" i="11"/>
  <c r="I34" i="11"/>
  <c r="K34" i="11" s="1"/>
  <c r="M34" i="11" s="1"/>
  <c r="J36" i="11"/>
  <c r="L36" i="11" s="1"/>
  <c r="J38" i="11"/>
  <c r="L38" i="11" s="1"/>
  <c r="N38" i="11" s="1"/>
  <c r="J30" i="10"/>
  <c r="J35" i="10"/>
  <c r="L35" i="10" s="1"/>
  <c r="I36" i="10"/>
  <c r="K36" i="10" s="1"/>
  <c r="I35" i="10"/>
  <c r="K35" i="10" s="1"/>
  <c r="I38" i="10"/>
  <c r="K38" i="10" s="1"/>
  <c r="L30" i="10"/>
  <c r="K31" i="10"/>
  <c r="J31" i="10"/>
  <c r="L31" i="10" s="1"/>
  <c r="N31" i="10" s="1"/>
  <c r="I34" i="10"/>
  <c r="K34" i="10" s="1"/>
  <c r="J36" i="10"/>
  <c r="L36" i="10" s="1"/>
  <c r="J38" i="10"/>
  <c r="L38" i="10" s="1"/>
  <c r="N38" i="10" s="1"/>
  <c r="K32" i="10"/>
  <c r="I30" i="10"/>
  <c r="K30" i="10" s="1"/>
  <c r="J32" i="10"/>
  <c r="L32" i="10" s="1"/>
  <c r="N32" i="10" s="1"/>
  <c r="J34" i="10"/>
  <c r="L34" i="10" s="1"/>
  <c r="O30" i="13"/>
  <c r="M30" i="11"/>
  <c r="M35" i="11"/>
  <c r="N36" i="11"/>
  <c r="M38" i="10"/>
  <c r="M34" i="10"/>
  <c r="M32" i="10"/>
  <c r="M31" i="10"/>
  <c r="M32" i="11" l="1"/>
  <c r="M38" i="11"/>
  <c r="N31" i="11"/>
  <c r="N32" i="11"/>
  <c r="O30" i="11"/>
  <c r="M36" i="11"/>
  <c r="O34" i="11" s="1"/>
  <c r="N35" i="11"/>
  <c r="M30" i="10"/>
  <c r="O30" i="10" s="1"/>
  <c r="M36" i="10"/>
  <c r="N36" i="10"/>
  <c r="M35" i="10"/>
  <c r="O34" i="10" s="1"/>
  <c r="N34" i="10"/>
  <c r="N30" i="10"/>
  <c r="N35" i="10"/>
  <c r="F30" i="9" l="1"/>
  <c r="G30" i="9"/>
  <c r="H30" i="9"/>
  <c r="J30" i="9" s="1"/>
  <c r="H38" i="9"/>
  <c r="G38" i="9"/>
  <c r="F38" i="9"/>
  <c r="H36" i="9"/>
  <c r="G36" i="9"/>
  <c r="F36" i="9"/>
  <c r="H35" i="9"/>
  <c r="G35" i="9"/>
  <c r="F35" i="9"/>
  <c r="H34" i="9"/>
  <c r="G34" i="9"/>
  <c r="F34" i="9"/>
  <c r="H32" i="9"/>
  <c r="G32" i="9"/>
  <c r="F32" i="9"/>
  <c r="H31" i="9"/>
  <c r="G31" i="9"/>
  <c r="F31" i="9"/>
  <c r="N29" i="9"/>
  <c r="M29" i="9"/>
  <c r="L29" i="9"/>
  <c r="K29" i="9"/>
  <c r="J29" i="9"/>
  <c r="I29" i="9"/>
  <c r="H29" i="9"/>
  <c r="G29" i="9"/>
  <c r="E29" i="9"/>
  <c r="D29" i="9"/>
  <c r="B15" i="9"/>
  <c r="I30" i="9" l="1"/>
  <c r="B16" i="9"/>
  <c r="L30" i="9" s="1"/>
  <c r="J32" i="9"/>
  <c r="L32" i="9" s="1"/>
  <c r="I36" i="9"/>
  <c r="I34" i="9"/>
  <c r="J31" i="9"/>
  <c r="L31" i="9" s="1"/>
  <c r="I32" i="9"/>
  <c r="K32" i="9" s="1"/>
  <c r="J34" i="9"/>
  <c r="J35" i="9"/>
  <c r="L35" i="9" s="1"/>
  <c r="I38" i="9"/>
  <c r="K38" i="9" s="1"/>
  <c r="J36" i="9"/>
  <c r="L36" i="9" s="1"/>
  <c r="J38" i="9"/>
  <c r="L38" i="9" s="1"/>
  <c r="I31" i="9"/>
  <c r="K31" i="9" s="1"/>
  <c r="I35" i="9"/>
  <c r="K35" i="9" s="1"/>
  <c r="K34" i="9" l="1"/>
  <c r="K30" i="9"/>
  <c r="M30" i="9" s="1"/>
  <c r="M31" i="9"/>
  <c r="M38" i="9"/>
  <c r="K36" i="9"/>
  <c r="M36" i="9" s="1"/>
  <c r="L34" i="9"/>
  <c r="N34" i="9" s="1"/>
  <c r="N36" i="9"/>
  <c r="N30" i="9"/>
  <c r="M34" i="9"/>
  <c r="N32" i="9"/>
  <c r="M35" i="9"/>
  <c r="M32" i="9"/>
  <c r="N35" i="9"/>
  <c r="N38" i="9"/>
  <c r="N31" i="9"/>
  <c r="O30" i="9" l="1"/>
  <c r="O34" i="9"/>
  <c r="G30" i="6" l="1"/>
  <c r="F42" i="6" l="1"/>
  <c r="F30" i="6" l="1"/>
  <c r="I30" i="6" s="1"/>
  <c r="G42" i="6" l="1"/>
  <c r="H42" i="6"/>
  <c r="J42" i="6" l="1"/>
  <c r="I42" i="6"/>
  <c r="H40" i="6"/>
  <c r="G40" i="6"/>
  <c r="F40" i="6"/>
  <c r="H39" i="6"/>
  <c r="G39" i="6"/>
  <c r="F39" i="6"/>
  <c r="H38" i="6"/>
  <c r="G38" i="6"/>
  <c r="F38" i="6"/>
  <c r="H36" i="6"/>
  <c r="G36" i="6"/>
  <c r="F36" i="6"/>
  <c r="H35" i="6"/>
  <c r="G35" i="6"/>
  <c r="F35" i="6"/>
  <c r="H34" i="6"/>
  <c r="G34" i="6"/>
  <c r="F34" i="6"/>
  <c r="H32" i="6"/>
  <c r="G32" i="6"/>
  <c r="F32" i="6"/>
  <c r="H31" i="6"/>
  <c r="G31" i="6"/>
  <c r="F31" i="6"/>
  <c r="H30" i="6"/>
  <c r="N29" i="6"/>
  <c r="M29" i="6"/>
  <c r="L29" i="6"/>
  <c r="K29" i="6"/>
  <c r="I29" i="6"/>
  <c r="H29" i="6"/>
  <c r="G29" i="6"/>
  <c r="E29" i="6"/>
  <c r="D29" i="6"/>
  <c r="B15" i="6"/>
  <c r="B16" i="6" s="1"/>
  <c r="J38" i="6" l="1"/>
  <c r="L38" i="6" s="1"/>
  <c r="L42" i="6"/>
  <c r="K42" i="6"/>
  <c r="I36" i="6"/>
  <c r="K36" i="6" s="1"/>
  <c r="J36" i="6"/>
  <c r="L36" i="6" s="1"/>
  <c r="I35" i="6"/>
  <c r="K35" i="6" s="1"/>
  <c r="J30" i="6"/>
  <c r="L30" i="6" s="1"/>
  <c r="K30" i="6"/>
  <c r="I32" i="6"/>
  <c r="K32" i="6" s="1"/>
  <c r="J32" i="6"/>
  <c r="L32" i="6" s="1"/>
  <c r="J31" i="6"/>
  <c r="L31" i="6" s="1"/>
  <c r="I31" i="6"/>
  <c r="K31" i="6" s="1"/>
  <c r="J35" i="6"/>
  <c r="L35" i="6" s="1"/>
  <c r="J34" i="6"/>
  <c r="L34" i="6" s="1"/>
  <c r="I34" i="6"/>
  <c r="K34" i="6" s="1"/>
  <c r="I40" i="6"/>
  <c r="K40" i="6" s="1"/>
  <c r="J40" i="6"/>
  <c r="L40" i="6" s="1"/>
  <c r="I39" i="6"/>
  <c r="K39" i="6" s="1"/>
  <c r="J39" i="6"/>
  <c r="L39" i="6" s="1"/>
  <c r="I38" i="6"/>
  <c r="K38" i="6" s="1"/>
  <c r="M30" i="6" l="1"/>
  <c r="M42" i="6"/>
  <c r="M31" i="6"/>
  <c r="N39" i="6"/>
  <c r="N38" i="6"/>
  <c r="M39" i="6"/>
  <c r="N34" i="6"/>
  <c r="N32" i="6"/>
  <c r="N40" i="6"/>
  <c r="M35" i="6"/>
  <c r="N35" i="6"/>
  <c r="N36" i="6"/>
  <c r="M32" i="6"/>
  <c r="M38" i="6"/>
  <c r="O38" i="6" s="1"/>
  <c r="M40" i="6"/>
  <c r="M36" i="6"/>
  <c r="M34" i="6"/>
  <c r="O34" i="6" s="1"/>
  <c r="N31" i="6"/>
  <c r="N42" i="6"/>
  <c r="N30" i="6"/>
  <c r="O30" i="6" l="1"/>
</calcChain>
</file>

<file path=xl/sharedStrings.xml><?xml version="1.0" encoding="utf-8"?>
<sst xmlns="http://schemas.openxmlformats.org/spreadsheetml/2006/main" count="351" uniqueCount="67">
  <si>
    <t>λ [nm]</t>
  </si>
  <si>
    <t>Time</t>
  </si>
  <si>
    <t>educt</t>
  </si>
  <si>
    <t>product</t>
  </si>
  <si>
    <t>compound</t>
  </si>
  <si>
    <t>CONDITIONS</t>
  </si>
  <si>
    <t>mM</t>
  </si>
  <si>
    <t>RETENTION</t>
  </si>
  <si>
    <t>CALIBRATION</t>
  </si>
  <si>
    <t>k=</t>
  </si>
  <si>
    <t>anisole</t>
  </si>
  <si>
    <t>Linear Factor</t>
  </si>
  <si>
    <t>CONCENTRATION</t>
  </si>
  <si>
    <t>calculated in stock</t>
  </si>
  <si>
    <t>HPLC method</t>
  </si>
  <si>
    <t>rt [min]</t>
  </si>
  <si>
    <t>Boc-Phe-OMe</t>
  </si>
  <si>
    <t>Phe-OMe</t>
  </si>
  <si>
    <t>concentration</t>
  </si>
  <si>
    <t>mg</t>
  </si>
  <si>
    <t>volume</t>
  </si>
  <si>
    <t>mL</t>
  </si>
  <si>
    <t>weight</t>
  </si>
  <si>
    <t>Conc. in reaction solution [mM]</t>
  </si>
  <si>
    <t>Date:</t>
  </si>
  <si>
    <t>Exp. No:</t>
  </si>
  <si>
    <t>Solvent</t>
  </si>
  <si>
    <t>Temperature</t>
  </si>
  <si>
    <t>Remarks</t>
  </si>
  <si>
    <t>° C</t>
  </si>
  <si>
    <t>MeOH-H3PO4_55-45_5 MIN</t>
  </si>
  <si>
    <t>BOC-deprotection of BOC-Phe-Ome in flow</t>
  </si>
  <si>
    <t>3τ</t>
  </si>
  <si>
    <r>
      <t>3,5</t>
    </r>
    <r>
      <rPr>
        <b/>
        <sz val="11"/>
        <color theme="1"/>
        <rFont val="Calibri"/>
        <family val="2"/>
      </rPr>
      <t>τ</t>
    </r>
  </si>
  <si>
    <t>4τ</t>
  </si>
  <si>
    <t>MeCN:H2O 65:35</t>
  </si>
  <si>
    <t>70 °C</t>
  </si>
  <si>
    <t>KHI-414</t>
  </si>
  <si>
    <t>70-80°C</t>
  </si>
  <si>
    <t xml:space="preserve">3m coil, 10 eq. HCl </t>
  </si>
  <si>
    <t>75 °C</t>
  </si>
  <si>
    <t>80 °C</t>
  </si>
  <si>
    <t>KHI-418A</t>
  </si>
  <si>
    <t>KHI-418B</t>
  </si>
  <si>
    <t>85 °C</t>
  </si>
  <si>
    <t>70-75°C</t>
  </si>
  <si>
    <t xml:space="preserve">3m coil, 15 eq. HCl </t>
  </si>
  <si>
    <t>85°C</t>
  </si>
  <si>
    <t>STOCK</t>
  </si>
  <si>
    <t xml:space="preserve">3m coil, 5 eq. HCl </t>
  </si>
  <si>
    <t>75°C</t>
  </si>
  <si>
    <t>Conversion [%]</t>
  </si>
  <si>
    <t>Yield [%]</t>
  </si>
  <si>
    <t>Mean Conversion [%]</t>
  </si>
  <si>
    <t>KHI-424A</t>
  </si>
  <si>
    <t>KHI-424B</t>
  </si>
  <si>
    <t>KHI-426</t>
  </si>
  <si>
    <t>70-85°C</t>
  </si>
  <si>
    <t xml:space="preserve">3m coil, 5-15 eq. HCl </t>
  </si>
  <si>
    <t>Conditions</t>
  </si>
  <si>
    <t>5 eq HCl, 70 °C</t>
  </si>
  <si>
    <t>15 eq HCl, 80 °C</t>
  </si>
  <si>
    <t>BOC-deprotection of BOC-Phe-OMe in flow</t>
  </si>
  <si>
    <t>HPLC-Area</t>
  </si>
  <si>
    <t>Concentration in samples [mM]</t>
  </si>
  <si>
    <t>Concentration normalized in sample [mM]</t>
  </si>
  <si>
    <t>Concentration normalized in sampe [mM]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</si>
</sst>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b/>
      <sz val="1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7" tint="0.39997558519241921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FF5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3" xfId="0" applyFont="1" applyBorder="1"/>
    <xf numFmtId="0" fontId="1" fillId="0" borderId="0" xfId="0" applyFont="1" applyFill="1" applyBorder="1"/>
    <xf numFmtId="0" fontId="0" fillId="0" borderId="0" xfId="0" applyFont="1" applyBorder="1"/>
    <xf numFmtId="0" fontId="0" fillId="0" borderId="4" xfId="0" applyFont="1" applyBorder="1"/>
    <xf numFmtId="0" fontId="0" fillId="0" borderId="3" xfId="0" applyFont="1" applyBorder="1"/>
    <xf numFmtId="0" fontId="0" fillId="0" borderId="0" xfId="0" applyFont="1"/>
    <xf numFmtId="0" fontId="0" fillId="0" borderId="0" xfId="0" applyFill="1"/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0" xfId="0" applyFont="1" applyFill="1" applyBorder="1"/>
    <xf numFmtId="0" fontId="0" fillId="0" borderId="6" xfId="0" applyFont="1" applyBorder="1"/>
    <xf numFmtId="0" fontId="1" fillId="0" borderId="0" xfId="0" applyFont="1" applyFill="1" applyAlignment="1">
      <alignment horizontal="center" vertical="center"/>
    </xf>
    <xf numFmtId="0" fontId="1" fillId="4" borderId="0" xfId="0" applyFont="1" applyFill="1"/>
    <xf numFmtId="0" fontId="1" fillId="6" borderId="0" xfId="0" applyFont="1" applyFill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2" xfId="0" applyFont="1" applyBorder="1"/>
    <xf numFmtId="0" fontId="0" fillId="7" borderId="0" xfId="0" applyFill="1"/>
    <xf numFmtId="0" fontId="1" fillId="8" borderId="0" xfId="0" applyFont="1" applyFill="1" applyAlignment="1">
      <alignment vertical="center"/>
    </xf>
    <xf numFmtId="0" fontId="0" fillId="8" borderId="0" xfId="0" applyFill="1" applyAlignment="1">
      <alignment vertical="center"/>
    </xf>
    <xf numFmtId="0" fontId="1" fillId="0" borderId="0" xfId="0" applyFont="1" applyFill="1"/>
    <xf numFmtId="0" fontId="0" fillId="0" borderId="0" xfId="0" applyFill="1" applyAlignment="1">
      <alignment vertical="center"/>
    </xf>
    <xf numFmtId="14" fontId="0" fillId="7" borderId="0" xfId="0" applyNumberFormat="1" applyFill="1"/>
    <xf numFmtId="164" fontId="0" fillId="0" borderId="0" xfId="0" applyNumberFormat="1"/>
    <xf numFmtId="0" fontId="2" fillId="0" borderId="3" xfId="0" applyFont="1" applyBorder="1"/>
    <xf numFmtId="0" fontId="0" fillId="0" borderId="0" xfId="0" applyAlignment="1">
      <alignment vertical="center"/>
    </xf>
    <xf numFmtId="0" fontId="3" fillId="7" borderId="0" xfId="0" applyFont="1" applyFill="1"/>
    <xf numFmtId="0" fontId="0" fillId="0" borderId="0" xfId="0" applyFont="1" applyFill="1" applyAlignment="1">
      <alignment vertical="center"/>
    </xf>
    <xf numFmtId="0" fontId="0" fillId="0" borderId="3" xfId="0" applyBorder="1"/>
    <xf numFmtId="0" fontId="3" fillId="6" borderId="3" xfId="0" applyFont="1" applyFill="1" applyBorder="1" applyAlignment="1">
      <alignment horizontal="center" vertical="center"/>
    </xf>
    <xf numFmtId="0" fontId="0" fillId="0" borderId="3" xfId="0" applyFont="1" applyFill="1" applyBorder="1"/>
    <xf numFmtId="164" fontId="1" fillId="0" borderId="0" xfId="0" applyNumberFormat="1" applyFont="1" applyFill="1"/>
    <xf numFmtId="164" fontId="1" fillId="0" borderId="0" xfId="0" applyNumberFormat="1" applyFont="1"/>
    <xf numFmtId="164" fontId="1" fillId="0" borderId="0" xfId="0" applyNumberFormat="1" applyFont="1" applyFill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9" borderId="0" xfId="0" applyFont="1" applyFill="1" applyAlignment="1">
      <alignment horizontal="center"/>
    </xf>
    <xf numFmtId="0" fontId="1" fillId="9" borderId="0" xfId="0" applyFont="1" applyFill="1" applyAlignment="1">
      <alignment vertical="center"/>
    </xf>
    <xf numFmtId="0" fontId="1" fillId="9" borderId="0" xfId="0" applyFont="1" applyFill="1" applyAlignment="1">
      <alignment horizontal="center" vertical="center"/>
    </xf>
    <xf numFmtId="164" fontId="1" fillId="9" borderId="6" xfId="0" applyNumberFormat="1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3" borderId="0" xfId="0" applyFont="1" applyFill="1" applyAlignment="1">
      <alignment horizontal="center" vertical="center" wrapText="1"/>
    </xf>
    <xf numFmtId="0" fontId="1" fillId="5" borderId="6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9" borderId="6" xfId="0" applyFont="1" applyFill="1" applyBorder="1" applyAlignment="1">
      <alignment horizontal="center" vertical="center"/>
    </xf>
    <xf numFmtId="164" fontId="1" fillId="9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FFFF"/>
      <color rgb="FFFFFF66"/>
      <color rgb="FFFF5050"/>
      <color rgb="FFCCCCFF"/>
      <color rgb="FFCCFF99"/>
      <color rgb="FFCC99FF"/>
      <color rgb="FF008000"/>
      <color rgb="FF000099"/>
      <color rgb="FF99FF33"/>
      <color rgb="FF5CD6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1"/>
  <sheetViews>
    <sheetView zoomScale="85" zoomScaleNormal="85" workbookViewId="0">
      <selection activeCell="O19" sqref="O19"/>
    </sheetView>
  </sheetViews>
  <sheetFormatPr defaultColWidth="8.85546875" defaultRowHeight="15" x14ac:dyDescent="0.25"/>
  <cols>
    <col min="1" max="1" width="17.85546875" bestFit="1" customWidth="1"/>
    <col min="2" max="2" width="35.140625" customWidth="1"/>
    <col min="3" max="3" width="13.5703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23" customWidth="1"/>
    <col min="11" max="11" width="15.28515625" customWidth="1"/>
    <col min="12" max="13" width="17.85546875" bestFit="1" customWidth="1"/>
    <col min="14" max="14" width="19" customWidth="1"/>
    <col min="15" max="15" width="20.7109375" bestFit="1" customWidth="1"/>
    <col min="16" max="16" width="12" bestFit="1" customWidth="1"/>
  </cols>
  <sheetData>
    <row r="1" spans="1:4" x14ac:dyDescent="0.25">
      <c r="A1" s="23" t="s">
        <v>62</v>
      </c>
      <c r="B1" s="24"/>
    </row>
    <row r="2" spans="1:4" x14ac:dyDescent="0.25">
      <c r="A2" s="20"/>
      <c r="B2" s="26"/>
    </row>
    <row r="3" spans="1:4" x14ac:dyDescent="0.25">
      <c r="A3" s="1" t="s">
        <v>24</v>
      </c>
      <c r="B3" s="27">
        <v>43697</v>
      </c>
    </row>
    <row r="4" spans="1:4" x14ac:dyDescent="0.25">
      <c r="A4" s="1" t="s">
        <v>25</v>
      </c>
      <c r="B4" s="22" t="s">
        <v>37</v>
      </c>
    </row>
    <row r="6" spans="1:4" x14ac:dyDescent="0.25">
      <c r="A6" s="17" t="s">
        <v>7</v>
      </c>
      <c r="B6" s="1" t="s">
        <v>4</v>
      </c>
      <c r="C6" s="2" t="s">
        <v>0</v>
      </c>
      <c r="D6" s="2" t="s">
        <v>15</v>
      </c>
    </row>
    <row r="7" spans="1:4" x14ac:dyDescent="0.25">
      <c r="A7" s="1" t="s">
        <v>2</v>
      </c>
      <c r="B7" t="s">
        <v>16</v>
      </c>
      <c r="C7">
        <v>210</v>
      </c>
      <c r="D7">
        <v>3.6</v>
      </c>
    </row>
    <row r="8" spans="1:4" x14ac:dyDescent="0.25">
      <c r="A8" s="1" t="s">
        <v>3</v>
      </c>
      <c r="B8" t="s">
        <v>17</v>
      </c>
      <c r="C8">
        <v>210</v>
      </c>
      <c r="D8">
        <v>0.5</v>
      </c>
    </row>
    <row r="9" spans="1:4" x14ac:dyDescent="0.25">
      <c r="A9" s="1" t="s">
        <v>10</v>
      </c>
      <c r="C9">
        <v>270</v>
      </c>
      <c r="D9">
        <v>1.6</v>
      </c>
    </row>
    <row r="10" spans="1:4" x14ac:dyDescent="0.25">
      <c r="A10" s="1" t="s">
        <v>14</v>
      </c>
      <c r="B10" t="s">
        <v>30</v>
      </c>
    </row>
    <row r="11" spans="1:4" x14ac:dyDescent="0.25">
      <c r="A11" s="1"/>
    </row>
    <row r="12" spans="1:4" x14ac:dyDescent="0.25">
      <c r="A12" s="17" t="s">
        <v>12</v>
      </c>
      <c r="B12" t="s">
        <v>13</v>
      </c>
    </row>
    <row r="13" spans="1:4" x14ac:dyDescent="0.25">
      <c r="A13" s="1" t="s">
        <v>10</v>
      </c>
      <c r="B13" s="22">
        <v>136.80000000000001</v>
      </c>
      <c r="C13" t="s">
        <v>19</v>
      </c>
      <c r="D13" t="s">
        <v>22</v>
      </c>
    </row>
    <row r="14" spans="1:4" x14ac:dyDescent="0.25">
      <c r="A14" s="25"/>
      <c r="B14" s="22">
        <v>40</v>
      </c>
      <c r="C14" t="s">
        <v>21</v>
      </c>
      <c r="D14" t="s">
        <v>20</v>
      </c>
    </row>
    <row r="15" spans="1:4" x14ac:dyDescent="0.25">
      <c r="B15" s="10">
        <f>(B13/108.14)/B14*1000</f>
        <v>31.625670427223973</v>
      </c>
      <c r="C15" t="s">
        <v>6</v>
      </c>
      <c r="D15" t="s">
        <v>18</v>
      </c>
    </row>
    <row r="16" spans="1:4" x14ac:dyDescent="0.25">
      <c r="A16" s="1" t="s">
        <v>11</v>
      </c>
      <c r="B16">
        <f>B15/F42</f>
        <v>5.6168937122924092</v>
      </c>
    </row>
    <row r="17" spans="1:19" x14ac:dyDescent="0.25">
      <c r="A17" s="1"/>
    </row>
    <row r="18" spans="1:19" x14ac:dyDescent="0.25">
      <c r="A18" s="17" t="s">
        <v>8</v>
      </c>
    </row>
    <row r="19" spans="1:19" x14ac:dyDescent="0.25">
      <c r="A19" t="s">
        <v>16</v>
      </c>
      <c r="B19" t="s">
        <v>9</v>
      </c>
      <c r="C19">
        <v>985.18</v>
      </c>
    </row>
    <row r="20" spans="1:19" x14ac:dyDescent="0.25">
      <c r="A20" t="s">
        <v>17</v>
      </c>
      <c r="B20" t="s">
        <v>9</v>
      </c>
      <c r="C20">
        <v>904.37</v>
      </c>
      <c r="N20" s="10"/>
      <c r="O20" s="10"/>
      <c r="P20" s="10"/>
      <c r="Q20" s="10"/>
      <c r="R20" s="10"/>
    </row>
    <row r="21" spans="1:19" x14ac:dyDescent="0.25">
      <c r="A21" t="s">
        <v>10</v>
      </c>
      <c r="B21" t="s">
        <v>9</v>
      </c>
      <c r="C21">
        <v>156.94999999999999</v>
      </c>
      <c r="N21" s="10"/>
      <c r="O21" s="10"/>
      <c r="P21" s="10"/>
      <c r="Q21" s="10"/>
      <c r="R21" s="10"/>
    </row>
    <row r="22" spans="1:19" x14ac:dyDescent="0.25">
      <c r="N22" s="10"/>
      <c r="O22" s="10"/>
      <c r="P22" s="10"/>
      <c r="Q22" s="10"/>
      <c r="R22" s="10"/>
    </row>
    <row r="23" spans="1:19" x14ac:dyDescent="0.25">
      <c r="A23" s="17" t="s">
        <v>5</v>
      </c>
      <c r="N23" s="10"/>
      <c r="O23" s="10"/>
      <c r="P23" s="10"/>
      <c r="Q23" s="10"/>
      <c r="R23" s="10"/>
    </row>
    <row r="24" spans="1:19" x14ac:dyDescent="0.25">
      <c r="A24" t="s">
        <v>26</v>
      </c>
      <c r="B24" s="31" t="s">
        <v>35</v>
      </c>
      <c r="N24" s="10"/>
      <c r="O24" s="10"/>
      <c r="P24" s="10"/>
      <c r="Q24" s="10"/>
      <c r="R24" s="10"/>
    </row>
    <row r="25" spans="1:19" x14ac:dyDescent="0.25">
      <c r="A25" t="s">
        <v>27</v>
      </c>
      <c r="B25" s="31" t="s">
        <v>38</v>
      </c>
      <c r="N25" s="10"/>
      <c r="O25" s="10"/>
      <c r="P25" s="10"/>
      <c r="Q25" s="10"/>
      <c r="R25" s="10"/>
    </row>
    <row r="26" spans="1:19" x14ac:dyDescent="0.25">
      <c r="A26" t="s">
        <v>28</v>
      </c>
      <c r="B26" s="31" t="s">
        <v>39</v>
      </c>
      <c r="N26" s="10"/>
      <c r="O26" s="10"/>
      <c r="P26" s="10"/>
      <c r="Q26" s="10"/>
      <c r="R26" s="10"/>
    </row>
    <row r="27" spans="1:19" x14ac:dyDescent="0.25">
      <c r="N27" s="10"/>
      <c r="O27" s="10"/>
      <c r="P27" s="10"/>
      <c r="Q27" s="10"/>
      <c r="R27" s="10"/>
    </row>
    <row r="28" spans="1:19" ht="15" customHeight="1" x14ac:dyDescent="0.25">
      <c r="B28" s="1"/>
      <c r="C28" s="47" t="s">
        <v>63</v>
      </c>
      <c r="D28" s="47"/>
      <c r="E28" s="47"/>
      <c r="F28" s="48" t="s">
        <v>64</v>
      </c>
      <c r="G28" s="49"/>
      <c r="H28" s="49"/>
      <c r="I28" s="50" t="s">
        <v>65</v>
      </c>
      <c r="J28" s="51"/>
      <c r="K28" s="44" t="s">
        <v>23</v>
      </c>
      <c r="L28" s="45"/>
      <c r="M28" s="18" t="s">
        <v>51</v>
      </c>
      <c r="N28" s="34" t="s">
        <v>52</v>
      </c>
      <c r="O28" s="40" t="s">
        <v>53</v>
      </c>
      <c r="P28" s="16"/>
      <c r="Q28" s="16"/>
      <c r="R28" s="10"/>
      <c r="S28" s="10"/>
    </row>
    <row r="29" spans="1:19" x14ac:dyDescent="0.25">
      <c r="A29" s="21" t="s">
        <v>27</v>
      </c>
      <c r="B29" s="3" t="s">
        <v>1</v>
      </c>
      <c r="C29" s="21" t="s">
        <v>10</v>
      </c>
      <c r="D29" s="11" t="str">
        <f>$B$7</f>
        <v>Boc-Phe-OMe</v>
      </c>
      <c r="E29" s="11" t="str">
        <f>$B$8</f>
        <v>Phe-OMe</v>
      </c>
      <c r="F29" s="13" t="s">
        <v>10</v>
      </c>
      <c r="G29" s="11" t="str">
        <f>$B$7</f>
        <v>Boc-Phe-OMe</v>
      </c>
      <c r="H29" s="12" t="str">
        <f>$B$8</f>
        <v>Phe-OMe</v>
      </c>
      <c r="I29" s="11" t="str">
        <f>$B$7</f>
        <v>Boc-Phe-OMe</v>
      </c>
      <c r="J29" s="12" t="str">
        <f>$B$8</f>
        <v>Phe-OMe</v>
      </c>
      <c r="K29" s="11" t="str">
        <f>$B$7</f>
        <v>Boc-Phe-OMe</v>
      </c>
      <c r="L29" s="12" t="str">
        <f>$B$8</f>
        <v>Phe-OMe</v>
      </c>
      <c r="M29" s="11" t="str">
        <f>B7</f>
        <v>Boc-Phe-OMe</v>
      </c>
      <c r="N29" s="12" t="str">
        <f>B8</f>
        <v>Phe-OMe</v>
      </c>
      <c r="P29" s="10"/>
      <c r="Q29" s="10"/>
      <c r="R29" s="10"/>
      <c r="S29" s="10"/>
    </row>
    <row r="30" spans="1:19" x14ac:dyDescent="0.25">
      <c r="A30" s="46" t="s">
        <v>36</v>
      </c>
      <c r="B30" s="29" t="s">
        <v>32</v>
      </c>
      <c r="C30" s="6">
        <v>854.4</v>
      </c>
      <c r="D30" s="7">
        <v>665.4</v>
      </c>
      <c r="E30" s="7">
        <v>1322.8</v>
      </c>
      <c r="F30" s="15">
        <f>C30/$C$21</f>
        <v>5.4437719018795798</v>
      </c>
      <c r="G30" s="6">
        <f>D30/$C$19</f>
        <v>0.6754095698248036</v>
      </c>
      <c r="H30" s="8">
        <f>E30/$C$20</f>
        <v>1.4626756747791279</v>
      </c>
      <c r="I30" s="6">
        <f>(G30/F30)*$F$42</f>
        <v>0.69857143826565893</v>
      </c>
      <c r="J30" s="8">
        <f t="shared" ref="J30:J40" si="0">(H30/F30)*$F$42</f>
        <v>1.5128353157798633</v>
      </c>
      <c r="K30" s="9">
        <f>I30*$B$16</f>
        <v>3.9238015191814446</v>
      </c>
      <c r="L30" s="8">
        <f>J30*$B$16</f>
        <v>8.4974351729378164</v>
      </c>
      <c r="M30" s="14">
        <f>(($K$42-K30)/$K$42)*100</f>
        <v>68.795347560618353</v>
      </c>
      <c r="N30" s="35">
        <f t="shared" ref="N30" si="1">(L30/$K$42)*100</f>
        <v>67.577197751077122</v>
      </c>
      <c r="O30" s="43">
        <f>(M30+M31+M32)/3</f>
        <v>69.45748359585501</v>
      </c>
      <c r="P30" s="10"/>
      <c r="Q30" s="10"/>
      <c r="R30" s="10"/>
      <c r="S30" s="10"/>
    </row>
    <row r="31" spans="1:19" ht="14.25" customHeight="1" x14ac:dyDescent="0.25">
      <c r="A31" s="46"/>
      <c r="B31" s="4" t="s">
        <v>33</v>
      </c>
      <c r="C31" s="6">
        <v>838.8</v>
      </c>
      <c r="D31" s="6">
        <v>620.4</v>
      </c>
      <c r="E31" s="14">
        <v>1343.2</v>
      </c>
      <c r="F31" s="15">
        <f t="shared" ref="F31:F40" si="2">C31/$C$21</f>
        <v>5.3443771901879584</v>
      </c>
      <c r="G31" s="6">
        <f t="shared" ref="G31:G40" si="3">D31/$C$19</f>
        <v>0.6297326376905743</v>
      </c>
      <c r="H31" s="8">
        <f t="shared" ref="H31:H40" si="4">E31/$C$20</f>
        <v>1.4852328140031181</v>
      </c>
      <c r="I31" s="6">
        <f t="shared" ref="I31:I40" si="5">(G31/F31)*$F$42</f>
        <v>0.66344150205908503</v>
      </c>
      <c r="J31" s="8">
        <f t="shared" si="0"/>
        <v>1.5647356196167805</v>
      </c>
      <c r="K31" s="9">
        <f t="shared" ref="K31:K42" si="6">I31*$B$16</f>
        <v>3.7264804013895061</v>
      </c>
      <c r="L31" s="8">
        <f t="shared" ref="L31:L42" si="7">J31*$B$16</f>
        <v>8.7889536632254615</v>
      </c>
      <c r="M31" s="14">
        <f>(($K$42-K31)/$K$42)*100</f>
        <v>70.364574971726626</v>
      </c>
      <c r="N31" s="35">
        <f t="shared" ref="N31:N42" si="8">(L31/$K$42)*100</f>
        <v>69.895544671687134</v>
      </c>
      <c r="O31" s="43"/>
      <c r="P31" s="10"/>
      <c r="Q31" s="10"/>
      <c r="R31" s="10"/>
      <c r="S31" s="10"/>
    </row>
    <row r="32" spans="1:19" x14ac:dyDescent="0.25">
      <c r="A32" s="46"/>
      <c r="B32" s="29" t="s">
        <v>34</v>
      </c>
      <c r="C32" s="6">
        <v>904.5</v>
      </c>
      <c r="D32" s="6">
        <v>695</v>
      </c>
      <c r="E32" s="14">
        <v>1408.3</v>
      </c>
      <c r="F32" s="15">
        <f t="shared" si="2"/>
        <v>5.762981841350749</v>
      </c>
      <c r="G32" s="6">
        <f t="shared" si="3"/>
        <v>0.70545484073976328</v>
      </c>
      <c r="H32" s="8">
        <f t="shared" si="4"/>
        <v>1.5572166259384985</v>
      </c>
      <c r="I32" s="6">
        <f t="shared" si="5"/>
        <v>0.68923210918930777</v>
      </c>
      <c r="J32" s="8">
        <f t="shared" si="0"/>
        <v>1.5214066692557782</v>
      </c>
      <c r="K32" s="9">
        <f t="shared" si="6"/>
        <v>3.8713435004154579</v>
      </c>
      <c r="L32" s="8">
        <f t="shared" si="7"/>
        <v>8.5455795543825168</v>
      </c>
      <c r="M32" s="14">
        <f t="shared" ref="M32:M42" si="9">(($K$42-K32)/$K$42)*100</f>
        <v>69.212528255220036</v>
      </c>
      <c r="N32" s="35">
        <f t="shared" si="8"/>
        <v>67.960073562339943</v>
      </c>
      <c r="O32" s="43"/>
      <c r="P32" s="10"/>
      <c r="Q32" s="10"/>
      <c r="R32" s="10"/>
      <c r="S32" s="10"/>
    </row>
    <row r="33" spans="1:19" x14ac:dyDescent="0.25">
      <c r="A33" s="30"/>
      <c r="B33" s="4"/>
      <c r="C33" s="6"/>
      <c r="D33" s="14"/>
      <c r="E33" s="14"/>
      <c r="F33" s="15"/>
      <c r="G33" s="6"/>
      <c r="H33" s="8"/>
      <c r="I33" s="6"/>
      <c r="J33" s="8"/>
      <c r="K33" s="9"/>
      <c r="L33" s="8"/>
      <c r="M33" s="14"/>
      <c r="N33" s="35"/>
      <c r="O33" s="38"/>
      <c r="P33" s="10"/>
      <c r="Q33" s="10"/>
      <c r="R33" s="10"/>
      <c r="S33" s="10"/>
    </row>
    <row r="34" spans="1:19" x14ac:dyDescent="0.25">
      <c r="A34" s="46" t="s">
        <v>40</v>
      </c>
      <c r="B34" s="29" t="s">
        <v>32</v>
      </c>
      <c r="C34" s="14">
        <v>895.4</v>
      </c>
      <c r="D34" s="14">
        <v>264.60000000000002</v>
      </c>
      <c r="E34" s="14">
        <v>1794.6</v>
      </c>
      <c r="F34" s="15">
        <f t="shared" si="2"/>
        <v>5.7050015928639697</v>
      </c>
      <c r="G34" s="6">
        <f t="shared" si="3"/>
        <v>0.26858036094926818</v>
      </c>
      <c r="H34" s="8">
        <f t="shared" si="4"/>
        <v>1.984364806439842</v>
      </c>
      <c r="I34" s="6">
        <f t="shared" si="5"/>
        <v>0.26507087890425318</v>
      </c>
      <c r="J34" s="8">
        <f t="shared" si="0"/>
        <v>1.9584355365768242</v>
      </c>
      <c r="K34" s="9">
        <f t="shared" si="6"/>
        <v>1.4888749530291223</v>
      </c>
      <c r="L34" s="8">
        <f t="shared" si="7"/>
        <v>11.000324251328374</v>
      </c>
      <c r="M34" s="14">
        <f t="shared" si="9"/>
        <v>88.159486353258131</v>
      </c>
      <c r="N34" s="35">
        <f t="shared" si="8"/>
        <v>87.481819175912747</v>
      </c>
      <c r="O34" s="43">
        <f>(M34+M35+M36)/3</f>
        <v>86.597816954056313</v>
      </c>
    </row>
    <row r="35" spans="1:19" x14ac:dyDescent="0.25">
      <c r="A35" s="46"/>
      <c r="B35" s="4" t="s">
        <v>33</v>
      </c>
      <c r="C35" s="14">
        <v>908.2</v>
      </c>
      <c r="D35" s="14">
        <v>318.89999999999998</v>
      </c>
      <c r="E35" s="14">
        <v>1778.5</v>
      </c>
      <c r="F35" s="15">
        <f t="shared" si="2"/>
        <v>5.7865562280981209</v>
      </c>
      <c r="G35" s="6">
        <f t="shared" si="3"/>
        <v>0.32369719239123812</v>
      </c>
      <c r="H35" s="8">
        <f t="shared" si="4"/>
        <v>1.966562358326791</v>
      </c>
      <c r="I35" s="6">
        <f t="shared" si="5"/>
        <v>0.31496499550334411</v>
      </c>
      <c r="J35" s="8">
        <f t="shared" si="0"/>
        <v>1.9135115129414064</v>
      </c>
      <c r="K35" s="9">
        <f t="shared" si="6"/>
        <v>1.7691249028349405</v>
      </c>
      <c r="L35" s="8">
        <f t="shared" si="7"/>
        <v>10.74799078543972</v>
      </c>
      <c r="M35" s="14">
        <f t="shared" si="9"/>
        <v>85.930754283836563</v>
      </c>
      <c r="N35" s="35">
        <f t="shared" si="8"/>
        <v>85.475097362031946</v>
      </c>
      <c r="O35" s="43"/>
    </row>
    <row r="36" spans="1:19" x14ac:dyDescent="0.25">
      <c r="A36" s="46"/>
      <c r="B36" s="29" t="s">
        <v>34</v>
      </c>
      <c r="C36" s="14">
        <v>931.3</v>
      </c>
      <c r="D36" s="14">
        <v>332.3</v>
      </c>
      <c r="E36" s="14">
        <v>1808.6</v>
      </c>
      <c r="F36" s="15">
        <f t="shared" si="2"/>
        <v>5.9337368588722521</v>
      </c>
      <c r="G36" s="6">
        <f t="shared" si="3"/>
        <v>0.33729876773787532</v>
      </c>
      <c r="H36" s="8">
        <f t="shared" si="4"/>
        <v>1.9998451961033648</v>
      </c>
      <c r="I36" s="6">
        <f t="shared" si="5"/>
        <v>0.32005897245781217</v>
      </c>
      <c r="J36" s="8">
        <f t="shared" si="0"/>
        <v>1.8976304088870866</v>
      </c>
      <c r="K36" s="9">
        <f t="shared" si="6"/>
        <v>1.7977372299610546</v>
      </c>
      <c r="L36" s="8">
        <f t="shared" si="7"/>
        <v>10.658788311932749</v>
      </c>
      <c r="M36" s="14">
        <f t="shared" si="9"/>
        <v>85.703210225074258</v>
      </c>
      <c r="N36" s="35">
        <f t="shared" si="8"/>
        <v>84.765700577074583</v>
      </c>
      <c r="O36" s="43"/>
    </row>
    <row r="37" spans="1:19" x14ac:dyDescent="0.25">
      <c r="A37" s="30"/>
      <c r="B37" s="33"/>
      <c r="C37" s="6"/>
      <c r="F37" s="15"/>
      <c r="G37" s="6"/>
      <c r="H37" s="8"/>
      <c r="I37" s="6"/>
      <c r="J37" s="8"/>
      <c r="K37" s="9"/>
      <c r="L37" s="8"/>
      <c r="M37" s="14"/>
      <c r="N37" s="35"/>
      <c r="O37" s="39"/>
    </row>
    <row r="38" spans="1:19" x14ac:dyDescent="0.25">
      <c r="A38" s="46" t="s">
        <v>41</v>
      </c>
      <c r="B38" s="29" t="s">
        <v>32</v>
      </c>
      <c r="C38" s="14">
        <v>905.7</v>
      </c>
      <c r="D38">
        <v>79.3</v>
      </c>
      <c r="E38">
        <v>1998.8</v>
      </c>
      <c r="F38" s="15">
        <f t="shared" si="2"/>
        <v>5.7706275884039506</v>
      </c>
      <c r="G38" s="6">
        <f t="shared" si="3"/>
        <v>8.0492904849875146E-2</v>
      </c>
      <c r="H38" s="8">
        <f t="shared" si="4"/>
        <v>2.2101573471035083</v>
      </c>
      <c r="I38" s="6">
        <f t="shared" si="5"/>
        <v>7.8537683577160941E-2</v>
      </c>
      <c r="J38" s="8">
        <f t="shared" si="0"/>
        <v>2.1564712903117704</v>
      </c>
      <c r="K38" s="9">
        <f>I38*$B$16</f>
        <v>0.4411378210625661</v>
      </c>
      <c r="L38" s="8">
        <f t="shared" si="7"/>
        <v>12.112670031291282</v>
      </c>
      <c r="M38" s="14">
        <f t="shared" si="9"/>
        <v>96.491781677327253</v>
      </c>
      <c r="N38" s="35">
        <f>(L38/$K$42)*100</f>
        <v>96.327924996116536</v>
      </c>
      <c r="O38" s="43">
        <f>(M38+M39+M40)/3</f>
        <v>96.875224075383287</v>
      </c>
    </row>
    <row r="39" spans="1:19" x14ac:dyDescent="0.25">
      <c r="A39" s="46"/>
      <c r="B39" s="4" t="s">
        <v>33</v>
      </c>
      <c r="C39" s="14">
        <v>893.2</v>
      </c>
      <c r="D39">
        <v>67.099999999999994</v>
      </c>
      <c r="E39">
        <v>1994.2</v>
      </c>
      <c r="F39" s="15">
        <f t="shared" si="2"/>
        <v>5.6909843899331003</v>
      </c>
      <c r="G39" s="6">
        <f t="shared" si="3"/>
        <v>6.8109381026817434E-2</v>
      </c>
      <c r="H39" s="8">
        <f t="shared" si="4"/>
        <v>2.2050709333569225</v>
      </c>
      <c r="I39" s="6">
        <f t="shared" si="5"/>
        <v>6.738497538445877E-2</v>
      </c>
      <c r="J39" s="8">
        <f t="shared" si="0"/>
        <v>2.1816179845583434</v>
      </c>
      <c r="K39" s="9">
        <f t="shared" si="6"/>
        <v>0.37849424453994523</v>
      </c>
      <c r="L39" s="8">
        <f t="shared" si="7"/>
        <v>12.253916340089798</v>
      </c>
      <c r="M39" s="14">
        <f t="shared" si="9"/>
        <v>96.989964631636312</v>
      </c>
      <c r="N39" s="35">
        <f>(L39/$K$42)*100</f>
        <v>97.451208616059347</v>
      </c>
      <c r="O39" s="43"/>
    </row>
    <row r="40" spans="1:19" x14ac:dyDescent="0.25">
      <c r="A40" s="46"/>
      <c r="B40" s="29" t="s">
        <v>34</v>
      </c>
      <c r="C40" s="14">
        <v>917.5</v>
      </c>
      <c r="D40">
        <v>65.400000000000006</v>
      </c>
      <c r="E40">
        <v>2045.6</v>
      </c>
      <c r="F40" s="15">
        <f t="shared" si="2"/>
        <v>5.8458107677604341</v>
      </c>
      <c r="G40" s="6">
        <f t="shared" si="3"/>
        <v>6.63838080350799E-2</v>
      </c>
      <c r="H40" s="8">
        <f t="shared" si="4"/>
        <v>2.2619060782644271</v>
      </c>
      <c r="I40" s="6">
        <f t="shared" si="5"/>
        <v>6.3938279194114558E-2</v>
      </c>
      <c r="J40" s="8">
        <f t="shared" si="0"/>
        <v>2.1785791840460758</v>
      </c>
      <c r="K40" s="9">
        <f t="shared" si="6"/>
        <v>0.35913451838021865</v>
      </c>
      <c r="L40" s="8">
        <f t="shared" si="7"/>
        <v>12.236847720599529</v>
      </c>
      <c r="M40" s="14">
        <f t="shared" si="9"/>
        <v>97.143925917186237</v>
      </c>
      <c r="N40" s="35">
        <f t="shared" si="8"/>
        <v>97.315467718817175</v>
      </c>
      <c r="O40" s="43"/>
    </row>
    <row r="41" spans="1:19" x14ac:dyDescent="0.25">
      <c r="B41" s="33"/>
      <c r="C41" s="20"/>
      <c r="F41" s="15"/>
      <c r="G41" s="6"/>
      <c r="H41" s="8"/>
      <c r="I41" s="6"/>
      <c r="J41" s="8"/>
      <c r="K41" s="9"/>
      <c r="L41" s="8"/>
      <c r="M41" s="14"/>
      <c r="N41" s="35"/>
    </row>
    <row r="42" spans="1:19" x14ac:dyDescent="0.25">
      <c r="A42" t="s">
        <v>48</v>
      </c>
      <c r="B42" s="33">
        <v>0</v>
      </c>
      <c r="C42" s="20">
        <v>883.7</v>
      </c>
      <c r="D42">
        <v>2205.5</v>
      </c>
      <c r="E42" s="28">
        <v>0</v>
      </c>
      <c r="F42" s="15">
        <f>C42/$C$21</f>
        <v>5.6304555590952541</v>
      </c>
      <c r="G42" s="6">
        <f>D42/$C$19</f>
        <v>2.2386771960453928</v>
      </c>
      <c r="H42" s="8">
        <f t="shared" ref="H42" si="10">E42/$C$20</f>
        <v>0</v>
      </c>
      <c r="I42" s="6">
        <f>(G42/F42)*$F$42</f>
        <v>2.2386771960453928</v>
      </c>
      <c r="J42" s="8">
        <f>(H42/F42)*$F$42</f>
        <v>0</v>
      </c>
      <c r="K42" s="9">
        <f t="shared" si="6"/>
        <v>12.574411866319767</v>
      </c>
      <c r="L42" s="8">
        <f t="shared" si="7"/>
        <v>0</v>
      </c>
      <c r="M42" s="14">
        <f t="shared" si="9"/>
        <v>0</v>
      </c>
      <c r="N42" s="35">
        <f t="shared" si="8"/>
        <v>0</v>
      </c>
    </row>
    <row r="43" spans="1:19" x14ac:dyDescent="0.25">
      <c r="B43" s="16"/>
      <c r="C43" s="5"/>
    </row>
    <row r="45" spans="1:19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9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9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</row>
    <row r="48" spans="1:19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</row>
    <row r="49" spans="2:11" x14ac:dyDescent="0.25">
      <c r="B49" s="10"/>
      <c r="C49" s="10"/>
      <c r="D49" s="10"/>
      <c r="E49" s="10"/>
      <c r="F49" s="10"/>
      <c r="G49" s="10"/>
      <c r="H49" s="10"/>
      <c r="I49" s="10"/>
      <c r="J49" s="10"/>
      <c r="K49" s="10"/>
    </row>
    <row r="50" spans="2:11" x14ac:dyDescent="0.25">
      <c r="B50" s="10"/>
      <c r="C50" s="10"/>
      <c r="D50" s="10"/>
      <c r="E50" s="10"/>
      <c r="F50" s="10"/>
      <c r="G50" s="10"/>
      <c r="H50" s="10"/>
      <c r="I50" s="10"/>
      <c r="J50" s="10"/>
      <c r="K50" s="10"/>
    </row>
    <row r="51" spans="2:11" x14ac:dyDescent="0.25">
      <c r="B51" s="10"/>
      <c r="C51" s="10"/>
      <c r="D51" s="10"/>
      <c r="E51" s="10"/>
      <c r="F51" s="10"/>
      <c r="G51" s="10"/>
      <c r="H51" s="10"/>
      <c r="I51" s="10"/>
      <c r="J51" s="10"/>
      <c r="K51" s="10"/>
    </row>
  </sheetData>
  <mergeCells count="10">
    <mergeCell ref="O30:O32"/>
    <mergeCell ref="O34:O36"/>
    <mergeCell ref="O38:O40"/>
    <mergeCell ref="K28:L28"/>
    <mergeCell ref="A30:A32"/>
    <mergeCell ref="A34:A36"/>
    <mergeCell ref="A38:A40"/>
    <mergeCell ref="C28:E28"/>
    <mergeCell ref="F28:H28"/>
    <mergeCell ref="I28:J2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zoomScale="85" zoomScaleNormal="85" workbookViewId="0">
      <selection activeCell="N23" sqref="N23"/>
    </sheetView>
  </sheetViews>
  <sheetFormatPr defaultColWidth="8.85546875" defaultRowHeight="15" x14ac:dyDescent="0.25"/>
  <cols>
    <col min="1" max="1" width="17.85546875" bestFit="1" customWidth="1"/>
    <col min="2" max="2" width="35.140625" customWidth="1"/>
    <col min="3" max="3" width="13.5703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22" customWidth="1"/>
    <col min="11" max="11" width="15.28515625" customWidth="1"/>
    <col min="12" max="13" width="17.85546875" bestFit="1" customWidth="1"/>
    <col min="14" max="14" width="19" customWidth="1"/>
    <col min="15" max="15" width="20.140625" bestFit="1" customWidth="1"/>
    <col min="16" max="16" width="12" bestFit="1" customWidth="1"/>
  </cols>
  <sheetData>
    <row r="1" spans="1:4" x14ac:dyDescent="0.25">
      <c r="A1" s="23" t="s">
        <v>62</v>
      </c>
      <c r="B1" s="24"/>
    </row>
    <row r="2" spans="1:4" x14ac:dyDescent="0.25">
      <c r="A2" s="20"/>
      <c r="B2" s="26"/>
    </row>
    <row r="3" spans="1:4" x14ac:dyDescent="0.25">
      <c r="A3" s="1" t="s">
        <v>24</v>
      </c>
      <c r="B3" s="27">
        <v>43699</v>
      </c>
    </row>
    <row r="4" spans="1:4" x14ac:dyDescent="0.25">
      <c r="A4" s="1" t="s">
        <v>25</v>
      </c>
      <c r="B4" s="22" t="s">
        <v>42</v>
      </c>
    </row>
    <row r="6" spans="1:4" x14ac:dyDescent="0.25">
      <c r="A6" s="17" t="s">
        <v>7</v>
      </c>
      <c r="B6" s="1" t="s">
        <v>4</v>
      </c>
      <c r="C6" s="2" t="s">
        <v>0</v>
      </c>
      <c r="D6" s="2" t="s">
        <v>15</v>
      </c>
    </row>
    <row r="7" spans="1:4" x14ac:dyDescent="0.25">
      <c r="A7" s="1" t="s">
        <v>2</v>
      </c>
      <c r="B7" t="s">
        <v>16</v>
      </c>
      <c r="C7">
        <v>210</v>
      </c>
      <c r="D7">
        <v>3.6</v>
      </c>
    </row>
    <row r="8" spans="1:4" x14ac:dyDescent="0.25">
      <c r="A8" s="1" t="s">
        <v>3</v>
      </c>
      <c r="B8" t="s">
        <v>17</v>
      </c>
      <c r="C8">
        <v>210</v>
      </c>
      <c r="D8">
        <v>0.5</v>
      </c>
    </row>
    <row r="9" spans="1:4" x14ac:dyDescent="0.25">
      <c r="A9" s="1" t="s">
        <v>10</v>
      </c>
      <c r="C9">
        <v>270</v>
      </c>
      <c r="D9">
        <v>1.6</v>
      </c>
    </row>
    <row r="10" spans="1:4" x14ac:dyDescent="0.25">
      <c r="A10" s="1" t="s">
        <v>14</v>
      </c>
      <c r="B10" t="s">
        <v>30</v>
      </c>
    </row>
    <row r="11" spans="1:4" x14ac:dyDescent="0.25">
      <c r="A11" s="1"/>
    </row>
    <row r="12" spans="1:4" x14ac:dyDescent="0.25">
      <c r="A12" s="17" t="s">
        <v>12</v>
      </c>
      <c r="B12" t="s">
        <v>13</v>
      </c>
    </row>
    <row r="13" spans="1:4" x14ac:dyDescent="0.25">
      <c r="A13" s="1" t="s">
        <v>10</v>
      </c>
      <c r="B13" s="22">
        <v>136.19999999999999</v>
      </c>
      <c r="C13" t="s">
        <v>19</v>
      </c>
      <c r="D13" t="s">
        <v>22</v>
      </c>
    </row>
    <row r="14" spans="1:4" x14ac:dyDescent="0.25">
      <c r="A14" s="25"/>
      <c r="B14" s="22">
        <v>40</v>
      </c>
      <c r="C14" t="s">
        <v>21</v>
      </c>
      <c r="D14" t="s">
        <v>20</v>
      </c>
    </row>
    <row r="15" spans="1:4" x14ac:dyDescent="0.25">
      <c r="B15" s="10">
        <f>(B13/108.14)/B14*1000</f>
        <v>31.486961346402811</v>
      </c>
      <c r="C15" t="s">
        <v>6</v>
      </c>
      <c r="D15" t="s">
        <v>18</v>
      </c>
    </row>
    <row r="16" spans="1:4" x14ac:dyDescent="0.25">
      <c r="A16" s="1" t="s">
        <v>11</v>
      </c>
      <c r="B16">
        <f>B15/F34</f>
        <v>5.3833100036142927</v>
      </c>
    </row>
    <row r="17" spans="1:19" x14ac:dyDescent="0.25">
      <c r="A17" s="1"/>
    </row>
    <row r="18" spans="1:19" x14ac:dyDescent="0.25">
      <c r="A18" s="17" t="s">
        <v>8</v>
      </c>
    </row>
    <row r="19" spans="1:19" x14ac:dyDescent="0.25">
      <c r="A19" t="s">
        <v>16</v>
      </c>
      <c r="B19" t="s">
        <v>9</v>
      </c>
      <c r="C19">
        <v>985.18</v>
      </c>
    </row>
    <row r="20" spans="1:19" x14ac:dyDescent="0.25">
      <c r="A20" t="s">
        <v>17</v>
      </c>
      <c r="B20" t="s">
        <v>9</v>
      </c>
      <c r="C20">
        <v>904.37</v>
      </c>
      <c r="N20" s="10"/>
      <c r="O20" s="10"/>
      <c r="P20" s="10"/>
      <c r="Q20" s="10"/>
      <c r="R20" s="10"/>
    </row>
    <row r="21" spans="1:19" x14ac:dyDescent="0.25">
      <c r="A21" t="s">
        <v>10</v>
      </c>
      <c r="B21" t="s">
        <v>9</v>
      </c>
      <c r="C21">
        <v>156.94999999999999</v>
      </c>
      <c r="N21" s="10"/>
      <c r="O21" s="10"/>
      <c r="P21" s="10"/>
      <c r="Q21" s="10"/>
      <c r="R21" s="10"/>
    </row>
    <row r="22" spans="1:19" x14ac:dyDescent="0.25">
      <c r="N22" s="10"/>
      <c r="O22" s="10"/>
      <c r="P22" s="10"/>
      <c r="Q22" s="10"/>
      <c r="R22" s="10"/>
    </row>
    <row r="23" spans="1:19" x14ac:dyDescent="0.25">
      <c r="A23" s="17" t="s">
        <v>5</v>
      </c>
      <c r="N23" s="10"/>
      <c r="O23" s="10"/>
      <c r="P23" s="10"/>
      <c r="Q23" s="10"/>
      <c r="R23" s="10"/>
    </row>
    <row r="24" spans="1:19" x14ac:dyDescent="0.25">
      <c r="A24" t="s">
        <v>26</v>
      </c>
      <c r="B24" s="31" t="s">
        <v>35</v>
      </c>
      <c r="N24" s="10"/>
      <c r="O24" s="10"/>
      <c r="P24" s="10"/>
      <c r="Q24" s="10"/>
      <c r="R24" s="10"/>
    </row>
    <row r="25" spans="1:19" x14ac:dyDescent="0.25">
      <c r="A25" t="s">
        <v>27</v>
      </c>
      <c r="B25" s="31" t="s">
        <v>47</v>
      </c>
      <c r="C25" t="s">
        <v>29</v>
      </c>
      <c r="N25" s="10"/>
      <c r="O25" s="10"/>
      <c r="P25" s="10"/>
      <c r="Q25" s="10"/>
      <c r="R25" s="10"/>
    </row>
    <row r="26" spans="1:19" x14ac:dyDescent="0.25">
      <c r="A26" t="s">
        <v>28</v>
      </c>
      <c r="B26" s="31" t="s">
        <v>39</v>
      </c>
      <c r="N26" s="10"/>
      <c r="O26" s="10"/>
      <c r="P26" s="10"/>
      <c r="Q26" s="10"/>
      <c r="R26" s="10"/>
    </row>
    <row r="27" spans="1:19" x14ac:dyDescent="0.25">
      <c r="N27" s="10"/>
      <c r="O27" s="10"/>
      <c r="P27" s="10"/>
      <c r="Q27" s="10"/>
      <c r="R27" s="10"/>
    </row>
    <row r="28" spans="1:19" ht="15" customHeight="1" x14ac:dyDescent="0.25">
      <c r="B28" s="1"/>
      <c r="C28" s="47" t="s">
        <v>63</v>
      </c>
      <c r="D28" s="47"/>
      <c r="E28" s="47"/>
      <c r="F28" s="48" t="s">
        <v>64</v>
      </c>
      <c r="G28" s="49"/>
      <c r="H28" s="49"/>
      <c r="I28" s="50" t="s">
        <v>66</v>
      </c>
      <c r="J28" s="51"/>
      <c r="K28" s="44" t="s">
        <v>23</v>
      </c>
      <c r="L28" s="45"/>
      <c r="M28" s="18" t="s">
        <v>51</v>
      </c>
      <c r="N28" s="34" t="s">
        <v>52</v>
      </c>
      <c r="O28" s="42" t="s">
        <v>53</v>
      </c>
      <c r="P28" s="16"/>
      <c r="Q28" s="16"/>
      <c r="R28" s="10"/>
      <c r="S28" s="10"/>
    </row>
    <row r="29" spans="1:19" x14ac:dyDescent="0.25">
      <c r="B29" s="3" t="s">
        <v>1</v>
      </c>
      <c r="C29" s="21" t="s">
        <v>10</v>
      </c>
      <c r="D29" s="11" t="str">
        <f>$B$7</f>
        <v>Boc-Phe-OMe</v>
      </c>
      <c r="E29" s="11" t="str">
        <f>$B$8</f>
        <v>Phe-OMe</v>
      </c>
      <c r="F29" s="13" t="s">
        <v>10</v>
      </c>
      <c r="G29" s="11" t="str">
        <f>$B$7</f>
        <v>Boc-Phe-OMe</v>
      </c>
      <c r="H29" s="12" t="str">
        <f>$B$8</f>
        <v>Phe-OMe</v>
      </c>
      <c r="I29" s="11" t="str">
        <f>$B$7</f>
        <v>Boc-Phe-OMe</v>
      </c>
      <c r="J29" s="12" t="str">
        <f>$B$8</f>
        <v>Phe-OMe</v>
      </c>
      <c r="K29" s="11" t="str">
        <f>$B$7</f>
        <v>Boc-Phe-OMe</v>
      </c>
      <c r="L29" s="12" t="str">
        <f>$B$8</f>
        <v>Phe-OMe</v>
      </c>
      <c r="M29" s="11" t="str">
        <f>B7</f>
        <v>Boc-Phe-OMe</v>
      </c>
      <c r="N29" s="12" t="str">
        <f>B8</f>
        <v>Phe-OMe</v>
      </c>
      <c r="P29" s="10"/>
      <c r="Q29" s="10"/>
      <c r="R29" s="10"/>
      <c r="S29" s="10"/>
    </row>
    <row r="30" spans="1:19" x14ac:dyDescent="0.25">
      <c r="A30" s="46" t="s">
        <v>44</v>
      </c>
      <c r="B30" s="29" t="s">
        <v>32</v>
      </c>
      <c r="C30" s="14">
        <v>788.6</v>
      </c>
      <c r="D30">
        <v>0</v>
      </c>
      <c r="E30">
        <v>1820.1</v>
      </c>
      <c r="F30" s="15">
        <f t="shared" ref="F30:F32" si="0">C30/$C$21</f>
        <v>5.0245301051290223</v>
      </c>
      <c r="G30" s="6">
        <f t="shared" ref="G30:G32" si="1">D30/$C$19</f>
        <v>0</v>
      </c>
      <c r="H30" s="8">
        <f t="shared" ref="H30:H32" si="2">E30/$C$20</f>
        <v>2.0125612304698297</v>
      </c>
      <c r="I30" s="6">
        <f>(G30/F30)*$F$34</f>
        <v>0</v>
      </c>
      <c r="J30" s="8">
        <f>(H30/F30)*$F$34</f>
        <v>2.3427988962354855</v>
      </c>
      <c r="K30" s="9">
        <f>I30*$B$16</f>
        <v>0</v>
      </c>
      <c r="L30" s="8">
        <f t="shared" ref="K30:L34" si="3">J30*$B$16</f>
        <v>12.612012734561013</v>
      </c>
      <c r="M30" s="14">
        <f>(($K$34-K30)/$K$34)*100</f>
        <v>100</v>
      </c>
      <c r="N30" s="35">
        <f>(L30/$K$34)*100</f>
        <v>100.0554281512604</v>
      </c>
      <c r="O30" s="52">
        <f>(M30+M31+M32)/3</f>
        <v>100</v>
      </c>
    </row>
    <row r="31" spans="1:19" x14ac:dyDescent="0.25">
      <c r="A31" s="46"/>
      <c r="B31" s="4" t="s">
        <v>33</v>
      </c>
      <c r="C31" s="14">
        <v>748.2</v>
      </c>
      <c r="D31">
        <v>0</v>
      </c>
      <c r="E31">
        <v>1732</v>
      </c>
      <c r="F31" s="15">
        <f t="shared" si="0"/>
        <v>4.7671232876712333</v>
      </c>
      <c r="G31" s="6">
        <f t="shared" si="1"/>
        <v>0</v>
      </c>
      <c r="H31" s="8">
        <f t="shared" si="2"/>
        <v>1.9151453498015192</v>
      </c>
      <c r="I31" s="6">
        <f>(G31/F31)*$F$34</f>
        <v>0</v>
      </c>
      <c r="J31" s="8">
        <f>(H31/F31)*$F$34</f>
        <v>2.3497773738543097</v>
      </c>
      <c r="K31" s="9">
        <f t="shared" si="3"/>
        <v>0</v>
      </c>
      <c r="L31" s="8">
        <f t="shared" si="3"/>
        <v>12.649580042936428</v>
      </c>
      <c r="M31" s="14">
        <f>(($K$34-K31)/$K$34)*100</f>
        <v>100</v>
      </c>
      <c r="N31" s="35">
        <f>(L31/$K$34)*100</f>
        <v>100.35346250970125</v>
      </c>
      <c r="O31" s="52"/>
    </row>
    <row r="32" spans="1:19" x14ac:dyDescent="0.25">
      <c r="A32" s="46"/>
      <c r="B32" s="29" t="s">
        <v>34</v>
      </c>
      <c r="C32" s="14">
        <v>735.1</v>
      </c>
      <c r="D32">
        <v>0</v>
      </c>
      <c r="E32">
        <v>1706.4</v>
      </c>
      <c r="F32" s="15">
        <f t="shared" si="0"/>
        <v>4.6836572156737821</v>
      </c>
      <c r="G32" s="6">
        <f t="shared" si="1"/>
        <v>0</v>
      </c>
      <c r="H32" s="8">
        <f t="shared" si="2"/>
        <v>1.8868383515596494</v>
      </c>
      <c r="I32" s="6">
        <f>(G32/F32)*$F$34</f>
        <v>0</v>
      </c>
      <c r="J32" s="8">
        <f>(H32/F32)*$F$34</f>
        <v>2.3563020088855366</v>
      </c>
      <c r="K32" s="9">
        <f t="shared" si="3"/>
        <v>0</v>
      </c>
      <c r="L32" s="8">
        <f t="shared" si="3"/>
        <v>12.684704175969964</v>
      </c>
      <c r="M32" s="14">
        <f>(($K$34-K32)/$K$34)*100</f>
        <v>100</v>
      </c>
      <c r="N32" s="35">
        <f>(L32/$K$34)*100</f>
        <v>100.63211431913702</v>
      </c>
      <c r="O32" s="52"/>
    </row>
    <row r="33" spans="1:14" x14ac:dyDescent="0.25">
      <c r="B33" s="33"/>
      <c r="C33" s="20"/>
      <c r="F33" s="15"/>
      <c r="G33" s="6"/>
      <c r="H33" s="8"/>
      <c r="I33" s="6"/>
      <c r="J33" s="8"/>
      <c r="K33" s="9"/>
      <c r="L33" s="8"/>
      <c r="M33" s="14"/>
      <c r="N33" s="35"/>
    </row>
    <row r="34" spans="1:14" x14ac:dyDescent="0.25">
      <c r="A34" t="s">
        <v>48</v>
      </c>
      <c r="B34" s="33">
        <v>0</v>
      </c>
      <c r="C34" s="20">
        <v>918</v>
      </c>
      <c r="D34">
        <v>2306.8000000000002</v>
      </c>
      <c r="E34" s="28">
        <v>0</v>
      </c>
      <c r="F34" s="15">
        <f>C34/$C$21</f>
        <v>5.8489964956992679</v>
      </c>
      <c r="G34" s="6">
        <f>D34/$C$19</f>
        <v>2.3415010454942249</v>
      </c>
      <c r="H34" s="8">
        <f t="shared" ref="H34" si="4">E34/$C$20</f>
        <v>0</v>
      </c>
      <c r="I34" s="6">
        <f>(G34/F34)*$F$34</f>
        <v>2.3415010454942249</v>
      </c>
      <c r="J34" s="8">
        <f>(H34/F34)*$F$34</f>
        <v>0</v>
      </c>
      <c r="K34" s="9">
        <f t="shared" si="3"/>
        <v>12.605026001682386</v>
      </c>
      <c r="L34" s="8">
        <f t="shared" si="3"/>
        <v>0</v>
      </c>
      <c r="M34" s="14">
        <f>(($K$34-K34)/$K$34)*100</f>
        <v>0</v>
      </c>
      <c r="N34" s="35">
        <f>(L34/$K$34)*100</f>
        <v>0</v>
      </c>
    </row>
    <row r="35" spans="1:14" x14ac:dyDescent="0.25">
      <c r="B35" s="16"/>
      <c r="C35" s="5"/>
    </row>
    <row r="37" spans="1:14" x14ac:dyDescent="0.25">
      <c r="B37" s="10"/>
      <c r="C37" s="10"/>
      <c r="D37" s="10"/>
      <c r="E37" s="10"/>
      <c r="F37" s="10"/>
      <c r="G37" s="10"/>
      <c r="H37" s="10"/>
      <c r="I37" s="10"/>
      <c r="J37" s="10"/>
      <c r="K37" s="10"/>
    </row>
    <row r="38" spans="1:14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</row>
    <row r="39" spans="1:14" x14ac:dyDescent="0.25">
      <c r="B39" s="10"/>
      <c r="C39" s="10"/>
      <c r="D39" s="10"/>
      <c r="E39" s="10"/>
      <c r="F39" s="10"/>
      <c r="G39" s="10"/>
      <c r="H39" s="10"/>
      <c r="I39" s="10"/>
      <c r="J39" s="10"/>
      <c r="K39" s="10"/>
    </row>
    <row r="40" spans="1:14" x14ac:dyDescent="0.25">
      <c r="B40" s="10"/>
      <c r="C40" s="10"/>
      <c r="D40" s="10"/>
      <c r="E40" s="10"/>
      <c r="F40" s="10"/>
      <c r="G40" s="10"/>
      <c r="H40" s="10"/>
      <c r="I40" s="10"/>
      <c r="J40" s="10"/>
      <c r="K40" s="10"/>
    </row>
    <row r="41" spans="1:14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4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4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</row>
  </sheetData>
  <mergeCells count="6">
    <mergeCell ref="A30:A32"/>
    <mergeCell ref="O30:O32"/>
    <mergeCell ref="C28:E28"/>
    <mergeCell ref="F28:H28"/>
    <mergeCell ref="I28:J28"/>
    <mergeCell ref="K28:L2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zoomScale="85" zoomScaleNormal="85" workbookViewId="0">
      <selection activeCell="M18" sqref="M18"/>
    </sheetView>
  </sheetViews>
  <sheetFormatPr defaultColWidth="8.85546875" defaultRowHeight="15" x14ac:dyDescent="0.25"/>
  <cols>
    <col min="1" max="1" width="17.85546875" bestFit="1" customWidth="1"/>
    <col min="2" max="2" width="35.140625" customWidth="1"/>
    <col min="3" max="3" width="13.5703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22.7109375" customWidth="1"/>
    <col min="11" max="11" width="15.28515625" customWidth="1"/>
    <col min="12" max="13" width="17.85546875" bestFit="1" customWidth="1"/>
    <col min="14" max="14" width="19" customWidth="1"/>
    <col min="15" max="15" width="20.140625" style="1" bestFit="1" customWidth="1"/>
    <col min="16" max="16" width="12" bestFit="1" customWidth="1"/>
  </cols>
  <sheetData>
    <row r="1" spans="1:4" x14ac:dyDescent="0.25">
      <c r="A1" s="23" t="s">
        <v>62</v>
      </c>
      <c r="B1" s="24"/>
    </row>
    <row r="2" spans="1:4" x14ac:dyDescent="0.25">
      <c r="A2" s="20"/>
      <c r="B2" s="26"/>
    </row>
    <row r="3" spans="1:4" x14ac:dyDescent="0.25">
      <c r="A3" s="1" t="s">
        <v>24</v>
      </c>
      <c r="B3" s="27">
        <v>43699</v>
      </c>
    </row>
    <row r="4" spans="1:4" x14ac:dyDescent="0.25">
      <c r="A4" s="1" t="s">
        <v>25</v>
      </c>
      <c r="B4" s="22" t="s">
        <v>43</v>
      </c>
    </row>
    <row r="6" spans="1:4" x14ac:dyDescent="0.25">
      <c r="A6" s="17" t="s">
        <v>7</v>
      </c>
      <c r="B6" s="1" t="s">
        <v>4</v>
      </c>
      <c r="C6" s="2" t="s">
        <v>0</v>
      </c>
      <c r="D6" s="2" t="s">
        <v>15</v>
      </c>
    </row>
    <row r="7" spans="1:4" x14ac:dyDescent="0.25">
      <c r="A7" s="1" t="s">
        <v>2</v>
      </c>
      <c r="B7" t="s">
        <v>16</v>
      </c>
      <c r="C7">
        <v>210</v>
      </c>
      <c r="D7">
        <v>3.6</v>
      </c>
    </row>
    <row r="8" spans="1:4" x14ac:dyDescent="0.25">
      <c r="A8" s="1" t="s">
        <v>3</v>
      </c>
      <c r="B8" t="s">
        <v>17</v>
      </c>
      <c r="C8">
        <v>210</v>
      </c>
      <c r="D8">
        <v>0.5</v>
      </c>
    </row>
    <row r="9" spans="1:4" x14ac:dyDescent="0.25">
      <c r="A9" s="1" t="s">
        <v>10</v>
      </c>
      <c r="C9">
        <v>270</v>
      </c>
      <c r="D9">
        <v>1.6</v>
      </c>
    </row>
    <row r="10" spans="1:4" x14ac:dyDescent="0.25">
      <c r="A10" s="1" t="s">
        <v>14</v>
      </c>
      <c r="B10" t="s">
        <v>30</v>
      </c>
    </row>
    <row r="11" spans="1:4" x14ac:dyDescent="0.25">
      <c r="A11" s="1"/>
    </row>
    <row r="12" spans="1:4" x14ac:dyDescent="0.25">
      <c r="A12" s="17" t="s">
        <v>12</v>
      </c>
      <c r="B12" t="s">
        <v>13</v>
      </c>
    </row>
    <row r="13" spans="1:4" x14ac:dyDescent="0.25">
      <c r="A13" s="1" t="s">
        <v>10</v>
      </c>
      <c r="B13" s="22">
        <v>136.19999999999999</v>
      </c>
      <c r="C13" t="s">
        <v>19</v>
      </c>
      <c r="D13" t="s">
        <v>22</v>
      </c>
    </row>
    <row r="14" spans="1:4" x14ac:dyDescent="0.25">
      <c r="A14" s="25"/>
      <c r="B14" s="22">
        <v>40</v>
      </c>
      <c r="C14" t="s">
        <v>21</v>
      </c>
      <c r="D14" t="s">
        <v>20</v>
      </c>
    </row>
    <row r="15" spans="1:4" x14ac:dyDescent="0.25">
      <c r="B15" s="10">
        <f>(B13/108.14)/B14*1000</f>
        <v>31.486961346402811</v>
      </c>
      <c r="C15" t="s">
        <v>6</v>
      </c>
      <c r="D15" t="s">
        <v>18</v>
      </c>
    </row>
    <row r="16" spans="1:4" x14ac:dyDescent="0.25">
      <c r="A16" s="1" t="s">
        <v>11</v>
      </c>
      <c r="B16">
        <f>B15/F38</f>
        <v>5.3833100036142927</v>
      </c>
    </row>
    <row r="17" spans="1:19" x14ac:dyDescent="0.25">
      <c r="A17" s="1"/>
    </row>
    <row r="18" spans="1:19" x14ac:dyDescent="0.25">
      <c r="A18" s="17" t="s">
        <v>8</v>
      </c>
    </row>
    <row r="19" spans="1:19" x14ac:dyDescent="0.25">
      <c r="A19" t="s">
        <v>16</v>
      </c>
      <c r="B19" t="s">
        <v>9</v>
      </c>
      <c r="C19">
        <v>985.18</v>
      </c>
    </row>
    <row r="20" spans="1:19" x14ac:dyDescent="0.25">
      <c r="A20" t="s">
        <v>17</v>
      </c>
      <c r="B20" t="s">
        <v>9</v>
      </c>
      <c r="C20">
        <v>904.37</v>
      </c>
      <c r="N20" s="10"/>
      <c r="O20" s="25"/>
      <c r="P20" s="10"/>
      <c r="Q20" s="10"/>
      <c r="R20" s="10"/>
    </row>
    <row r="21" spans="1:19" x14ac:dyDescent="0.25">
      <c r="A21" t="s">
        <v>10</v>
      </c>
      <c r="B21" t="s">
        <v>9</v>
      </c>
      <c r="C21">
        <v>156.94999999999999</v>
      </c>
      <c r="N21" s="10"/>
      <c r="O21" s="25"/>
      <c r="P21" s="10"/>
      <c r="Q21" s="10"/>
      <c r="R21" s="10"/>
    </row>
    <row r="22" spans="1:19" x14ac:dyDescent="0.25">
      <c r="N22" s="10"/>
      <c r="O22" s="25"/>
      <c r="P22" s="10"/>
      <c r="Q22" s="10"/>
      <c r="R22" s="10"/>
    </row>
    <row r="23" spans="1:19" x14ac:dyDescent="0.25">
      <c r="A23" s="17" t="s">
        <v>5</v>
      </c>
      <c r="N23" s="10"/>
      <c r="O23" s="25"/>
      <c r="P23" s="10"/>
      <c r="Q23" s="10"/>
      <c r="R23" s="10"/>
    </row>
    <row r="24" spans="1:19" x14ac:dyDescent="0.25">
      <c r="A24" t="s">
        <v>26</v>
      </c>
      <c r="B24" s="31" t="s">
        <v>35</v>
      </c>
      <c r="N24" s="10"/>
      <c r="O24" s="25"/>
      <c r="P24" s="10"/>
      <c r="Q24" s="10"/>
      <c r="R24" s="10"/>
    </row>
    <row r="25" spans="1:19" x14ac:dyDescent="0.25">
      <c r="A25" t="s">
        <v>27</v>
      </c>
      <c r="B25" s="31" t="s">
        <v>45</v>
      </c>
      <c r="N25" s="10"/>
      <c r="O25" s="25"/>
      <c r="P25" s="10"/>
      <c r="Q25" s="10"/>
      <c r="R25" s="10"/>
    </row>
    <row r="26" spans="1:19" x14ac:dyDescent="0.25">
      <c r="A26" t="s">
        <v>28</v>
      </c>
      <c r="B26" s="31" t="s">
        <v>46</v>
      </c>
      <c r="N26" s="10"/>
      <c r="O26" s="25"/>
      <c r="P26" s="10"/>
      <c r="Q26" s="10"/>
      <c r="R26" s="10"/>
    </row>
    <row r="27" spans="1:19" x14ac:dyDescent="0.25">
      <c r="N27" s="10"/>
      <c r="O27" s="25"/>
      <c r="P27" s="10"/>
      <c r="Q27" s="10"/>
      <c r="R27" s="10"/>
    </row>
    <row r="28" spans="1:19" ht="15" customHeight="1" x14ac:dyDescent="0.25">
      <c r="B28" s="1"/>
      <c r="C28" s="47" t="s">
        <v>63</v>
      </c>
      <c r="D28" s="47"/>
      <c r="E28" s="47"/>
      <c r="F28" s="48" t="s">
        <v>64</v>
      </c>
      <c r="G28" s="49"/>
      <c r="H28" s="49"/>
      <c r="I28" s="50" t="s">
        <v>65</v>
      </c>
      <c r="J28" s="51"/>
      <c r="K28" s="44" t="s">
        <v>23</v>
      </c>
      <c r="L28" s="45"/>
      <c r="M28" s="18" t="s">
        <v>51</v>
      </c>
      <c r="N28" s="19" t="s">
        <v>52</v>
      </c>
      <c r="O28" s="42" t="s">
        <v>53</v>
      </c>
      <c r="P28" s="16"/>
      <c r="Q28" s="16"/>
      <c r="R28" s="10"/>
      <c r="S28" s="10"/>
    </row>
    <row r="29" spans="1:19" x14ac:dyDescent="0.25">
      <c r="B29" s="3" t="s">
        <v>1</v>
      </c>
      <c r="C29" s="21" t="s">
        <v>10</v>
      </c>
      <c r="D29" s="11" t="str">
        <f>$B$7</f>
        <v>Boc-Phe-OMe</v>
      </c>
      <c r="E29" s="11" t="str">
        <f>$B$8</f>
        <v>Phe-OMe</v>
      </c>
      <c r="F29" s="13" t="s">
        <v>10</v>
      </c>
      <c r="G29" s="11" t="str">
        <f>$B$7</f>
        <v>Boc-Phe-OMe</v>
      </c>
      <c r="H29" s="12" t="str">
        <f>$B$8</f>
        <v>Phe-OMe</v>
      </c>
      <c r="I29" s="11" t="str">
        <f>$B$7</f>
        <v>Boc-Phe-OMe</v>
      </c>
      <c r="J29" s="12" t="str">
        <f>$B$8</f>
        <v>Phe-OMe</v>
      </c>
      <c r="K29" s="11" t="str">
        <f>$B$7</f>
        <v>Boc-Phe-OMe</v>
      </c>
      <c r="L29" s="12" t="str">
        <f>$B$8</f>
        <v>Phe-OMe</v>
      </c>
      <c r="M29" s="11" t="str">
        <f>B7</f>
        <v>Boc-Phe-OMe</v>
      </c>
      <c r="N29" s="12" t="str">
        <f>B8</f>
        <v>Phe-OMe</v>
      </c>
      <c r="P29" s="10"/>
      <c r="Q29" s="10"/>
      <c r="R29" s="10"/>
      <c r="S29" s="10"/>
    </row>
    <row r="30" spans="1:19" x14ac:dyDescent="0.25">
      <c r="A30" s="46" t="s">
        <v>36</v>
      </c>
      <c r="B30" s="29" t="s">
        <v>32</v>
      </c>
      <c r="C30" s="6">
        <v>764.8</v>
      </c>
      <c r="D30" s="7">
        <v>245.3</v>
      </c>
      <c r="E30" s="7">
        <v>1981.7</v>
      </c>
      <c r="F30" s="15">
        <f>C30/$C$21</f>
        <v>4.8728894552405224</v>
      </c>
      <c r="G30" s="6">
        <f>D30/$C$19</f>
        <v>0.24899003227836539</v>
      </c>
      <c r="H30" s="8">
        <f>E30/$C$20</f>
        <v>2.1912491568716344</v>
      </c>
      <c r="I30" s="6">
        <f>(G30/F30)*$F$38</f>
        <v>0.29886617368140617</v>
      </c>
      <c r="J30" s="8">
        <f>(H30/F30)*$F$38</f>
        <v>2.6301866187345198</v>
      </c>
      <c r="K30" s="9">
        <f>I30*$B$16</f>
        <v>1.6088892625210405</v>
      </c>
      <c r="L30" s="8">
        <f>J30*$B$16</f>
        <v>14.159109936005992</v>
      </c>
      <c r="M30" s="14">
        <f>(($K$38-K30)/$K$38)*100</f>
        <v>87.23612896707786</v>
      </c>
      <c r="N30" s="14">
        <f>(L30/$K$38)*100</f>
        <v>112.32908154347467</v>
      </c>
      <c r="O30" s="53">
        <f>(M30+M31+M32)/3</f>
        <v>87.841197440287658</v>
      </c>
      <c r="P30" s="10"/>
      <c r="Q30" s="10"/>
      <c r="R30" s="10"/>
      <c r="S30" s="10"/>
    </row>
    <row r="31" spans="1:19" ht="14.25" customHeight="1" x14ac:dyDescent="0.25">
      <c r="A31" s="46"/>
      <c r="B31" s="4" t="s">
        <v>33</v>
      </c>
      <c r="C31" s="6">
        <v>756.8</v>
      </c>
      <c r="D31" s="6">
        <v>224.4</v>
      </c>
      <c r="E31" s="14">
        <v>1554.9</v>
      </c>
      <c r="F31" s="15">
        <f t="shared" ref="F31:F36" si="0">C31/$C$21</f>
        <v>4.8219178082191778</v>
      </c>
      <c r="G31" s="6">
        <f t="shared" ref="G31:G36" si="1">D31/$C$19</f>
        <v>0.22777563490935668</v>
      </c>
      <c r="H31" s="8">
        <f t="shared" ref="H31:H36" si="2">E31/$C$20</f>
        <v>1.7193184205579575</v>
      </c>
      <c r="I31" s="6">
        <f>(G31/F31)*$F$38</f>
        <v>0.27629232670030318</v>
      </c>
      <c r="J31" s="8">
        <f>(H31/F31)*$F$38</f>
        <v>2.0855368790594677</v>
      </c>
      <c r="K31" s="9">
        <f t="shared" ref="K31:L38" si="3">I31*$B$16</f>
        <v>1.4873672462476104</v>
      </c>
      <c r="L31" s="8">
        <f t="shared" si="3"/>
        <v>11.227091543947363</v>
      </c>
      <c r="M31" s="14">
        <f>(($K$38-K31)/$K$38)*100</f>
        <v>88.200204854404177</v>
      </c>
      <c r="N31" s="14">
        <f>(L31/$K$38)*100</f>
        <v>89.068372746306821</v>
      </c>
      <c r="O31" s="53"/>
      <c r="P31" s="10"/>
      <c r="Q31" s="10"/>
      <c r="R31" s="10"/>
      <c r="S31" s="10"/>
    </row>
    <row r="32" spans="1:19" x14ac:dyDescent="0.25">
      <c r="A32" s="46"/>
      <c r="B32" s="29" t="s">
        <v>34</v>
      </c>
      <c r="C32" s="6">
        <v>769</v>
      </c>
      <c r="D32" s="6">
        <v>230.2</v>
      </c>
      <c r="E32" s="14">
        <v>1569.9</v>
      </c>
      <c r="F32" s="15">
        <f t="shared" si="0"/>
        <v>4.8996495699267282</v>
      </c>
      <c r="G32" s="6">
        <f t="shared" si="1"/>
        <v>0.23366288393999066</v>
      </c>
      <c r="H32" s="8">
        <f t="shared" si="2"/>
        <v>1.7359045523403034</v>
      </c>
      <c r="I32" s="6">
        <f>(G32/F32)*$F$38</f>
        <v>0.27893696678402008</v>
      </c>
      <c r="J32" s="8">
        <f>(H32/F32)*$F$38</f>
        <v>2.0722501678132623</v>
      </c>
      <c r="K32" s="9">
        <f t="shared" si="3"/>
        <v>1.5016041636662429</v>
      </c>
      <c r="L32" s="8">
        <f t="shared" si="3"/>
        <v>11.155565058380532</v>
      </c>
      <c r="M32" s="14">
        <f>(($K$38-K32)/$K$38)*100</f>
        <v>88.087258499380923</v>
      </c>
      <c r="N32" s="14">
        <f>(L32/$K$38)*100</f>
        <v>88.500928573186627</v>
      </c>
      <c r="O32" s="53"/>
      <c r="P32" s="10"/>
      <c r="Q32" s="10"/>
      <c r="R32" s="10"/>
      <c r="S32" s="10"/>
    </row>
    <row r="33" spans="1:19" x14ac:dyDescent="0.25">
      <c r="A33" s="30"/>
      <c r="B33" s="4"/>
      <c r="C33" s="6"/>
      <c r="D33" s="14"/>
      <c r="E33" s="14"/>
      <c r="F33" s="15"/>
      <c r="G33" s="6"/>
      <c r="H33" s="8"/>
      <c r="I33" s="6"/>
      <c r="J33" s="8"/>
      <c r="K33" s="9"/>
      <c r="L33" s="8"/>
      <c r="M33" s="14"/>
      <c r="N33" s="14"/>
      <c r="O33" s="36"/>
      <c r="P33" s="10"/>
      <c r="Q33" s="10"/>
      <c r="R33" s="10"/>
      <c r="S33" s="10"/>
    </row>
    <row r="34" spans="1:19" x14ac:dyDescent="0.25">
      <c r="A34" s="46" t="s">
        <v>40</v>
      </c>
      <c r="B34" s="29" t="s">
        <v>32</v>
      </c>
      <c r="C34" s="14">
        <v>761</v>
      </c>
      <c r="D34" s="14">
        <v>40.700000000000003</v>
      </c>
      <c r="E34" s="14">
        <v>1728.6</v>
      </c>
      <c r="F34" s="15">
        <f t="shared" si="0"/>
        <v>4.8486779229053845</v>
      </c>
      <c r="G34" s="6">
        <f t="shared" si="1"/>
        <v>4.1312247508069597E-2</v>
      </c>
      <c r="H34" s="8">
        <f t="shared" si="2"/>
        <v>1.9113858265975208</v>
      </c>
      <c r="I34" s="6">
        <f>(G34/F34)*$F$38</f>
        <v>4.9835273603689736E-2</v>
      </c>
      <c r="J34" s="8">
        <f>(H34/F34)*$F$38</f>
        <v>2.305719039180715</v>
      </c>
      <c r="K34" s="9">
        <f t="shared" si="3"/>
        <v>0.26827872692359828</v>
      </c>
      <c r="L34" s="8">
        <f t="shared" si="3"/>
        <v>12.412400369145479</v>
      </c>
      <c r="M34" s="14">
        <f>(($K$38-K34)/$K$38)*100</f>
        <v>97.871652728936922</v>
      </c>
      <c r="N34" s="14">
        <f>(L34/$K$38)*100</f>
        <v>98.471834706955804</v>
      </c>
      <c r="O34" s="53">
        <f>(M34+M35+M36)/3</f>
        <v>97.634169225797493</v>
      </c>
    </row>
    <row r="35" spans="1:19" x14ac:dyDescent="0.25">
      <c r="A35" s="46"/>
      <c r="B35" s="4" t="s">
        <v>33</v>
      </c>
      <c r="C35" s="14">
        <v>748.6</v>
      </c>
      <c r="D35" s="14">
        <v>46.6</v>
      </c>
      <c r="E35" s="14">
        <v>1703.7</v>
      </c>
      <c r="F35" s="15">
        <f t="shared" si="0"/>
        <v>4.7696718700223002</v>
      </c>
      <c r="G35" s="6">
        <f t="shared" si="1"/>
        <v>4.730100083233521E-2</v>
      </c>
      <c r="H35" s="8">
        <f t="shared" si="2"/>
        <v>1.883852847838827</v>
      </c>
      <c r="I35" s="6">
        <f>(G35/F35)*$F$38</f>
        <v>5.8004700459636294E-2</v>
      </c>
      <c r="J35" s="8">
        <f>(H35/F35)*$F$38</f>
        <v>2.3101481623243965</v>
      </c>
      <c r="K35" s="9">
        <f t="shared" si="3"/>
        <v>0.31225728424101062</v>
      </c>
      <c r="L35" s="8">
        <f t="shared" si="3"/>
        <v>12.436243712072098</v>
      </c>
      <c r="M35" s="14">
        <f>(($K$38-K35)/$K$38)*100</f>
        <v>97.522755730933568</v>
      </c>
      <c r="N35" s="14">
        <f>(L35/$K$38)*100</f>
        <v>98.660992134504426</v>
      </c>
      <c r="O35" s="53"/>
    </row>
    <row r="36" spans="1:19" x14ac:dyDescent="0.25">
      <c r="A36" s="46"/>
      <c r="B36" s="29" t="s">
        <v>34</v>
      </c>
      <c r="C36" s="14">
        <v>742.6</v>
      </c>
      <c r="D36" s="14">
        <v>46.5</v>
      </c>
      <c r="E36" s="14">
        <v>1680.6</v>
      </c>
      <c r="F36" s="15">
        <f t="shared" si="0"/>
        <v>4.731443134756292</v>
      </c>
      <c r="G36" s="6">
        <f t="shared" si="1"/>
        <v>4.7199496538703589E-2</v>
      </c>
      <c r="H36" s="8">
        <f t="shared" si="2"/>
        <v>1.8583102048940146</v>
      </c>
      <c r="I36" s="6">
        <f>(G36/F36)*$F$38</f>
        <v>5.8347882874400618E-2</v>
      </c>
      <c r="J36" s="8">
        <f>(H36/F36)*$F$38</f>
        <v>2.297237770122146</v>
      </c>
      <c r="K36" s="9">
        <f t="shared" si="3"/>
        <v>0.31410474156747592</v>
      </c>
      <c r="L36" s="8">
        <f t="shared" si="3"/>
        <v>12.36674306857914</v>
      </c>
      <c r="M36" s="14">
        <f>(($K$38-K36)/$K$38)*100</f>
        <v>97.508099217522016</v>
      </c>
      <c r="N36" s="14">
        <f>(L36/$K$38)*100</f>
        <v>98.109619662256605</v>
      </c>
      <c r="O36" s="53"/>
    </row>
    <row r="37" spans="1:19" x14ac:dyDescent="0.25">
      <c r="A37" s="30"/>
      <c r="C37" s="6"/>
      <c r="F37" s="15"/>
      <c r="G37" s="6"/>
      <c r="H37" s="8"/>
      <c r="I37" s="6"/>
      <c r="J37" s="8"/>
      <c r="K37" s="9"/>
      <c r="L37" s="8"/>
      <c r="M37" s="14"/>
      <c r="N37" s="14"/>
    </row>
    <row r="38" spans="1:19" x14ac:dyDescent="0.25">
      <c r="A38" t="s">
        <v>48</v>
      </c>
      <c r="B38">
        <v>0</v>
      </c>
      <c r="C38" s="20">
        <v>918</v>
      </c>
      <c r="D38">
        <v>2306.8000000000002</v>
      </c>
      <c r="E38" s="28">
        <v>0</v>
      </c>
      <c r="F38" s="15">
        <f>C38/$C$21</f>
        <v>5.8489964956992679</v>
      </c>
      <c r="G38" s="6">
        <f>D38/$C$19</f>
        <v>2.3415010454942249</v>
      </c>
      <c r="H38" s="8">
        <f t="shared" ref="H38" si="4">E38/$C$20</f>
        <v>0</v>
      </c>
      <c r="I38" s="6">
        <f>(G38/F38)*$F$38</f>
        <v>2.3415010454942249</v>
      </c>
      <c r="J38" s="8">
        <f>(H38/F38)*$F$38</f>
        <v>0</v>
      </c>
      <c r="K38" s="9">
        <f t="shared" si="3"/>
        <v>12.605026001682386</v>
      </c>
      <c r="L38" s="8">
        <f t="shared" si="3"/>
        <v>0</v>
      </c>
      <c r="M38" s="14">
        <f>(($K$38-K38)/$K$38)*100</f>
        <v>0</v>
      </c>
      <c r="N38" s="14">
        <f>(L38/$K$38)*100</f>
        <v>0</v>
      </c>
    </row>
    <row r="39" spans="1:19" x14ac:dyDescent="0.25">
      <c r="B39" s="16"/>
      <c r="C39" s="5"/>
    </row>
    <row r="41" spans="1:19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9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9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9" x14ac:dyDescent="0.25"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9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9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9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</row>
  </sheetData>
  <mergeCells count="8">
    <mergeCell ref="A34:A36"/>
    <mergeCell ref="O30:O32"/>
    <mergeCell ref="O34:O36"/>
    <mergeCell ref="C28:E28"/>
    <mergeCell ref="F28:H28"/>
    <mergeCell ref="I28:J28"/>
    <mergeCell ref="K28:L28"/>
    <mergeCell ref="A30:A3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zoomScale="85" zoomScaleNormal="85" workbookViewId="0">
      <selection activeCell="O28" sqref="O28"/>
    </sheetView>
  </sheetViews>
  <sheetFormatPr defaultColWidth="8.85546875" defaultRowHeight="15" x14ac:dyDescent="0.25"/>
  <cols>
    <col min="1" max="1" width="17.85546875" bestFit="1" customWidth="1"/>
    <col min="2" max="2" width="35.140625" customWidth="1"/>
    <col min="3" max="3" width="13.5703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24.7109375" customWidth="1"/>
    <col min="11" max="11" width="15.28515625" customWidth="1"/>
    <col min="12" max="13" width="17.85546875" bestFit="1" customWidth="1"/>
    <col min="14" max="14" width="19" customWidth="1"/>
    <col min="15" max="15" width="20.140625" bestFit="1" customWidth="1"/>
    <col min="16" max="16" width="12" bestFit="1" customWidth="1"/>
  </cols>
  <sheetData>
    <row r="1" spans="1:4" x14ac:dyDescent="0.25">
      <c r="A1" s="23" t="s">
        <v>62</v>
      </c>
      <c r="B1" s="24"/>
    </row>
    <row r="2" spans="1:4" x14ac:dyDescent="0.25">
      <c r="A2" s="20"/>
      <c r="B2" s="26"/>
    </row>
    <row r="3" spans="1:4" x14ac:dyDescent="0.25">
      <c r="A3" s="1" t="s">
        <v>24</v>
      </c>
      <c r="B3" s="27">
        <v>43707</v>
      </c>
    </row>
    <row r="4" spans="1:4" x14ac:dyDescent="0.25">
      <c r="A4" s="1" t="s">
        <v>25</v>
      </c>
      <c r="B4" s="22" t="s">
        <v>54</v>
      </c>
    </row>
    <row r="6" spans="1:4" x14ac:dyDescent="0.25">
      <c r="A6" s="17" t="s">
        <v>7</v>
      </c>
      <c r="B6" s="1" t="s">
        <v>4</v>
      </c>
      <c r="C6" s="2" t="s">
        <v>0</v>
      </c>
      <c r="D6" s="2" t="s">
        <v>15</v>
      </c>
    </row>
    <row r="7" spans="1:4" x14ac:dyDescent="0.25">
      <c r="A7" s="1" t="s">
        <v>2</v>
      </c>
      <c r="B7" t="s">
        <v>16</v>
      </c>
      <c r="C7">
        <v>210</v>
      </c>
      <c r="D7">
        <v>3.6</v>
      </c>
    </row>
    <row r="8" spans="1:4" x14ac:dyDescent="0.25">
      <c r="A8" s="1" t="s">
        <v>3</v>
      </c>
      <c r="B8" t="s">
        <v>17</v>
      </c>
      <c r="C8">
        <v>210</v>
      </c>
      <c r="D8">
        <v>0.5</v>
      </c>
    </row>
    <row r="9" spans="1:4" x14ac:dyDescent="0.25">
      <c r="A9" s="1" t="s">
        <v>10</v>
      </c>
      <c r="C9">
        <v>270</v>
      </c>
      <c r="D9">
        <v>1.6</v>
      </c>
    </row>
    <row r="10" spans="1:4" x14ac:dyDescent="0.25">
      <c r="A10" s="1" t="s">
        <v>14</v>
      </c>
      <c r="B10" t="s">
        <v>30</v>
      </c>
    </row>
    <row r="11" spans="1:4" x14ac:dyDescent="0.25">
      <c r="A11" s="1"/>
    </row>
    <row r="12" spans="1:4" x14ac:dyDescent="0.25">
      <c r="A12" s="17" t="s">
        <v>12</v>
      </c>
      <c r="B12" t="s">
        <v>13</v>
      </c>
    </row>
    <row r="13" spans="1:4" x14ac:dyDescent="0.25">
      <c r="A13" s="1" t="s">
        <v>10</v>
      </c>
      <c r="B13" s="22">
        <v>338.5</v>
      </c>
      <c r="C13" t="s">
        <v>19</v>
      </c>
      <c r="D13" t="s">
        <v>22</v>
      </c>
    </row>
    <row r="14" spans="1:4" x14ac:dyDescent="0.25">
      <c r="A14" s="25"/>
      <c r="B14" s="22">
        <v>100</v>
      </c>
      <c r="C14" t="s">
        <v>21</v>
      </c>
      <c r="D14" t="s">
        <v>20</v>
      </c>
    </row>
    <row r="15" spans="1:4" x14ac:dyDescent="0.25">
      <c r="B15" s="10">
        <f>(B13/108.14)/B14*1000</f>
        <v>31.302015905307936</v>
      </c>
      <c r="C15" t="s">
        <v>6</v>
      </c>
      <c r="D15" t="s">
        <v>18</v>
      </c>
    </row>
    <row r="16" spans="1:4" x14ac:dyDescent="0.25">
      <c r="A16" s="1" t="s">
        <v>11</v>
      </c>
      <c r="B16">
        <f>B15/F38</f>
        <v>5.2070497046508528</v>
      </c>
    </row>
    <row r="17" spans="1:19" x14ac:dyDescent="0.25">
      <c r="A17" s="1"/>
    </row>
    <row r="18" spans="1:19" x14ac:dyDescent="0.25">
      <c r="A18" s="17" t="s">
        <v>8</v>
      </c>
    </row>
    <row r="19" spans="1:19" x14ac:dyDescent="0.25">
      <c r="A19" t="s">
        <v>16</v>
      </c>
      <c r="B19" t="s">
        <v>9</v>
      </c>
      <c r="C19">
        <v>985.18</v>
      </c>
    </row>
    <row r="20" spans="1:19" x14ac:dyDescent="0.25">
      <c r="A20" t="s">
        <v>17</v>
      </c>
      <c r="B20" t="s">
        <v>9</v>
      </c>
      <c r="C20">
        <v>904.37</v>
      </c>
      <c r="N20" s="10"/>
      <c r="O20" s="10"/>
      <c r="P20" s="10"/>
      <c r="Q20" s="10"/>
      <c r="R20" s="10"/>
    </row>
    <row r="21" spans="1:19" x14ac:dyDescent="0.25">
      <c r="A21" t="s">
        <v>10</v>
      </c>
      <c r="B21" t="s">
        <v>9</v>
      </c>
      <c r="C21">
        <v>156.94999999999999</v>
      </c>
      <c r="N21" s="10"/>
      <c r="O21" s="10"/>
      <c r="P21" s="10"/>
      <c r="Q21" s="10"/>
      <c r="R21" s="10"/>
    </row>
    <row r="22" spans="1:19" x14ac:dyDescent="0.25">
      <c r="N22" s="10"/>
      <c r="O22" s="10"/>
      <c r="P22" s="10"/>
      <c r="Q22" s="10"/>
      <c r="R22" s="10"/>
    </row>
    <row r="23" spans="1:19" x14ac:dyDescent="0.25">
      <c r="A23" s="17" t="s">
        <v>5</v>
      </c>
      <c r="N23" s="10"/>
      <c r="O23" s="10"/>
      <c r="P23" s="10"/>
      <c r="Q23" s="10"/>
      <c r="R23" s="10"/>
    </row>
    <row r="24" spans="1:19" x14ac:dyDescent="0.25">
      <c r="A24" t="s">
        <v>26</v>
      </c>
      <c r="B24" s="31" t="s">
        <v>35</v>
      </c>
      <c r="N24" s="10"/>
      <c r="O24" s="10"/>
      <c r="P24" s="10"/>
      <c r="Q24" s="10"/>
      <c r="R24" s="10"/>
    </row>
    <row r="25" spans="1:19" x14ac:dyDescent="0.25">
      <c r="A25" t="s">
        <v>27</v>
      </c>
      <c r="B25" s="31" t="s">
        <v>38</v>
      </c>
      <c r="N25" s="10"/>
      <c r="O25" s="10"/>
      <c r="P25" s="10"/>
      <c r="Q25" s="10"/>
      <c r="R25" s="10"/>
    </row>
    <row r="26" spans="1:19" x14ac:dyDescent="0.25">
      <c r="A26" t="s">
        <v>28</v>
      </c>
      <c r="B26" s="31" t="s">
        <v>49</v>
      </c>
      <c r="N26" s="10"/>
      <c r="O26" s="10"/>
      <c r="P26" s="10"/>
      <c r="Q26" s="10"/>
      <c r="R26" s="10"/>
    </row>
    <row r="27" spans="1:19" x14ac:dyDescent="0.25">
      <c r="N27" s="10"/>
      <c r="O27" s="10"/>
      <c r="P27" s="10"/>
      <c r="Q27" s="10"/>
      <c r="R27" s="10"/>
    </row>
    <row r="28" spans="1:19" ht="15" customHeight="1" x14ac:dyDescent="0.25">
      <c r="B28" s="1"/>
      <c r="C28" s="47" t="s">
        <v>63</v>
      </c>
      <c r="D28" s="47"/>
      <c r="E28" s="47"/>
      <c r="F28" s="48" t="s">
        <v>64</v>
      </c>
      <c r="G28" s="49"/>
      <c r="H28" s="49"/>
      <c r="I28" s="50" t="s">
        <v>65</v>
      </c>
      <c r="J28" s="51"/>
      <c r="K28" s="44" t="s">
        <v>23</v>
      </c>
      <c r="L28" s="45"/>
      <c r="M28" s="18" t="s">
        <v>51</v>
      </c>
      <c r="N28" s="34" t="s">
        <v>52</v>
      </c>
      <c r="O28" s="42" t="s">
        <v>53</v>
      </c>
      <c r="P28" s="16"/>
      <c r="Q28" s="16"/>
      <c r="R28" s="10"/>
      <c r="S28" s="10"/>
    </row>
    <row r="29" spans="1:19" x14ac:dyDescent="0.25">
      <c r="B29" s="3" t="s">
        <v>1</v>
      </c>
      <c r="C29" s="21" t="s">
        <v>10</v>
      </c>
      <c r="D29" s="11" t="str">
        <f>$B$7</f>
        <v>Boc-Phe-OMe</v>
      </c>
      <c r="E29" s="11" t="str">
        <f>$B$8</f>
        <v>Phe-OMe</v>
      </c>
      <c r="F29" s="13" t="s">
        <v>10</v>
      </c>
      <c r="G29" s="11" t="str">
        <f>$B$7</f>
        <v>Boc-Phe-OMe</v>
      </c>
      <c r="H29" s="12" t="str">
        <f>$B$8</f>
        <v>Phe-OMe</v>
      </c>
      <c r="I29" s="11" t="str">
        <f>$B$7</f>
        <v>Boc-Phe-OMe</v>
      </c>
      <c r="J29" s="12" t="str">
        <f>$B$8</f>
        <v>Phe-OMe</v>
      </c>
      <c r="K29" s="11" t="str">
        <f>$B$7</f>
        <v>Boc-Phe-OMe</v>
      </c>
      <c r="L29" s="12" t="str">
        <f>$B$8</f>
        <v>Phe-OMe</v>
      </c>
      <c r="M29" s="11" t="str">
        <f>B7</f>
        <v>Boc-Phe-OMe</v>
      </c>
      <c r="N29" s="12" t="str">
        <f>B8</f>
        <v>Phe-OMe</v>
      </c>
      <c r="P29" s="10"/>
      <c r="Q29" s="10"/>
      <c r="R29" s="10"/>
      <c r="S29" s="10"/>
    </row>
    <row r="30" spans="1:19" x14ac:dyDescent="0.25">
      <c r="A30" s="46" t="s">
        <v>40</v>
      </c>
      <c r="B30" s="29" t="s">
        <v>32</v>
      </c>
      <c r="C30" s="14">
        <v>799.3</v>
      </c>
      <c r="D30" s="14">
        <v>759.4</v>
      </c>
      <c r="E30" s="14">
        <v>1164.9000000000001</v>
      </c>
      <c r="F30" s="15">
        <f t="shared" ref="F30:F36" si="0">C30/$C$21</f>
        <v>5.0927046830200702</v>
      </c>
      <c r="G30" s="6">
        <f t="shared" ref="G30:G36" si="1">D30/$C$19</f>
        <v>0.77082360583852694</v>
      </c>
      <c r="H30" s="8">
        <f t="shared" ref="H30:H36" si="2">E30/$C$20</f>
        <v>1.2880789942169688</v>
      </c>
      <c r="I30" s="6">
        <f>(G30/F30)*$F$38</f>
        <v>0.90988624059633461</v>
      </c>
      <c r="J30" s="8">
        <f>(H30/F30)*$F$38</f>
        <v>1.5204585650490556</v>
      </c>
      <c r="K30" s="9">
        <f t="shared" ref="K30:L38" si="3">I30*$B$16</f>
        <v>4.7378228803630194</v>
      </c>
      <c r="L30" s="8">
        <f t="shared" si="3"/>
        <v>7.9171033220725446</v>
      </c>
      <c r="M30" s="14">
        <f>(($K$38-K30)/$K$38)*100</f>
        <v>61.251762491972983</v>
      </c>
      <c r="N30" s="35">
        <f>(L30/$K$38)*100</f>
        <v>64.749951115891264</v>
      </c>
      <c r="O30" s="43">
        <f>(M30+M31+M32)/3</f>
        <v>61.724444934484815</v>
      </c>
    </row>
    <row r="31" spans="1:19" x14ac:dyDescent="0.25">
      <c r="A31" s="46"/>
      <c r="B31" s="4" t="s">
        <v>33</v>
      </c>
      <c r="C31" s="14">
        <v>817</v>
      </c>
      <c r="D31" s="14">
        <v>761.8</v>
      </c>
      <c r="E31" s="14">
        <v>1178.9000000000001</v>
      </c>
      <c r="F31" s="15">
        <f t="shared" si="0"/>
        <v>5.2054794520547949</v>
      </c>
      <c r="G31" s="6">
        <f t="shared" si="1"/>
        <v>0.77325970888568585</v>
      </c>
      <c r="H31" s="8">
        <f t="shared" si="2"/>
        <v>1.3035593838804915</v>
      </c>
      <c r="I31" s="6">
        <f>(G31/F31)*$F$38</f>
        <v>0.89298719135085025</v>
      </c>
      <c r="J31" s="8">
        <f>(H31/F31)*$F$38</f>
        <v>1.5053956899525629</v>
      </c>
      <c r="K31" s="9">
        <f t="shared" si="3"/>
        <v>4.6498286909804394</v>
      </c>
      <c r="L31" s="8">
        <f t="shared" si="3"/>
        <v>7.8386701827501595</v>
      </c>
      <c r="M31" s="14">
        <f>(($K$38-K31)/$K$38)*100</f>
        <v>61.971422098425236</v>
      </c>
      <c r="N31" s="35">
        <f>(L31/$K$38)*100</f>
        <v>64.108486462672516</v>
      </c>
      <c r="O31" s="43"/>
    </row>
    <row r="32" spans="1:19" x14ac:dyDescent="0.25">
      <c r="A32" s="46"/>
      <c r="B32" s="29" t="s">
        <v>34</v>
      </c>
      <c r="C32" s="14">
        <v>780.1</v>
      </c>
      <c r="D32" s="14">
        <v>727.8</v>
      </c>
      <c r="E32" s="14">
        <v>1134.4000000000001</v>
      </c>
      <c r="F32" s="15">
        <f t="shared" si="0"/>
        <v>4.9703727301688438</v>
      </c>
      <c r="G32" s="6">
        <f t="shared" si="1"/>
        <v>0.73874824905093484</v>
      </c>
      <c r="H32" s="8">
        <f t="shared" si="2"/>
        <v>1.2543538595928658</v>
      </c>
      <c r="I32" s="6">
        <f>(G32/F32)*$F$38</f>
        <v>0.89348669783304324</v>
      </c>
      <c r="J32" s="8">
        <f>(H32/F32)*$F$38</f>
        <v>1.517091227439904</v>
      </c>
      <c r="K32" s="9">
        <f t="shared" si="3"/>
        <v>4.6524296460610133</v>
      </c>
      <c r="L32" s="8">
        <f t="shared" si="3"/>
        <v>7.899569427769352</v>
      </c>
      <c r="M32" s="14">
        <f>(($K$38-K32)/$K$38)*100</f>
        <v>61.950150213056219</v>
      </c>
      <c r="N32" s="35">
        <f>(L32/$K$38)*100</f>
        <v>64.606550334972098</v>
      </c>
      <c r="O32" s="43"/>
    </row>
    <row r="33" spans="1:15" x14ac:dyDescent="0.25">
      <c r="A33" s="30"/>
      <c r="B33" s="33"/>
      <c r="C33" s="6"/>
      <c r="F33" s="15"/>
      <c r="G33" s="6"/>
      <c r="H33" s="8"/>
      <c r="I33" s="6"/>
      <c r="J33" s="8"/>
      <c r="K33" s="9"/>
      <c r="L33" s="8"/>
      <c r="M33" s="14"/>
      <c r="N33" s="35"/>
      <c r="O33" s="37"/>
    </row>
    <row r="34" spans="1:15" x14ac:dyDescent="0.25">
      <c r="A34" s="46" t="s">
        <v>41</v>
      </c>
      <c r="B34" s="29" t="s">
        <v>32</v>
      </c>
      <c r="C34" s="14">
        <v>800.3</v>
      </c>
      <c r="D34">
        <v>376.8</v>
      </c>
      <c r="E34">
        <v>1495.6</v>
      </c>
      <c r="F34" s="15">
        <f t="shared" si="0"/>
        <v>5.0990761388977379</v>
      </c>
      <c r="G34" s="6">
        <f t="shared" si="1"/>
        <v>0.38246817840394653</v>
      </c>
      <c r="H34" s="8">
        <f t="shared" si="2"/>
        <v>1.6537479129117507</v>
      </c>
      <c r="I34" s="6">
        <f>(G34/F34)*$F$38</f>
        <v>0.45090431878560994</v>
      </c>
      <c r="J34" s="8">
        <f>(H34/F34)*$F$38</f>
        <v>1.9496578231066313</v>
      </c>
      <c r="K34" s="9">
        <f>I34*$B$16</f>
        <v>2.3478811999584042</v>
      </c>
      <c r="L34" s="8">
        <f t="shared" si="3"/>
        <v>10.151965191977609</v>
      </c>
      <c r="M34" s="14">
        <f>(($K$38-K34)/$K$38)*100</f>
        <v>80.797876857387081</v>
      </c>
      <c r="N34" s="35">
        <f>(L34/$K$38)*100</f>
        <v>83.027746786902014</v>
      </c>
      <c r="O34" s="43">
        <f>(M34+M35+M36)/3</f>
        <v>81.447487019219878</v>
      </c>
    </row>
    <row r="35" spans="1:15" x14ac:dyDescent="0.25">
      <c r="A35" s="46"/>
      <c r="B35" s="4" t="s">
        <v>33</v>
      </c>
      <c r="C35" s="14">
        <v>807.5</v>
      </c>
      <c r="D35">
        <v>362.5</v>
      </c>
      <c r="E35">
        <v>1528.3</v>
      </c>
      <c r="F35" s="15">
        <f t="shared" si="0"/>
        <v>5.1449506212169487</v>
      </c>
      <c r="G35" s="6">
        <f t="shared" si="1"/>
        <v>0.36795306441462478</v>
      </c>
      <c r="H35" s="8">
        <f t="shared" si="2"/>
        <v>1.6899056801972643</v>
      </c>
      <c r="I35" s="6">
        <f>(G35/F35)*$F$38</f>
        <v>0.42992410684235105</v>
      </c>
      <c r="J35" s="8">
        <f>(H35/F35)*$F$38</f>
        <v>1.974521373704172</v>
      </c>
      <c r="K35" s="9">
        <f t="shared" si="3"/>
        <v>2.2386361935557457</v>
      </c>
      <c r="L35" s="8">
        <f t="shared" si="3"/>
        <v>10.281430935773106</v>
      </c>
      <c r="M35" s="14">
        <f>(($K$38-K35)/$K$38)*100</f>
        <v>81.691336060389588</v>
      </c>
      <c r="N35" s="35">
        <f>(L35/$K$38)*100</f>
        <v>84.086581090424318</v>
      </c>
      <c r="O35" s="43"/>
    </row>
    <row r="36" spans="1:15" x14ac:dyDescent="0.25">
      <c r="A36" s="46"/>
      <c r="B36" s="29" t="s">
        <v>34</v>
      </c>
      <c r="C36" s="14">
        <v>774.7</v>
      </c>
      <c r="D36">
        <v>344.7</v>
      </c>
      <c r="E36">
        <v>1476.6</v>
      </c>
      <c r="F36" s="15">
        <f t="shared" si="0"/>
        <v>4.9359668684294364</v>
      </c>
      <c r="G36" s="6">
        <f t="shared" si="1"/>
        <v>0.3498853001481963</v>
      </c>
      <c r="H36" s="8">
        <f t="shared" si="2"/>
        <v>1.6327388126541127</v>
      </c>
      <c r="I36" s="6">
        <f>(G36/F36)*$F$38</f>
        <v>0.42612208685920128</v>
      </c>
      <c r="J36" s="8">
        <f>(H36/F36)*$F$38</f>
        <v>1.9884975729174588</v>
      </c>
      <c r="K36" s="9">
        <f t="shared" si="3"/>
        <v>2.2188388865254089</v>
      </c>
      <c r="L36" s="8">
        <f t="shared" si="3"/>
        <v>10.354205699758792</v>
      </c>
      <c r="M36" s="14">
        <f>(($K$38-K36)/$K$38)*100</f>
        <v>81.853248139882936</v>
      </c>
      <c r="N36" s="35">
        <f>(L36/$K$38)*100</f>
        <v>84.681768776987212</v>
      </c>
      <c r="O36" s="43"/>
    </row>
    <row r="37" spans="1:15" x14ac:dyDescent="0.25">
      <c r="C37" s="20"/>
      <c r="F37" s="15"/>
      <c r="G37" s="6"/>
      <c r="H37" s="8"/>
      <c r="I37" s="6"/>
      <c r="J37" s="8"/>
      <c r="K37" s="9"/>
      <c r="L37" s="8"/>
      <c r="M37" s="14"/>
      <c r="N37" s="35"/>
    </row>
    <row r="38" spans="1:15" x14ac:dyDescent="0.25">
      <c r="A38" t="s">
        <v>48</v>
      </c>
      <c r="B38">
        <v>0</v>
      </c>
      <c r="C38" s="20">
        <v>943.5</v>
      </c>
      <c r="D38">
        <v>2313.4</v>
      </c>
      <c r="E38" s="28">
        <v>0</v>
      </c>
      <c r="F38" s="15">
        <f>C38/$C$21</f>
        <v>6.0114686205798034</v>
      </c>
      <c r="G38" s="6">
        <f>D38/$C$19</f>
        <v>2.3482003288739115</v>
      </c>
      <c r="H38" s="8">
        <f t="shared" ref="H38" si="4">E38/$C$20</f>
        <v>0</v>
      </c>
      <c r="I38" s="6">
        <f>(G38/F38)*$F$38</f>
        <v>2.3482003288739115</v>
      </c>
      <c r="J38" s="8">
        <f>(H38/F38)*$F$38</f>
        <v>0</v>
      </c>
      <c r="K38" s="9">
        <f t="shared" si="3"/>
        <v>12.227195828923936</v>
      </c>
      <c r="L38" s="8">
        <f t="shared" si="3"/>
        <v>0</v>
      </c>
      <c r="M38" s="14">
        <f>(($K$38-K38)/$K$38)*100</f>
        <v>0</v>
      </c>
      <c r="N38" s="35">
        <f>(L38/$K$38)*100</f>
        <v>0</v>
      </c>
    </row>
    <row r="39" spans="1:15" x14ac:dyDescent="0.25">
      <c r="B39" s="16"/>
      <c r="C39" s="5"/>
    </row>
    <row r="41" spans="1:15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5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5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5" x14ac:dyDescent="0.25"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5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5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5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</row>
  </sheetData>
  <mergeCells count="8">
    <mergeCell ref="O30:O32"/>
    <mergeCell ref="O34:O36"/>
    <mergeCell ref="A34:A36"/>
    <mergeCell ref="C28:E28"/>
    <mergeCell ref="F28:H28"/>
    <mergeCell ref="I28:J28"/>
    <mergeCell ref="K28:L28"/>
    <mergeCell ref="A30:A32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zoomScale="85" zoomScaleNormal="85" workbookViewId="0">
      <selection activeCell="O40" sqref="O40"/>
    </sheetView>
  </sheetViews>
  <sheetFormatPr defaultColWidth="8.85546875" defaultRowHeight="15" x14ac:dyDescent="0.25"/>
  <cols>
    <col min="1" max="1" width="17.85546875" bestFit="1" customWidth="1"/>
    <col min="2" max="2" width="35.140625" customWidth="1"/>
    <col min="3" max="3" width="13.5703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22.85546875" customWidth="1"/>
    <col min="11" max="11" width="15.28515625" customWidth="1"/>
    <col min="12" max="13" width="17.85546875" bestFit="1" customWidth="1"/>
    <col min="14" max="14" width="19" customWidth="1"/>
    <col min="15" max="15" width="20.140625" bestFit="1" customWidth="1"/>
    <col min="16" max="16" width="12" bestFit="1" customWidth="1"/>
  </cols>
  <sheetData>
    <row r="1" spans="1:4" x14ac:dyDescent="0.25">
      <c r="A1" s="23" t="s">
        <v>62</v>
      </c>
      <c r="B1" s="24"/>
    </row>
    <row r="2" spans="1:4" x14ac:dyDescent="0.25">
      <c r="A2" s="20"/>
      <c r="B2" s="26"/>
    </row>
    <row r="3" spans="1:4" x14ac:dyDescent="0.25">
      <c r="A3" s="1" t="s">
        <v>24</v>
      </c>
      <c r="B3" s="27">
        <v>43707</v>
      </c>
    </row>
    <row r="4" spans="1:4" x14ac:dyDescent="0.25">
      <c r="A4" s="1" t="s">
        <v>25</v>
      </c>
      <c r="B4" s="22" t="s">
        <v>55</v>
      </c>
    </row>
    <row r="6" spans="1:4" x14ac:dyDescent="0.25">
      <c r="A6" s="17" t="s">
        <v>7</v>
      </c>
      <c r="B6" s="1" t="s">
        <v>4</v>
      </c>
      <c r="C6" s="2" t="s">
        <v>0</v>
      </c>
      <c r="D6" s="2" t="s">
        <v>15</v>
      </c>
    </row>
    <row r="7" spans="1:4" x14ac:dyDescent="0.25">
      <c r="A7" s="1" t="s">
        <v>2</v>
      </c>
      <c r="B7" t="s">
        <v>16</v>
      </c>
      <c r="C7">
        <v>210</v>
      </c>
      <c r="D7">
        <v>3.6</v>
      </c>
    </row>
    <row r="8" spans="1:4" x14ac:dyDescent="0.25">
      <c r="A8" s="1" t="s">
        <v>3</v>
      </c>
      <c r="B8" t="s">
        <v>17</v>
      </c>
      <c r="C8">
        <v>210</v>
      </c>
      <c r="D8">
        <v>0.5</v>
      </c>
    </row>
    <row r="9" spans="1:4" x14ac:dyDescent="0.25">
      <c r="A9" s="1" t="s">
        <v>10</v>
      </c>
      <c r="C9">
        <v>270</v>
      </c>
      <c r="D9">
        <v>1.6</v>
      </c>
    </row>
    <row r="10" spans="1:4" x14ac:dyDescent="0.25">
      <c r="A10" s="1" t="s">
        <v>14</v>
      </c>
      <c r="B10" t="s">
        <v>30</v>
      </c>
    </row>
    <row r="11" spans="1:4" x14ac:dyDescent="0.25">
      <c r="A11" s="1"/>
    </row>
    <row r="12" spans="1:4" x14ac:dyDescent="0.25">
      <c r="A12" s="17" t="s">
        <v>12</v>
      </c>
      <c r="B12" t="s">
        <v>13</v>
      </c>
    </row>
    <row r="13" spans="1:4" x14ac:dyDescent="0.25">
      <c r="A13" s="1" t="s">
        <v>10</v>
      </c>
      <c r="B13" s="22">
        <v>338.5</v>
      </c>
      <c r="C13" t="s">
        <v>19</v>
      </c>
      <c r="D13" t="s">
        <v>22</v>
      </c>
    </row>
    <row r="14" spans="1:4" x14ac:dyDescent="0.25">
      <c r="A14" s="25"/>
      <c r="B14" s="22">
        <v>100</v>
      </c>
      <c r="C14" t="s">
        <v>21</v>
      </c>
      <c r="D14" t="s">
        <v>20</v>
      </c>
    </row>
    <row r="15" spans="1:4" x14ac:dyDescent="0.25">
      <c r="B15" s="10">
        <f>(B13/108.14)/B14*1000</f>
        <v>31.302015905307936</v>
      </c>
      <c r="C15" t="s">
        <v>6</v>
      </c>
      <c r="D15" t="s">
        <v>18</v>
      </c>
    </row>
    <row r="16" spans="1:4" x14ac:dyDescent="0.25">
      <c r="A16" s="1" t="s">
        <v>11</v>
      </c>
      <c r="B16">
        <f>B15/F38</f>
        <v>5.2070497046508528</v>
      </c>
    </row>
    <row r="17" spans="1:19" x14ac:dyDescent="0.25">
      <c r="A17" s="1"/>
    </row>
    <row r="18" spans="1:19" x14ac:dyDescent="0.25">
      <c r="A18" s="17" t="s">
        <v>8</v>
      </c>
    </row>
    <row r="19" spans="1:19" x14ac:dyDescent="0.25">
      <c r="A19" t="s">
        <v>16</v>
      </c>
      <c r="B19" t="s">
        <v>9</v>
      </c>
      <c r="C19">
        <v>985.18</v>
      </c>
    </row>
    <row r="20" spans="1:19" x14ac:dyDescent="0.25">
      <c r="A20" t="s">
        <v>17</v>
      </c>
      <c r="B20" t="s">
        <v>9</v>
      </c>
      <c r="C20">
        <v>904.37</v>
      </c>
      <c r="N20" s="10"/>
      <c r="O20" s="10"/>
      <c r="P20" s="10"/>
      <c r="Q20" s="10"/>
      <c r="R20" s="10"/>
    </row>
    <row r="21" spans="1:19" x14ac:dyDescent="0.25">
      <c r="A21" t="s">
        <v>10</v>
      </c>
      <c r="B21" t="s">
        <v>9</v>
      </c>
      <c r="C21">
        <v>156.94999999999999</v>
      </c>
      <c r="N21" s="10"/>
      <c r="O21" s="10"/>
      <c r="P21" s="10"/>
      <c r="Q21" s="10"/>
      <c r="R21" s="10"/>
    </row>
    <row r="22" spans="1:19" x14ac:dyDescent="0.25">
      <c r="N22" s="10"/>
      <c r="O22" s="10"/>
      <c r="P22" s="10"/>
      <c r="Q22" s="10"/>
      <c r="R22" s="10"/>
    </row>
    <row r="23" spans="1:19" x14ac:dyDescent="0.25">
      <c r="A23" s="17" t="s">
        <v>5</v>
      </c>
      <c r="N23" s="10"/>
      <c r="O23" s="10"/>
      <c r="P23" s="10"/>
      <c r="Q23" s="10"/>
      <c r="R23" s="10"/>
    </row>
    <row r="24" spans="1:19" x14ac:dyDescent="0.25">
      <c r="A24" t="s">
        <v>26</v>
      </c>
      <c r="B24" s="31" t="s">
        <v>35</v>
      </c>
      <c r="N24" s="10"/>
      <c r="O24" s="10"/>
      <c r="P24" s="10"/>
      <c r="Q24" s="10"/>
      <c r="R24" s="10"/>
    </row>
    <row r="25" spans="1:19" x14ac:dyDescent="0.25">
      <c r="A25" t="s">
        <v>27</v>
      </c>
      <c r="B25" s="31" t="s">
        <v>50</v>
      </c>
      <c r="N25" s="10"/>
      <c r="O25" s="10"/>
      <c r="P25" s="10"/>
      <c r="Q25" s="10"/>
      <c r="R25" s="10"/>
    </row>
    <row r="26" spans="1:19" x14ac:dyDescent="0.25">
      <c r="A26" t="s">
        <v>28</v>
      </c>
      <c r="B26" s="31" t="s">
        <v>39</v>
      </c>
      <c r="N26" s="10"/>
      <c r="O26" s="10"/>
      <c r="P26" s="10"/>
      <c r="Q26" s="10"/>
      <c r="R26" s="10"/>
    </row>
    <row r="27" spans="1:19" x14ac:dyDescent="0.25">
      <c r="N27" s="10"/>
      <c r="O27" s="10"/>
      <c r="P27" s="10"/>
      <c r="Q27" s="10"/>
      <c r="R27" s="10"/>
    </row>
    <row r="28" spans="1:19" ht="15" customHeight="1" x14ac:dyDescent="0.25">
      <c r="B28" s="1"/>
      <c r="C28" s="47" t="s">
        <v>63</v>
      </c>
      <c r="D28" s="47"/>
      <c r="E28" s="47"/>
      <c r="F28" s="48" t="s">
        <v>64</v>
      </c>
      <c r="G28" s="49"/>
      <c r="H28" s="49"/>
      <c r="I28" s="50" t="s">
        <v>65</v>
      </c>
      <c r="J28" s="51"/>
      <c r="K28" s="44" t="s">
        <v>23</v>
      </c>
      <c r="L28" s="45"/>
      <c r="M28" s="18" t="s">
        <v>51</v>
      </c>
      <c r="N28" s="19" t="s">
        <v>52</v>
      </c>
      <c r="O28" s="41" t="s">
        <v>53</v>
      </c>
      <c r="P28" s="16"/>
      <c r="Q28" s="16"/>
      <c r="R28" s="10"/>
      <c r="S28" s="10"/>
    </row>
    <row r="29" spans="1:19" x14ac:dyDescent="0.25">
      <c r="B29" s="3" t="s">
        <v>1</v>
      </c>
      <c r="C29" s="21" t="s">
        <v>10</v>
      </c>
      <c r="D29" s="11" t="str">
        <f>$B$7</f>
        <v>Boc-Phe-OMe</v>
      </c>
      <c r="E29" s="11" t="str">
        <f>$B$8</f>
        <v>Phe-OMe</v>
      </c>
      <c r="F29" s="13" t="s">
        <v>10</v>
      </c>
      <c r="G29" s="11" t="str">
        <f>$B$7</f>
        <v>Boc-Phe-OMe</v>
      </c>
      <c r="H29" s="12" t="str">
        <f>$B$8</f>
        <v>Phe-OMe</v>
      </c>
      <c r="I29" s="11" t="str">
        <f>$B$7</f>
        <v>Boc-Phe-OMe</v>
      </c>
      <c r="J29" s="12" t="str">
        <f>$B$8</f>
        <v>Phe-OMe</v>
      </c>
      <c r="K29" s="11" t="str">
        <f>$B$7</f>
        <v>Boc-Phe-OMe</v>
      </c>
      <c r="L29" s="12" t="str">
        <f>$B$8</f>
        <v>Phe-OMe</v>
      </c>
      <c r="M29" s="11" t="str">
        <f>B7</f>
        <v>Boc-Phe-OMe</v>
      </c>
      <c r="N29" s="12" t="str">
        <f>B8</f>
        <v>Phe-OMe</v>
      </c>
      <c r="P29" s="10"/>
      <c r="Q29" s="10"/>
      <c r="R29" s="10"/>
      <c r="S29" s="10"/>
    </row>
    <row r="30" spans="1:19" x14ac:dyDescent="0.25">
      <c r="A30" s="46" t="s">
        <v>40</v>
      </c>
      <c r="B30" s="29" t="s">
        <v>32</v>
      </c>
      <c r="C30" s="6">
        <v>797.6</v>
      </c>
      <c r="D30" s="7">
        <v>233.1</v>
      </c>
      <c r="E30" s="7">
        <v>1615.7</v>
      </c>
      <c r="F30" s="15">
        <f>C30/$C$21</f>
        <v>5.0818732080280347</v>
      </c>
      <c r="G30" s="6">
        <f>D30/$C$19</f>
        <v>0.23660650845530767</v>
      </c>
      <c r="H30" s="8">
        <f>E30/$C$20</f>
        <v>1.7865475413823988</v>
      </c>
      <c r="I30" s="6">
        <f>(G30/F30)*$F$38</f>
        <v>0.27988746329937664</v>
      </c>
      <c r="J30" s="8">
        <f>(H30/F30)*$F$38</f>
        <v>2.113349555283718</v>
      </c>
      <c r="K30" s="9">
        <f>I30*$B$16</f>
        <v>1.4573879331084956</v>
      </c>
      <c r="L30" s="8">
        <f>J30*$B$16</f>
        <v>11.004316177664094</v>
      </c>
      <c r="M30" s="14">
        <f>(($K$38-K30)/$K$38)*100</f>
        <v>88.080767221696206</v>
      </c>
      <c r="N30" s="14">
        <f>(L30/$K$38)*100</f>
        <v>89.998690882442006</v>
      </c>
      <c r="O30" s="53">
        <f>(M30+M31+M32)/3</f>
        <v>87.398724375731419</v>
      </c>
      <c r="P30" s="10"/>
      <c r="Q30" s="10"/>
      <c r="R30" s="10"/>
      <c r="S30" s="10"/>
    </row>
    <row r="31" spans="1:19" ht="14.25" customHeight="1" x14ac:dyDescent="0.25">
      <c r="A31" s="46"/>
      <c r="B31" s="4" t="s">
        <v>33</v>
      </c>
      <c r="C31" s="6">
        <v>827.6</v>
      </c>
      <c r="D31" s="6">
        <v>259.89999999999998</v>
      </c>
      <c r="E31" s="14">
        <v>1664</v>
      </c>
      <c r="F31" s="15">
        <f t="shared" ref="F31:F36" si="0">C31/$C$21</f>
        <v>5.2730168843580767</v>
      </c>
      <c r="G31" s="6">
        <f t="shared" ref="G31:G36" si="1">D31/$C$19</f>
        <v>0.26380965914858195</v>
      </c>
      <c r="H31" s="8">
        <f t="shared" ref="H31:H36" si="2">E31/$C$20</f>
        <v>1.839954885721552</v>
      </c>
      <c r="I31" s="6">
        <f>(G31/F31)*$F$38</f>
        <v>0.3007544869582976</v>
      </c>
      <c r="J31" s="8">
        <f>(H31/F31)*$F$38</f>
        <v>2.0976286064261527</v>
      </c>
      <c r="K31" s="9">
        <f t="shared" ref="K31:L38" si="3">I31*$B$16</f>
        <v>1.5660435624886222</v>
      </c>
      <c r="L31" s="8">
        <f t="shared" si="3"/>
        <v>10.922456415558479</v>
      </c>
      <c r="M31" s="14">
        <f>(($K$38-K31)/$K$38)*100</f>
        <v>87.192128232835856</v>
      </c>
      <c r="N31" s="14">
        <f>(L31/$K$38)*100</f>
        <v>89.329201628724704</v>
      </c>
      <c r="O31" s="53"/>
      <c r="P31" s="10"/>
      <c r="Q31" s="10"/>
      <c r="R31" s="10"/>
      <c r="S31" s="10"/>
    </row>
    <row r="32" spans="1:19" x14ac:dyDescent="0.25">
      <c r="A32" s="46"/>
      <c r="B32" s="29" t="s">
        <v>34</v>
      </c>
      <c r="C32" s="6">
        <v>834.6</v>
      </c>
      <c r="D32" s="6">
        <v>267.60000000000002</v>
      </c>
      <c r="E32" s="14">
        <v>1666</v>
      </c>
      <c r="F32" s="15">
        <f t="shared" si="0"/>
        <v>5.3176170755017527</v>
      </c>
      <c r="G32" s="6">
        <f t="shared" si="1"/>
        <v>0.27162548975821682</v>
      </c>
      <c r="H32" s="8">
        <f t="shared" si="2"/>
        <v>1.8421663699591981</v>
      </c>
      <c r="I32" s="6">
        <f>(G32/F32)*$F$38</f>
        <v>0.30706763669647447</v>
      </c>
      <c r="J32" s="8">
        <f>(H32/F32)*$F$38</f>
        <v>2.0825353103960023</v>
      </c>
      <c r="K32" s="9">
        <f t="shared" si="3"/>
        <v>1.5989164469682127</v>
      </c>
      <c r="L32" s="8">
        <f t="shared" si="3"/>
        <v>10.843864872922476</v>
      </c>
      <c r="M32" s="14">
        <f>(($K$38-K32)/$K$38)*100</f>
        <v>86.923277672662209</v>
      </c>
      <c r="N32" s="14">
        <f>(L32/$K$38)*100</f>
        <v>88.686441475574199</v>
      </c>
      <c r="O32" s="53"/>
      <c r="P32" s="10"/>
      <c r="Q32" s="10"/>
      <c r="R32" s="10"/>
      <c r="S32" s="10"/>
    </row>
    <row r="33" spans="1:19" x14ac:dyDescent="0.25">
      <c r="A33" s="30"/>
      <c r="B33" s="4"/>
      <c r="C33" s="6"/>
      <c r="D33" s="14"/>
      <c r="E33" s="14"/>
      <c r="F33" s="15"/>
      <c r="G33" s="6"/>
      <c r="H33" s="8"/>
      <c r="I33" s="6"/>
      <c r="J33" s="8"/>
      <c r="K33" s="9"/>
      <c r="L33" s="8"/>
      <c r="M33" s="14"/>
      <c r="N33" s="14"/>
      <c r="O33" s="36"/>
      <c r="P33" s="10"/>
      <c r="Q33" s="10"/>
      <c r="R33" s="10"/>
      <c r="S33" s="10"/>
    </row>
    <row r="34" spans="1:19" x14ac:dyDescent="0.25">
      <c r="A34" s="46" t="s">
        <v>40</v>
      </c>
      <c r="B34" s="29" t="s">
        <v>32</v>
      </c>
      <c r="C34" s="14">
        <v>816</v>
      </c>
      <c r="D34" s="14">
        <v>247.3</v>
      </c>
      <c r="E34" s="14">
        <v>1676</v>
      </c>
      <c r="F34" s="15">
        <f t="shared" si="0"/>
        <v>5.1991079961771272</v>
      </c>
      <c r="G34" s="6">
        <f t="shared" si="1"/>
        <v>0.25102011815099778</v>
      </c>
      <c r="H34" s="8">
        <f t="shared" si="2"/>
        <v>1.8532237911474285</v>
      </c>
      <c r="I34" s="6">
        <f>(G34/F34)*$F$38</f>
        <v>0.29024201161209118</v>
      </c>
      <c r="J34" s="8">
        <f>(H34/F34)*$F$38</f>
        <v>2.142790008514214</v>
      </c>
      <c r="K34" s="9">
        <f t="shared" si="3"/>
        <v>1.5113045808420087</v>
      </c>
      <c r="L34" s="8">
        <f t="shared" si="3"/>
        <v>11.157614080962736</v>
      </c>
      <c r="M34" s="14">
        <f>(($K$38-K34)/$K$38)*100</f>
        <v>87.639810452148353</v>
      </c>
      <c r="N34" s="14">
        <f>(L34/$K$38)*100</f>
        <v>91.252436266449095</v>
      </c>
      <c r="O34" s="53">
        <f>(M34+M35+M36)/3</f>
        <v>87.586900024190925</v>
      </c>
    </row>
    <row r="35" spans="1:19" x14ac:dyDescent="0.25">
      <c r="A35" s="46"/>
      <c r="B35" s="4" t="s">
        <v>33</v>
      </c>
      <c r="C35" s="14">
        <v>827.2</v>
      </c>
      <c r="D35" s="14">
        <v>257.39999999999998</v>
      </c>
      <c r="E35" s="14">
        <v>1672</v>
      </c>
      <c r="F35" s="15">
        <f t="shared" si="0"/>
        <v>5.2704683020070089</v>
      </c>
      <c r="G35" s="6">
        <f t="shared" si="1"/>
        <v>0.26127205180779145</v>
      </c>
      <c r="H35" s="8">
        <f t="shared" si="2"/>
        <v>1.8488008226721364</v>
      </c>
      <c r="I35" s="6">
        <f>(G35/F35)*$F$38</f>
        <v>0.29800553781510064</v>
      </c>
      <c r="J35" s="8">
        <f>(H35/F35)*$F$38</f>
        <v>2.108732563093763</v>
      </c>
      <c r="K35" s="9">
        <f t="shared" si="3"/>
        <v>1.5517296476644384</v>
      </c>
      <c r="L35" s="8">
        <f t="shared" si="3"/>
        <v>10.980275269845015</v>
      </c>
      <c r="M35" s="14">
        <f>(($K$38-K35)/$K$38)*100</f>
        <v>87.309194443473643</v>
      </c>
      <c r="N35" s="14">
        <f>(L35/$K$38)*100</f>
        <v>89.802072555922592</v>
      </c>
      <c r="O35" s="53"/>
    </row>
    <row r="36" spans="1:19" x14ac:dyDescent="0.25">
      <c r="A36" s="46"/>
      <c r="B36" s="29" t="s">
        <v>34</v>
      </c>
      <c r="C36" s="14">
        <v>851.6</v>
      </c>
      <c r="D36" s="14">
        <v>254.5</v>
      </c>
      <c r="E36" s="14">
        <v>1745</v>
      </c>
      <c r="F36" s="15">
        <f t="shared" si="0"/>
        <v>5.4259318254221096</v>
      </c>
      <c r="G36" s="6">
        <f t="shared" si="1"/>
        <v>0.25832842729247446</v>
      </c>
      <c r="H36" s="8">
        <f t="shared" si="2"/>
        <v>1.9295199973462189</v>
      </c>
      <c r="I36" s="6">
        <f>(G36/F36)*$F$38</f>
        <v>0.2862058139389968</v>
      </c>
      <c r="J36" s="8">
        <f>(H36/F36)*$F$38</f>
        <v>2.1377432098357887</v>
      </c>
      <c r="K36" s="9">
        <f t="shared" si="3"/>
        <v>1.4902878989404102</v>
      </c>
      <c r="L36" s="8">
        <f t="shared" si="3"/>
        <v>11.131335149394809</v>
      </c>
      <c r="M36" s="14">
        <f>(($K$38-K36)/$K$38)*100</f>
        <v>87.811695176950764</v>
      </c>
      <c r="N36" s="14">
        <f>(L36/$K$38)*100</f>
        <v>91.037514284863079</v>
      </c>
      <c r="O36" s="53"/>
    </row>
    <row r="37" spans="1:19" x14ac:dyDescent="0.25">
      <c r="A37" s="30"/>
      <c r="C37" s="6"/>
      <c r="F37" s="15"/>
      <c r="G37" s="6"/>
      <c r="H37" s="8"/>
      <c r="I37" s="6"/>
      <c r="J37" s="8"/>
      <c r="K37" s="9"/>
      <c r="L37" s="8"/>
      <c r="M37" s="14"/>
      <c r="N37" s="14"/>
    </row>
    <row r="38" spans="1:19" x14ac:dyDescent="0.25">
      <c r="A38" t="s">
        <v>48</v>
      </c>
      <c r="B38">
        <v>0</v>
      </c>
      <c r="C38" s="32">
        <v>943.5</v>
      </c>
      <c r="D38">
        <v>2313.4</v>
      </c>
      <c r="E38" s="28">
        <v>0</v>
      </c>
      <c r="F38" s="15">
        <f>C38/$C$21</f>
        <v>6.0114686205798034</v>
      </c>
      <c r="G38" s="6">
        <f>D38/$C$19</f>
        <v>2.3482003288739115</v>
      </c>
      <c r="H38" s="8">
        <f t="shared" ref="H38" si="4">E38/$C$20</f>
        <v>0</v>
      </c>
      <c r="I38" s="6">
        <f>(G38/F38)*$F$38</f>
        <v>2.3482003288739115</v>
      </c>
      <c r="J38" s="8">
        <f>(H38/F38)*$F$38</f>
        <v>0</v>
      </c>
      <c r="K38" s="9">
        <f t="shared" si="3"/>
        <v>12.227195828923936</v>
      </c>
      <c r="L38" s="8">
        <f t="shared" si="3"/>
        <v>0</v>
      </c>
      <c r="M38" s="14">
        <f>(($K$38-K38)/$K$38)*100</f>
        <v>0</v>
      </c>
      <c r="N38" s="14">
        <f>(L38/$K$38)*100</f>
        <v>0</v>
      </c>
    </row>
    <row r="39" spans="1:19" x14ac:dyDescent="0.25">
      <c r="B39" s="16"/>
      <c r="C39" s="5"/>
    </row>
    <row r="41" spans="1:19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9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9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9" x14ac:dyDescent="0.25"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9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9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9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</row>
  </sheetData>
  <mergeCells count="8">
    <mergeCell ref="A34:A36"/>
    <mergeCell ref="O30:O32"/>
    <mergeCell ref="O34:O36"/>
    <mergeCell ref="C28:E28"/>
    <mergeCell ref="F28:H28"/>
    <mergeCell ref="I28:J28"/>
    <mergeCell ref="K28:L28"/>
    <mergeCell ref="A30:A3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"/>
  <sheetViews>
    <sheetView tabSelected="1" zoomScale="85" zoomScaleNormal="85" workbookViewId="0">
      <selection activeCell="J18" sqref="J18"/>
    </sheetView>
  </sheetViews>
  <sheetFormatPr defaultColWidth="8.85546875" defaultRowHeight="15" x14ac:dyDescent="0.25"/>
  <cols>
    <col min="1" max="1" width="17.85546875" bestFit="1" customWidth="1"/>
    <col min="2" max="2" width="35.140625" customWidth="1"/>
    <col min="3" max="3" width="13.5703125" bestFit="1" customWidth="1"/>
    <col min="4" max="4" width="17.7109375" customWidth="1"/>
    <col min="5" max="5" width="17.85546875" bestFit="1" customWidth="1"/>
    <col min="6" max="7" width="17.85546875" customWidth="1"/>
    <col min="8" max="8" width="17.85546875" bestFit="1" customWidth="1"/>
    <col min="9" max="9" width="15.28515625" bestFit="1" customWidth="1"/>
    <col min="10" max="10" width="21.85546875" customWidth="1"/>
    <col min="11" max="11" width="15.28515625" customWidth="1"/>
    <col min="12" max="13" width="17.85546875" bestFit="1" customWidth="1"/>
    <col min="14" max="14" width="19" customWidth="1"/>
    <col min="15" max="15" width="20.140625" style="1" bestFit="1" customWidth="1"/>
    <col min="16" max="16" width="12" bestFit="1" customWidth="1"/>
  </cols>
  <sheetData>
    <row r="1" spans="1:4" x14ac:dyDescent="0.25">
      <c r="A1" s="23" t="s">
        <v>31</v>
      </c>
      <c r="B1" s="24"/>
    </row>
    <row r="2" spans="1:4" x14ac:dyDescent="0.25">
      <c r="A2" s="20"/>
      <c r="B2" s="26"/>
    </row>
    <row r="3" spans="1:4" x14ac:dyDescent="0.25">
      <c r="A3" s="1" t="s">
        <v>24</v>
      </c>
      <c r="B3" s="27">
        <v>43711</v>
      </c>
    </row>
    <row r="4" spans="1:4" x14ac:dyDescent="0.25">
      <c r="A4" s="1" t="s">
        <v>25</v>
      </c>
      <c r="B4" s="22" t="s">
        <v>56</v>
      </c>
    </row>
    <row r="6" spans="1:4" x14ac:dyDescent="0.25">
      <c r="A6" s="17" t="s">
        <v>7</v>
      </c>
      <c r="B6" s="1" t="s">
        <v>4</v>
      </c>
      <c r="C6" s="2" t="s">
        <v>0</v>
      </c>
      <c r="D6" s="2" t="s">
        <v>15</v>
      </c>
    </row>
    <row r="7" spans="1:4" x14ac:dyDescent="0.25">
      <c r="A7" s="1" t="s">
        <v>2</v>
      </c>
      <c r="B7" t="s">
        <v>16</v>
      </c>
      <c r="C7">
        <v>210</v>
      </c>
      <c r="D7">
        <v>3.6</v>
      </c>
    </row>
    <row r="8" spans="1:4" x14ac:dyDescent="0.25">
      <c r="A8" s="1" t="s">
        <v>3</v>
      </c>
      <c r="B8" t="s">
        <v>17</v>
      </c>
      <c r="C8">
        <v>210</v>
      </c>
      <c r="D8">
        <v>0.5</v>
      </c>
    </row>
    <row r="9" spans="1:4" x14ac:dyDescent="0.25">
      <c r="A9" s="1" t="s">
        <v>10</v>
      </c>
      <c r="C9">
        <v>270</v>
      </c>
      <c r="D9">
        <v>1.6</v>
      </c>
    </row>
    <row r="10" spans="1:4" x14ac:dyDescent="0.25">
      <c r="A10" s="1" t="s">
        <v>14</v>
      </c>
      <c r="B10" t="s">
        <v>30</v>
      </c>
    </row>
    <row r="11" spans="1:4" x14ac:dyDescent="0.25">
      <c r="A11" s="1"/>
    </row>
    <row r="12" spans="1:4" x14ac:dyDescent="0.25">
      <c r="A12" s="17" t="s">
        <v>12</v>
      </c>
      <c r="B12" t="s">
        <v>13</v>
      </c>
    </row>
    <row r="13" spans="1:4" x14ac:dyDescent="0.25">
      <c r="A13" s="1" t="s">
        <v>10</v>
      </c>
      <c r="B13" s="22">
        <v>135.6</v>
      </c>
      <c r="C13" t="s">
        <v>19</v>
      </c>
      <c r="D13" t="s">
        <v>22</v>
      </c>
    </row>
    <row r="14" spans="1:4" x14ac:dyDescent="0.25">
      <c r="A14" s="25"/>
      <c r="B14" s="22">
        <v>40</v>
      </c>
      <c r="C14" t="s">
        <v>21</v>
      </c>
      <c r="D14" t="s">
        <v>20</v>
      </c>
    </row>
    <row r="15" spans="1:4" x14ac:dyDescent="0.25">
      <c r="B15" s="10">
        <f>(B13/108.14)/B14*1000</f>
        <v>31.348252265581646</v>
      </c>
      <c r="C15" t="s">
        <v>6</v>
      </c>
      <c r="D15" t="s">
        <v>18</v>
      </c>
    </row>
    <row r="16" spans="1:4" x14ac:dyDescent="0.25">
      <c r="A16" s="1" t="s">
        <v>11</v>
      </c>
      <c r="B16">
        <f>B15/F38</f>
        <v>5.2458771650314944</v>
      </c>
    </row>
    <row r="17" spans="1:19" x14ac:dyDescent="0.25">
      <c r="A17" s="1"/>
    </row>
    <row r="18" spans="1:19" x14ac:dyDescent="0.25">
      <c r="A18" s="17" t="s">
        <v>8</v>
      </c>
    </row>
    <row r="19" spans="1:19" x14ac:dyDescent="0.25">
      <c r="A19" t="s">
        <v>16</v>
      </c>
      <c r="B19" t="s">
        <v>9</v>
      </c>
      <c r="C19">
        <v>985.18</v>
      </c>
    </row>
    <row r="20" spans="1:19" x14ac:dyDescent="0.25">
      <c r="A20" t="s">
        <v>17</v>
      </c>
      <c r="B20" t="s">
        <v>9</v>
      </c>
      <c r="C20">
        <v>904.37</v>
      </c>
      <c r="N20" s="10"/>
      <c r="O20" s="25"/>
      <c r="P20" s="10"/>
      <c r="Q20" s="10"/>
      <c r="R20" s="10"/>
    </row>
    <row r="21" spans="1:19" x14ac:dyDescent="0.25">
      <c r="A21" t="s">
        <v>10</v>
      </c>
      <c r="B21" t="s">
        <v>9</v>
      </c>
      <c r="C21">
        <v>156.94999999999999</v>
      </c>
      <c r="N21" s="10"/>
      <c r="O21" s="25"/>
      <c r="P21" s="10"/>
      <c r="Q21" s="10"/>
      <c r="R21" s="10"/>
    </row>
    <row r="22" spans="1:19" x14ac:dyDescent="0.25">
      <c r="N22" s="10"/>
      <c r="O22" s="25"/>
      <c r="P22" s="10"/>
      <c r="Q22" s="10"/>
      <c r="R22" s="10"/>
    </row>
    <row r="23" spans="1:19" x14ac:dyDescent="0.25">
      <c r="A23" s="17" t="s">
        <v>5</v>
      </c>
      <c r="N23" s="10"/>
      <c r="O23" s="25"/>
      <c r="P23" s="10"/>
      <c r="Q23" s="10"/>
      <c r="R23" s="10"/>
    </row>
    <row r="24" spans="1:19" x14ac:dyDescent="0.25">
      <c r="A24" t="s">
        <v>26</v>
      </c>
      <c r="B24" s="31" t="s">
        <v>35</v>
      </c>
      <c r="N24" s="10"/>
      <c r="O24" s="25"/>
      <c r="P24" s="10"/>
      <c r="Q24" s="10"/>
      <c r="R24" s="10"/>
    </row>
    <row r="25" spans="1:19" x14ac:dyDescent="0.25">
      <c r="A25" t="s">
        <v>27</v>
      </c>
      <c r="B25" s="31" t="s">
        <v>57</v>
      </c>
      <c r="N25" s="10"/>
      <c r="O25" s="25"/>
      <c r="P25" s="10"/>
      <c r="Q25" s="10"/>
      <c r="R25" s="10"/>
    </row>
    <row r="26" spans="1:19" x14ac:dyDescent="0.25">
      <c r="A26" t="s">
        <v>28</v>
      </c>
      <c r="B26" s="31" t="s">
        <v>58</v>
      </c>
      <c r="N26" s="10"/>
      <c r="O26" s="25"/>
      <c r="P26" s="10"/>
      <c r="Q26" s="10"/>
      <c r="R26" s="10"/>
    </row>
    <row r="27" spans="1:19" x14ac:dyDescent="0.25">
      <c r="N27" s="10"/>
      <c r="O27" s="25"/>
      <c r="P27" s="10"/>
      <c r="Q27" s="10"/>
      <c r="R27" s="10"/>
    </row>
    <row r="28" spans="1:19" ht="15" customHeight="1" x14ac:dyDescent="0.25">
      <c r="B28" s="1"/>
      <c r="C28" s="47" t="s">
        <v>63</v>
      </c>
      <c r="D28" s="47"/>
      <c r="E28" s="47"/>
      <c r="F28" s="48" t="s">
        <v>64</v>
      </c>
      <c r="G28" s="49"/>
      <c r="H28" s="49"/>
      <c r="I28" s="50" t="s">
        <v>65</v>
      </c>
      <c r="J28" s="51"/>
      <c r="K28" s="44" t="s">
        <v>23</v>
      </c>
      <c r="L28" s="45"/>
      <c r="M28" s="18" t="s">
        <v>51</v>
      </c>
      <c r="N28" s="19" t="s">
        <v>52</v>
      </c>
      <c r="O28" s="42" t="s">
        <v>53</v>
      </c>
      <c r="P28" s="16"/>
      <c r="Q28" s="16"/>
      <c r="R28" s="10"/>
      <c r="S28" s="10"/>
    </row>
    <row r="29" spans="1:19" x14ac:dyDescent="0.25">
      <c r="A29" s="21" t="s">
        <v>59</v>
      </c>
      <c r="B29" s="3" t="s">
        <v>1</v>
      </c>
      <c r="C29" s="21" t="s">
        <v>10</v>
      </c>
      <c r="D29" s="11" t="str">
        <f>$B$7</f>
        <v>Boc-Phe-OMe</v>
      </c>
      <c r="E29" s="11" t="str">
        <f>$B$8</f>
        <v>Phe-OMe</v>
      </c>
      <c r="F29" s="13" t="s">
        <v>10</v>
      </c>
      <c r="G29" s="11" t="str">
        <f>$B$7</f>
        <v>Boc-Phe-OMe</v>
      </c>
      <c r="H29" s="12" t="str">
        <f>$B$8</f>
        <v>Phe-OMe</v>
      </c>
      <c r="I29" s="11" t="str">
        <f>$B$7</f>
        <v>Boc-Phe-OMe</v>
      </c>
      <c r="J29" s="12" t="str">
        <f>$B$8</f>
        <v>Phe-OMe</v>
      </c>
      <c r="K29" s="11" t="str">
        <f>$B$7</f>
        <v>Boc-Phe-OMe</v>
      </c>
      <c r="L29" s="12" t="str">
        <f>$B$8</f>
        <v>Phe-OMe</v>
      </c>
      <c r="M29" s="11" t="str">
        <f>B7</f>
        <v>Boc-Phe-OMe</v>
      </c>
      <c r="N29" s="12" t="str">
        <f>B8</f>
        <v>Phe-OMe</v>
      </c>
      <c r="P29" s="10"/>
      <c r="Q29" s="10"/>
      <c r="R29" s="10"/>
      <c r="S29" s="10"/>
    </row>
    <row r="30" spans="1:19" x14ac:dyDescent="0.25">
      <c r="A30" s="54" t="s">
        <v>60</v>
      </c>
      <c r="B30" s="29" t="s">
        <v>32</v>
      </c>
      <c r="C30" s="6">
        <v>827</v>
      </c>
      <c r="D30" s="7">
        <v>1121.8</v>
      </c>
      <c r="E30" s="7">
        <v>890.5</v>
      </c>
      <c r="F30" s="15">
        <f>C30/$C$21</f>
        <v>5.269194010831475</v>
      </c>
      <c r="G30" s="6">
        <f>D30/$C$19</f>
        <v>1.13867516595952</v>
      </c>
      <c r="H30" s="8">
        <f>E30/$C$20</f>
        <v>0.9846633568119243</v>
      </c>
      <c r="I30" s="6">
        <f>(G30/F30)*$F$38</f>
        <v>1.2913705419025803</v>
      </c>
      <c r="J30" s="8">
        <f>(H30/F30)*$F$38</f>
        <v>1.1167058795089528</v>
      </c>
      <c r="K30" s="9">
        <f>I30*$B$16</f>
        <v>6.774371237361092</v>
      </c>
      <c r="L30" s="8">
        <f>J30*$B$16</f>
        <v>5.8581018733724273</v>
      </c>
      <c r="M30" s="14">
        <f>(($K$38-K30)/$K$38)*100</f>
        <v>45.407121933076553</v>
      </c>
      <c r="N30" s="14">
        <f>(L30/$K$38)*100</f>
        <v>47.208903981060338</v>
      </c>
      <c r="O30" s="53">
        <f>(M30+M31+M32)/3</f>
        <v>46.441000730572604</v>
      </c>
      <c r="P30" s="10"/>
      <c r="Q30" s="10"/>
      <c r="R30" s="10"/>
      <c r="S30" s="10"/>
    </row>
    <row r="31" spans="1:19" ht="14.25" customHeight="1" x14ac:dyDescent="0.25">
      <c r="A31" s="46"/>
      <c r="B31" s="4" t="s">
        <v>33</v>
      </c>
      <c r="C31" s="6">
        <v>796.5</v>
      </c>
      <c r="D31" s="6">
        <v>1048.0999999999999</v>
      </c>
      <c r="E31" s="14">
        <v>858.9</v>
      </c>
      <c r="F31" s="15">
        <f t="shared" ref="F31:F36" si="0">C31/$C$21</f>
        <v>5.0748646065626</v>
      </c>
      <c r="G31" s="6">
        <f t="shared" ref="G31:G36" si="1">D31/$C$19</f>
        <v>1.0638665015530158</v>
      </c>
      <c r="H31" s="8">
        <f t="shared" ref="H31:H36" si="2">E31/$C$20</f>
        <v>0.94972190585711602</v>
      </c>
      <c r="I31" s="6">
        <f>(G31/F31)*$F$38</f>
        <v>1.2527311887088179</v>
      </c>
      <c r="J31" s="8">
        <f>(H31/F31)*$F$38</f>
        <v>1.1183228819879336</v>
      </c>
      <c r="K31" s="9">
        <f t="shared" ref="K31:L38" si="3">I31*$B$16</f>
        <v>6.5716739367703481</v>
      </c>
      <c r="L31" s="8">
        <f t="shared" si="3"/>
        <v>5.8665844697527119</v>
      </c>
      <c r="M31" s="14">
        <f>(($K$38-K31)/$K$38)*100</f>
        <v>47.040606226735612</v>
      </c>
      <c r="N31" s="14">
        <f>(L31/$K$38)*100</f>
        <v>47.277262996776201</v>
      </c>
      <c r="O31" s="53"/>
      <c r="P31" s="10"/>
      <c r="Q31" s="10"/>
      <c r="R31" s="10"/>
      <c r="S31" s="10"/>
    </row>
    <row r="32" spans="1:19" x14ac:dyDescent="0.25">
      <c r="A32" s="46"/>
      <c r="B32" s="29" t="s">
        <v>34</v>
      </c>
      <c r="C32" s="6">
        <v>799.4</v>
      </c>
      <c r="D32" s="6">
        <v>1055.2</v>
      </c>
      <c r="E32" s="14">
        <v>890.3</v>
      </c>
      <c r="F32" s="15">
        <f t="shared" si="0"/>
        <v>5.0933418286078371</v>
      </c>
      <c r="G32" s="6">
        <f t="shared" si="1"/>
        <v>1.0710733064008608</v>
      </c>
      <c r="H32" s="8">
        <f t="shared" si="2"/>
        <v>0.98444220838815966</v>
      </c>
      <c r="I32" s="6">
        <f>(G32/F32)*$F$38</f>
        <v>1.2566420491285557</v>
      </c>
      <c r="J32" s="8">
        <f>(H32/F32)*$F$38</f>
        <v>1.1550016853230609</v>
      </c>
      <c r="K32" s="9">
        <f t="shared" si="3"/>
        <v>6.5921898301418755</v>
      </c>
      <c r="L32" s="8">
        <f t="shared" si="3"/>
        <v>6.0589969666091372</v>
      </c>
      <c r="M32" s="14">
        <f>(($K$38-K32)/$K$38)*100</f>
        <v>46.875274031905661</v>
      </c>
      <c r="N32" s="14">
        <f>(L32/$K$38)*100</f>
        <v>48.827864759121745</v>
      </c>
      <c r="O32" s="53"/>
      <c r="P32" s="10"/>
      <c r="Q32" s="10"/>
      <c r="R32" s="10"/>
      <c r="S32" s="10"/>
    </row>
    <row r="33" spans="1:19" x14ac:dyDescent="0.25">
      <c r="A33" s="30"/>
      <c r="B33" s="4"/>
      <c r="C33" s="6"/>
      <c r="D33" s="14"/>
      <c r="E33" s="14"/>
      <c r="F33" s="15"/>
      <c r="G33" s="6"/>
      <c r="H33" s="8"/>
      <c r="I33" s="6"/>
      <c r="J33" s="8"/>
      <c r="K33" s="9"/>
      <c r="L33" s="8"/>
      <c r="M33" s="14"/>
      <c r="N33" s="14"/>
      <c r="O33" s="36"/>
      <c r="P33" s="10"/>
      <c r="Q33" s="10"/>
      <c r="R33" s="10"/>
      <c r="S33" s="10"/>
    </row>
    <row r="34" spans="1:19" x14ac:dyDescent="0.25">
      <c r="A34" s="54" t="s">
        <v>61</v>
      </c>
      <c r="B34" s="29" t="s">
        <v>32</v>
      </c>
      <c r="C34" s="14">
        <v>793.9</v>
      </c>
      <c r="D34">
        <v>0</v>
      </c>
      <c r="E34">
        <v>1820</v>
      </c>
      <c r="F34" s="15">
        <f t="shared" si="0"/>
        <v>5.0582988212806628</v>
      </c>
      <c r="G34" s="6">
        <f t="shared" si="1"/>
        <v>0</v>
      </c>
      <c r="H34" s="8">
        <f t="shared" si="2"/>
        <v>2.0124506562579474</v>
      </c>
      <c r="I34" s="6">
        <f>(G34/F34)*$F$38</f>
        <v>0</v>
      </c>
      <c r="J34" s="8">
        <f>(H34/F34)*$F$38</f>
        <v>2.3774750856585576</v>
      </c>
      <c r="K34" s="9">
        <f>I34*$B$16</f>
        <v>0</v>
      </c>
      <c r="L34" s="8">
        <f t="shared" si="3"/>
        <v>12.471942262287524</v>
      </c>
      <c r="M34" s="14">
        <f>(($K$38-K34)/$K$38)*100</f>
        <v>100</v>
      </c>
      <c r="N34" s="14">
        <f>(L34/$K$38)*100</f>
        <v>100.50810611436225</v>
      </c>
      <c r="O34" s="53">
        <f>(M34+M35+M36)/3</f>
        <v>100</v>
      </c>
    </row>
    <row r="35" spans="1:19" x14ac:dyDescent="0.25">
      <c r="A35" s="46"/>
      <c r="B35" s="4" t="s">
        <v>33</v>
      </c>
      <c r="C35" s="14">
        <v>786.8</v>
      </c>
      <c r="D35">
        <v>0</v>
      </c>
      <c r="E35">
        <v>1805.6</v>
      </c>
      <c r="F35" s="15">
        <f t="shared" si="0"/>
        <v>5.0130614845492198</v>
      </c>
      <c r="G35" s="6">
        <f t="shared" si="1"/>
        <v>0</v>
      </c>
      <c r="H35" s="8">
        <f t="shared" si="2"/>
        <v>1.9965279697468956</v>
      </c>
      <c r="I35" s="6">
        <f>(G35/F35)*$F$38</f>
        <v>0</v>
      </c>
      <c r="J35" s="8">
        <f>(H35/F35)*$F$38</f>
        <v>2.3799486309425695</v>
      </c>
      <c r="K35" s="9">
        <f t="shared" si="3"/>
        <v>0</v>
      </c>
      <c r="L35" s="8">
        <f t="shared" si="3"/>
        <v>12.484918177009593</v>
      </c>
      <c r="M35" s="14">
        <f>(($K$38-K35)/$K$38)*100</f>
        <v>100</v>
      </c>
      <c r="N35" s="14">
        <f>(L35/$K$38)*100</f>
        <v>100.61267560212841</v>
      </c>
      <c r="O35" s="53"/>
    </row>
    <row r="36" spans="1:19" x14ac:dyDescent="0.25">
      <c r="A36" s="46"/>
      <c r="B36" s="29" t="s">
        <v>34</v>
      </c>
      <c r="C36" s="14">
        <v>799.5</v>
      </c>
      <c r="D36">
        <v>0</v>
      </c>
      <c r="E36">
        <v>1822</v>
      </c>
      <c r="F36" s="15">
        <f t="shared" si="0"/>
        <v>5.0939789741956041</v>
      </c>
      <c r="G36" s="6">
        <f t="shared" si="1"/>
        <v>0</v>
      </c>
      <c r="H36" s="8">
        <f t="shared" si="2"/>
        <v>2.0146621404955938</v>
      </c>
      <c r="I36" s="6">
        <f>(G36/F36)*$F$38</f>
        <v>0</v>
      </c>
      <c r="J36" s="8">
        <f>(H36/F36)*$F$38</f>
        <v>2.3634166623775079</v>
      </c>
      <c r="K36" s="9">
        <f t="shared" si="3"/>
        <v>0</v>
      </c>
      <c r="L36" s="8">
        <f t="shared" si="3"/>
        <v>12.398193500621117</v>
      </c>
      <c r="M36" s="14">
        <f>(($K$38-K36)/$K$38)*100</f>
        <v>100</v>
      </c>
      <c r="N36" s="14">
        <f>(L36/$K$38)*100</f>
        <v>99.91378421906424</v>
      </c>
      <c r="O36" s="53"/>
    </row>
    <row r="37" spans="1:19" x14ac:dyDescent="0.25">
      <c r="B37" s="33"/>
      <c r="C37" s="20"/>
      <c r="F37" s="15"/>
      <c r="G37" s="6"/>
      <c r="H37" s="8"/>
      <c r="I37" s="6"/>
      <c r="J37" s="8"/>
      <c r="K37" s="9"/>
      <c r="L37" s="8"/>
      <c r="M37" s="14"/>
      <c r="N37" s="14"/>
    </row>
    <row r="38" spans="1:19" x14ac:dyDescent="0.25">
      <c r="A38" t="s">
        <v>48</v>
      </c>
      <c r="B38" s="33">
        <v>0</v>
      </c>
      <c r="C38" s="20">
        <v>937.9</v>
      </c>
      <c r="D38">
        <v>2330.4</v>
      </c>
      <c r="E38" s="28">
        <v>0</v>
      </c>
      <c r="F38" s="15">
        <f>C38/$C$21</f>
        <v>5.975788467664862</v>
      </c>
      <c r="G38" s="6">
        <f>D38/$C$19</f>
        <v>2.365456058791287</v>
      </c>
      <c r="H38" s="8">
        <f t="shared" ref="H38" si="4">E38/$C$20</f>
        <v>0</v>
      </c>
      <c r="I38" s="6">
        <f>(G38/F38)*$F$38</f>
        <v>2.365456058791287</v>
      </c>
      <c r="J38" s="8">
        <f>(H38/F38)*$F$38</f>
        <v>0</v>
      </c>
      <c r="K38" s="9">
        <f t="shared" si="3"/>
        <v>12.408891923698608</v>
      </c>
      <c r="L38" s="8">
        <f t="shared" si="3"/>
        <v>0</v>
      </c>
      <c r="M38" s="14">
        <f>(($K$38-K38)/$K$38)*100</f>
        <v>0</v>
      </c>
      <c r="N38" s="14">
        <f>(L38/$K$38)*100</f>
        <v>0</v>
      </c>
    </row>
    <row r="39" spans="1:19" x14ac:dyDescent="0.25">
      <c r="B39" s="16"/>
      <c r="C39" s="5"/>
    </row>
    <row r="41" spans="1:19" x14ac:dyDescent="0.25">
      <c r="B41" s="10"/>
      <c r="C41" s="10"/>
      <c r="D41" s="10"/>
      <c r="E41" s="10"/>
      <c r="F41" s="10"/>
      <c r="G41" s="10"/>
      <c r="H41" s="10"/>
      <c r="I41" s="10"/>
      <c r="J41" s="10"/>
      <c r="K41" s="10"/>
    </row>
    <row r="42" spans="1:19" x14ac:dyDescent="0.25">
      <c r="B42" s="10"/>
      <c r="C42" s="10"/>
      <c r="D42" s="10"/>
      <c r="E42" s="10"/>
      <c r="F42" s="10"/>
      <c r="G42" s="10"/>
      <c r="H42" s="10"/>
      <c r="I42" s="10"/>
      <c r="J42" s="10"/>
      <c r="K42" s="10"/>
    </row>
    <row r="43" spans="1:19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9" x14ac:dyDescent="0.25">
      <c r="B44" s="10"/>
      <c r="C44" s="10"/>
      <c r="D44" s="10"/>
      <c r="E44" s="10"/>
      <c r="F44" s="10"/>
      <c r="G44" s="10"/>
      <c r="H44" s="10"/>
      <c r="I44" s="10"/>
      <c r="J44" s="10"/>
      <c r="K44" s="10"/>
    </row>
    <row r="45" spans="1:19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</row>
    <row r="46" spans="1:19" x14ac:dyDescent="0.25">
      <c r="B46" s="10"/>
      <c r="C46" s="10"/>
      <c r="D46" s="10"/>
      <c r="E46" s="10"/>
      <c r="F46" s="10"/>
      <c r="G46" s="10"/>
      <c r="H46" s="10"/>
      <c r="I46" s="10"/>
      <c r="J46" s="10"/>
      <c r="K46" s="10"/>
    </row>
    <row r="47" spans="1:19" x14ac:dyDescent="0.25">
      <c r="B47" s="10"/>
      <c r="C47" s="10"/>
      <c r="D47" s="10"/>
      <c r="E47" s="10"/>
      <c r="F47" s="10"/>
      <c r="G47" s="10"/>
      <c r="H47" s="10"/>
      <c r="I47" s="10"/>
      <c r="J47" s="10"/>
      <c r="K47" s="10"/>
    </row>
  </sheetData>
  <mergeCells count="8">
    <mergeCell ref="A34:A36"/>
    <mergeCell ref="O30:O32"/>
    <mergeCell ref="O34:O36"/>
    <mergeCell ref="C28:E28"/>
    <mergeCell ref="F28:H28"/>
    <mergeCell ref="I28:J28"/>
    <mergeCell ref="K28:L28"/>
    <mergeCell ref="A30:A3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KHI-414</vt:lpstr>
      <vt:lpstr>KHI-418A</vt:lpstr>
      <vt:lpstr>KHI-418B</vt:lpstr>
      <vt:lpstr>KHI_424A</vt:lpstr>
      <vt:lpstr>KHI_424B</vt:lpstr>
      <vt:lpstr>KHI-426</vt:lpstr>
    </vt:vector>
  </TitlesOfParts>
  <Company>IPPT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Hiebler, Katharina</dc:creator>
  <cp:lastModifiedBy>Hiebler, Katharina</cp:lastModifiedBy>
  <cp:lastPrinted>2017-12-20T08:42:07Z</cp:lastPrinted>
  <dcterms:created xsi:type="dcterms:W3CDTF">2017-10-16T07:29:52Z</dcterms:created>
  <dcterms:modified xsi:type="dcterms:W3CDTF">2019-11-25T06:23:03Z</dcterms:modified>
</cp:coreProperties>
</file>