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rticle reprotoxicité\Données brutes-reprotoxicité\"/>
    </mc:Choice>
  </mc:AlternateContent>
  <bookViews>
    <workbookView xWindow="0" yWindow="0" windowWidth="20490" windowHeight="7455" activeTab="1"/>
  </bookViews>
  <sheets>
    <sheet name="Feuil1" sheetId="1" r:id="rId1"/>
    <sheet name="cocoons production" sheetId="2" r:id="rId2"/>
    <sheet name="Mann-Whitney" sheetId="6" r:id="rId3"/>
  </sheets>
  <externalReferences>
    <externalReference r:id="rId4"/>
  </externalReference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base1" hidden="1">(ROW(OFFSET(#REF!,0,0,502,1)))</definedName>
    <definedName name="xbase5" hidden="1">(ROW(OFFSET(#REF!,0,0,502,1)))</definedName>
    <definedName name="xdata2" hidden="1">4.0259941583+2*INT([0]!xbase1/2-1/2)*0.0026502694</definedName>
    <definedName name="xdata6" hidden="1">0+2*INT([0]!xbase5/2-1/2)*0.0004967717</definedName>
    <definedName name="xdata9" hidden="1">0.0001+(ROW(OFFSET(#REF!,0,0,500,1))-1)*0.0107235047</definedName>
    <definedName name="xlstatbox3" hidden="1">IF(-1^(INT([0]!xbase1/2)+2)&gt;0,4.0259941583+2*INT([0]!xbase1/2-1/2)*0.0026502694,50)</definedName>
    <definedName name="xlstatbox7" hidden="1">IF(-1^(INT([0]!xbase5/2)+2)&gt;0,0+2*INT([0]!xbase5/2-1/2)*0.0004967717,50)</definedName>
    <definedName name="ydata10" hidden="1">[1]!XLSTAT_PDFFisher([0]!xdata9,9,9)</definedName>
    <definedName name="ydata4" hidden="1">[1]!XLSTAT_PDFFisher([0]!xlstatbox3,9,9)</definedName>
    <definedName name="ydata8" hidden="1">[1]!XLSTAT_PDFFisher([0]!xlstatbox7,9,9)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3" i="1" l="1"/>
  <c r="D51" i="1" l="1"/>
  <c r="D8" i="1" l="1"/>
  <c r="D3" i="1" l="1"/>
  <c r="G32" i="1"/>
  <c r="D10" i="1" l="1"/>
  <c r="F10" i="1" s="1"/>
  <c r="D9" i="1"/>
  <c r="D7" i="1"/>
  <c r="D6" i="1"/>
  <c r="D5" i="1"/>
  <c r="D4" i="1"/>
  <c r="F3" i="1" l="1"/>
  <c r="H3" i="1" s="1"/>
  <c r="F4" i="1"/>
  <c r="G4" i="1" s="1"/>
  <c r="I4" i="1" s="1"/>
  <c r="F5" i="1"/>
  <c r="H5" i="1" s="1"/>
  <c r="F6" i="1"/>
  <c r="H6" i="1" s="1"/>
  <c r="F7" i="1"/>
  <c r="H7" i="1" s="1"/>
  <c r="F8" i="1"/>
  <c r="H8" i="1" s="1"/>
  <c r="F9" i="1"/>
  <c r="H9" i="1" s="1"/>
  <c r="H10" i="1"/>
  <c r="H4" i="1" l="1"/>
  <c r="G3" i="1"/>
  <c r="I3" i="1" s="1"/>
  <c r="G10" i="1"/>
  <c r="I10" i="1" s="1"/>
  <c r="G9" i="1"/>
  <c r="I9" i="1" s="1"/>
  <c r="G8" i="1"/>
  <c r="I8" i="1" s="1"/>
  <c r="G7" i="1"/>
  <c r="I7" i="1" s="1"/>
  <c r="G6" i="1"/>
  <c r="I6" i="1" s="1"/>
  <c r="G5" i="1"/>
  <c r="I5" i="1" s="1"/>
</calcChain>
</file>

<file path=xl/sharedStrings.xml><?xml version="1.0" encoding="utf-8"?>
<sst xmlns="http://schemas.openxmlformats.org/spreadsheetml/2006/main" count="86" uniqueCount="78">
  <si>
    <t>Concentration (g/L)</t>
  </si>
  <si>
    <t>Qté de Matière (g)</t>
  </si>
  <si>
    <t>Volume (L)</t>
  </si>
  <si>
    <t>Qté de Matière (mg)</t>
  </si>
  <si>
    <t>Formulation</t>
  </si>
  <si>
    <t>Rapid Max (750SG) (g)</t>
  </si>
  <si>
    <t>Qtité rapid Max (mg)</t>
  </si>
  <si>
    <t>IPA</t>
  </si>
  <si>
    <t>Rapid Max 750 WG (g)</t>
  </si>
  <si>
    <t>acide</t>
  </si>
  <si>
    <t>Masse molaire</t>
  </si>
  <si>
    <t>TMR</t>
  </si>
  <si>
    <t>750 WG</t>
  </si>
  <si>
    <t xml:space="preserve"> 750 g/Kg</t>
  </si>
  <si>
    <t>Date de peremption</t>
  </si>
  <si>
    <r>
      <rPr>
        <b/>
        <sz val="11"/>
        <color theme="1"/>
        <rFont val="Calibri"/>
        <family val="2"/>
        <scheme val="minor"/>
      </rPr>
      <t>N° de lot</t>
    </r>
    <r>
      <rPr>
        <sz val="11"/>
        <color theme="1"/>
        <rFont val="Calibri"/>
        <family val="2"/>
        <scheme val="minor"/>
      </rPr>
      <t xml:space="preserve"> : XH-CHP-RM062018</t>
    </r>
  </si>
  <si>
    <r>
      <rPr>
        <b/>
        <sz val="11"/>
        <color theme="1"/>
        <rFont val="Calibri"/>
        <family val="2"/>
        <scheme val="minor"/>
      </rPr>
      <t>Date de fabrication</t>
    </r>
    <r>
      <rPr>
        <sz val="11"/>
        <color theme="1"/>
        <rFont val="Calibri"/>
        <family val="2"/>
        <scheme val="minor"/>
      </rPr>
      <t xml:space="preserve"> : juin 2018</t>
    </r>
  </si>
  <si>
    <r>
      <rPr>
        <b/>
        <sz val="11"/>
        <color theme="1"/>
        <rFont val="Calibri"/>
        <family val="2"/>
        <scheme val="minor"/>
      </rPr>
      <t>N° d'homologation</t>
    </r>
    <r>
      <rPr>
        <sz val="11"/>
        <color theme="1"/>
        <rFont val="Calibri"/>
        <family val="2"/>
        <scheme val="minor"/>
      </rPr>
      <t xml:space="preserve">  : 111053 He</t>
    </r>
  </si>
  <si>
    <t>Moyenne</t>
  </si>
  <si>
    <t>forme IPA</t>
  </si>
  <si>
    <t>WG ( acide)</t>
  </si>
  <si>
    <r>
      <rPr>
        <b/>
        <sz val="11"/>
        <color theme="1"/>
        <rFont val="Calibri"/>
        <family val="2"/>
        <scheme val="minor"/>
      </rPr>
      <t>Rapid Max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</si>
  <si>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Moyenne</t>
    </r>
    <r>
      <rPr>
        <sz val="11"/>
        <color theme="1"/>
        <rFont val="Calibri"/>
        <family val="2"/>
        <scheme val="minor"/>
      </rPr>
      <t xml:space="preserve"> </t>
    </r>
  </si>
  <si>
    <t>Poids des vers  pour les tests de toxicité chronique (01-12-2018)</t>
  </si>
  <si>
    <t>Poids des vers  pour les tests de toxicité aigue (23-11-2018)</t>
  </si>
  <si>
    <t>T1</t>
  </si>
  <si>
    <t>T2</t>
  </si>
  <si>
    <t>T4</t>
  </si>
  <si>
    <t>T5</t>
  </si>
  <si>
    <t>T3</t>
  </si>
  <si>
    <t>C1</t>
  </si>
  <si>
    <t>C2</t>
  </si>
  <si>
    <t>C3</t>
  </si>
  <si>
    <t>C4</t>
  </si>
  <si>
    <t>C5</t>
  </si>
  <si>
    <t>Toxicité chronique 15/12/2018</t>
  </si>
  <si>
    <t>T6</t>
  </si>
  <si>
    <t>T7</t>
  </si>
  <si>
    <t>T8</t>
  </si>
  <si>
    <t>T9</t>
  </si>
  <si>
    <t>T10</t>
  </si>
  <si>
    <t>C6</t>
  </si>
  <si>
    <t>C7</t>
  </si>
  <si>
    <t>C8</t>
  </si>
  <si>
    <t>C9</t>
  </si>
  <si>
    <t>C10</t>
  </si>
  <si>
    <t>nombre de cocons</t>
  </si>
  <si>
    <t>Témoin</t>
  </si>
  <si>
    <t>Glyphosate</t>
  </si>
  <si>
    <t>Ces résultats ont été générés avec la version gratuite de XLSTAT. Vous pouvez bénéficier de bien plus de fonctionnalités avec une version payante.</t>
  </si>
  <si>
    <t>Différence supposée (D) : 0</t>
  </si>
  <si>
    <t>Niveau de signification (%) : 5</t>
  </si>
  <si>
    <t>p-value : p-value exacte</t>
  </si>
  <si>
    <t>Statistiques descriptives :</t>
  </si>
  <si>
    <t>Variable</t>
  </si>
  <si>
    <t>Observations</t>
  </si>
  <si>
    <t>Obs. avec données manquantes</t>
  </si>
  <si>
    <t>Obs. sans données manquantes</t>
  </si>
  <si>
    <t>Minimum</t>
  </si>
  <si>
    <t>Maximum</t>
  </si>
  <si>
    <t>Ecart-type</t>
  </si>
  <si>
    <t>Espérance</t>
  </si>
  <si>
    <t>p-value (bilatérale)</t>
  </si>
  <si>
    <t>alpha</t>
  </si>
  <si>
    <t>Interprétation du test :</t>
  </si>
  <si>
    <t>Etant donné que la p-value calculée est inférieure au niveau de signification alpha=0,05, on doit rejeter l'hypothèse nulle H0, et retenir l'hypothèse alternative Ha.</t>
  </si>
  <si>
    <t>Des ex-aequo ont été détectés et les corrections appropriées ont été appliquées.</t>
  </si>
  <si>
    <t>Echantillon 1 : Classeur = TEST WG RAPID MAX.xlsx / Feuille = Feuil2 / Plage = 'Feuil2'!$F$32:$F$42 / 10 lignes et 1 colonne</t>
  </si>
  <si>
    <t>Echantillon 2 : Classeur = TEST WG RAPID MAX.xlsx / Feuille = Feuil2 / Plage = 'Feuil2'!$G$32:$G$42 / 10 lignes et 1 colonne</t>
  </si>
  <si>
    <t>Test de Mann-Whitney / Test bilatéral :</t>
  </si>
  <si>
    <t>U</t>
  </si>
  <si>
    <t>U (normalisé)</t>
  </si>
  <si>
    <t>Variance (U)</t>
  </si>
  <si>
    <t>La p-value est calculée suivant une méthode exacte. Temps passé : 0s.</t>
  </si>
  <si>
    <t>H0 : La différence de position des échantillons est égale à 0.</t>
  </si>
  <si>
    <t>Ha : La différence de position des échantillons est différente de 0.</t>
  </si>
  <si>
    <t>Le risque de rejeter l'hypothèse nulle H0 alors qu'elle est vraie est inférieur à 0,05%.</t>
  </si>
  <si>
    <r>
      <t>XLSTAT 2018.2.50494  - Comparaison de deux échantillons (Wilcoxon, Mann-Whitney, ...) - Début : 17/12/2018 à 14:52:11 / Fin : 17/12/2018 à 14:52:11</t>
    </r>
    <r>
      <rPr>
        <sz val="11"/>
        <color rgb="FFFFFFFF"/>
        <rFont val="Calibri"/>
        <family val="2"/>
        <scheme val="minor"/>
      </rPr>
      <t xml:space="preserve"> / Microsoft Excel 15.05093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</si>
</sst>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-Roman"/>
    </font>
    <font>
      <sz val="11"/>
      <name val="Calibri"/>
      <family val="2"/>
      <scheme val="minor"/>
    </font>
    <font>
      <sz val="11"/>
      <color rgb="FF020000"/>
      <name val="Calibri"/>
      <family val="2"/>
      <scheme val="minor"/>
    </font>
    <font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9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2" fontId="0" fillId="2" borderId="0" xfId="0" applyNumberFormat="1" applyFill="1"/>
    <xf numFmtId="0" fontId="1" fillId="0" borderId="0" xfId="0" applyFont="1"/>
    <xf numFmtId="17" fontId="0" fillId="0" borderId="0" xfId="0" applyNumberFormat="1"/>
    <xf numFmtId="0" fontId="1" fillId="3" borderId="0" xfId="0" applyFont="1" applyFill="1"/>
    <xf numFmtId="0" fontId="0" fillId="0" borderId="0" xfId="0" applyFill="1"/>
    <xf numFmtId="0" fontId="0" fillId="0" borderId="0" xfId="0" applyFont="1" applyAlignment="1">
      <alignment horizontal="center" vertical="center" wrapText="1"/>
    </xf>
    <xf numFmtId="0" fontId="3" fillId="3" borderId="0" xfId="0" applyFont="1" applyFill="1"/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/>
    <xf numFmtId="49" fontId="4" fillId="0" borderId="3" xfId="0" applyNumberFormat="1" applyFont="1" applyBorder="1" applyAlignment="1"/>
    <xf numFmtId="0" fontId="4" fillId="0" borderId="2" xfId="0" applyNumberFormat="1" applyFont="1" applyBorder="1" applyAlignment="1"/>
    <xf numFmtId="0" fontId="4" fillId="0" borderId="3" xfId="0" applyNumberFormat="1" applyFont="1" applyBorder="1" applyAlignment="1"/>
    <xf numFmtId="164" fontId="4" fillId="0" borderId="2" xfId="0" applyNumberFormat="1" applyFont="1" applyBorder="1" applyAlignment="1"/>
    <xf numFmtId="164" fontId="4" fillId="0" borderId="3" xfId="0" applyNumberFormat="1" applyFon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3" xfId="0" applyBorder="1" applyAlignment="1"/>
    <xf numFmtId="0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1" fillId="0" borderId="0" xfId="0" applyFont="1" applyFill="1"/>
    <xf numFmtId="0" fontId="3" fillId="0" borderId="0" xfId="0" applyFont="1" applyFill="1"/>
    <xf numFmtId="0" fontId="0" fillId="0" borderId="0" xfId="0" applyFont="1" applyAlignment="1">
      <alignment vertical="center" wrapText="1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Drop" dropStyle="combo" dx="16" sel="1" val="0">
  <itemLst>
    <item val="Statistiques descriptives"/>
    <item val="Test de Mann-Whitney / Test bilatéral"/>
  </itemLst>
</formControlPr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7</xdr:row>
      <xdr:rowOff>0</xdr:rowOff>
    </xdr:from>
    <xdr:to>
      <xdr:col>2</xdr:col>
      <xdr:colOff>38100</xdr:colOff>
      <xdr:row>7</xdr:row>
      <xdr:rowOff>25400</xdr:rowOff>
    </xdr:to>
    <xdr:sp macro="" textlink="">
      <xdr:nvSpPr>
        <xdr:cNvPr id="2" name="TX66346" hidden="1"/>
        <xdr:cNvSpPr txBox="1"/>
      </xdr:nvSpPr>
      <xdr:spPr>
        <a:xfrm>
          <a:off x="1174750" y="13335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fr-FR" sz="1100"/>
            <a:t>RunProcNP2
Form41.txt
CheckBoxTrans,CheckBox,False,False,03,False,Trans,False,
CheckBoxDom,CheckBox,False,True,400000000000_Graphiques,True,Diagramme de dominance,False,
CheckBoxCum,CheckBox,False,True,400000000100_Graphiques,True,Distributions,False,
OptionButtonLehmann,OptionButton,False,True,100000000201_Options,True,Lehmann,False,
OptionButtonHol,OptionButton,True,True,100000000001_Options,True,Hollander &amp; Wolfe,False,
CheckBoxLabels,CheckBox,True,True,000000000201_Général,True,Libellés des colonnes,False,
OptionButton_W,OptionButton,False,True,000000020001_Général,True,Classeur,False,
OptionButton_R,OptionButton,False,True,000000000001_Général,True,Plage,False,
OptionButton_S,OptionButton,True,True,000000010001_Général,True,Feuille,False,
RefEdit_R,RefEdit,,True,000000000101_Général,True,Plage :,False,
CheckBoxWTest,CheckBox,False,True,000000000301_Général,True,Test de Wilcoxon signé,False,
CheckBoxSTest,CheckBox,False,True,000000000401_Général,True,Test du signe,False,
CheckBoxMWTest,CheckBox,True,True,000000000501_Général,True,Test de Mann-Whitney,False,
CheckBoxKSTest,CheckBox,False,False,000000000601_Général,False,Test de Kolmogorov-Smirnov,False,
OptionButtonAsympt,OptionButton,False,True,100000010100_Options,True,p-value asymptotique,False,
OptionButtonMonte,OptionButton,False,True,100000020100_Options,True,Méthode Monte Carlo,False,
TextBoxPermut,TextBox,10000,True,100001030100_Options,True,Nombre de simulations :,False,
TextBoxMaxTime,TextBox,180,True,100001040100_Options,True,Temps maximum (s) :,False,
ComboBoxHyp,ComboBox,0,True,100000000000_Options,True,Choisissez l'hypothèse alternative,False,
TextBoxDiff,TextBox,0,True,100000020000_Options,True,Différence supposée (D) :,False,
CheckBoxCorrect,CheckBox,True,True,100000050100_Options,True,Correction de continuité,False,
OptionButtonExact,OptionButton,True,True,100000060100_Options,True,p-value exacte,False,
CheckBoxSum,CheckBox,True,True,300000000000_Sorties,True,Tableau de synthèse,False,
CheckBox_Desc,CheckBox,True,True,300000000200_Sorties,True,Statistiques descriptives,False,
CheckBoxDetails,CheckBox,True,True,300000000100_Sorties,True,Résultats détaillés,False,
ScrollBarSelect,ScrollBar,0,False,04,False,,,
TextBoxList,TextBox,,False,05,False,,False,
CheckBoxMultiple,CheckBox,False,True,000000000701_Général,True,Multiple pairwise comparisons,False,
ComboBoxType,ComboBox,2,False,000000010701_Général,False,,False,
CheckBoxBonf,CheckBox,True,False,000000020701_Général,False,Bonferroni correction,False,
OptionButtonSample,OptionButton,True,True,000000010300_Général,True,Une colonne par échantillon,False,
OptionButtonVariable,OptionButton,False,True,000000020300_Général,True,Une colonne par variable,False,
OptionButtonPaired,OptionButton,False,True,000000030300_Général,True,Echantillons appariés,False,
RefEditT,RefEdit0,'Feuil270554X765'!$F$32:$F$42,True,000000000100_Général,True,Echantillon 1 :,False,
RefEditGroups,RefEdit0,'Feuil270554X765'!$G$32:$G$42,True,000000000200_Général,True,Echantillon 2 :,False,
TextBoxSig,TextBox,5,True,100001000100_Options,True,Niveau de signification (%) :,False,
OptionButtonMVRemove,OptionButton,False,True,200000000100_Données manq.,True,Supprimer les observations,False,
OptionButtonMVRefuse,OptionButton,True,True,200000000000_Données manq.,True,Ne pas accepter les données manquantes,False,
OptionButtonMVEstimate,OptionButton,False,True,200000000200_Données manq.,True,Estimer les données manquantes,False,
OptionButtonMeanMode,OptionButton,True,True,200000000300_Données manq.,True,Moyenne,False,
OptionButtonMVIgnore,OptionButton,False,True,200000000400_Données manq.,True,Ignorer les données manquantes,False,
CheckBoxSort,CheckBox,True,True,000000030701_Général,True,Trier en ordre croissant,False,
</a:t>
          </a:r>
        </a:p>
      </xdr:txBody>
    </xdr:sp>
    <xdr:clientData/>
  </xdr:twoCellAnchor>
  <xdr:twoCellAnchor editAs="absolute">
    <xdr:from>
      <xdr:col>1</xdr:col>
      <xdr:colOff>6350</xdr:colOff>
      <xdr:row>7</xdr:row>
      <xdr:rowOff>6350</xdr:rowOff>
    </xdr:from>
    <xdr:to>
      <xdr:col>3</xdr:col>
      <xdr:colOff>306578</xdr:colOff>
      <xdr:row>8</xdr:row>
      <xdr:rowOff>0</xdr:rowOff>
    </xdr:to>
    <xdr:sp macro="" textlink="">
      <xdr:nvSpPr>
        <xdr:cNvPr id="3" name="BK66346"/>
        <xdr:cNvSpPr/>
      </xdr:nvSpPr>
      <xdr:spPr>
        <a:xfrm>
          <a:off x="406400" y="1339850"/>
          <a:ext cx="1824228" cy="422275"/>
        </a:xfrm>
        <a:prstGeom prst="rect">
          <a:avLst/>
        </a:prstGeom>
        <a:solidFill>
          <a:srgbClr val="F0F2F0"/>
        </a:solidFill>
        <a:ln w="6350">
          <a:solidFill>
            <a:srgbClr val="5078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1</xdr:col>
      <xdr:colOff>49784</xdr:colOff>
      <xdr:row>7</xdr:row>
      <xdr:rowOff>43434</xdr:rowOff>
    </xdr:from>
    <xdr:to>
      <xdr:col>1</xdr:col>
      <xdr:colOff>392684</xdr:colOff>
      <xdr:row>7</xdr:row>
      <xdr:rowOff>386334</xdr:rowOff>
    </xdr:to>
    <xdr:pic macro="[0]!ReRunXLSTAT">
      <xdr:nvPicPr>
        <xdr:cNvPr id="4" name="BT66346"/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834" y="1376934"/>
          <a:ext cx="342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absolute">
    <xdr:from>
      <xdr:col>1</xdr:col>
      <xdr:colOff>527558</xdr:colOff>
      <xdr:row>7</xdr:row>
      <xdr:rowOff>43434</xdr:rowOff>
    </xdr:from>
    <xdr:to>
      <xdr:col>2</xdr:col>
      <xdr:colOff>108458</xdr:colOff>
      <xdr:row>7</xdr:row>
      <xdr:rowOff>386334</xdr:rowOff>
    </xdr:to>
    <xdr:pic macro="[0]!AddRemovGrid">
      <xdr:nvPicPr>
        <xdr:cNvPr id="5" name="RM66346"/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608" y="1376934"/>
          <a:ext cx="342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absolute">
    <xdr:from>
      <xdr:col>1</xdr:col>
      <xdr:colOff>527558</xdr:colOff>
      <xdr:row>7</xdr:row>
      <xdr:rowOff>43434</xdr:rowOff>
    </xdr:from>
    <xdr:to>
      <xdr:col>2</xdr:col>
      <xdr:colOff>108458</xdr:colOff>
      <xdr:row>7</xdr:row>
      <xdr:rowOff>386334</xdr:rowOff>
    </xdr:to>
    <xdr:pic macro="AddRemovGrid">
      <xdr:nvPicPr>
        <xdr:cNvPr id="6" name="AD66346" hidden="1"/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608" y="1376934"/>
          <a:ext cx="342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absolute">
    <xdr:from>
      <xdr:col>2</xdr:col>
      <xdr:colOff>243332</xdr:colOff>
      <xdr:row>7</xdr:row>
      <xdr:rowOff>43434</xdr:rowOff>
    </xdr:from>
    <xdr:to>
      <xdr:col>2</xdr:col>
      <xdr:colOff>586232</xdr:colOff>
      <xdr:row>7</xdr:row>
      <xdr:rowOff>386334</xdr:rowOff>
    </xdr:to>
    <xdr:pic macro="[0]!SendToOfficeLocal">
      <xdr:nvPicPr>
        <xdr:cNvPr id="7" name="WD66346"/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5382" y="1376934"/>
          <a:ext cx="342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xdr:twoCellAnchor editAs="absolute">
    <xdr:from>
      <xdr:col>2</xdr:col>
      <xdr:colOff>677672</xdr:colOff>
      <xdr:row>7</xdr:row>
      <xdr:rowOff>43434</xdr:rowOff>
    </xdr:from>
    <xdr:to>
      <xdr:col>3</xdr:col>
      <xdr:colOff>258572</xdr:colOff>
      <xdr:row>7</xdr:row>
      <xdr:rowOff>386334</xdr:rowOff>
    </xdr:to>
    <xdr:pic macro="[0]!SendToOfficeLocal">
      <xdr:nvPicPr>
        <xdr:cNvPr id="8" name="PT66346"/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722" y="1376934"/>
          <a:ext cx="3429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6145" name="DD73491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Addinsoft/XLSTAT/XLSTAT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XLSTAT"/>
    </sheetNames>
    <definedNames>
      <definedName name="XLSTAT_PDFFisher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K53"/>
  <sheetViews>
    <sheetView topLeftCell="A32" workbookViewId="0">
      <selection activeCell="E51" sqref="E51"/>
    </sheetView>
  </sheetViews>
  <sheetFormatPr baseColWidth="10" defaultRowHeight="15"/>
  <cols>
    <col min="5" max="5" width="13.28515625" customWidth="1"/>
    <col min="6" max="6" width="11.7109375" customWidth="1"/>
    <col min="7" max="7" width="18.140625" customWidth="1"/>
    <col min="8" max="8" width="14.42578125" customWidth="1"/>
    <col min="9" max="9" width="21.5703125" customWidth="1"/>
    <col min="10" max="10" width="16.5703125" customWidth="1"/>
  </cols>
  <sheetData>
    <row r="1" spans="2:9">
      <c r="C1" s="8" t="s">
        <v>4</v>
      </c>
    </row>
    <row r="2" spans="2:9" ht="15.75">
      <c r="B2" s="1"/>
      <c r="C2" s="8" t="s">
        <v>20</v>
      </c>
      <c r="D2" s="5" t="s">
        <v>0</v>
      </c>
      <c r="E2" s="5" t="s">
        <v>2</v>
      </c>
      <c r="F2" s="5" t="s">
        <v>1</v>
      </c>
      <c r="G2" s="5" t="s">
        <v>3</v>
      </c>
      <c r="H2" s="6" t="s">
        <v>5</v>
      </c>
      <c r="I2" s="6" t="s">
        <v>6</v>
      </c>
    </row>
    <row r="3" spans="2:9">
      <c r="D3" s="6">
        <f>2/1.35</f>
        <v>1.4814814814814814</v>
      </c>
      <c r="E3" s="6">
        <v>0.15</v>
      </c>
      <c r="F3" s="7">
        <f>E3*D3</f>
        <v>0.22222222222222221</v>
      </c>
      <c r="G3" s="7">
        <f>F3*1000</f>
        <v>222.2222222222222</v>
      </c>
      <c r="H3" s="7">
        <f>F3/0.75</f>
        <v>0.29629629629629628</v>
      </c>
      <c r="I3" s="7">
        <f t="shared" ref="I3:I10" si="0">G3/0.75</f>
        <v>296.29629629629625</v>
      </c>
    </row>
    <row r="4" spans="2:9">
      <c r="D4" s="6">
        <f>3/1.35</f>
        <v>2.2222222222222219</v>
      </c>
      <c r="E4" s="6">
        <v>0.15</v>
      </c>
      <c r="F4" s="7">
        <f t="shared" ref="F4:F9" si="1">E4*D4</f>
        <v>0.33333333333333326</v>
      </c>
      <c r="G4" s="7">
        <f t="shared" ref="G4:G10" si="2">F4*1000</f>
        <v>333.33333333333326</v>
      </c>
      <c r="H4" s="7">
        <f t="shared" ref="H4:H10" si="3">F4/0.75</f>
        <v>0.44444444444444436</v>
      </c>
      <c r="I4" s="7">
        <f t="shared" si="0"/>
        <v>444.44444444444434</v>
      </c>
    </row>
    <row r="5" spans="2:9">
      <c r="D5" s="6">
        <f>4/1.35</f>
        <v>2.9629629629629628</v>
      </c>
      <c r="E5" s="6">
        <v>0.15</v>
      </c>
      <c r="F5" s="7">
        <f t="shared" si="1"/>
        <v>0.44444444444444442</v>
      </c>
      <c r="G5" s="7">
        <f t="shared" si="2"/>
        <v>444.4444444444444</v>
      </c>
      <c r="H5" s="7">
        <f t="shared" si="3"/>
        <v>0.59259259259259256</v>
      </c>
      <c r="I5" s="7">
        <f t="shared" si="0"/>
        <v>592.5925925925925</v>
      </c>
    </row>
    <row r="6" spans="2:9">
      <c r="D6" s="6">
        <f>5/1.35</f>
        <v>3.7037037037037033</v>
      </c>
      <c r="E6" s="6">
        <v>0.15</v>
      </c>
      <c r="F6" s="7">
        <f t="shared" si="1"/>
        <v>0.55555555555555547</v>
      </c>
      <c r="G6" s="7">
        <f t="shared" si="2"/>
        <v>555.55555555555543</v>
      </c>
      <c r="H6" s="7">
        <f t="shared" si="3"/>
        <v>0.74074074074074059</v>
      </c>
      <c r="I6" s="7">
        <f t="shared" si="0"/>
        <v>740.74074074074053</v>
      </c>
    </row>
    <row r="7" spans="2:9">
      <c r="D7" s="6">
        <f>8/1.35</f>
        <v>5.9259259259259256</v>
      </c>
      <c r="E7" s="6">
        <v>0.15</v>
      </c>
      <c r="F7" s="7">
        <f t="shared" si="1"/>
        <v>0.88888888888888884</v>
      </c>
      <c r="G7" s="7">
        <f t="shared" si="2"/>
        <v>888.8888888888888</v>
      </c>
      <c r="H7" s="7">
        <f t="shared" si="3"/>
        <v>1.1851851851851851</v>
      </c>
      <c r="I7" s="7">
        <f t="shared" si="0"/>
        <v>1185.185185185185</v>
      </c>
    </row>
    <row r="8" spans="2:9">
      <c r="D8" s="6">
        <f>10/1.35</f>
        <v>7.4074074074074066</v>
      </c>
      <c r="E8" s="6">
        <v>0.15</v>
      </c>
      <c r="F8" s="7">
        <f t="shared" si="1"/>
        <v>1.1111111111111109</v>
      </c>
      <c r="G8" s="7">
        <f t="shared" si="2"/>
        <v>1111.1111111111109</v>
      </c>
      <c r="H8" s="7">
        <f>F8/0.75</f>
        <v>1.4814814814814812</v>
      </c>
      <c r="I8" s="7">
        <f t="shared" si="0"/>
        <v>1481.4814814814811</v>
      </c>
    </row>
    <row r="9" spans="2:9">
      <c r="D9" s="6">
        <f>15/1.35</f>
        <v>11.111111111111111</v>
      </c>
      <c r="E9" s="6">
        <v>0.15</v>
      </c>
      <c r="F9" s="7">
        <f t="shared" si="1"/>
        <v>1.6666666666666665</v>
      </c>
      <c r="G9" s="7">
        <f t="shared" si="2"/>
        <v>1666.6666666666665</v>
      </c>
      <c r="H9" s="7">
        <f t="shared" si="3"/>
        <v>2.2222222222222219</v>
      </c>
      <c r="I9" s="7">
        <f t="shared" si="0"/>
        <v>2222.2222222222222</v>
      </c>
    </row>
    <row r="10" spans="2:9">
      <c r="D10" s="6">
        <f>20/1.35</f>
        <v>14.814814814814813</v>
      </c>
      <c r="E10" s="6">
        <v>0.15</v>
      </c>
      <c r="F10" s="7">
        <f>E10*D10</f>
        <v>2.2222222222222219</v>
      </c>
      <c r="G10" s="7">
        <f t="shared" si="2"/>
        <v>2222.2222222222217</v>
      </c>
      <c r="H10" s="7">
        <f t="shared" si="3"/>
        <v>2.9629629629629624</v>
      </c>
      <c r="I10" s="7">
        <f t="shared" si="0"/>
        <v>2962.9629629629621</v>
      </c>
    </row>
    <row r="13" spans="2:9">
      <c r="C13" s="8" t="s">
        <v>19</v>
      </c>
    </row>
    <row r="14" spans="2:9">
      <c r="D14" t="s">
        <v>0</v>
      </c>
      <c r="E14" t="s">
        <v>2</v>
      </c>
      <c r="F14" t="s">
        <v>1</v>
      </c>
      <c r="G14" t="s">
        <v>3</v>
      </c>
      <c r="H14" t="s">
        <v>8</v>
      </c>
      <c r="I14" t="s">
        <v>8</v>
      </c>
    </row>
    <row r="15" spans="2:9">
      <c r="D15">
        <v>2</v>
      </c>
      <c r="E15">
        <v>0.15</v>
      </c>
      <c r="F15">
        <v>0.3</v>
      </c>
      <c r="G15">
        <v>300</v>
      </c>
      <c r="H15">
        <v>0.4</v>
      </c>
      <c r="I15">
        <v>400</v>
      </c>
    </row>
    <row r="16" spans="2:9">
      <c r="D16">
        <v>3</v>
      </c>
      <c r="E16">
        <v>0.15</v>
      </c>
      <c r="F16">
        <v>0.44999999999999996</v>
      </c>
      <c r="G16">
        <v>449.99999999999994</v>
      </c>
      <c r="H16">
        <v>0.6</v>
      </c>
      <c r="I16">
        <v>599.99999999999989</v>
      </c>
    </row>
    <row r="17" spans="3:11">
      <c r="D17">
        <v>4</v>
      </c>
      <c r="E17">
        <v>0.15</v>
      </c>
      <c r="F17">
        <v>0.6</v>
      </c>
      <c r="G17">
        <v>600</v>
      </c>
      <c r="H17">
        <v>0.79999999999999993</v>
      </c>
      <c r="I17">
        <v>800</v>
      </c>
    </row>
    <row r="18" spans="3:11">
      <c r="D18">
        <v>5</v>
      </c>
      <c r="E18">
        <v>0.15</v>
      </c>
      <c r="F18">
        <v>0.75</v>
      </c>
      <c r="G18">
        <v>750</v>
      </c>
      <c r="H18">
        <v>1</v>
      </c>
      <c r="I18">
        <v>1000</v>
      </c>
    </row>
    <row r="19" spans="3:11">
      <c r="D19">
        <v>8</v>
      </c>
      <c r="E19">
        <v>0.15</v>
      </c>
      <c r="F19">
        <v>1.2</v>
      </c>
      <c r="G19">
        <v>1200</v>
      </c>
      <c r="H19">
        <v>1.5999999999999999</v>
      </c>
      <c r="I19">
        <v>1600</v>
      </c>
    </row>
    <row r="20" spans="3:11">
      <c r="D20">
        <v>10</v>
      </c>
      <c r="E20">
        <v>0.15</v>
      </c>
      <c r="F20">
        <v>1.5</v>
      </c>
      <c r="G20">
        <v>1500</v>
      </c>
      <c r="H20">
        <v>2</v>
      </c>
      <c r="I20">
        <v>2000</v>
      </c>
    </row>
    <row r="21" spans="3:11">
      <c r="D21">
        <v>15</v>
      </c>
      <c r="E21">
        <v>0.15</v>
      </c>
      <c r="F21">
        <v>2.25</v>
      </c>
      <c r="G21">
        <v>2250</v>
      </c>
      <c r="H21">
        <v>3</v>
      </c>
      <c r="I21">
        <v>3000</v>
      </c>
    </row>
    <row r="22" spans="3:11">
      <c r="D22">
        <v>20</v>
      </c>
      <c r="E22">
        <v>0.15</v>
      </c>
      <c r="F22">
        <v>3</v>
      </c>
      <c r="G22">
        <v>3000</v>
      </c>
      <c r="H22">
        <v>4</v>
      </c>
      <c r="I22">
        <v>4000</v>
      </c>
    </row>
    <row r="25" spans="3:11">
      <c r="H25" t="s">
        <v>15</v>
      </c>
    </row>
    <row r="26" spans="3:11">
      <c r="C26" s="3" t="s">
        <v>21</v>
      </c>
      <c r="D26" s="2" t="s">
        <v>12</v>
      </c>
      <c r="E26" t="s">
        <v>13</v>
      </c>
      <c r="F26" s="2">
        <v>0.75</v>
      </c>
      <c r="H26" t="s">
        <v>16</v>
      </c>
    </row>
    <row r="27" spans="3:11">
      <c r="H27" s="8" t="s">
        <v>14</v>
      </c>
      <c r="I27" s="9">
        <v>43983</v>
      </c>
    </row>
    <row r="28" spans="3:11">
      <c r="H28" t="s">
        <v>17</v>
      </c>
    </row>
    <row r="30" spans="3:11" ht="23.25" customHeight="1">
      <c r="F30" s="8" t="s">
        <v>10</v>
      </c>
      <c r="K30" s="4"/>
    </row>
    <row r="31" spans="3:11">
      <c r="E31" s="8" t="s">
        <v>9</v>
      </c>
      <c r="F31" s="8" t="s">
        <v>7</v>
      </c>
      <c r="G31" s="8" t="s">
        <v>11</v>
      </c>
    </row>
    <row r="32" spans="3:11">
      <c r="E32">
        <v>169.07</v>
      </c>
      <c r="F32">
        <v>228.19</v>
      </c>
      <c r="G32">
        <f>F32/E32</f>
        <v>1.3496776483113504</v>
      </c>
    </row>
    <row r="37" spans="3:10">
      <c r="C37" s="8" t="s">
        <v>24</v>
      </c>
      <c r="I37" s="8" t="s">
        <v>23</v>
      </c>
    </row>
    <row r="38" spans="3:10">
      <c r="D38">
        <v>1.1479999999999999</v>
      </c>
      <c r="J38">
        <v>1.65</v>
      </c>
    </row>
    <row r="39" spans="3:10">
      <c r="D39">
        <v>1.1220000000000001</v>
      </c>
      <c r="J39">
        <v>0.65800000000000003</v>
      </c>
    </row>
    <row r="40" spans="3:10">
      <c r="D40">
        <v>1.3</v>
      </c>
      <c r="J40">
        <v>1.2</v>
      </c>
    </row>
    <row r="41" spans="3:10">
      <c r="D41">
        <v>1.333</v>
      </c>
      <c r="J41">
        <v>1.1399999999999999</v>
      </c>
    </row>
    <row r="42" spans="3:10">
      <c r="D42">
        <v>1.3939999999999999</v>
      </c>
      <c r="J42">
        <v>1.246</v>
      </c>
    </row>
    <row r="43" spans="3:10">
      <c r="D43">
        <v>0.82599999999999996</v>
      </c>
      <c r="J43">
        <v>1.3340000000000001</v>
      </c>
    </row>
    <row r="44" spans="3:10">
      <c r="D44">
        <v>1.2490000000000001</v>
      </c>
      <c r="J44">
        <v>0.91300000000000003</v>
      </c>
    </row>
    <row r="45" spans="3:10">
      <c r="D45">
        <v>0.89700000000000002</v>
      </c>
      <c r="J45">
        <v>1.173</v>
      </c>
    </row>
    <row r="46" spans="3:10">
      <c r="D46">
        <v>0.84899999999999998</v>
      </c>
      <c r="J46">
        <v>1.321</v>
      </c>
    </row>
    <row r="47" spans="3:10">
      <c r="D47">
        <v>1.0069999999999999</v>
      </c>
      <c r="J47">
        <v>1.1990000000000001</v>
      </c>
    </row>
    <row r="48" spans="3:10">
      <c r="D48">
        <v>1.6459999999999999</v>
      </c>
      <c r="J48">
        <v>1.08</v>
      </c>
    </row>
    <row r="49" spans="3:10">
      <c r="D49">
        <v>1.0820000000000001</v>
      </c>
      <c r="J49">
        <v>0.81699999999999995</v>
      </c>
    </row>
    <row r="50" spans="3:10">
      <c r="D50">
        <v>1.649</v>
      </c>
      <c r="J50">
        <v>0.996</v>
      </c>
    </row>
    <row r="51" spans="3:10">
      <c r="C51" s="8" t="s">
        <v>18</v>
      </c>
      <c r="D51" s="10">
        <f>AVERAGE(D38:D50)</f>
        <v>1.1924615384615387</v>
      </c>
      <c r="J51">
        <v>1.002</v>
      </c>
    </row>
    <row r="52" spans="3:10">
      <c r="J52">
        <v>1.3520000000000001</v>
      </c>
    </row>
    <row r="53" spans="3:10">
      <c r="I53" t="s">
        <v>22</v>
      </c>
      <c r="J53" s="10">
        <f>AVERAGE(J38:J52)</f>
        <v>1.1387333333333334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0554X765"/>
  <dimension ref="A1:M33"/>
  <sheetViews>
    <sheetView tabSelected="1" topLeftCell="A11" workbookViewId="0">
      <selection activeCell="H29" sqref="H29"/>
    </sheetView>
  </sheetViews>
  <sheetFormatPr baseColWidth="10" defaultRowHeight="15"/>
  <cols>
    <col min="4" max="4" width="13.140625" customWidth="1"/>
    <col min="10" max="10" width="23" customWidth="1"/>
    <col min="11" max="11" width="19.85546875" customWidth="1"/>
    <col min="13" max="13" width="21.140625" customWidth="1"/>
  </cols>
  <sheetData>
    <row r="1" spans="1:13">
      <c r="C1" s="8"/>
      <c r="D1" s="8"/>
      <c r="E1" s="8"/>
    </row>
    <row r="3" spans="1:13" ht="27.75" customHeight="1">
      <c r="C3" s="8"/>
      <c r="D3" s="8"/>
      <c r="E3" s="8"/>
      <c r="F3" s="8"/>
      <c r="G3" s="8"/>
      <c r="H3" s="8"/>
      <c r="J3" s="14"/>
      <c r="K3" s="12"/>
      <c r="L3" s="12"/>
      <c r="M3" s="12"/>
    </row>
    <row r="4" spans="1:13">
      <c r="A4" s="8"/>
      <c r="B4" s="11"/>
      <c r="C4" s="11"/>
      <c r="D4" s="11"/>
      <c r="E4" s="11"/>
      <c r="F4" s="11"/>
      <c r="G4" s="11"/>
      <c r="H4" s="30"/>
      <c r="I4" s="11"/>
      <c r="J4" s="11"/>
    </row>
    <row r="5" spans="1:13">
      <c r="B5" s="11"/>
      <c r="C5" s="11"/>
      <c r="D5" s="11"/>
      <c r="E5" s="11"/>
      <c r="F5" s="11"/>
      <c r="G5" s="11"/>
      <c r="H5" s="30"/>
      <c r="I5" s="11"/>
      <c r="J5" s="11"/>
    </row>
    <row r="6" spans="1:13">
      <c r="A6" s="8"/>
      <c r="B6" s="11"/>
      <c r="C6" s="30"/>
      <c r="D6" s="30"/>
      <c r="E6" s="30"/>
      <c r="F6" s="30"/>
      <c r="G6" s="30"/>
      <c r="H6" s="30"/>
      <c r="I6" s="11"/>
      <c r="J6" s="31"/>
      <c r="K6" s="13"/>
      <c r="L6" s="13"/>
    </row>
    <row r="7" spans="1:13">
      <c r="B7" s="11"/>
      <c r="C7" s="11"/>
      <c r="D7" s="11"/>
      <c r="E7" s="11"/>
      <c r="F7" s="11"/>
      <c r="G7" s="11"/>
      <c r="H7" s="30"/>
      <c r="I7" s="11"/>
      <c r="J7" s="11"/>
    </row>
    <row r="8" spans="1:13">
      <c r="H8" s="8"/>
    </row>
    <row r="9" spans="1:13">
      <c r="A9" s="8"/>
      <c r="C9" s="8"/>
      <c r="D9" s="8"/>
      <c r="E9" s="8"/>
      <c r="F9" s="8"/>
      <c r="G9" s="8"/>
      <c r="H9" s="8"/>
    </row>
    <row r="10" spans="1:13">
      <c r="H10" s="8"/>
    </row>
    <row r="11" spans="1:13">
      <c r="A11" s="8" t="s">
        <v>35</v>
      </c>
    </row>
    <row r="13" spans="1:13">
      <c r="B13" s="8" t="s">
        <v>46</v>
      </c>
      <c r="F13" t="s">
        <v>47</v>
      </c>
      <c r="G13" s="8" t="s">
        <v>48</v>
      </c>
    </row>
    <row r="14" spans="1:13">
      <c r="B14" t="s">
        <v>25</v>
      </c>
      <c r="C14">
        <v>3</v>
      </c>
      <c r="F14">
        <v>3</v>
      </c>
      <c r="G14">
        <v>5</v>
      </c>
    </row>
    <row r="15" spans="1:13">
      <c r="B15" t="s">
        <v>26</v>
      </c>
      <c r="C15">
        <v>5</v>
      </c>
      <c r="F15">
        <v>5</v>
      </c>
      <c r="G15">
        <v>3</v>
      </c>
    </row>
    <row r="16" spans="1:13">
      <c r="B16" t="s">
        <v>29</v>
      </c>
      <c r="C16">
        <v>7</v>
      </c>
      <c r="F16">
        <v>7</v>
      </c>
      <c r="G16">
        <v>3</v>
      </c>
    </row>
    <row r="17" spans="2:7">
      <c r="B17" t="s">
        <v>27</v>
      </c>
      <c r="C17">
        <v>9</v>
      </c>
      <c r="F17">
        <v>9</v>
      </c>
      <c r="G17">
        <v>3</v>
      </c>
    </row>
    <row r="18" spans="2:7">
      <c r="B18" t="s">
        <v>28</v>
      </c>
      <c r="C18">
        <v>10</v>
      </c>
      <c r="F18">
        <v>10</v>
      </c>
      <c r="G18">
        <v>2</v>
      </c>
    </row>
    <row r="19" spans="2:7">
      <c r="B19" t="s">
        <v>36</v>
      </c>
      <c r="C19">
        <v>8</v>
      </c>
      <c r="F19">
        <v>8</v>
      </c>
      <c r="G19">
        <v>7</v>
      </c>
    </row>
    <row r="20" spans="2:7">
      <c r="B20" t="s">
        <v>37</v>
      </c>
      <c r="C20">
        <v>12</v>
      </c>
      <c r="F20">
        <v>12</v>
      </c>
      <c r="G20">
        <v>2</v>
      </c>
    </row>
    <row r="21" spans="2:7">
      <c r="B21" t="s">
        <v>38</v>
      </c>
      <c r="C21">
        <v>11</v>
      </c>
      <c r="F21">
        <v>11</v>
      </c>
      <c r="G21">
        <v>3</v>
      </c>
    </row>
    <row r="22" spans="2:7">
      <c r="B22" t="s">
        <v>39</v>
      </c>
      <c r="C22">
        <v>14</v>
      </c>
      <c r="F22">
        <v>14</v>
      </c>
      <c r="G22">
        <v>3</v>
      </c>
    </row>
    <row r="23" spans="2:7">
      <c r="B23" t="s">
        <v>40</v>
      </c>
      <c r="C23">
        <v>9</v>
      </c>
      <c r="F23">
        <v>9</v>
      </c>
      <c r="G23">
        <v>3</v>
      </c>
    </row>
    <row r="24" spans="2:7">
      <c r="B24" t="s">
        <v>30</v>
      </c>
      <c r="C24">
        <v>5</v>
      </c>
    </row>
    <row r="25" spans="2:7">
      <c r="B25" t="s">
        <v>31</v>
      </c>
      <c r="C25">
        <v>3</v>
      </c>
    </row>
    <row r="26" spans="2:7">
      <c r="B26" t="s">
        <v>32</v>
      </c>
      <c r="C26">
        <v>3</v>
      </c>
    </row>
    <row r="27" spans="2:7">
      <c r="B27" t="s">
        <v>33</v>
      </c>
      <c r="C27">
        <v>3</v>
      </c>
    </row>
    <row r="28" spans="2:7">
      <c r="B28" t="s">
        <v>34</v>
      </c>
      <c r="C28">
        <v>2</v>
      </c>
    </row>
    <row r="29" spans="2:7">
      <c r="B29" t="s">
        <v>41</v>
      </c>
      <c r="C29">
        <v>7</v>
      </c>
    </row>
    <row r="30" spans="2:7">
      <c r="B30" t="s">
        <v>42</v>
      </c>
      <c r="C30">
        <v>2</v>
      </c>
    </row>
    <row r="31" spans="2:7">
      <c r="B31" t="s">
        <v>43</v>
      </c>
      <c r="C31">
        <v>3</v>
      </c>
    </row>
    <row r="32" spans="2:7">
      <c r="B32" t="s">
        <v>44</v>
      </c>
      <c r="C32">
        <v>3</v>
      </c>
    </row>
    <row r="33" spans="2:3">
      <c r="B33" t="s">
        <v>45</v>
      </c>
      <c r="C33">
        <v>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tabColor rgb="FF007800"/>
  </sheetPr>
  <dimension ref="B1:J37"/>
  <sheetViews>
    <sheetView topLeftCell="A16" zoomScaleNormal="100" workbookViewId="0">
      <selection activeCell="N28" sqref="N28"/>
    </sheetView>
  </sheetViews>
  <sheetFormatPr baseColWidth="10" defaultRowHeight="15"/>
  <cols>
    <col min="1" max="1" width="6" customWidth="1"/>
    <col min="2" max="2" width="11.42578125" customWidth="1"/>
  </cols>
  <sheetData>
    <row r="1" spans="2:9">
      <c r="B1" t="s">
        <v>77</v>
      </c>
    </row>
    <row r="2" spans="2:9">
      <c r="B2" t="s">
        <v>49</v>
      </c>
    </row>
    <row r="3" spans="2:9">
      <c r="B3" t="s">
        <v>67</v>
      </c>
    </row>
    <row r="4" spans="2:9">
      <c r="B4" t="s">
        <v>68</v>
      </c>
    </row>
    <row r="5" spans="2:9">
      <c r="B5" t="s">
        <v>50</v>
      </c>
    </row>
    <row r="6" spans="2:9">
      <c r="B6" t="s">
        <v>51</v>
      </c>
    </row>
    <row r="7" spans="2:9">
      <c r="B7" t="s">
        <v>52</v>
      </c>
    </row>
    <row r="8" spans="2:9" ht="34.15" customHeight="1"/>
    <row r="9" spans="2:9" ht="16.350000000000001" customHeight="1"/>
    <row r="12" spans="2:9">
      <c r="B12" s="15" t="s">
        <v>53</v>
      </c>
    </row>
    <row r="13" spans="2:9" ht="15.75" thickBot="1"/>
    <row r="14" spans="2:9">
      <c r="B14" s="16" t="s">
        <v>54</v>
      </c>
      <c r="C14" s="17" t="s">
        <v>55</v>
      </c>
      <c r="D14" s="17" t="s">
        <v>56</v>
      </c>
      <c r="E14" s="17" t="s">
        <v>57</v>
      </c>
      <c r="F14" s="17" t="s">
        <v>58</v>
      </c>
      <c r="G14" s="17" t="s">
        <v>59</v>
      </c>
      <c r="H14" s="17" t="s">
        <v>18</v>
      </c>
      <c r="I14" s="17" t="s">
        <v>60</v>
      </c>
    </row>
    <row r="15" spans="2:9">
      <c r="B15" s="18" t="s">
        <v>47</v>
      </c>
      <c r="C15" s="20">
        <v>10</v>
      </c>
      <c r="D15" s="20">
        <v>0</v>
      </c>
      <c r="E15" s="20">
        <v>10</v>
      </c>
      <c r="F15" s="22">
        <v>3</v>
      </c>
      <c r="G15" s="22">
        <v>14</v>
      </c>
      <c r="H15" s="22">
        <v>8.8000000000000007</v>
      </c>
      <c r="I15" s="22">
        <v>3.2591750830880843</v>
      </c>
    </row>
    <row r="16" spans="2:9" ht="15.75" thickBot="1">
      <c r="B16" s="19" t="s">
        <v>48</v>
      </c>
      <c r="C16" s="21">
        <v>10</v>
      </c>
      <c r="D16" s="21">
        <v>0</v>
      </c>
      <c r="E16" s="21">
        <v>10</v>
      </c>
      <c r="F16" s="23">
        <v>2</v>
      </c>
      <c r="G16" s="23">
        <v>7</v>
      </c>
      <c r="H16" s="23">
        <v>3.4000000000000004</v>
      </c>
      <c r="I16" s="23">
        <v>1.505545305418162</v>
      </c>
    </row>
    <row r="19" spans="2:10">
      <c r="B19" s="15" t="s">
        <v>69</v>
      </c>
    </row>
    <row r="20" spans="2:10" ht="15.75" thickBot="1"/>
    <row r="21" spans="2:10">
      <c r="B21" s="25" t="s">
        <v>70</v>
      </c>
      <c r="C21" s="27">
        <v>93</v>
      </c>
    </row>
    <row r="22" spans="2:10">
      <c r="B22" s="24" t="s">
        <v>71</v>
      </c>
      <c r="C22" s="28">
        <v>0</v>
      </c>
    </row>
    <row r="23" spans="2:10">
      <c r="B23" s="24" t="s">
        <v>61</v>
      </c>
      <c r="C23" s="28">
        <v>50</v>
      </c>
    </row>
    <row r="24" spans="2:10">
      <c r="B24" s="24" t="s">
        <v>72</v>
      </c>
      <c r="C24" s="28">
        <v>167.10526315789474</v>
      </c>
    </row>
    <row r="25" spans="2:10">
      <c r="B25" s="24" t="s">
        <v>62</v>
      </c>
      <c r="C25" s="28">
        <v>4.6547879365221867E-4</v>
      </c>
    </row>
    <row r="26" spans="2:10" ht="15.75" thickBot="1">
      <c r="B26" s="26" t="s">
        <v>63</v>
      </c>
      <c r="C26" s="29">
        <v>0.05</v>
      </c>
    </row>
    <row r="27" spans="2:10">
      <c r="B27" s="15" t="s">
        <v>73</v>
      </c>
    </row>
    <row r="29" spans="2:10">
      <c r="B29" s="15" t="s">
        <v>64</v>
      </c>
    </row>
    <row r="30" spans="2:10">
      <c r="B30" s="15" t="s">
        <v>74</v>
      </c>
    </row>
    <row r="31" spans="2:10">
      <c r="B31" s="15" t="s">
        <v>75</v>
      </c>
    </row>
    <row r="32" spans="2:10" ht="15" customHeight="1">
      <c r="B32" s="32" t="s">
        <v>65</v>
      </c>
      <c r="C32" s="32"/>
      <c r="D32" s="32"/>
      <c r="E32" s="32"/>
      <c r="F32" s="32"/>
      <c r="G32" s="32"/>
      <c r="H32" s="32"/>
      <c r="I32" s="32"/>
      <c r="J32" s="32"/>
    </row>
    <row r="33" spans="2:10">
      <c r="B33" s="32"/>
      <c r="C33" s="32"/>
      <c r="D33" s="32"/>
      <c r="E33" s="32"/>
      <c r="F33" s="32"/>
      <c r="G33" s="32"/>
      <c r="H33" s="32"/>
      <c r="I33" s="32"/>
      <c r="J33" s="32"/>
    </row>
    <row r="34" spans="2:10">
      <c r="B34" s="15" t="s">
        <v>76</v>
      </c>
    </row>
    <row r="37" spans="2:10">
      <c r="B37" s="15" t="s">
        <v>66</v>
      </c>
    </row>
  </sheetData>
  <mergeCells count="1">
    <mergeCell ref="B32:J33"/>
  </mergeCells>
  <pageMargins left="0.7" right="0.7" top="0.75" bottom="0.75" header="0.3" footer="0.3"/>
  <ignoredErrors>
    <ignoredError sqref="A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D734911">
              <controlPr defaultSize="0" autoFill="0" autoPict="0" macro="[0]!GoToResultsNew1712201814521146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cocoons production</vt:lpstr>
      <vt:lpstr>Mann-Whitney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2018-11-21T11:10:55Z</dcterms:created>
  <dcterms:modified xsi:type="dcterms:W3CDTF">2022-03-15T10:44:16Z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a4badd13-d2cc-493d-bc03-b28db2baeec1</vt:lpwstr>
  </property>
</Properties>
</file>