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cepaul\surfdrive - Caroline Paul@surfdrive.surf.nl\Documents\Publications\RytRedAm\01-Data\"/>
    </mc:Choice>
  </mc:AlternateContent>
  <xr:revisionPtr revIDLastSave="0" documentId="13_ncr:1_{8F670558-B5B5-4AE1-8B93-F0B2C9E9DFB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ummar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H19" i="1"/>
  <c r="H16" i="1"/>
  <c r="H15" i="1"/>
  <c r="J15" i="1" l="1"/>
  <c r="F6" i="2" s="1"/>
  <c r="K16" i="1"/>
  <c r="G12" i="2" s="1"/>
  <c r="K15" i="1"/>
  <c r="G6" i="2" s="1"/>
  <c r="J16" i="1"/>
  <c r="F12" i="2" s="1"/>
  <c r="H11" i="1"/>
  <c r="H56" i="1"/>
  <c r="H55" i="1"/>
  <c r="H12" i="1"/>
  <c r="H32" i="1"/>
  <c r="H31" i="1"/>
  <c r="H52" i="1" l="1"/>
  <c r="K52" i="1" s="1"/>
  <c r="H51" i="1"/>
  <c r="K51" i="1" s="1"/>
  <c r="B8" i="1"/>
  <c r="B7" i="1"/>
  <c r="J52" i="1" l="1"/>
  <c r="J51" i="1"/>
  <c r="H28" i="1"/>
  <c r="H27" i="1"/>
  <c r="H8" i="1"/>
  <c r="H7" i="1"/>
  <c r="K7" i="1" l="1"/>
  <c r="J7" i="1"/>
  <c r="K8" i="1"/>
  <c r="J8" i="1"/>
  <c r="K28" i="1"/>
  <c r="G13" i="2" s="1"/>
  <c r="J28" i="1"/>
  <c r="F13" i="2" s="1"/>
  <c r="J27" i="1"/>
  <c r="F7" i="2" s="1"/>
  <c r="K27" i="1"/>
  <c r="G7" i="2" s="1"/>
</calcChain>
</file>

<file path=xl/sharedStrings.xml><?xml version="1.0" encoding="utf-8"?>
<sst xmlns="http://schemas.openxmlformats.org/spreadsheetml/2006/main" count="78" uniqueCount="18">
  <si>
    <t>Substrate</t>
  </si>
  <si>
    <t>Product</t>
  </si>
  <si>
    <t>Conversion (%)</t>
  </si>
  <si>
    <t>with NAD</t>
  </si>
  <si>
    <t>with NADP</t>
  </si>
  <si>
    <t>Imine?</t>
  </si>
  <si>
    <t>average</t>
  </si>
  <si>
    <t>stdev</t>
  </si>
  <si>
    <t>carbonyl substrate</t>
  </si>
  <si>
    <t>amine donor</t>
  </si>
  <si>
    <t>conversion</t>
  </si>
  <si>
    <t>hexanal</t>
  </si>
  <si>
    <t>cyclohexanone</t>
  </si>
  <si>
    <t>benzaldehyde</t>
  </si>
  <si>
    <t>allylamine</t>
  </si>
  <si>
    <t>NAD</t>
  </si>
  <si>
    <t>NADP</t>
  </si>
  <si>
    <t>cyclopropylamine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</si>
</sst>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" fontId="0" fillId="0" borderId="0" xfId="0" applyNumberFormat="1"/>
    <xf numFmtId="164" fontId="0" fillId="0" borderId="0" xfId="0" applyNumberFormat="1"/>
    <xf numFmtId="0" fontId="1" fillId="0" borderId="0" xfId="0" applyFont="1"/>
    <xf numFmtId="1" fontId="1" fillId="0" borderId="0" xfId="0" applyNumberFormat="1" applyFont="1"/>
    <xf numFmtId="164" fontId="1" fillId="0" borderId="0" xfId="0" applyNumberFormat="1" applyFont="1"/>
    <xf numFmtId="16" fontId="2" fillId="0" borderId="0" xfId="0" applyNumberFormat="1" applyFont="1"/>
    <xf numFmtId="0" fontId="2" fillId="0" borderId="0" xfId="0" applyFont="1"/>
    <xf numFmtId="1" fontId="2" fillId="0" borderId="0" xfId="0" applyNumberFormat="1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477B5"/>
      <color rgb="FF800080"/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97175862836838"/>
          <c:y val="3.9474880780747471E-2"/>
          <c:w val="0.82498592958245387"/>
          <c:h val="0.7057824110014416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summary!$D$9</c:f>
              <c:strCache>
                <c:ptCount val="1"/>
                <c:pt idx="0">
                  <c:v>NADP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summary!$G$11:$G$13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6.0744888931178638</c:v>
                  </c:pt>
                  <c:pt idx="2">
                    <c:v>0.48790315663530037</c:v>
                  </c:pt>
                </c:numCache>
              </c:numRef>
            </c:plus>
            <c:minus>
              <c:numRef>
                <c:f>summary!$G$11:$G$13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6.0744888931178638</c:v>
                  </c:pt>
                  <c:pt idx="2">
                    <c:v>0.48790315663530037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summary!$D$11:$E$13</c:f>
              <c:multiLvlStrCache>
                <c:ptCount val="3"/>
                <c:lvl>
                  <c:pt idx="0">
                    <c:v>hexanal</c:v>
                  </c:pt>
                  <c:pt idx="1">
                    <c:v>benzaldehyde</c:v>
                  </c:pt>
                  <c:pt idx="2">
                    <c:v>cyclohexanone</c:v>
                  </c:pt>
                </c:lvl>
                <c:lvl>
                  <c:pt idx="0">
                    <c:v>allylamine</c:v>
                  </c:pt>
                  <c:pt idx="1">
                    <c:v>allylamine</c:v>
                  </c:pt>
                  <c:pt idx="2">
                    <c:v>cyclopropylamine</c:v>
                  </c:pt>
                </c:lvl>
              </c:multiLvlStrCache>
            </c:multiLvlStrRef>
          </c:cat>
          <c:val>
            <c:numRef>
              <c:f>summary!$F$11:$F$13</c:f>
              <c:numCache>
                <c:formatCode>0</c:formatCode>
                <c:ptCount val="3"/>
                <c:pt idx="0" formatCode="General">
                  <c:v>99</c:v>
                </c:pt>
                <c:pt idx="1">
                  <c:v>33.380564685336211</c:v>
                </c:pt>
                <c:pt idx="2">
                  <c:v>9.3645391752546452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30-4268-BE9A-B654C1C3D693}"/>
            </c:ext>
          </c:extLst>
        </c:ser>
        <c:ser>
          <c:idx val="0"/>
          <c:order val="1"/>
          <c:tx>
            <c:v>NAD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summary!$G$5:$G$7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1.5202183662024489</c:v>
                  </c:pt>
                  <c:pt idx="2">
                    <c:v>2.652616661890276</c:v>
                  </c:pt>
                </c:numCache>
              </c:numRef>
            </c:plus>
            <c:minus>
              <c:numRef>
                <c:f>summary!$G$5:$G$7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1.5202183662024489</c:v>
                  </c:pt>
                  <c:pt idx="2">
                    <c:v>2.652616661890276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summary!$D$11:$E$13</c:f>
              <c:multiLvlStrCache>
                <c:ptCount val="3"/>
                <c:lvl>
                  <c:pt idx="0">
                    <c:v>hexanal</c:v>
                  </c:pt>
                  <c:pt idx="1">
                    <c:v>benzaldehyde</c:v>
                  </c:pt>
                  <c:pt idx="2">
                    <c:v>cyclohexanone</c:v>
                  </c:pt>
                </c:lvl>
                <c:lvl>
                  <c:pt idx="0">
                    <c:v>allylamine</c:v>
                  </c:pt>
                  <c:pt idx="1">
                    <c:v>allylamine</c:v>
                  </c:pt>
                  <c:pt idx="2">
                    <c:v>cyclopropylamine</c:v>
                  </c:pt>
                </c:lvl>
              </c:multiLvlStrCache>
            </c:multiLvlStrRef>
          </c:cat>
          <c:val>
            <c:numRef>
              <c:f>summary!$F$5:$F$7</c:f>
              <c:numCache>
                <c:formatCode>0</c:formatCode>
                <c:ptCount val="3"/>
                <c:pt idx="0">
                  <c:v>99</c:v>
                </c:pt>
                <c:pt idx="1">
                  <c:v>15.512798137323319</c:v>
                </c:pt>
                <c:pt idx="2">
                  <c:v>2.8357311167917465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30-4268-BE9A-B654C1C3D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3457720"/>
        <c:axId val="693455424"/>
      </c:barChart>
      <c:catAx>
        <c:axId val="693457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455424"/>
        <c:crosses val="autoZero"/>
        <c:auto val="1"/>
        <c:lblAlgn val="ctr"/>
        <c:lblOffset val="100"/>
        <c:noMultiLvlLbl val="0"/>
      </c:catAx>
      <c:valAx>
        <c:axId val="693455424"/>
        <c:scaling>
          <c:orientation val="minMax"/>
          <c:max val="1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Amine formation (%)</a:t>
                </a:r>
              </a:p>
            </c:rich>
          </c:tx>
          <c:layout>
            <c:manualLayout>
              <c:xMode val="edge"/>
              <c:yMode val="edge"/>
              <c:x val="1.3443572758787178E-4"/>
              <c:y val="7.957003468012198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457720"/>
        <c:crosses val="autoZero"/>
        <c:crossBetween val="between"/>
        <c:minorUnit val="10"/>
      </c:valAx>
      <c:spPr>
        <a:noFill/>
        <a:ln w="6350">
          <a:noFill/>
        </a:ln>
        <a:effectLst/>
      </c:spPr>
    </c:plotArea>
    <c:legend>
      <c:legendPos val="tr"/>
      <c:layout>
        <c:manualLayout>
          <c:xMode val="edge"/>
          <c:yMode val="edge"/>
          <c:x val="0.83475262548824758"/>
          <c:y val="1.5956575713789029E-2"/>
          <c:w val="0.15901690020610287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304800</xdr:colOff>
      <xdr:row>3</xdr:row>
      <xdr:rowOff>57150</xdr:rowOff>
    </xdr:from>
    <xdr:to>
      <xdr:col>32</xdr:col>
      <xdr:colOff>28575</xdr:colOff>
      <xdr:row>23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6650" y="628650"/>
          <a:ext cx="125253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542925</xdr:colOff>
      <xdr:row>25</xdr:row>
      <xdr:rowOff>9525</xdr:rowOff>
    </xdr:from>
    <xdr:to>
      <xdr:col>32</xdr:col>
      <xdr:colOff>266700</xdr:colOff>
      <xdr:row>45</xdr:row>
      <xdr:rowOff>9525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5738" y="4772025"/>
          <a:ext cx="12725400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215178</xdr:colOff>
      <xdr:row>48</xdr:row>
      <xdr:rowOff>151534</xdr:rowOff>
    </xdr:from>
    <xdr:to>
      <xdr:col>32</xdr:col>
      <xdr:colOff>552016</xdr:colOff>
      <xdr:row>65</xdr:row>
      <xdr:rowOff>113434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7116" y="9295534"/>
          <a:ext cx="12719338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108928</xdr:colOff>
      <xdr:row>3</xdr:row>
      <xdr:rowOff>19171</xdr:rowOff>
    </xdr:from>
    <xdr:to>
      <xdr:col>13</xdr:col>
      <xdr:colOff>192536</xdr:colOff>
      <xdr:row>13</xdr:row>
      <xdr:rowOff>49862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K56"/>
  <sheetViews>
    <sheetView zoomScale="41" zoomScaleNormal="100" workbookViewId="0">
      <selection activeCell="G53" sqref="G53"/>
    </sheetView>
  </sheetViews>
  <sheetFormatPr defaultRowHeight="15" x14ac:dyDescent="0.25"/>
  <cols>
    <col min="4" max="4" width="10.5703125" bestFit="1" customWidth="1"/>
    <col min="5" max="5" width="9.42578125" bestFit="1" customWidth="1"/>
    <col min="7" max="7" width="14.5703125" bestFit="1" customWidth="1"/>
  </cols>
  <sheetData>
    <row r="6" spans="2:11" x14ac:dyDescent="0.25">
      <c r="C6" s="3"/>
      <c r="D6" s="3"/>
      <c r="E6" s="3" t="s">
        <v>0</v>
      </c>
      <c r="F6" s="3" t="s">
        <v>1</v>
      </c>
      <c r="G6" s="3" t="s">
        <v>5</v>
      </c>
      <c r="H6" s="3" t="s">
        <v>2</v>
      </c>
      <c r="I6" s="3"/>
      <c r="J6" s="3" t="s">
        <v>6</v>
      </c>
      <c r="K6" s="3" t="s">
        <v>7</v>
      </c>
    </row>
    <row r="7" spans="2:11" x14ac:dyDescent="0.25">
      <c r="B7">
        <f>SUM(E7:G7)</f>
        <v>1034259</v>
      </c>
      <c r="C7" s="3"/>
      <c r="D7" s="3" t="s">
        <v>3</v>
      </c>
      <c r="E7" s="3">
        <v>32396</v>
      </c>
      <c r="F7" s="3">
        <v>697387</v>
      </c>
      <c r="G7" s="3">
        <v>304476</v>
      </c>
      <c r="H7" s="4">
        <f>(F7/(F7+E7+G7))*100</f>
        <v>67.428661486146126</v>
      </c>
      <c r="I7" s="3"/>
      <c r="J7" s="4">
        <f>AVERAGE(H7,H11)</f>
        <v>39.032422987430458</v>
      </c>
      <c r="K7" s="5">
        <f>STDEV(H7,H11)</f>
        <v>40.158345605264714</v>
      </c>
    </row>
    <row r="8" spans="2:11" x14ac:dyDescent="0.25">
      <c r="B8">
        <f>SUM(E8:G8)</f>
        <v>952150</v>
      </c>
      <c r="C8" s="3"/>
      <c r="D8" s="3" t="s">
        <v>4</v>
      </c>
      <c r="E8" s="3">
        <v>14044</v>
      </c>
      <c r="F8" s="3">
        <v>218136</v>
      </c>
      <c r="G8" s="3">
        <v>719970</v>
      </c>
      <c r="H8" s="4">
        <f>(F8/(F8+E8+G8))*100</f>
        <v>22.909835635141519</v>
      </c>
      <c r="I8" s="3"/>
      <c r="J8" s="4" t="e">
        <f>AVERAGE(H8,H12)</f>
        <v>#DIV/0!</v>
      </c>
      <c r="K8" s="5" t="e">
        <f>STDEV(H8,H12)</f>
        <v>#DIV/0!</v>
      </c>
    </row>
    <row r="9" spans="2:11" x14ac:dyDescent="0.25">
      <c r="C9" s="3"/>
      <c r="D9" s="3"/>
      <c r="E9" s="3"/>
      <c r="F9" s="3"/>
      <c r="G9" s="3"/>
      <c r="H9" s="3"/>
      <c r="I9" s="3"/>
      <c r="J9" s="3"/>
      <c r="K9" s="3"/>
    </row>
    <row r="10" spans="2:11" x14ac:dyDescent="0.25">
      <c r="C10" s="3"/>
      <c r="D10" s="3"/>
      <c r="E10" s="3" t="s">
        <v>0</v>
      </c>
      <c r="F10" s="3" t="s">
        <v>1</v>
      </c>
      <c r="G10" s="3" t="s">
        <v>5</v>
      </c>
      <c r="H10" s="3" t="s">
        <v>2</v>
      </c>
      <c r="I10" s="3"/>
      <c r="J10" s="3"/>
      <c r="K10" s="3"/>
    </row>
    <row r="11" spans="2:11" x14ac:dyDescent="0.25">
      <c r="C11" s="3"/>
      <c r="D11" s="3" t="s">
        <v>3</v>
      </c>
      <c r="E11" s="3">
        <v>134879</v>
      </c>
      <c r="F11" s="3">
        <v>26663</v>
      </c>
      <c r="G11" s="3">
        <v>89140</v>
      </c>
      <c r="H11" s="4">
        <f>(F11/(G11+E11+F11))*100</f>
        <v>10.636184488714786</v>
      </c>
      <c r="I11" s="3"/>
      <c r="J11" s="3"/>
      <c r="K11" s="3"/>
    </row>
    <row r="12" spans="2:11" x14ac:dyDescent="0.25">
      <c r="C12" s="3"/>
      <c r="D12" s="3" t="s">
        <v>4</v>
      </c>
      <c r="E12" s="3"/>
      <c r="F12" s="3"/>
      <c r="G12" s="3"/>
      <c r="H12" s="4" t="e">
        <f>(F12/(F12+E12+G12))*100</f>
        <v>#DIV/0!</v>
      </c>
      <c r="I12" s="3"/>
      <c r="J12" s="3"/>
      <c r="K12" s="3"/>
    </row>
    <row r="13" spans="2:11" x14ac:dyDescent="0.25">
      <c r="C13" s="3"/>
      <c r="D13" s="3"/>
      <c r="E13" s="3"/>
      <c r="F13" s="3"/>
      <c r="G13" s="3"/>
      <c r="H13" s="3"/>
      <c r="I13" s="3"/>
      <c r="J13" s="3"/>
      <c r="K13" s="3"/>
    </row>
    <row r="14" spans="2:11" x14ac:dyDescent="0.25">
      <c r="C14" s="6">
        <v>45036</v>
      </c>
      <c r="D14" s="7"/>
      <c r="E14" s="7" t="s">
        <v>0</v>
      </c>
      <c r="F14" s="7" t="s">
        <v>1</v>
      </c>
      <c r="G14" s="7" t="s">
        <v>5</v>
      </c>
      <c r="H14" s="7" t="s">
        <v>2</v>
      </c>
      <c r="I14" s="7"/>
      <c r="J14" s="7" t="s">
        <v>6</v>
      </c>
      <c r="K14" s="7" t="s">
        <v>7</v>
      </c>
    </row>
    <row r="15" spans="2:11" x14ac:dyDescent="0.25">
      <c r="C15" s="7"/>
      <c r="D15" s="7" t="s">
        <v>3</v>
      </c>
      <c r="E15" s="7">
        <v>114062</v>
      </c>
      <c r="F15" s="7">
        <v>35495</v>
      </c>
      <c r="G15" s="7">
        <v>96290</v>
      </c>
      <c r="H15" s="8">
        <f>(F15/(F15+E15+G15))*100</f>
        <v>14.437841421697234</v>
      </c>
      <c r="I15" s="7"/>
      <c r="J15" s="8">
        <f>AVERAGE(H15,H19)</f>
        <v>15.512798137323319</v>
      </c>
      <c r="K15" s="9">
        <f>STDEV(H15,H19)</f>
        <v>1.5202183662024489</v>
      </c>
    </row>
    <row r="16" spans="2:11" x14ac:dyDescent="0.25">
      <c r="C16" s="7"/>
      <c r="D16" s="7" t="s">
        <v>4</v>
      </c>
      <c r="E16" s="7">
        <v>62100</v>
      </c>
      <c r="F16" s="7">
        <v>76181</v>
      </c>
      <c r="G16" s="7">
        <v>63920</v>
      </c>
      <c r="H16" s="8">
        <f>(F16/(F16+E16+G16))*100</f>
        <v>37.675876973902206</v>
      </c>
      <c r="I16" s="7"/>
      <c r="J16" s="8">
        <f>AVERAGE(H16,H20)</f>
        <v>33.380564685336211</v>
      </c>
      <c r="K16" s="9">
        <f>STDEV(H16,H20)</f>
        <v>6.0744888931178638</v>
      </c>
    </row>
    <row r="17" spans="2:11" x14ac:dyDescent="0.25">
      <c r="C17" s="7"/>
      <c r="D17" s="7"/>
      <c r="E17" s="7"/>
      <c r="F17" s="7"/>
      <c r="G17" s="7"/>
      <c r="H17" s="7"/>
      <c r="I17" s="7"/>
      <c r="J17" s="7"/>
      <c r="K17" s="7"/>
    </row>
    <row r="18" spans="2:11" x14ac:dyDescent="0.25">
      <c r="C18" s="7"/>
      <c r="D18" s="7"/>
      <c r="E18" s="7" t="s">
        <v>0</v>
      </c>
      <c r="F18" s="7" t="s">
        <v>1</v>
      </c>
      <c r="G18" s="7" t="s">
        <v>5</v>
      </c>
      <c r="H18" s="7" t="s">
        <v>2</v>
      </c>
      <c r="I18" s="7"/>
      <c r="J18" s="7"/>
      <c r="K18" s="7"/>
    </row>
    <row r="19" spans="2:11" x14ac:dyDescent="0.25">
      <c r="C19" s="7"/>
      <c r="D19" s="7" t="s">
        <v>3</v>
      </c>
      <c r="E19" s="7">
        <v>73554</v>
      </c>
      <c r="F19" s="7">
        <v>32617</v>
      </c>
      <c r="G19" s="7">
        <v>90462</v>
      </c>
      <c r="H19" s="8">
        <f>(F19/(G19+E19+F19))*100</f>
        <v>16.587754852949406</v>
      </c>
      <c r="I19" s="7"/>
      <c r="J19" s="7"/>
      <c r="K19" s="7"/>
    </row>
    <row r="20" spans="2:11" x14ac:dyDescent="0.25">
      <c r="C20" s="7"/>
      <c r="D20" s="7" t="s">
        <v>4</v>
      </c>
      <c r="E20" s="7">
        <v>82863</v>
      </c>
      <c r="F20" s="7">
        <v>67684</v>
      </c>
      <c r="G20" s="7">
        <v>82162</v>
      </c>
      <c r="H20" s="8">
        <f>(F20/(F20+E20+G20))*100</f>
        <v>29.085252396770215</v>
      </c>
      <c r="I20" s="7"/>
      <c r="J20" s="7"/>
      <c r="K20" s="7"/>
    </row>
    <row r="26" spans="2:11" x14ac:dyDescent="0.25">
      <c r="E26" t="s">
        <v>0</v>
      </c>
      <c r="F26" t="s">
        <v>1</v>
      </c>
      <c r="G26" t="s">
        <v>5</v>
      </c>
      <c r="H26" t="s">
        <v>2</v>
      </c>
      <c r="J26" t="s">
        <v>6</v>
      </c>
      <c r="K26" t="s">
        <v>7</v>
      </c>
    </row>
    <row r="27" spans="2:11" x14ac:dyDescent="0.25">
      <c r="D27" t="s">
        <v>3</v>
      </c>
      <c r="E27">
        <v>144690</v>
      </c>
      <c r="F27">
        <v>7154</v>
      </c>
      <c r="G27">
        <v>0</v>
      </c>
      <c r="H27" s="1">
        <f>(F27/(F27+E27+G27))*100</f>
        <v>4.7114143463027842</v>
      </c>
      <c r="J27" s="1">
        <f>AVERAGE(H27,H31)</f>
        <v>2.8357311167917465</v>
      </c>
      <c r="K27" s="2">
        <f>STDEV(H27,H31)</f>
        <v>2.652616661890276</v>
      </c>
    </row>
    <row r="28" spans="2:11" x14ac:dyDescent="0.25">
      <c r="D28" t="s">
        <v>4</v>
      </c>
      <c r="E28">
        <v>135822</v>
      </c>
      <c r="F28">
        <v>13465</v>
      </c>
      <c r="G28">
        <v>0</v>
      </c>
      <c r="H28" s="1">
        <f>(F28/(F28+E28+G28))*100</f>
        <v>9.0195395446355011</v>
      </c>
      <c r="J28" s="1">
        <f>AVERAGE(H28,H32)</f>
        <v>9.3645391752546452</v>
      </c>
      <c r="K28" s="2">
        <f>STDEV(H28,H32)</f>
        <v>0.48790315663530037</v>
      </c>
    </row>
    <row r="30" spans="2:11" x14ac:dyDescent="0.25">
      <c r="B30">
        <v>2</v>
      </c>
      <c r="E30" t="s">
        <v>0</v>
      </c>
      <c r="F30" t="s">
        <v>1</v>
      </c>
      <c r="G30" t="s">
        <v>5</v>
      </c>
      <c r="H30" t="s">
        <v>2</v>
      </c>
    </row>
    <row r="31" spans="2:11" x14ac:dyDescent="0.25">
      <c r="D31" t="s">
        <v>3</v>
      </c>
      <c r="E31">
        <v>129055</v>
      </c>
      <c r="F31">
        <v>1251</v>
      </c>
      <c r="H31" s="1">
        <f>(F31/(F31+E31+G31))*100</f>
        <v>0.96004788728070845</v>
      </c>
    </row>
    <row r="32" spans="2:11" x14ac:dyDescent="0.25">
      <c r="D32" t="s">
        <v>4</v>
      </c>
      <c r="E32">
        <v>125864</v>
      </c>
      <c r="F32">
        <v>13535</v>
      </c>
      <c r="G32">
        <v>0</v>
      </c>
      <c r="H32" s="1">
        <f>(F32/(F32+E32+G32))*100</f>
        <v>9.7095388058737875</v>
      </c>
    </row>
    <row r="50" spans="4:11" x14ac:dyDescent="0.25">
      <c r="E50" t="s">
        <v>0</v>
      </c>
      <c r="F50" t="s">
        <v>1</v>
      </c>
      <c r="G50" t="s">
        <v>5</v>
      </c>
      <c r="H50" t="s">
        <v>2</v>
      </c>
      <c r="J50" t="s">
        <v>6</v>
      </c>
      <c r="K50" t="s">
        <v>7</v>
      </c>
    </row>
    <row r="51" spans="4:11" x14ac:dyDescent="0.25">
      <c r="D51" t="s">
        <v>3</v>
      </c>
      <c r="E51">
        <v>7100</v>
      </c>
      <c r="F51">
        <v>310237</v>
      </c>
      <c r="G51">
        <v>16851</v>
      </c>
      <c r="H51" s="1">
        <f>(F51/(F51+E51+G51))*100</f>
        <v>92.833075993153557</v>
      </c>
      <c r="J51" s="1">
        <f>AVERAGE(H51,H55)</f>
        <v>83.174694240153087</v>
      </c>
      <c r="K51" s="2">
        <f>STDEV(H51,H55)</f>
        <v>13.659014465670232</v>
      </c>
    </row>
    <row r="52" spans="4:11" x14ac:dyDescent="0.25">
      <c r="D52" t="s">
        <v>4</v>
      </c>
      <c r="E52">
        <v>2998</v>
      </c>
      <c r="F52">
        <v>260414</v>
      </c>
      <c r="G52">
        <v>0</v>
      </c>
      <c r="H52" s="1">
        <f>(F52/(F52+E52+G52))*100</f>
        <v>98.861858988960265</v>
      </c>
      <c r="J52" s="1" t="e">
        <f>AVERAGE(H52,H56)</f>
        <v>#DIV/0!</v>
      </c>
      <c r="K52" s="2" t="e">
        <f>STDEV(H52,H56)</f>
        <v>#DIV/0!</v>
      </c>
    </row>
    <row r="54" spans="4:11" x14ac:dyDescent="0.25">
      <c r="E54" t="s">
        <v>0</v>
      </c>
      <c r="F54" t="s">
        <v>1</v>
      </c>
      <c r="G54" t="s">
        <v>5</v>
      </c>
      <c r="H54" t="s">
        <v>2</v>
      </c>
    </row>
    <row r="55" spans="4:11" x14ac:dyDescent="0.25">
      <c r="D55" t="s">
        <v>3</v>
      </c>
      <c r="F55">
        <v>75105</v>
      </c>
      <c r="G55">
        <v>27056</v>
      </c>
      <c r="H55" s="1">
        <f>(F55/(F55+E55+G55))*100</f>
        <v>73.516312487152632</v>
      </c>
      <c r="J55" s="1"/>
    </row>
    <row r="56" spans="4:11" x14ac:dyDescent="0.25">
      <c r="D56" t="s">
        <v>4</v>
      </c>
      <c r="G56">
        <v>0</v>
      </c>
      <c r="H56" s="1" t="e">
        <f>(F56/(F56+E56+G56))*100</f>
        <v>#DIV/0!</v>
      </c>
      <c r="J56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G13"/>
  <sheetViews>
    <sheetView tabSelected="1" zoomScale="150" zoomScaleNormal="150" workbookViewId="0">
      <selection activeCell="F20" sqref="F20"/>
    </sheetView>
  </sheetViews>
  <sheetFormatPr defaultRowHeight="15" x14ac:dyDescent="0.25"/>
  <cols>
    <col min="4" max="4" width="17.5703125" bestFit="1" customWidth="1"/>
    <col min="5" max="5" width="16.85546875" bestFit="1" customWidth="1"/>
    <col min="6" max="6" width="10.7109375" bestFit="1" customWidth="1"/>
    <col min="7" max="7" width="5.85546875" bestFit="1" customWidth="1"/>
  </cols>
  <sheetData>
    <row r="3" spans="4:7" x14ac:dyDescent="0.25">
      <c r="D3" t="s">
        <v>15</v>
      </c>
    </row>
    <row r="4" spans="4:7" x14ac:dyDescent="0.25">
      <c r="D4" t="s">
        <v>8</v>
      </c>
      <c r="E4" t="s">
        <v>9</v>
      </c>
      <c r="F4" t="s">
        <v>10</v>
      </c>
      <c r="G4" t="s">
        <v>7</v>
      </c>
    </row>
    <row r="5" spans="4:7" x14ac:dyDescent="0.25">
      <c r="D5" t="s">
        <v>14</v>
      </c>
      <c r="E5" t="s">
        <v>11</v>
      </c>
      <c r="F5" s="1">
        <v>99</v>
      </c>
      <c r="G5" s="1">
        <v>0</v>
      </c>
    </row>
    <row r="6" spans="4:7" x14ac:dyDescent="0.25">
      <c r="D6" t="s">
        <v>14</v>
      </c>
      <c r="E6" t="s">
        <v>13</v>
      </c>
      <c r="F6" s="1">
        <f>Sheet1!J15</f>
        <v>15.512798137323319</v>
      </c>
      <c r="G6" s="1">
        <f>Sheet1!K15</f>
        <v>1.5202183662024489</v>
      </c>
    </row>
    <row r="7" spans="4:7" x14ac:dyDescent="0.25">
      <c r="D7" t="s">
        <v>17</v>
      </c>
      <c r="E7" t="s">
        <v>12</v>
      </c>
      <c r="F7" s="1">
        <f>Sheet1!J27</f>
        <v>2.8357311167917465</v>
      </c>
      <c r="G7" s="1">
        <f>Sheet1!K27</f>
        <v>2.652616661890276</v>
      </c>
    </row>
    <row r="9" spans="4:7" x14ac:dyDescent="0.25">
      <c r="D9" t="s">
        <v>16</v>
      </c>
    </row>
    <row r="10" spans="4:7" x14ac:dyDescent="0.25">
      <c r="D10" t="s">
        <v>8</v>
      </c>
      <c r="E10" t="s">
        <v>9</v>
      </c>
      <c r="F10" t="s">
        <v>10</v>
      </c>
      <c r="G10" t="s">
        <v>7</v>
      </c>
    </row>
    <row r="11" spans="4:7" x14ac:dyDescent="0.25">
      <c r="D11" t="s">
        <v>14</v>
      </c>
      <c r="E11" t="s">
        <v>11</v>
      </c>
      <c r="F11">
        <v>99</v>
      </c>
      <c r="G11">
        <v>0</v>
      </c>
    </row>
    <row r="12" spans="4:7" x14ac:dyDescent="0.25">
      <c r="D12" t="s">
        <v>14</v>
      </c>
      <c r="E12" t="s">
        <v>13</v>
      </c>
      <c r="F12" s="1">
        <f>Sheet1!J16</f>
        <v>33.380564685336211</v>
      </c>
      <c r="G12" s="1">
        <f>Sheet1!K16</f>
        <v>6.0744888931178638</v>
      </c>
    </row>
    <row r="13" spans="4:7" x14ac:dyDescent="0.25">
      <c r="D13" t="s">
        <v>17</v>
      </c>
      <c r="E13" t="s">
        <v>12</v>
      </c>
      <c r="F13" s="1">
        <f>Sheet1!J28</f>
        <v>9.3645391752546452</v>
      </c>
      <c r="G13" s="1">
        <f>Sheet1!K28</f>
        <v>0.48790315663530037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summary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Ewald Jongkind</dc:creator>
  <cp:lastModifiedBy>Caroline Paul</cp:lastModifiedBy>
  <dcterms:created xsi:type="dcterms:W3CDTF">2023-03-16T12:59:20Z</dcterms:created>
  <dcterms:modified xsi:type="dcterms:W3CDTF">2024-05-13T16:35:57Z</dcterms:modified>
</cp:coreProperties>
</file>