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cepaul\surfdrive - Caroline Paul@surfdrive.surf.nl\Documents\Publications\RytRedAm\01-Data\"/>
    </mc:Choice>
  </mc:AlternateContent>
  <xr:revisionPtr revIDLastSave="0" documentId="13_ncr:1_{92A10711-2800-4429-8666-07C1B2AFD471}" xr6:coauthVersionLast="47" xr6:coauthVersionMax="47" xr10:uidLastSave="{00000000-0000-0000-0000-000000000000}"/>
  <bookViews>
    <workbookView xWindow="-110" yWindow="-110" windowWidth="19420" windowHeight="11620" activeTab="8" xr2:uid="{00000000-000D-0000-FFFF-FFFF00000000}"/>
  </bookViews>
  <sheets>
    <sheet name="10 deg" sheetId="1" r:id="rId1"/>
    <sheet name="20 deg" sheetId="2" r:id="rId2"/>
    <sheet name="25 deg" sheetId="3" r:id="rId3"/>
    <sheet name="30 deg" sheetId="4" r:id="rId4"/>
    <sheet name="35 deg" sheetId="5" r:id="rId5"/>
    <sheet name="40 deg" sheetId="6" r:id="rId6"/>
    <sheet name="50 deg" sheetId="7" r:id="rId7"/>
    <sheet name="60 deg" sheetId="8" r:id="rId8"/>
    <sheet name="summary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8" l="1"/>
  <c r="H12" i="8" s="1"/>
  <c r="H13" i="8" s="1"/>
  <c r="H14" i="8" s="1"/>
  <c r="H15" i="8" s="1"/>
  <c r="C24" i="8"/>
  <c r="H4" i="8" s="1"/>
  <c r="H5" i="8" s="1"/>
  <c r="H6" i="8" s="1"/>
  <c r="H7" i="8" s="1"/>
  <c r="C12" i="8"/>
  <c r="C10" i="8"/>
  <c r="C15" i="8" s="1"/>
  <c r="C25" i="7"/>
  <c r="H12" i="7" s="1"/>
  <c r="H13" i="7" s="1"/>
  <c r="H14" i="7" s="1"/>
  <c r="H15" i="7" s="1"/>
  <c r="C24" i="7"/>
  <c r="H4" i="7" s="1"/>
  <c r="H5" i="7" s="1"/>
  <c r="H6" i="7" s="1"/>
  <c r="H7" i="7" s="1"/>
  <c r="C12" i="7"/>
  <c r="C10" i="7"/>
  <c r="C15" i="7" s="1"/>
  <c r="C25" i="6"/>
  <c r="H12" i="6" s="1"/>
  <c r="H13" i="6" s="1"/>
  <c r="H14" i="6" s="1"/>
  <c r="H15" i="6" s="1"/>
  <c r="C24" i="6"/>
  <c r="H4" i="6" s="1"/>
  <c r="H5" i="6" s="1"/>
  <c r="H6" i="6" s="1"/>
  <c r="C12" i="6"/>
  <c r="C10" i="6"/>
  <c r="C15" i="6" s="1"/>
  <c r="C25" i="5"/>
  <c r="H12" i="5" s="1"/>
  <c r="H13" i="5" s="1"/>
  <c r="H14" i="5" s="1"/>
  <c r="C24" i="5"/>
  <c r="H4" i="5" s="1"/>
  <c r="H5" i="5" s="1"/>
  <c r="H6" i="5" s="1"/>
  <c r="C12" i="5"/>
  <c r="C10" i="5"/>
  <c r="C15" i="5" s="1"/>
  <c r="C25" i="4"/>
  <c r="H12" i="4" s="1"/>
  <c r="H13" i="4" s="1"/>
  <c r="H14" i="4" s="1"/>
  <c r="H15" i="4" s="1"/>
  <c r="C24" i="4"/>
  <c r="H4" i="4" s="1"/>
  <c r="H5" i="4" s="1"/>
  <c r="H6" i="4" s="1"/>
  <c r="H7" i="4" s="1"/>
  <c r="C12" i="4"/>
  <c r="C10" i="4"/>
  <c r="C15" i="4" s="1"/>
  <c r="C25" i="3"/>
  <c r="H12" i="3" s="1"/>
  <c r="H13" i="3" s="1"/>
  <c r="H14" i="3" s="1"/>
  <c r="H15" i="3" s="1"/>
  <c r="C24" i="3"/>
  <c r="H4" i="3" s="1"/>
  <c r="H5" i="3" s="1"/>
  <c r="H6" i="3" s="1"/>
  <c r="H7" i="3" s="1"/>
  <c r="C12" i="3"/>
  <c r="C10" i="3"/>
  <c r="C15" i="3" s="1"/>
  <c r="C25" i="2"/>
  <c r="H12" i="2" s="1"/>
  <c r="H13" i="2" s="1"/>
  <c r="H14" i="2" s="1"/>
  <c r="H15" i="2" s="1"/>
  <c r="C24" i="2"/>
  <c r="H4" i="2" s="1"/>
  <c r="H5" i="2" s="1"/>
  <c r="H6" i="2" s="1"/>
  <c r="H7" i="2" s="1"/>
  <c r="C12" i="2"/>
  <c r="C10" i="2"/>
  <c r="C15" i="2" s="1"/>
  <c r="C25" i="1"/>
  <c r="H12" i="1" s="1"/>
  <c r="H13" i="1" s="1"/>
  <c r="H14" i="1" s="1"/>
  <c r="H15" i="1" s="1"/>
  <c r="C24" i="1"/>
  <c r="H4" i="1" s="1"/>
  <c r="H5" i="1" s="1"/>
  <c r="H6" i="1" s="1"/>
  <c r="H7" i="1" s="1"/>
  <c r="C12" i="1"/>
  <c r="C16" i="1" s="1"/>
  <c r="C17" i="1" s="1"/>
  <c r="C18" i="1" s="1"/>
  <c r="C19" i="1" s="1"/>
  <c r="C10" i="1"/>
  <c r="C15" i="1" s="1"/>
  <c r="C16" i="6" l="1"/>
  <c r="C17" i="6" s="1"/>
  <c r="C18" i="6" s="1"/>
  <c r="C19" i="6" s="1"/>
  <c r="H16" i="6" s="1"/>
  <c r="H17" i="6" s="1"/>
  <c r="H27" i="6" s="1"/>
  <c r="H11" i="9" s="1"/>
  <c r="C16" i="2"/>
  <c r="C17" i="2" s="1"/>
  <c r="C18" i="2" s="1"/>
  <c r="C19" i="2" s="1"/>
  <c r="H7" i="6"/>
  <c r="C16" i="7"/>
  <c r="C17" i="7" s="1"/>
  <c r="C18" i="7" s="1"/>
  <c r="C19" i="7" s="1"/>
  <c r="C16" i="4"/>
  <c r="C17" i="4" s="1"/>
  <c r="C18" i="4" s="1"/>
  <c r="C19" i="4" s="1"/>
  <c r="C16" i="8"/>
  <c r="C17" i="8" s="1"/>
  <c r="C18" i="8" s="1"/>
  <c r="C19" i="8" s="1"/>
  <c r="H8" i="8" s="1"/>
  <c r="H9" i="8" s="1"/>
  <c r="H26" i="8" s="1"/>
  <c r="G13" i="9" s="1"/>
  <c r="H16" i="8"/>
  <c r="H17" i="8"/>
  <c r="H27" i="8" s="1"/>
  <c r="H13" i="9" s="1"/>
  <c r="H24" i="8"/>
  <c r="H25" i="8" s="1"/>
  <c r="H8" i="7"/>
  <c r="H16" i="7"/>
  <c r="H17" i="7" s="1"/>
  <c r="H27" i="7" s="1"/>
  <c r="H12" i="9" s="1"/>
  <c r="H24" i="7"/>
  <c r="H25" i="7" s="1"/>
  <c r="H9" i="7"/>
  <c r="H26" i="7" s="1"/>
  <c r="G12" i="9" s="1"/>
  <c r="H24" i="6"/>
  <c r="H25" i="6" s="1"/>
  <c r="C16" i="5"/>
  <c r="C17" i="5" s="1"/>
  <c r="C18" i="5" s="1"/>
  <c r="C19" i="5" s="1"/>
  <c r="H15" i="5"/>
  <c r="H7" i="5"/>
  <c r="H24" i="5"/>
  <c r="H25" i="5" s="1"/>
  <c r="H8" i="5"/>
  <c r="H9" i="5" s="1"/>
  <c r="H26" i="5" s="1"/>
  <c r="G10" i="9" s="1"/>
  <c r="H16" i="5"/>
  <c r="H24" i="4"/>
  <c r="H25" i="4" s="1"/>
  <c r="H16" i="4"/>
  <c r="H8" i="4"/>
  <c r="H9" i="4" s="1"/>
  <c r="H26" i="4" s="1"/>
  <c r="G9" i="9" s="1"/>
  <c r="H17" i="4"/>
  <c r="H27" i="4" s="1"/>
  <c r="H9" i="9" s="1"/>
  <c r="C16" i="3"/>
  <c r="C17" i="3" s="1"/>
  <c r="C18" i="3" s="1"/>
  <c r="C19" i="3" s="1"/>
  <c r="H24" i="3"/>
  <c r="H25" i="3" s="1"/>
  <c r="H24" i="2"/>
  <c r="H25" i="2" s="1"/>
  <c r="H16" i="2"/>
  <c r="H8" i="2"/>
  <c r="H9" i="2" s="1"/>
  <c r="H26" i="2" s="1"/>
  <c r="G7" i="9" s="1"/>
  <c r="H17" i="2"/>
  <c r="H27" i="2" s="1"/>
  <c r="H7" i="9" s="1"/>
  <c r="H8" i="1"/>
  <c r="H9" i="1" s="1"/>
  <c r="H26" i="1" s="1"/>
  <c r="G6" i="9" s="1"/>
  <c r="H16" i="1"/>
  <c r="H17" i="1"/>
  <c r="H27" i="1" s="1"/>
  <c r="H6" i="9" s="1"/>
  <c r="H24" i="1"/>
  <c r="H25" i="1" s="1"/>
  <c r="H8" i="6" l="1"/>
  <c r="H9" i="6" s="1"/>
  <c r="H26" i="6" s="1"/>
  <c r="G11" i="9" s="1"/>
  <c r="H17" i="5"/>
  <c r="H27" i="5" s="1"/>
  <c r="H10" i="9" s="1"/>
  <c r="H8" i="3"/>
  <c r="H9" i="3" s="1"/>
  <c r="H26" i="3" s="1"/>
  <c r="G8" i="9" s="1"/>
  <c r="H16" i="3"/>
  <c r="H17" i="3" s="1"/>
  <c r="H27" i="3" s="1"/>
  <c r="H8" i="9" s="1"/>
</calcChain>
</file>

<file path=xl/sharedStrings.xml><?xml version="1.0" encoding="utf-8"?>
<sst xmlns="http://schemas.openxmlformats.org/spreadsheetml/2006/main" count="499" uniqueCount="45">
  <si>
    <t>Cuvet mix</t>
  </si>
  <si>
    <t>Buffer</t>
  </si>
  <si>
    <t>Glucose</t>
  </si>
  <si>
    <t>Gox</t>
  </si>
  <si>
    <t>Substrate</t>
  </si>
  <si>
    <t>NADH</t>
  </si>
  <si>
    <t>NADPH</t>
  </si>
  <si>
    <t>enzyme</t>
  </si>
  <si>
    <t>Total</t>
  </si>
  <si>
    <t>#1</t>
  </si>
  <si>
    <t>#2</t>
  </si>
  <si>
    <t>Data (abs/min)</t>
  </si>
  <si>
    <t>extinction coeff.</t>
  </si>
  <si>
    <t>slope</t>
  </si>
  <si>
    <t>concentration/min</t>
  </si>
  <si>
    <t>U</t>
  </si>
  <si>
    <t>enzyme amount</t>
  </si>
  <si>
    <t>Specific activity</t>
  </si>
  <si>
    <t>Average</t>
  </si>
  <si>
    <t>Stdev</t>
  </si>
  <si>
    <t>in uM</t>
  </si>
  <si>
    <t>in ug/L</t>
  </si>
  <si>
    <t>in mg</t>
  </si>
  <si>
    <t>in ug</t>
  </si>
  <si>
    <t>dil factor</t>
  </si>
  <si>
    <t>M-1cm-1</t>
  </si>
  <si>
    <t>A/min</t>
  </si>
  <si>
    <t>M/min</t>
  </si>
  <si>
    <t>umol/L/min</t>
  </si>
  <si>
    <t>umol/min</t>
  </si>
  <si>
    <t>mg</t>
  </si>
  <si>
    <t>U/mg</t>
  </si>
  <si>
    <t>Enzyme name</t>
  </si>
  <si>
    <t>Substrate name</t>
  </si>
  <si>
    <t>concentration (mM)</t>
  </si>
  <si>
    <t>MW (g/mol)</t>
  </si>
  <si>
    <t>U/mL</t>
  </si>
  <si>
    <t>Enzyme (mg/ml)</t>
  </si>
  <si>
    <t>stock dilution</t>
  </si>
  <si>
    <t>RythRedAm</t>
  </si>
  <si>
    <t>hexanal, allylamine</t>
  </si>
  <si>
    <t>10, 100</t>
  </si>
  <si>
    <t>stdev</t>
  </si>
  <si>
    <r>
      <t>Temperature (</t>
    </r>
    <r>
      <rPr>
        <sz val="11"/>
        <color theme="1"/>
        <rFont val="Calibri"/>
        <family val="2"/>
      </rPr>
      <t>°C)</t>
    </r>
  </si>
  <si>
    <t>Specific activity (U/mg)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</si>
</sst>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"/>
    <numFmt numFmtId="165" formatCode="0.0000"/>
    <numFmt numFmtId="166" formatCode="0.000"/>
    <numFmt numFmtId="167" formatCode="_ * #,##0.000_ ;_ * \-#,##0.000_ ;_ * &quot;-&quot;??_ ;_ @_ "/>
  </numFmts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  <xf numFmtId="0" fontId="3" fillId="4" borderId="2" applyNumberFormat="0" applyAlignment="0" applyProtection="0"/>
    <xf numFmtId="0" fontId="4" fillId="4" borderId="1" applyNumberFormat="0" applyAlignment="0" applyProtection="0"/>
    <xf numFmtId="43" fontId="5" fillId="0" borderId="0" applyFont="0" applyFill="0" applyBorder="0" applyAlignment="0" applyProtection="0"/>
  </cellStyleXfs>
  <cellXfs count="18">
    <xf numFmtId="0" fontId="0" fillId="0" borderId="0" xfId="0"/>
    <xf numFmtId="0" fontId="2" fillId="3" borderId="1" xfId="2"/>
    <xf numFmtId="0" fontId="4" fillId="4" borderId="1" xfId="4"/>
    <xf numFmtId="0" fontId="1" fillId="2" borderId="0" xfId="1"/>
    <xf numFmtId="0" fontId="3" fillId="4" borderId="2" xfId="3"/>
    <xf numFmtId="2" fontId="1" fillId="2" borderId="0" xfId="1" applyNumberFormat="1"/>
    <xf numFmtId="164" fontId="4" fillId="4" borderId="1" xfId="4" applyNumberFormat="1"/>
    <xf numFmtId="0" fontId="1" fillId="2" borderId="0" xfId="1" applyBorder="1"/>
    <xf numFmtId="165" fontId="4" fillId="4" borderId="1" xfId="4" applyNumberFormat="1"/>
    <xf numFmtId="166" fontId="4" fillId="4" borderId="1" xfId="4" applyNumberFormat="1"/>
    <xf numFmtId="2" fontId="4" fillId="4" borderId="1" xfId="4" applyNumberFormat="1"/>
    <xf numFmtId="1" fontId="4" fillId="4" borderId="1" xfId="4" applyNumberFormat="1"/>
    <xf numFmtId="167" fontId="4" fillId="4" borderId="1" xfId="5" applyNumberFormat="1" applyFont="1" applyFill="1" applyBorder="1"/>
    <xf numFmtId="165" fontId="2" fillId="3" borderId="1" xfId="2" applyNumberFormat="1"/>
    <xf numFmtId="166" fontId="1" fillId="2" borderId="0" xfId="1" applyNumberFormat="1"/>
    <xf numFmtId="1" fontId="2" fillId="3" borderId="1" xfId="2" applyNumberFormat="1"/>
    <xf numFmtId="165" fontId="3" fillId="4" borderId="2" xfId="3" applyNumberFormat="1"/>
    <xf numFmtId="2" fontId="0" fillId="0" borderId="0" xfId="0" applyNumberFormat="1"/>
  </cellXfs>
  <cellStyles count="6">
    <cellStyle name="Calculation" xfId="4" builtinId="22"/>
    <cellStyle name="Comma" xfId="5" builtinId="3"/>
    <cellStyle name="Good" xfId="1" builtinId="26"/>
    <cellStyle name="Input" xfId="2" builtinId="20"/>
    <cellStyle name="Normal" xfId="0" builtinId="0"/>
    <cellStyle name="Output" xfId="3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172256944444447"/>
          <c:y val="2.7680555555555555E-2"/>
          <c:w val="0.78171076388888894"/>
          <c:h val="0.80717222222222218"/>
        </c:manualLayout>
      </c:layout>
      <c:scatterChart>
        <c:scatterStyle val="lineMarker"/>
        <c:varyColors val="0"/>
        <c:ser>
          <c:idx val="0"/>
          <c:order val="0"/>
          <c:tx>
            <c:strRef>
              <c:f>summary!$G$5</c:f>
              <c:strCache>
                <c:ptCount val="1"/>
                <c:pt idx="0">
                  <c:v>Specific activity (U/mg)</c:v>
                </c:pt>
              </c:strCache>
            </c:strRef>
          </c:tx>
          <c:spPr>
            <a:ln w="952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5000"/>
                </a:schemeClr>
              </a:solidFill>
              <a:ln w="9525">
                <a:solidFill>
                  <a:schemeClr val="accent5">
                    <a:lumMod val="7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summary!$H$6:$H$13</c:f>
                <c:numCache>
                  <c:formatCode>General</c:formatCode>
                  <c:ptCount val="8"/>
                  <c:pt idx="0">
                    <c:v>0.14689896555794763</c:v>
                  </c:pt>
                  <c:pt idx="1">
                    <c:v>5.6259178298788751E-2</c:v>
                  </c:pt>
                  <c:pt idx="2">
                    <c:v>2.5004079243905814E-2</c:v>
                  </c:pt>
                  <c:pt idx="3">
                    <c:v>0.36881016884761308</c:v>
                  </c:pt>
                  <c:pt idx="4">
                    <c:v>0.11818717358302114</c:v>
                  </c:pt>
                  <c:pt idx="5">
                    <c:v>0.13062792869702461</c:v>
                  </c:pt>
                  <c:pt idx="6">
                    <c:v>0.60959700058610955</c:v>
                  </c:pt>
                  <c:pt idx="7">
                    <c:v>1.3651124146029538</c:v>
                  </c:pt>
                </c:numCache>
              </c:numRef>
            </c:plus>
            <c:minus>
              <c:numRef>
                <c:f>summary!$H$6:$H$13</c:f>
                <c:numCache>
                  <c:formatCode>General</c:formatCode>
                  <c:ptCount val="8"/>
                  <c:pt idx="0">
                    <c:v>0.14689896555794763</c:v>
                  </c:pt>
                  <c:pt idx="1">
                    <c:v>5.6259178298788751E-2</c:v>
                  </c:pt>
                  <c:pt idx="2">
                    <c:v>2.5004079243905814E-2</c:v>
                  </c:pt>
                  <c:pt idx="3">
                    <c:v>0.36881016884761308</c:v>
                  </c:pt>
                  <c:pt idx="4">
                    <c:v>0.11818717358302114</c:v>
                  </c:pt>
                  <c:pt idx="5">
                    <c:v>0.13062792869702461</c:v>
                  </c:pt>
                  <c:pt idx="6">
                    <c:v>0.60959700058610955</c:v>
                  </c:pt>
                  <c:pt idx="7">
                    <c:v>1.3651124146029538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summary!$F$6:$F$13</c:f>
              <c:numCache>
                <c:formatCode>General</c:formatCode>
                <c:ptCount val="8"/>
                <c:pt idx="0">
                  <c:v>10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</c:numCache>
            </c:numRef>
          </c:xVal>
          <c:yVal>
            <c:numRef>
              <c:f>summary!$G$6:$G$13</c:f>
              <c:numCache>
                <c:formatCode>0.00</c:formatCode>
                <c:ptCount val="8"/>
                <c:pt idx="0">
                  <c:v>2.7957375997781266</c:v>
                </c:pt>
                <c:pt idx="1">
                  <c:v>4.5306419601147514</c:v>
                </c:pt>
                <c:pt idx="2">
                  <c:v>5.2467043967377638</c:v>
                </c:pt>
                <c:pt idx="3">
                  <c:v>6.1395723732676979</c:v>
                </c:pt>
                <c:pt idx="4">
                  <c:v>8.0887884487047259</c:v>
                </c:pt>
                <c:pt idx="5">
                  <c:v>11.581174543469029</c:v>
                </c:pt>
                <c:pt idx="6">
                  <c:v>15.491415397682463</c:v>
                </c:pt>
                <c:pt idx="7">
                  <c:v>13.97023773411567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29-4495-9D48-B2D436D32D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5789664"/>
        <c:axId val="695792616"/>
      </c:scatterChart>
      <c:valAx>
        <c:axId val="695789664"/>
        <c:scaling>
          <c:orientation val="minMax"/>
          <c:max val="60"/>
          <c:min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Temp. (°C) </a:t>
                </a:r>
              </a:p>
            </c:rich>
          </c:tx>
          <c:layout>
            <c:manualLayout>
              <c:xMode val="edge"/>
              <c:yMode val="edge"/>
              <c:x val="0.46434081196581195"/>
              <c:y val="0.924098290598290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63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95792616"/>
        <c:crosses val="autoZero"/>
        <c:crossBetween val="midCat"/>
        <c:minorUnit val="5"/>
      </c:valAx>
      <c:valAx>
        <c:axId val="695792616"/>
        <c:scaling>
          <c:orientation val="minMax"/>
          <c:max val="18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Spe. act. (U/mg) </a:t>
                </a:r>
              </a:p>
            </c:rich>
          </c:tx>
          <c:layout>
            <c:manualLayout>
              <c:xMode val="edge"/>
              <c:yMode val="edge"/>
              <c:x val="2.1417378917378918E-3"/>
              <c:y val="0.249008974358974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63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95789664"/>
        <c:crosses val="autoZero"/>
        <c:crossBetween val="midCat"/>
        <c:majorUnit val="2"/>
        <c:minorUnit val="1"/>
      </c:valAx>
      <c:spPr>
        <a:noFill/>
        <a:ln w="6350"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223839</xdr:colOff>
      <xdr:row>2</xdr:row>
      <xdr:rowOff>57150</xdr:rowOff>
    </xdr:from>
    <xdr:to>
      <xdr:col>12</xdr:col>
      <xdr:colOff>587089</xdr:colOff>
      <xdr:row>14</xdr:row>
      <xdr:rowOff>134400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7"/>
  <sheetViews>
    <sheetView topLeftCell="A19" workbookViewId="0">
      <selection activeCell="C13" sqref="C13"/>
    </sheetView>
  </sheetViews>
  <sheetFormatPr defaultRowHeight="14.5" x14ac:dyDescent="0.35"/>
  <cols>
    <col min="2" max="2" width="14.26953125" bestFit="1" customWidth="1"/>
    <col min="3" max="3" width="11.54296875" bestFit="1" customWidth="1"/>
    <col min="7" max="7" width="18.81640625" bestFit="1" customWidth="1"/>
    <col min="8" max="8" width="12" bestFit="1" customWidth="1"/>
    <col min="9" max="9" width="11.54296875" bestFit="1" customWidth="1"/>
  </cols>
  <sheetData>
    <row r="2" spans="2:9" x14ac:dyDescent="0.35">
      <c r="C2" t="s">
        <v>0</v>
      </c>
    </row>
    <row r="3" spans="2:9" x14ac:dyDescent="0.35">
      <c r="B3" t="s">
        <v>1</v>
      </c>
      <c r="C3" s="1">
        <v>1.9</v>
      </c>
      <c r="G3" t="s">
        <v>12</v>
      </c>
      <c r="H3" s="1">
        <v>6220</v>
      </c>
      <c r="I3" t="s">
        <v>25</v>
      </c>
    </row>
    <row r="4" spans="2:9" x14ac:dyDescent="0.35">
      <c r="B4" t="s">
        <v>2</v>
      </c>
      <c r="C4" s="1">
        <v>0.04</v>
      </c>
      <c r="G4" t="s">
        <v>13</v>
      </c>
      <c r="H4" s="4">
        <f>C24</f>
        <v>6.3250000000000001E-2</v>
      </c>
      <c r="I4" t="s">
        <v>26</v>
      </c>
    </row>
    <row r="5" spans="2:9" x14ac:dyDescent="0.35">
      <c r="B5" t="s">
        <v>3</v>
      </c>
      <c r="C5" s="1">
        <v>0.02</v>
      </c>
      <c r="G5" t="s">
        <v>14</v>
      </c>
      <c r="H5" s="2">
        <f>H4/H3</f>
        <v>1.0168810289389068E-5</v>
      </c>
      <c r="I5" t="s">
        <v>27</v>
      </c>
    </row>
    <row r="6" spans="2:9" x14ac:dyDescent="0.35">
      <c r="B6" t="s">
        <v>4</v>
      </c>
      <c r="C6" s="1">
        <v>0.02</v>
      </c>
      <c r="G6" t="s">
        <v>14</v>
      </c>
      <c r="H6" s="2">
        <f>H5*1000000</f>
        <v>10.168810289389068</v>
      </c>
      <c r="I6" t="s">
        <v>28</v>
      </c>
    </row>
    <row r="7" spans="2:9" x14ac:dyDescent="0.35">
      <c r="B7" t="s">
        <v>5</v>
      </c>
      <c r="C7" s="1"/>
      <c r="G7" t="s">
        <v>15</v>
      </c>
      <c r="H7" s="9">
        <f>H6/1000*C10</f>
        <v>2.0744372990353699E-2</v>
      </c>
      <c r="I7" t="s">
        <v>29</v>
      </c>
    </row>
    <row r="8" spans="2:9" x14ac:dyDescent="0.35">
      <c r="B8" t="s">
        <v>6</v>
      </c>
      <c r="C8" s="1">
        <v>0.04</v>
      </c>
      <c r="G8" t="s">
        <v>16</v>
      </c>
      <c r="H8" s="4">
        <f>C19</f>
        <v>7.4199999999999995E-3</v>
      </c>
      <c r="I8" t="s">
        <v>30</v>
      </c>
    </row>
    <row r="9" spans="2:9" x14ac:dyDescent="0.35">
      <c r="B9" t="s">
        <v>7</v>
      </c>
      <c r="C9" s="1">
        <v>0.02</v>
      </c>
      <c r="G9" t="s">
        <v>17</v>
      </c>
      <c r="H9" s="2">
        <f>H7/H8</f>
        <v>2.7957375997781266</v>
      </c>
      <c r="I9" t="s">
        <v>31</v>
      </c>
    </row>
    <row r="10" spans="2:9" x14ac:dyDescent="0.35">
      <c r="B10" t="s">
        <v>8</v>
      </c>
      <c r="C10" s="2">
        <f>SUM(C3:C9)</f>
        <v>2.04</v>
      </c>
    </row>
    <row r="12" spans="2:9" x14ac:dyDescent="0.35">
      <c r="B12" t="s">
        <v>37</v>
      </c>
      <c r="C12" s="15">
        <f xml:space="preserve"> 3.71/C13*1000000</f>
        <v>117.9905353144718</v>
      </c>
      <c r="G12" t="s">
        <v>13</v>
      </c>
      <c r="H12" s="16">
        <f>C25</f>
        <v>3.3234018715767753E-3</v>
      </c>
      <c r="I12" t="s">
        <v>26</v>
      </c>
    </row>
    <row r="13" spans="2:9" x14ac:dyDescent="0.35">
      <c r="B13" t="s">
        <v>35</v>
      </c>
      <c r="C13" s="1">
        <v>31443.200000000001</v>
      </c>
      <c r="G13" t="s">
        <v>14</v>
      </c>
      <c r="H13" s="2">
        <f>H12/H3</f>
        <v>5.3430898256861341E-7</v>
      </c>
      <c r="I13" t="s">
        <v>27</v>
      </c>
    </row>
    <row r="14" spans="2:9" x14ac:dyDescent="0.35">
      <c r="B14" t="s">
        <v>38</v>
      </c>
      <c r="C14" s="1">
        <v>10</v>
      </c>
      <c r="G14" t="s">
        <v>14</v>
      </c>
      <c r="H14" s="2">
        <f>H13*1000000</f>
        <v>0.53430898256861337</v>
      </c>
      <c r="I14" t="s">
        <v>28</v>
      </c>
    </row>
    <row r="15" spans="2:9" x14ac:dyDescent="0.35">
      <c r="B15" t="s">
        <v>24</v>
      </c>
      <c r="C15" s="2">
        <f>C10/C9*C14</f>
        <v>1020</v>
      </c>
      <c r="G15" t="s">
        <v>15</v>
      </c>
      <c r="H15" s="2">
        <f>H14/1000*C10</f>
        <v>1.0899903244399713E-3</v>
      </c>
      <c r="I15" t="s">
        <v>29</v>
      </c>
    </row>
    <row r="16" spans="2:9" x14ac:dyDescent="0.35">
      <c r="B16" t="s">
        <v>20</v>
      </c>
      <c r="C16" s="10">
        <f>C12/C15</f>
        <v>0.11567699540634491</v>
      </c>
      <c r="G16" t="s">
        <v>16</v>
      </c>
      <c r="H16" s="4">
        <f>C19</f>
        <v>7.4199999999999995E-3</v>
      </c>
      <c r="I16" t="s">
        <v>30</v>
      </c>
    </row>
    <row r="17" spans="2:9" x14ac:dyDescent="0.35">
      <c r="B17" t="s">
        <v>21</v>
      </c>
      <c r="C17" s="11">
        <f>C16*C13</f>
        <v>3637.2549019607841</v>
      </c>
      <c r="G17" t="s">
        <v>17</v>
      </c>
      <c r="H17" s="6">
        <f>H15/H16</f>
        <v>0.14689896555794763</v>
      </c>
      <c r="I17" t="s">
        <v>31</v>
      </c>
    </row>
    <row r="18" spans="2:9" x14ac:dyDescent="0.35">
      <c r="B18" t="s">
        <v>23</v>
      </c>
      <c r="C18" s="11">
        <f>C17*C10/1000</f>
        <v>7.42</v>
      </c>
    </row>
    <row r="19" spans="2:9" x14ac:dyDescent="0.35">
      <c r="B19" t="s">
        <v>22</v>
      </c>
      <c r="C19" s="12">
        <f>C18/1000</f>
        <v>7.4199999999999995E-3</v>
      </c>
    </row>
    <row r="20" spans="2:9" x14ac:dyDescent="0.35">
      <c r="G20" t="s">
        <v>32</v>
      </c>
      <c r="H20" s="1" t="s">
        <v>39</v>
      </c>
    </row>
    <row r="21" spans="2:9" x14ac:dyDescent="0.35">
      <c r="B21" t="s">
        <v>11</v>
      </c>
      <c r="G21" t="s">
        <v>33</v>
      </c>
      <c r="H21" s="1" t="s">
        <v>40</v>
      </c>
    </row>
    <row r="22" spans="2:9" x14ac:dyDescent="0.35">
      <c r="B22" t="s">
        <v>9</v>
      </c>
      <c r="C22" s="13">
        <v>6.5600000000000006E-2</v>
      </c>
      <c r="G22" t="s">
        <v>34</v>
      </c>
      <c r="H22" s="1" t="s">
        <v>41</v>
      </c>
    </row>
    <row r="23" spans="2:9" x14ac:dyDescent="0.35">
      <c r="B23" t="s">
        <v>10</v>
      </c>
      <c r="C23" s="13">
        <v>6.0900000000000003E-2</v>
      </c>
    </row>
    <row r="24" spans="2:9" x14ac:dyDescent="0.35">
      <c r="B24" t="s">
        <v>18</v>
      </c>
      <c r="C24" s="2">
        <f>AVERAGE(C22:C23)</f>
        <v>6.3250000000000001E-2</v>
      </c>
      <c r="G24" s="3" t="s">
        <v>15</v>
      </c>
      <c r="H24" s="5">
        <f>H7</f>
        <v>2.0744372990353699E-2</v>
      </c>
      <c r="I24" s="3" t="s">
        <v>29</v>
      </c>
    </row>
    <row r="25" spans="2:9" x14ac:dyDescent="0.35">
      <c r="B25" t="s">
        <v>19</v>
      </c>
      <c r="C25" s="8">
        <f>STDEV(C22:C23)</f>
        <v>3.3234018715767753E-3</v>
      </c>
      <c r="G25" s="7" t="s">
        <v>17</v>
      </c>
      <c r="H25" s="14">
        <f>H24/C9</f>
        <v>1.0372186495176849</v>
      </c>
      <c r="I25" s="7" t="s">
        <v>36</v>
      </c>
    </row>
    <row r="26" spans="2:9" x14ac:dyDescent="0.35">
      <c r="G26" s="3" t="s">
        <v>17</v>
      </c>
      <c r="H26" s="5">
        <f>H9</f>
        <v>2.7957375997781266</v>
      </c>
      <c r="I26" s="3" t="s">
        <v>31</v>
      </c>
    </row>
    <row r="27" spans="2:9" x14ac:dyDescent="0.35">
      <c r="G27" s="3" t="s">
        <v>19</v>
      </c>
      <c r="H27" s="5">
        <f>H17</f>
        <v>0.14689896555794763</v>
      </c>
      <c r="I27" s="3" t="s"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27"/>
  <sheetViews>
    <sheetView workbookViewId="0">
      <selection activeCell="C24" sqref="A1:XFD1048576"/>
    </sheetView>
  </sheetViews>
  <sheetFormatPr defaultRowHeight="14.5" x14ac:dyDescent="0.35"/>
  <cols>
    <col min="2" max="2" width="14.26953125" bestFit="1" customWidth="1"/>
    <col min="3" max="3" width="11.54296875" bestFit="1" customWidth="1"/>
    <col min="7" max="7" width="18.81640625" bestFit="1" customWidth="1"/>
    <col min="8" max="8" width="12" bestFit="1" customWidth="1"/>
    <col min="9" max="9" width="11.54296875" bestFit="1" customWidth="1"/>
  </cols>
  <sheetData>
    <row r="2" spans="2:9" x14ac:dyDescent="0.35">
      <c r="C2" t="s">
        <v>0</v>
      </c>
    </row>
    <row r="3" spans="2:9" x14ac:dyDescent="0.35">
      <c r="B3" t="s">
        <v>1</v>
      </c>
      <c r="C3" s="1">
        <v>1.9</v>
      </c>
      <c r="G3" t="s">
        <v>12</v>
      </c>
      <c r="H3" s="1">
        <v>6220</v>
      </c>
      <c r="I3" t="s">
        <v>25</v>
      </c>
    </row>
    <row r="4" spans="2:9" x14ac:dyDescent="0.35">
      <c r="B4" t="s">
        <v>2</v>
      </c>
      <c r="C4" s="1">
        <v>0.04</v>
      </c>
      <c r="G4" t="s">
        <v>13</v>
      </c>
      <c r="H4" s="4">
        <f>C24</f>
        <v>0.10250000000000001</v>
      </c>
      <c r="I4" t="s">
        <v>26</v>
      </c>
    </row>
    <row r="5" spans="2:9" x14ac:dyDescent="0.35">
      <c r="B5" t="s">
        <v>3</v>
      </c>
      <c r="C5" s="1">
        <v>0.02</v>
      </c>
      <c r="G5" t="s">
        <v>14</v>
      </c>
      <c r="H5" s="2">
        <f>H4/H3</f>
        <v>1.6479099678456592E-5</v>
      </c>
      <c r="I5" t="s">
        <v>27</v>
      </c>
    </row>
    <row r="6" spans="2:9" x14ac:dyDescent="0.35">
      <c r="B6" t="s">
        <v>4</v>
      </c>
      <c r="C6" s="1">
        <v>0.02</v>
      </c>
      <c r="G6" t="s">
        <v>14</v>
      </c>
      <c r="H6" s="2">
        <f>H5*1000000</f>
        <v>16.479099678456592</v>
      </c>
      <c r="I6" t="s">
        <v>28</v>
      </c>
    </row>
    <row r="7" spans="2:9" x14ac:dyDescent="0.35">
      <c r="B7" t="s">
        <v>5</v>
      </c>
      <c r="C7" s="1"/>
      <c r="G7" t="s">
        <v>15</v>
      </c>
      <c r="H7" s="9">
        <f>H6/1000*C10</f>
        <v>3.3617363344051451E-2</v>
      </c>
      <c r="I7" t="s">
        <v>29</v>
      </c>
    </row>
    <row r="8" spans="2:9" x14ac:dyDescent="0.35">
      <c r="B8" t="s">
        <v>6</v>
      </c>
      <c r="C8" s="1">
        <v>0.04</v>
      </c>
      <c r="G8" t="s">
        <v>16</v>
      </c>
      <c r="H8" s="4">
        <f>C19</f>
        <v>7.4199999999999995E-3</v>
      </c>
      <c r="I8" t="s">
        <v>30</v>
      </c>
    </row>
    <row r="9" spans="2:9" x14ac:dyDescent="0.35">
      <c r="B9" t="s">
        <v>7</v>
      </c>
      <c r="C9" s="1">
        <v>0.02</v>
      </c>
      <c r="G9" t="s">
        <v>17</v>
      </c>
      <c r="H9" s="2">
        <f>H7/H8</f>
        <v>4.5306419601147514</v>
      </c>
      <c r="I9" t="s">
        <v>31</v>
      </c>
    </row>
    <row r="10" spans="2:9" x14ac:dyDescent="0.35">
      <c r="B10" t="s">
        <v>8</v>
      </c>
      <c r="C10" s="2">
        <f>SUM(C3:C9)</f>
        <v>2.04</v>
      </c>
    </row>
    <row r="12" spans="2:9" x14ac:dyDescent="0.35">
      <c r="B12" t="s">
        <v>37</v>
      </c>
      <c r="C12" s="15">
        <f xml:space="preserve"> 3.71/C13*1000000</f>
        <v>117.9905353144718</v>
      </c>
      <c r="G12" t="s">
        <v>13</v>
      </c>
      <c r="H12" s="16">
        <f>C25</f>
        <v>1.2727922061357927E-3</v>
      </c>
      <c r="I12" t="s">
        <v>26</v>
      </c>
    </row>
    <row r="13" spans="2:9" x14ac:dyDescent="0.35">
      <c r="B13" t="s">
        <v>35</v>
      </c>
      <c r="C13" s="1">
        <v>31443.200000000001</v>
      </c>
      <c r="G13" t="s">
        <v>14</v>
      </c>
      <c r="H13" s="2">
        <f>H12/H3</f>
        <v>2.0462897204755511E-7</v>
      </c>
      <c r="I13" t="s">
        <v>27</v>
      </c>
    </row>
    <row r="14" spans="2:9" x14ac:dyDescent="0.35">
      <c r="B14" t="s">
        <v>38</v>
      </c>
      <c r="C14" s="1">
        <v>10</v>
      </c>
      <c r="G14" t="s">
        <v>14</v>
      </c>
      <c r="H14" s="2">
        <f>H13*1000000</f>
        <v>0.20462897204755512</v>
      </c>
      <c r="I14" t="s">
        <v>28</v>
      </c>
    </row>
    <row r="15" spans="2:9" x14ac:dyDescent="0.35">
      <c r="B15" t="s">
        <v>24</v>
      </c>
      <c r="C15" s="2">
        <f>C10/C9*C14</f>
        <v>1020</v>
      </c>
      <c r="G15" t="s">
        <v>15</v>
      </c>
      <c r="H15" s="2">
        <f>H14/1000*C10</f>
        <v>4.1744310297701248E-4</v>
      </c>
      <c r="I15" t="s">
        <v>29</v>
      </c>
    </row>
    <row r="16" spans="2:9" x14ac:dyDescent="0.35">
      <c r="B16" t="s">
        <v>20</v>
      </c>
      <c r="C16" s="10">
        <f>C12/C15</f>
        <v>0.11567699540634491</v>
      </c>
      <c r="G16" t="s">
        <v>16</v>
      </c>
      <c r="H16" s="4">
        <f>C19</f>
        <v>7.4199999999999995E-3</v>
      </c>
      <c r="I16" t="s">
        <v>30</v>
      </c>
    </row>
    <row r="17" spans="2:9" x14ac:dyDescent="0.35">
      <c r="B17" t="s">
        <v>21</v>
      </c>
      <c r="C17" s="11">
        <f>C16*C13</f>
        <v>3637.2549019607841</v>
      </c>
      <c r="G17" t="s">
        <v>17</v>
      </c>
      <c r="H17" s="6">
        <f>H15/H16</f>
        <v>5.6259178298788751E-2</v>
      </c>
      <c r="I17" t="s">
        <v>31</v>
      </c>
    </row>
    <row r="18" spans="2:9" x14ac:dyDescent="0.35">
      <c r="B18" t="s">
        <v>23</v>
      </c>
      <c r="C18" s="11">
        <f>C17*C10/1000</f>
        <v>7.42</v>
      </c>
    </row>
    <row r="19" spans="2:9" x14ac:dyDescent="0.35">
      <c r="B19" t="s">
        <v>22</v>
      </c>
      <c r="C19" s="12">
        <f>C18/1000</f>
        <v>7.4199999999999995E-3</v>
      </c>
    </row>
    <row r="20" spans="2:9" x14ac:dyDescent="0.35">
      <c r="G20" t="s">
        <v>32</v>
      </c>
      <c r="H20" s="1" t="s">
        <v>39</v>
      </c>
    </row>
    <row r="21" spans="2:9" x14ac:dyDescent="0.35">
      <c r="B21" t="s">
        <v>11</v>
      </c>
      <c r="G21" t="s">
        <v>33</v>
      </c>
      <c r="H21" s="1" t="s">
        <v>40</v>
      </c>
    </row>
    <row r="22" spans="2:9" x14ac:dyDescent="0.35">
      <c r="B22" t="s">
        <v>9</v>
      </c>
      <c r="C22" s="13">
        <v>0.1016</v>
      </c>
      <c r="G22" t="s">
        <v>34</v>
      </c>
      <c r="H22" s="1" t="s">
        <v>41</v>
      </c>
    </row>
    <row r="23" spans="2:9" x14ac:dyDescent="0.35">
      <c r="B23" t="s">
        <v>10</v>
      </c>
      <c r="C23" s="13">
        <v>0.10340000000000001</v>
      </c>
    </row>
    <row r="24" spans="2:9" x14ac:dyDescent="0.35">
      <c r="B24" t="s">
        <v>18</v>
      </c>
      <c r="C24" s="2">
        <f>AVERAGE(C22:C23)</f>
        <v>0.10250000000000001</v>
      </c>
      <c r="G24" s="3" t="s">
        <v>15</v>
      </c>
      <c r="H24" s="5">
        <f>H7</f>
        <v>3.3617363344051451E-2</v>
      </c>
      <c r="I24" s="3" t="s">
        <v>29</v>
      </c>
    </row>
    <row r="25" spans="2:9" x14ac:dyDescent="0.35">
      <c r="B25" t="s">
        <v>19</v>
      </c>
      <c r="C25" s="8">
        <f>STDEV(C22:C23)</f>
        <v>1.2727922061357927E-3</v>
      </c>
      <c r="G25" s="7" t="s">
        <v>17</v>
      </c>
      <c r="H25" s="14">
        <f>H24/C9</f>
        <v>1.6808681672025725</v>
      </c>
      <c r="I25" s="7" t="s">
        <v>36</v>
      </c>
    </row>
    <row r="26" spans="2:9" x14ac:dyDescent="0.35">
      <c r="G26" s="3" t="s">
        <v>17</v>
      </c>
      <c r="H26" s="5">
        <f>H9</f>
        <v>4.5306419601147514</v>
      </c>
      <c r="I26" s="3" t="s">
        <v>31</v>
      </c>
    </row>
    <row r="27" spans="2:9" x14ac:dyDescent="0.35">
      <c r="G27" s="3" t="s">
        <v>19</v>
      </c>
      <c r="H27" s="5">
        <f>H17</f>
        <v>5.6259178298788751E-2</v>
      </c>
      <c r="I27" s="3" t="s">
        <v>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I27"/>
  <sheetViews>
    <sheetView workbookViewId="0">
      <selection activeCell="C24" sqref="A1:XFD1048576"/>
    </sheetView>
  </sheetViews>
  <sheetFormatPr defaultRowHeight="14.5" x14ac:dyDescent="0.35"/>
  <cols>
    <col min="2" max="2" width="14.26953125" bestFit="1" customWidth="1"/>
    <col min="3" max="3" width="11.54296875" bestFit="1" customWidth="1"/>
    <col min="7" max="7" width="18.81640625" bestFit="1" customWidth="1"/>
    <col min="8" max="8" width="12" bestFit="1" customWidth="1"/>
    <col min="9" max="9" width="11.54296875" bestFit="1" customWidth="1"/>
  </cols>
  <sheetData>
    <row r="2" spans="2:9" x14ac:dyDescent="0.35">
      <c r="C2" t="s">
        <v>0</v>
      </c>
    </row>
    <row r="3" spans="2:9" x14ac:dyDescent="0.35">
      <c r="B3" t="s">
        <v>1</v>
      </c>
      <c r="C3" s="1">
        <v>1.9</v>
      </c>
      <c r="G3" t="s">
        <v>12</v>
      </c>
      <c r="H3" s="1">
        <v>6220</v>
      </c>
      <c r="I3" t="s">
        <v>25</v>
      </c>
    </row>
    <row r="4" spans="2:9" x14ac:dyDescent="0.35">
      <c r="B4" t="s">
        <v>2</v>
      </c>
      <c r="C4" s="1">
        <v>0.04</v>
      </c>
      <c r="G4" t="s">
        <v>13</v>
      </c>
      <c r="H4" s="4">
        <f>C24</f>
        <v>0.1187</v>
      </c>
      <c r="I4" t="s">
        <v>26</v>
      </c>
    </row>
    <row r="5" spans="2:9" x14ac:dyDescent="0.35">
      <c r="B5" t="s">
        <v>3</v>
      </c>
      <c r="C5" s="1">
        <v>0.02</v>
      </c>
      <c r="G5" t="s">
        <v>14</v>
      </c>
      <c r="H5" s="2">
        <f>H4/H3</f>
        <v>1.9083601286173633E-5</v>
      </c>
      <c r="I5" t="s">
        <v>27</v>
      </c>
    </row>
    <row r="6" spans="2:9" x14ac:dyDescent="0.35">
      <c r="B6" t="s">
        <v>4</v>
      </c>
      <c r="C6" s="1">
        <v>0.02</v>
      </c>
      <c r="G6" t="s">
        <v>14</v>
      </c>
      <c r="H6" s="2">
        <f>H5*1000000</f>
        <v>19.083601286173632</v>
      </c>
      <c r="I6" t="s">
        <v>28</v>
      </c>
    </row>
    <row r="7" spans="2:9" x14ac:dyDescent="0.35">
      <c r="B7" t="s">
        <v>5</v>
      </c>
      <c r="C7" s="1"/>
      <c r="G7" t="s">
        <v>15</v>
      </c>
      <c r="H7" s="9">
        <f>H6/1000*C10</f>
        <v>3.8930546623794207E-2</v>
      </c>
      <c r="I7" t="s">
        <v>29</v>
      </c>
    </row>
    <row r="8" spans="2:9" x14ac:dyDescent="0.35">
      <c r="B8" t="s">
        <v>6</v>
      </c>
      <c r="C8" s="1">
        <v>0.04</v>
      </c>
      <c r="G8" t="s">
        <v>16</v>
      </c>
      <c r="H8" s="4">
        <f>C19</f>
        <v>7.4199999999999995E-3</v>
      </c>
      <c r="I8" t="s">
        <v>30</v>
      </c>
    </row>
    <row r="9" spans="2:9" x14ac:dyDescent="0.35">
      <c r="B9" t="s">
        <v>7</v>
      </c>
      <c r="C9" s="1">
        <v>0.02</v>
      </c>
      <c r="G9" t="s">
        <v>17</v>
      </c>
      <c r="H9" s="2">
        <f>H7/H8</f>
        <v>5.2467043967377638</v>
      </c>
      <c r="I9" t="s">
        <v>31</v>
      </c>
    </row>
    <row r="10" spans="2:9" x14ac:dyDescent="0.35">
      <c r="B10" t="s">
        <v>8</v>
      </c>
      <c r="C10" s="2">
        <f>SUM(C3:C9)</f>
        <v>2.04</v>
      </c>
    </row>
    <row r="12" spans="2:9" x14ac:dyDescent="0.35">
      <c r="B12" t="s">
        <v>37</v>
      </c>
      <c r="C12" s="15">
        <f xml:space="preserve"> 3.71/C13*1000000</f>
        <v>117.9905353144718</v>
      </c>
      <c r="G12" t="s">
        <v>13</v>
      </c>
      <c r="H12" s="16">
        <f>C25</f>
        <v>5.6568542494923456E-4</v>
      </c>
      <c r="I12" t="s">
        <v>26</v>
      </c>
    </row>
    <row r="13" spans="2:9" x14ac:dyDescent="0.35">
      <c r="B13" t="s">
        <v>35</v>
      </c>
      <c r="C13" s="1">
        <v>31443.200000000001</v>
      </c>
      <c r="G13" t="s">
        <v>14</v>
      </c>
      <c r="H13" s="2">
        <f>H12/H3</f>
        <v>9.0946209798912307E-8</v>
      </c>
      <c r="I13" t="s">
        <v>27</v>
      </c>
    </row>
    <row r="14" spans="2:9" x14ac:dyDescent="0.35">
      <c r="B14" t="s">
        <v>38</v>
      </c>
      <c r="C14" s="1">
        <v>10</v>
      </c>
      <c r="G14" t="s">
        <v>14</v>
      </c>
      <c r="H14" s="2">
        <f>H13*1000000</f>
        <v>9.0946209798912311E-2</v>
      </c>
      <c r="I14" t="s">
        <v>28</v>
      </c>
    </row>
    <row r="15" spans="2:9" x14ac:dyDescent="0.35">
      <c r="B15" t="s">
        <v>24</v>
      </c>
      <c r="C15" s="2">
        <f>C10/C9*C14</f>
        <v>1020</v>
      </c>
      <c r="G15" t="s">
        <v>15</v>
      </c>
      <c r="H15" s="2">
        <f>H14/1000*C10</f>
        <v>1.8553026798978113E-4</v>
      </c>
      <c r="I15" t="s">
        <v>29</v>
      </c>
    </row>
    <row r="16" spans="2:9" x14ac:dyDescent="0.35">
      <c r="B16" t="s">
        <v>20</v>
      </c>
      <c r="C16" s="10">
        <f>C12/C15</f>
        <v>0.11567699540634491</v>
      </c>
      <c r="G16" t="s">
        <v>16</v>
      </c>
      <c r="H16" s="4">
        <f>C19</f>
        <v>7.4199999999999995E-3</v>
      </c>
      <c r="I16" t="s">
        <v>30</v>
      </c>
    </row>
    <row r="17" spans="2:9" x14ac:dyDescent="0.35">
      <c r="B17" t="s">
        <v>21</v>
      </c>
      <c r="C17" s="11">
        <f>C16*C13</f>
        <v>3637.2549019607841</v>
      </c>
      <c r="G17" t="s">
        <v>17</v>
      </c>
      <c r="H17" s="6">
        <f>H15/H16</f>
        <v>2.5004079243905814E-2</v>
      </c>
      <c r="I17" t="s">
        <v>31</v>
      </c>
    </row>
    <row r="18" spans="2:9" x14ac:dyDescent="0.35">
      <c r="B18" t="s">
        <v>23</v>
      </c>
      <c r="C18" s="11">
        <f>C17*C10/1000</f>
        <v>7.42</v>
      </c>
    </row>
    <row r="19" spans="2:9" x14ac:dyDescent="0.35">
      <c r="B19" t="s">
        <v>22</v>
      </c>
      <c r="C19" s="12">
        <f>C18/1000</f>
        <v>7.4199999999999995E-3</v>
      </c>
    </row>
    <row r="20" spans="2:9" x14ac:dyDescent="0.35">
      <c r="G20" t="s">
        <v>32</v>
      </c>
      <c r="H20" s="1" t="s">
        <v>39</v>
      </c>
    </row>
    <row r="21" spans="2:9" x14ac:dyDescent="0.35">
      <c r="B21" t="s">
        <v>11</v>
      </c>
      <c r="G21" t="s">
        <v>33</v>
      </c>
      <c r="H21" s="1" t="s">
        <v>40</v>
      </c>
    </row>
    <row r="22" spans="2:9" x14ac:dyDescent="0.35">
      <c r="B22" t="s">
        <v>9</v>
      </c>
      <c r="C22" s="13">
        <v>0.1191</v>
      </c>
      <c r="G22" t="s">
        <v>34</v>
      </c>
      <c r="H22" s="1" t="s">
        <v>41</v>
      </c>
    </row>
    <row r="23" spans="2:9" x14ac:dyDescent="0.35">
      <c r="B23" t="s">
        <v>10</v>
      </c>
      <c r="C23" s="13">
        <v>0.1183</v>
      </c>
    </row>
    <row r="24" spans="2:9" x14ac:dyDescent="0.35">
      <c r="B24" t="s">
        <v>18</v>
      </c>
      <c r="C24" s="2">
        <f>AVERAGE(C22:C23)</f>
        <v>0.1187</v>
      </c>
      <c r="G24" s="3" t="s">
        <v>15</v>
      </c>
      <c r="H24" s="5">
        <f>H7</f>
        <v>3.8930546623794207E-2</v>
      </c>
      <c r="I24" s="3" t="s">
        <v>29</v>
      </c>
    </row>
    <row r="25" spans="2:9" x14ac:dyDescent="0.35">
      <c r="B25" t="s">
        <v>19</v>
      </c>
      <c r="C25" s="8">
        <f>STDEV(C22:C23)</f>
        <v>5.6568542494923456E-4</v>
      </c>
      <c r="G25" s="7" t="s">
        <v>17</v>
      </c>
      <c r="H25" s="14">
        <f>H24/C9</f>
        <v>1.9465273311897102</v>
      </c>
      <c r="I25" s="7" t="s">
        <v>36</v>
      </c>
    </row>
    <row r="26" spans="2:9" x14ac:dyDescent="0.35">
      <c r="G26" s="3" t="s">
        <v>17</v>
      </c>
      <c r="H26" s="5">
        <f>H9</f>
        <v>5.2467043967377638</v>
      </c>
      <c r="I26" s="3" t="s">
        <v>31</v>
      </c>
    </row>
    <row r="27" spans="2:9" x14ac:dyDescent="0.35">
      <c r="G27" s="3" t="s">
        <v>19</v>
      </c>
      <c r="H27" s="5">
        <f>H17</f>
        <v>2.5004079243905814E-2</v>
      </c>
      <c r="I27" s="3" t="s">
        <v>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I27"/>
  <sheetViews>
    <sheetView workbookViewId="0">
      <selection activeCell="C24" sqref="A1:XFD1048576"/>
    </sheetView>
  </sheetViews>
  <sheetFormatPr defaultRowHeight="14.5" x14ac:dyDescent="0.35"/>
  <cols>
    <col min="2" max="2" width="14.26953125" bestFit="1" customWidth="1"/>
    <col min="3" max="3" width="11.54296875" bestFit="1" customWidth="1"/>
    <col min="7" max="7" width="18.81640625" bestFit="1" customWidth="1"/>
    <col min="8" max="8" width="12" bestFit="1" customWidth="1"/>
    <col min="9" max="9" width="11.54296875" bestFit="1" customWidth="1"/>
  </cols>
  <sheetData>
    <row r="2" spans="2:9" x14ac:dyDescent="0.35">
      <c r="C2" t="s">
        <v>0</v>
      </c>
    </row>
    <row r="3" spans="2:9" x14ac:dyDescent="0.35">
      <c r="B3" t="s">
        <v>1</v>
      </c>
      <c r="C3" s="1">
        <v>1.9</v>
      </c>
      <c r="G3" t="s">
        <v>12</v>
      </c>
      <c r="H3" s="1">
        <v>6220</v>
      </c>
      <c r="I3" t="s">
        <v>25</v>
      </c>
    </row>
    <row r="4" spans="2:9" x14ac:dyDescent="0.35">
      <c r="B4" t="s">
        <v>2</v>
      </c>
      <c r="C4" s="1">
        <v>0.04</v>
      </c>
      <c r="G4" t="s">
        <v>13</v>
      </c>
      <c r="H4" s="4">
        <f>C24</f>
        <v>0.13890000000000002</v>
      </c>
      <c r="I4" t="s">
        <v>26</v>
      </c>
    </row>
    <row r="5" spans="2:9" x14ac:dyDescent="0.35">
      <c r="B5" t="s">
        <v>3</v>
      </c>
      <c r="C5" s="1">
        <v>0.02</v>
      </c>
      <c r="G5" t="s">
        <v>14</v>
      </c>
      <c r="H5" s="2">
        <f>H4/H3</f>
        <v>2.2331189710610936E-5</v>
      </c>
      <c r="I5" t="s">
        <v>27</v>
      </c>
    </row>
    <row r="6" spans="2:9" x14ac:dyDescent="0.35">
      <c r="B6" t="s">
        <v>4</v>
      </c>
      <c r="C6" s="1">
        <v>0.02</v>
      </c>
      <c r="G6" t="s">
        <v>14</v>
      </c>
      <c r="H6" s="2">
        <f>H5*1000000</f>
        <v>22.331189710610936</v>
      </c>
      <c r="I6" t="s">
        <v>28</v>
      </c>
    </row>
    <row r="7" spans="2:9" x14ac:dyDescent="0.35">
      <c r="B7" t="s">
        <v>5</v>
      </c>
      <c r="C7" s="1"/>
      <c r="G7" t="s">
        <v>15</v>
      </c>
      <c r="H7" s="9">
        <f>H6/1000*C10</f>
        <v>4.5555627009646313E-2</v>
      </c>
      <c r="I7" t="s">
        <v>29</v>
      </c>
    </row>
    <row r="8" spans="2:9" x14ac:dyDescent="0.35">
      <c r="B8" t="s">
        <v>6</v>
      </c>
      <c r="C8" s="1">
        <v>0.04</v>
      </c>
      <c r="G8" t="s">
        <v>16</v>
      </c>
      <c r="H8" s="4">
        <f>C19</f>
        <v>7.4199999999999995E-3</v>
      </c>
      <c r="I8" t="s">
        <v>30</v>
      </c>
    </row>
    <row r="9" spans="2:9" x14ac:dyDescent="0.35">
      <c r="B9" t="s">
        <v>7</v>
      </c>
      <c r="C9" s="1">
        <v>0.02</v>
      </c>
      <c r="G9" t="s">
        <v>17</v>
      </c>
      <c r="H9" s="2">
        <f>H7/H8</f>
        <v>6.1395723732676979</v>
      </c>
      <c r="I9" t="s">
        <v>31</v>
      </c>
    </row>
    <row r="10" spans="2:9" x14ac:dyDescent="0.35">
      <c r="B10" t="s">
        <v>8</v>
      </c>
      <c r="C10" s="2">
        <f>SUM(C3:C9)</f>
        <v>2.04</v>
      </c>
    </row>
    <row r="12" spans="2:9" x14ac:dyDescent="0.35">
      <c r="B12" t="s">
        <v>37</v>
      </c>
      <c r="C12" s="15">
        <f xml:space="preserve"> 3.71/C13*1000000</f>
        <v>117.9905353144718</v>
      </c>
      <c r="G12" t="s">
        <v>13</v>
      </c>
      <c r="H12" s="16">
        <f>C25</f>
        <v>8.3438600180012635E-3</v>
      </c>
      <c r="I12" t="s">
        <v>26</v>
      </c>
    </row>
    <row r="13" spans="2:9" x14ac:dyDescent="0.35">
      <c r="B13" t="s">
        <v>35</v>
      </c>
      <c r="C13" s="1">
        <v>31443.200000000001</v>
      </c>
      <c r="G13" t="s">
        <v>14</v>
      </c>
      <c r="H13" s="2">
        <f>H12/H3</f>
        <v>1.3414565945339652E-6</v>
      </c>
      <c r="I13" t="s">
        <v>27</v>
      </c>
    </row>
    <row r="14" spans="2:9" x14ac:dyDescent="0.35">
      <c r="B14" t="s">
        <v>38</v>
      </c>
      <c r="C14" s="1">
        <v>10</v>
      </c>
      <c r="G14" t="s">
        <v>14</v>
      </c>
      <c r="H14" s="2">
        <f>H13*1000000</f>
        <v>1.3414565945339652</v>
      </c>
      <c r="I14" t="s">
        <v>28</v>
      </c>
    </row>
    <row r="15" spans="2:9" x14ac:dyDescent="0.35">
      <c r="B15" t="s">
        <v>24</v>
      </c>
      <c r="C15" s="2">
        <f>C10/C9*C14</f>
        <v>1020</v>
      </c>
      <c r="G15" t="s">
        <v>15</v>
      </c>
      <c r="H15" s="2">
        <f>H14/1000*C10</f>
        <v>2.736571452849289E-3</v>
      </c>
      <c r="I15" t="s">
        <v>29</v>
      </c>
    </row>
    <row r="16" spans="2:9" x14ac:dyDescent="0.35">
      <c r="B16" t="s">
        <v>20</v>
      </c>
      <c r="C16" s="10">
        <f>C12/C15</f>
        <v>0.11567699540634491</v>
      </c>
      <c r="G16" t="s">
        <v>16</v>
      </c>
      <c r="H16" s="4">
        <f>C19</f>
        <v>7.4199999999999995E-3</v>
      </c>
      <c r="I16" t="s">
        <v>30</v>
      </c>
    </row>
    <row r="17" spans="2:9" x14ac:dyDescent="0.35">
      <c r="B17" t="s">
        <v>21</v>
      </c>
      <c r="C17" s="11">
        <f>C16*C13</f>
        <v>3637.2549019607841</v>
      </c>
      <c r="G17" t="s">
        <v>17</v>
      </c>
      <c r="H17" s="6">
        <f>H15/H16</f>
        <v>0.36881016884761308</v>
      </c>
      <c r="I17" t="s">
        <v>31</v>
      </c>
    </row>
    <row r="18" spans="2:9" x14ac:dyDescent="0.35">
      <c r="B18" t="s">
        <v>23</v>
      </c>
      <c r="C18" s="11">
        <f>C17*C10/1000</f>
        <v>7.42</v>
      </c>
    </row>
    <row r="19" spans="2:9" x14ac:dyDescent="0.35">
      <c r="B19" t="s">
        <v>22</v>
      </c>
      <c r="C19" s="12">
        <f>C18/1000</f>
        <v>7.4199999999999995E-3</v>
      </c>
    </row>
    <row r="20" spans="2:9" x14ac:dyDescent="0.35">
      <c r="G20" t="s">
        <v>32</v>
      </c>
      <c r="H20" s="1" t="s">
        <v>39</v>
      </c>
    </row>
    <row r="21" spans="2:9" x14ac:dyDescent="0.35">
      <c r="B21" t="s">
        <v>11</v>
      </c>
      <c r="G21" t="s">
        <v>33</v>
      </c>
      <c r="H21" s="1" t="s">
        <v>40</v>
      </c>
    </row>
    <row r="22" spans="2:9" x14ac:dyDescent="0.35">
      <c r="B22" t="s">
        <v>9</v>
      </c>
      <c r="C22" s="13">
        <v>0.14480000000000001</v>
      </c>
      <c r="G22" t="s">
        <v>34</v>
      </c>
      <c r="H22" s="1" t="s">
        <v>41</v>
      </c>
    </row>
    <row r="23" spans="2:9" x14ac:dyDescent="0.35">
      <c r="B23" t="s">
        <v>10</v>
      </c>
      <c r="C23" s="13">
        <v>0.13300000000000001</v>
      </c>
    </row>
    <row r="24" spans="2:9" x14ac:dyDescent="0.35">
      <c r="B24" t="s">
        <v>18</v>
      </c>
      <c r="C24" s="2">
        <f>AVERAGE(C22:C23)</f>
        <v>0.13890000000000002</v>
      </c>
      <c r="G24" s="3" t="s">
        <v>15</v>
      </c>
      <c r="H24" s="5">
        <f>H7</f>
        <v>4.5555627009646313E-2</v>
      </c>
      <c r="I24" s="3" t="s">
        <v>29</v>
      </c>
    </row>
    <row r="25" spans="2:9" x14ac:dyDescent="0.35">
      <c r="B25" t="s">
        <v>19</v>
      </c>
      <c r="C25" s="8">
        <f>STDEV(C22:C23)</f>
        <v>8.3438600180012635E-3</v>
      </c>
      <c r="G25" s="7" t="s">
        <v>17</v>
      </c>
      <c r="H25" s="14">
        <f>H24/C9</f>
        <v>2.2777813504823157</v>
      </c>
      <c r="I25" s="7" t="s">
        <v>36</v>
      </c>
    </row>
    <row r="26" spans="2:9" x14ac:dyDescent="0.35">
      <c r="G26" s="3" t="s">
        <v>17</v>
      </c>
      <c r="H26" s="5">
        <f>H9</f>
        <v>6.1395723732676979</v>
      </c>
      <c r="I26" s="3" t="s">
        <v>31</v>
      </c>
    </row>
    <row r="27" spans="2:9" x14ac:dyDescent="0.35">
      <c r="G27" s="3" t="s">
        <v>19</v>
      </c>
      <c r="H27" s="5">
        <f>H17</f>
        <v>0.36881016884761308</v>
      </c>
      <c r="I27" s="3" t="s">
        <v>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I27"/>
  <sheetViews>
    <sheetView workbookViewId="0">
      <selection activeCell="C24" sqref="A1:XFD1048576"/>
    </sheetView>
  </sheetViews>
  <sheetFormatPr defaultRowHeight="14.5" x14ac:dyDescent="0.35"/>
  <cols>
    <col min="2" max="2" width="14.26953125" bestFit="1" customWidth="1"/>
    <col min="3" max="3" width="11.54296875" bestFit="1" customWidth="1"/>
    <col min="7" max="7" width="18.81640625" bestFit="1" customWidth="1"/>
    <col min="8" max="8" width="12" bestFit="1" customWidth="1"/>
    <col min="9" max="9" width="11.54296875" bestFit="1" customWidth="1"/>
  </cols>
  <sheetData>
    <row r="2" spans="2:9" x14ac:dyDescent="0.35">
      <c r="C2" t="s">
        <v>0</v>
      </c>
    </row>
    <row r="3" spans="2:9" x14ac:dyDescent="0.35">
      <c r="B3" t="s">
        <v>1</v>
      </c>
      <c r="C3" s="1">
        <v>1.9</v>
      </c>
      <c r="G3" t="s">
        <v>12</v>
      </c>
      <c r="H3" s="1">
        <v>6220</v>
      </c>
      <c r="I3" t="s">
        <v>25</v>
      </c>
    </row>
    <row r="4" spans="2:9" x14ac:dyDescent="0.35">
      <c r="B4" t="s">
        <v>2</v>
      </c>
      <c r="C4" s="1">
        <v>0.04</v>
      </c>
      <c r="G4" t="s">
        <v>13</v>
      </c>
      <c r="H4" s="4">
        <f>C24</f>
        <v>9.1950000000000004E-2</v>
      </c>
      <c r="I4" t="s">
        <v>26</v>
      </c>
    </row>
    <row r="5" spans="2:9" x14ac:dyDescent="0.35">
      <c r="B5" t="s">
        <v>3</v>
      </c>
      <c r="C5" s="1">
        <v>0.02</v>
      </c>
      <c r="G5" t="s">
        <v>14</v>
      </c>
      <c r="H5" s="2">
        <f>H4/H3</f>
        <v>1.4782958199356915E-5</v>
      </c>
      <c r="I5" t="s">
        <v>27</v>
      </c>
    </row>
    <row r="6" spans="2:9" x14ac:dyDescent="0.35">
      <c r="B6" t="s">
        <v>4</v>
      </c>
      <c r="C6" s="1">
        <v>0.02</v>
      </c>
      <c r="G6" t="s">
        <v>14</v>
      </c>
      <c r="H6" s="2">
        <f>H5*1000000</f>
        <v>14.782958199356914</v>
      </c>
      <c r="I6" t="s">
        <v>28</v>
      </c>
    </row>
    <row r="7" spans="2:9" x14ac:dyDescent="0.35">
      <c r="B7" t="s">
        <v>5</v>
      </c>
      <c r="C7" s="1"/>
      <c r="G7" t="s">
        <v>15</v>
      </c>
      <c r="H7" s="9">
        <f>H6/1000*C10</f>
        <v>3.000940514469453E-2</v>
      </c>
      <c r="I7" t="s">
        <v>29</v>
      </c>
    </row>
    <row r="8" spans="2:9" x14ac:dyDescent="0.35">
      <c r="B8" t="s">
        <v>6</v>
      </c>
      <c r="C8" s="1">
        <v>0.04</v>
      </c>
      <c r="G8" t="s">
        <v>16</v>
      </c>
      <c r="H8" s="4">
        <f>C19</f>
        <v>3.7099999999999993E-3</v>
      </c>
      <c r="I8" t="s">
        <v>30</v>
      </c>
    </row>
    <row r="9" spans="2:9" x14ac:dyDescent="0.35">
      <c r="B9" t="s">
        <v>7</v>
      </c>
      <c r="C9" s="1">
        <v>0.01</v>
      </c>
      <c r="G9" t="s">
        <v>17</v>
      </c>
      <c r="H9" s="2">
        <f>H7/H8</f>
        <v>8.0887884487047259</v>
      </c>
      <c r="I9" t="s">
        <v>31</v>
      </c>
    </row>
    <row r="10" spans="2:9" x14ac:dyDescent="0.35">
      <c r="B10" t="s">
        <v>8</v>
      </c>
      <c r="C10" s="2">
        <f>SUM(C3:C9)</f>
        <v>2.0299999999999998</v>
      </c>
    </row>
    <row r="12" spans="2:9" x14ac:dyDescent="0.35">
      <c r="B12" t="s">
        <v>37</v>
      </c>
      <c r="C12" s="15">
        <f xml:space="preserve"> 3.71/C13*1000000</f>
        <v>117.9905353144718</v>
      </c>
      <c r="G12" t="s">
        <v>13</v>
      </c>
      <c r="H12" s="16">
        <f>C25</f>
        <v>1.3435028842544395E-3</v>
      </c>
      <c r="I12" t="s">
        <v>26</v>
      </c>
    </row>
    <row r="13" spans="2:9" x14ac:dyDescent="0.35">
      <c r="B13" t="s">
        <v>35</v>
      </c>
      <c r="C13" s="1">
        <v>31443.200000000001</v>
      </c>
      <c r="G13" t="s">
        <v>14</v>
      </c>
      <c r="H13" s="2">
        <f>H12/H3</f>
        <v>2.1599724827241792E-7</v>
      </c>
      <c r="I13" t="s">
        <v>27</v>
      </c>
    </row>
    <row r="14" spans="2:9" x14ac:dyDescent="0.35">
      <c r="B14" t="s">
        <v>38</v>
      </c>
      <c r="C14" s="1">
        <v>10</v>
      </c>
      <c r="G14" t="s">
        <v>14</v>
      </c>
      <c r="H14" s="2">
        <f>H13*1000000</f>
        <v>0.21599724827241792</v>
      </c>
      <c r="I14" t="s">
        <v>28</v>
      </c>
    </row>
    <row r="15" spans="2:9" x14ac:dyDescent="0.35">
      <c r="B15" t="s">
        <v>24</v>
      </c>
      <c r="C15" s="2">
        <f>C10/C9*C14</f>
        <v>2029.9999999999998</v>
      </c>
      <c r="G15" t="s">
        <v>15</v>
      </c>
      <c r="H15" s="2">
        <f>H14/1000*C10</f>
        <v>4.3847441399300834E-4</v>
      </c>
      <c r="I15" t="s">
        <v>29</v>
      </c>
    </row>
    <row r="16" spans="2:9" x14ac:dyDescent="0.35">
      <c r="B16" t="s">
        <v>20</v>
      </c>
      <c r="C16" s="10">
        <f>C12/C15</f>
        <v>5.8123416411069856E-2</v>
      </c>
      <c r="G16" t="s">
        <v>16</v>
      </c>
      <c r="H16" s="4">
        <f>C19</f>
        <v>3.7099999999999993E-3</v>
      </c>
      <c r="I16" t="s">
        <v>30</v>
      </c>
    </row>
    <row r="17" spans="2:9" x14ac:dyDescent="0.35">
      <c r="B17" t="s">
        <v>21</v>
      </c>
      <c r="C17" s="11">
        <f>C16*C13</f>
        <v>1827.5862068965516</v>
      </c>
      <c r="G17" t="s">
        <v>17</v>
      </c>
      <c r="H17" s="6">
        <f>H15/H16</f>
        <v>0.11818717358302114</v>
      </c>
      <c r="I17" t="s">
        <v>31</v>
      </c>
    </row>
    <row r="18" spans="2:9" x14ac:dyDescent="0.35">
      <c r="B18" t="s">
        <v>23</v>
      </c>
      <c r="C18" s="11">
        <f>C17*C10/1000</f>
        <v>3.7099999999999995</v>
      </c>
    </row>
    <row r="19" spans="2:9" x14ac:dyDescent="0.35">
      <c r="B19" t="s">
        <v>22</v>
      </c>
      <c r="C19" s="12">
        <f>C18/1000</f>
        <v>3.7099999999999993E-3</v>
      </c>
    </row>
    <row r="20" spans="2:9" x14ac:dyDescent="0.35">
      <c r="G20" t="s">
        <v>32</v>
      </c>
      <c r="H20" s="1" t="s">
        <v>39</v>
      </c>
    </row>
    <row r="21" spans="2:9" x14ac:dyDescent="0.35">
      <c r="B21" t="s">
        <v>11</v>
      </c>
      <c r="G21" t="s">
        <v>33</v>
      </c>
      <c r="H21" s="1" t="s">
        <v>40</v>
      </c>
    </row>
    <row r="22" spans="2:9" x14ac:dyDescent="0.35">
      <c r="B22" t="s">
        <v>9</v>
      </c>
      <c r="C22" s="13">
        <v>9.0999999999999998E-2</v>
      </c>
      <c r="G22" t="s">
        <v>34</v>
      </c>
      <c r="H22" s="1" t="s">
        <v>41</v>
      </c>
    </row>
    <row r="23" spans="2:9" x14ac:dyDescent="0.35">
      <c r="B23" t="s">
        <v>10</v>
      </c>
      <c r="C23" s="13">
        <v>9.2899999999999996E-2</v>
      </c>
    </row>
    <row r="24" spans="2:9" x14ac:dyDescent="0.35">
      <c r="B24" t="s">
        <v>18</v>
      </c>
      <c r="C24" s="2">
        <f>AVERAGE(C22:C23)</f>
        <v>9.1950000000000004E-2</v>
      </c>
      <c r="G24" s="3" t="s">
        <v>15</v>
      </c>
      <c r="H24" s="5">
        <f>H7</f>
        <v>3.000940514469453E-2</v>
      </c>
      <c r="I24" s="3" t="s">
        <v>29</v>
      </c>
    </row>
    <row r="25" spans="2:9" x14ac:dyDescent="0.35">
      <c r="B25" t="s">
        <v>19</v>
      </c>
      <c r="C25" s="8">
        <f>STDEV(C22:C23)</f>
        <v>1.3435028842544395E-3</v>
      </c>
      <c r="G25" s="7" t="s">
        <v>17</v>
      </c>
      <c r="H25" s="14">
        <f>H24/C9</f>
        <v>3.0009405144694528</v>
      </c>
      <c r="I25" s="7" t="s">
        <v>36</v>
      </c>
    </row>
    <row r="26" spans="2:9" x14ac:dyDescent="0.35">
      <c r="G26" s="3" t="s">
        <v>17</v>
      </c>
      <c r="H26" s="5">
        <f>H9</f>
        <v>8.0887884487047259</v>
      </c>
      <c r="I26" s="3" t="s">
        <v>31</v>
      </c>
    </row>
    <row r="27" spans="2:9" x14ac:dyDescent="0.35">
      <c r="G27" s="3" t="s">
        <v>19</v>
      </c>
      <c r="H27" s="5">
        <f>H17</f>
        <v>0.11818717358302114</v>
      </c>
      <c r="I27" s="3" t="s">
        <v>31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I27"/>
  <sheetViews>
    <sheetView workbookViewId="0">
      <selection activeCell="C24" sqref="A1:XFD1048576"/>
    </sheetView>
  </sheetViews>
  <sheetFormatPr defaultRowHeight="14.5" x14ac:dyDescent="0.35"/>
  <cols>
    <col min="2" max="2" width="14.26953125" bestFit="1" customWidth="1"/>
    <col min="3" max="3" width="11.54296875" bestFit="1" customWidth="1"/>
    <col min="7" max="7" width="18.81640625" bestFit="1" customWidth="1"/>
    <col min="8" max="8" width="12" bestFit="1" customWidth="1"/>
    <col min="9" max="9" width="11.54296875" bestFit="1" customWidth="1"/>
  </cols>
  <sheetData>
    <row r="2" spans="2:9" x14ac:dyDescent="0.35">
      <c r="C2" t="s">
        <v>0</v>
      </c>
    </row>
    <row r="3" spans="2:9" x14ac:dyDescent="0.35">
      <c r="B3" t="s">
        <v>1</v>
      </c>
      <c r="C3" s="1">
        <v>1.9</v>
      </c>
      <c r="G3" t="s">
        <v>12</v>
      </c>
      <c r="H3" s="1">
        <v>6220</v>
      </c>
      <c r="I3" t="s">
        <v>25</v>
      </c>
    </row>
    <row r="4" spans="2:9" x14ac:dyDescent="0.35">
      <c r="B4" t="s">
        <v>2</v>
      </c>
      <c r="C4" s="1">
        <v>0.04</v>
      </c>
      <c r="G4" t="s">
        <v>13</v>
      </c>
      <c r="H4" s="4">
        <f>C24</f>
        <v>0.13164999999999999</v>
      </c>
      <c r="I4" t="s">
        <v>26</v>
      </c>
    </row>
    <row r="5" spans="2:9" x14ac:dyDescent="0.35">
      <c r="B5" t="s">
        <v>3</v>
      </c>
      <c r="C5" s="1">
        <v>0.02</v>
      </c>
      <c r="G5" t="s">
        <v>14</v>
      </c>
      <c r="H5" s="2">
        <f>H4/H3</f>
        <v>2.1165594855305464E-5</v>
      </c>
      <c r="I5" t="s">
        <v>27</v>
      </c>
    </row>
    <row r="6" spans="2:9" x14ac:dyDescent="0.35">
      <c r="B6" t="s">
        <v>4</v>
      </c>
      <c r="C6" s="1">
        <v>0.02</v>
      </c>
      <c r="G6" t="s">
        <v>14</v>
      </c>
      <c r="H6" s="2">
        <f>H5*1000000</f>
        <v>21.165594855305464</v>
      </c>
      <c r="I6" t="s">
        <v>28</v>
      </c>
    </row>
    <row r="7" spans="2:9" x14ac:dyDescent="0.35">
      <c r="B7" t="s">
        <v>5</v>
      </c>
      <c r="C7" s="1"/>
      <c r="G7" t="s">
        <v>15</v>
      </c>
      <c r="H7" s="9">
        <f>H6/1000*C10</f>
        <v>4.296615755627009E-2</v>
      </c>
      <c r="I7" t="s">
        <v>29</v>
      </c>
    </row>
    <row r="8" spans="2:9" x14ac:dyDescent="0.35">
      <c r="B8" t="s">
        <v>6</v>
      </c>
      <c r="C8" s="1">
        <v>0.04</v>
      </c>
      <c r="G8" t="s">
        <v>16</v>
      </c>
      <c r="H8" s="4">
        <f>C19</f>
        <v>3.7099999999999993E-3</v>
      </c>
      <c r="I8" t="s">
        <v>30</v>
      </c>
    </row>
    <row r="9" spans="2:9" x14ac:dyDescent="0.35">
      <c r="B9" t="s">
        <v>7</v>
      </c>
      <c r="C9" s="1">
        <v>0.01</v>
      </c>
      <c r="G9" t="s">
        <v>17</v>
      </c>
      <c r="H9" s="2">
        <f>H7/H8</f>
        <v>11.581174543469029</v>
      </c>
      <c r="I9" t="s">
        <v>31</v>
      </c>
    </row>
    <row r="10" spans="2:9" x14ac:dyDescent="0.35">
      <c r="B10" t="s">
        <v>8</v>
      </c>
      <c r="C10" s="2">
        <f>SUM(C3:C9)</f>
        <v>2.0299999999999998</v>
      </c>
    </row>
    <row r="12" spans="2:9" x14ac:dyDescent="0.35">
      <c r="B12" t="s">
        <v>37</v>
      </c>
      <c r="C12" s="15">
        <f xml:space="preserve"> 3.71/C13*1000000</f>
        <v>117.9905353144718</v>
      </c>
      <c r="G12" t="s">
        <v>13</v>
      </c>
      <c r="H12" s="16">
        <f>C25</f>
        <v>1.4849242404917629E-3</v>
      </c>
      <c r="I12" t="s">
        <v>26</v>
      </c>
    </row>
    <row r="13" spans="2:9" x14ac:dyDescent="0.35">
      <c r="B13" t="s">
        <v>35</v>
      </c>
      <c r="C13" s="1">
        <v>31443.200000000001</v>
      </c>
      <c r="G13" t="s">
        <v>14</v>
      </c>
      <c r="H13" s="2">
        <f>H12/H3</f>
        <v>2.3873380072214836E-7</v>
      </c>
      <c r="I13" t="s">
        <v>27</v>
      </c>
    </row>
    <row r="14" spans="2:9" x14ac:dyDescent="0.35">
      <c r="B14" t="s">
        <v>38</v>
      </c>
      <c r="C14" s="1">
        <v>10</v>
      </c>
      <c r="G14" t="s">
        <v>14</v>
      </c>
      <c r="H14" s="2">
        <f>H13*1000000</f>
        <v>0.23873380072214836</v>
      </c>
      <c r="I14" t="s">
        <v>28</v>
      </c>
    </row>
    <row r="15" spans="2:9" x14ac:dyDescent="0.35">
      <c r="B15" t="s">
        <v>24</v>
      </c>
      <c r="C15" s="2">
        <f>C10/C9*C14</f>
        <v>2029.9999999999998</v>
      </c>
      <c r="G15" t="s">
        <v>15</v>
      </c>
      <c r="H15" s="2">
        <f>H14/1000*C10</f>
        <v>4.8462961546596117E-4</v>
      </c>
      <c r="I15" t="s">
        <v>29</v>
      </c>
    </row>
    <row r="16" spans="2:9" x14ac:dyDescent="0.35">
      <c r="B16" t="s">
        <v>20</v>
      </c>
      <c r="C16" s="10">
        <f>C12/C15</f>
        <v>5.8123416411069856E-2</v>
      </c>
      <c r="G16" t="s">
        <v>16</v>
      </c>
      <c r="H16" s="4">
        <f>C19</f>
        <v>3.7099999999999993E-3</v>
      </c>
      <c r="I16" t="s">
        <v>30</v>
      </c>
    </row>
    <row r="17" spans="2:9" x14ac:dyDescent="0.35">
      <c r="B17" t="s">
        <v>21</v>
      </c>
      <c r="C17" s="11">
        <f>C16*C13</f>
        <v>1827.5862068965516</v>
      </c>
      <c r="G17" t="s">
        <v>17</v>
      </c>
      <c r="H17" s="6">
        <f>H15/H16</f>
        <v>0.13062792869702461</v>
      </c>
      <c r="I17" t="s">
        <v>31</v>
      </c>
    </row>
    <row r="18" spans="2:9" x14ac:dyDescent="0.35">
      <c r="B18" t="s">
        <v>23</v>
      </c>
      <c r="C18" s="11">
        <f>C17*C10/1000</f>
        <v>3.7099999999999995</v>
      </c>
    </row>
    <row r="19" spans="2:9" x14ac:dyDescent="0.35">
      <c r="B19" t="s">
        <v>22</v>
      </c>
      <c r="C19" s="12">
        <f>C18/1000</f>
        <v>3.7099999999999993E-3</v>
      </c>
    </row>
    <row r="20" spans="2:9" x14ac:dyDescent="0.35">
      <c r="G20" t="s">
        <v>32</v>
      </c>
      <c r="H20" s="1" t="s">
        <v>39</v>
      </c>
    </row>
    <row r="21" spans="2:9" x14ac:dyDescent="0.35">
      <c r="B21" t="s">
        <v>11</v>
      </c>
      <c r="G21" t="s">
        <v>33</v>
      </c>
      <c r="H21" s="1" t="s">
        <v>40</v>
      </c>
    </row>
    <row r="22" spans="2:9" x14ac:dyDescent="0.35">
      <c r="B22" t="s">
        <v>9</v>
      </c>
      <c r="C22" s="13">
        <v>0.13270000000000001</v>
      </c>
      <c r="G22" t="s">
        <v>34</v>
      </c>
      <c r="H22" s="1" t="s">
        <v>41</v>
      </c>
    </row>
    <row r="23" spans="2:9" x14ac:dyDescent="0.35">
      <c r="B23" t="s">
        <v>10</v>
      </c>
      <c r="C23" s="13">
        <v>0.13059999999999999</v>
      </c>
    </row>
    <row r="24" spans="2:9" x14ac:dyDescent="0.35">
      <c r="B24" t="s">
        <v>18</v>
      </c>
      <c r="C24" s="2">
        <f>AVERAGE(C22:C23)</f>
        <v>0.13164999999999999</v>
      </c>
      <c r="G24" s="3" t="s">
        <v>15</v>
      </c>
      <c r="H24" s="5">
        <f>H7</f>
        <v>4.296615755627009E-2</v>
      </c>
      <c r="I24" s="3" t="s">
        <v>29</v>
      </c>
    </row>
    <row r="25" spans="2:9" x14ac:dyDescent="0.35">
      <c r="B25" t="s">
        <v>19</v>
      </c>
      <c r="C25" s="8">
        <f>STDEV(C22:C23)</f>
        <v>1.4849242404917629E-3</v>
      </c>
      <c r="G25" s="7" t="s">
        <v>17</v>
      </c>
      <c r="H25" s="14">
        <f>H24/C9</f>
        <v>4.296615755627009</v>
      </c>
      <c r="I25" s="7" t="s">
        <v>36</v>
      </c>
    </row>
    <row r="26" spans="2:9" x14ac:dyDescent="0.35">
      <c r="G26" s="3" t="s">
        <v>17</v>
      </c>
      <c r="H26" s="5">
        <f>H9</f>
        <v>11.581174543469029</v>
      </c>
      <c r="I26" s="3" t="s">
        <v>31</v>
      </c>
    </row>
    <row r="27" spans="2:9" x14ac:dyDescent="0.35">
      <c r="G27" s="3" t="s">
        <v>19</v>
      </c>
      <c r="H27" s="5">
        <f>H17</f>
        <v>0.13062792869702461</v>
      </c>
      <c r="I27" s="3" t="s">
        <v>31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I27"/>
  <sheetViews>
    <sheetView workbookViewId="0">
      <selection activeCell="E29" sqref="E29"/>
    </sheetView>
  </sheetViews>
  <sheetFormatPr defaultRowHeight="14.5" x14ac:dyDescent="0.35"/>
  <cols>
    <col min="2" max="2" width="14.26953125" bestFit="1" customWidth="1"/>
    <col min="3" max="3" width="11.54296875" bestFit="1" customWidth="1"/>
    <col min="7" max="7" width="18.81640625" bestFit="1" customWidth="1"/>
    <col min="8" max="8" width="12" bestFit="1" customWidth="1"/>
    <col min="9" max="9" width="11.54296875" bestFit="1" customWidth="1"/>
  </cols>
  <sheetData>
    <row r="2" spans="2:9" x14ac:dyDescent="0.35">
      <c r="C2" t="s">
        <v>0</v>
      </c>
    </row>
    <row r="3" spans="2:9" x14ac:dyDescent="0.35">
      <c r="B3" t="s">
        <v>1</v>
      </c>
      <c r="C3" s="1">
        <v>1.9</v>
      </c>
      <c r="G3" t="s">
        <v>12</v>
      </c>
      <c r="H3" s="1">
        <v>6220</v>
      </c>
      <c r="I3" t="s">
        <v>25</v>
      </c>
    </row>
    <row r="4" spans="2:9" x14ac:dyDescent="0.35">
      <c r="B4" t="s">
        <v>2</v>
      </c>
      <c r="C4" s="1">
        <v>0.04</v>
      </c>
      <c r="G4" t="s">
        <v>13</v>
      </c>
      <c r="H4" s="4">
        <f>C24</f>
        <v>0.17609999999999998</v>
      </c>
      <c r="I4" t="s">
        <v>26</v>
      </c>
    </row>
    <row r="5" spans="2:9" x14ac:dyDescent="0.35">
      <c r="B5" t="s">
        <v>3</v>
      </c>
      <c r="C5" s="1">
        <v>0.02</v>
      </c>
      <c r="G5" t="s">
        <v>14</v>
      </c>
      <c r="H5" s="2">
        <f>H4/H3</f>
        <v>2.8311897106109323E-5</v>
      </c>
      <c r="I5" t="s">
        <v>27</v>
      </c>
    </row>
    <row r="6" spans="2:9" x14ac:dyDescent="0.35">
      <c r="B6" t="s">
        <v>4</v>
      </c>
      <c r="C6" s="1">
        <v>0.02</v>
      </c>
      <c r="G6" t="s">
        <v>14</v>
      </c>
      <c r="H6" s="2">
        <f>H5*1000000</f>
        <v>28.311897106109324</v>
      </c>
      <c r="I6" t="s">
        <v>28</v>
      </c>
    </row>
    <row r="7" spans="2:9" x14ac:dyDescent="0.35">
      <c r="B7" t="s">
        <v>5</v>
      </c>
      <c r="C7" s="1"/>
      <c r="G7" t="s">
        <v>15</v>
      </c>
      <c r="H7" s="9">
        <f>H6/1000*C10</f>
        <v>5.7473151125401925E-2</v>
      </c>
      <c r="I7" t="s">
        <v>29</v>
      </c>
    </row>
    <row r="8" spans="2:9" x14ac:dyDescent="0.35">
      <c r="B8" t="s">
        <v>6</v>
      </c>
      <c r="C8" s="1">
        <v>0.04</v>
      </c>
      <c r="G8" t="s">
        <v>16</v>
      </c>
      <c r="H8" s="4">
        <f>C19</f>
        <v>3.7099999999999993E-3</v>
      </c>
      <c r="I8" t="s">
        <v>30</v>
      </c>
    </row>
    <row r="9" spans="2:9" x14ac:dyDescent="0.35">
      <c r="B9" t="s">
        <v>7</v>
      </c>
      <c r="C9" s="1">
        <v>0.01</v>
      </c>
      <c r="G9" t="s">
        <v>17</v>
      </c>
      <c r="H9" s="2">
        <f>H7/H8</f>
        <v>15.491415397682463</v>
      </c>
      <c r="I9" t="s">
        <v>31</v>
      </c>
    </row>
    <row r="10" spans="2:9" x14ac:dyDescent="0.35">
      <c r="B10" t="s">
        <v>8</v>
      </c>
      <c r="C10" s="2">
        <f>SUM(C3:C9)</f>
        <v>2.0299999999999998</v>
      </c>
    </row>
    <row r="12" spans="2:9" x14ac:dyDescent="0.35">
      <c r="B12" t="s">
        <v>37</v>
      </c>
      <c r="C12" s="15">
        <f xml:space="preserve"> 3.71/C13*1000000</f>
        <v>117.9905353144718</v>
      </c>
      <c r="G12" t="s">
        <v>13</v>
      </c>
      <c r="H12" s="16">
        <f>C25</f>
        <v>6.9296464556281683E-3</v>
      </c>
      <c r="I12" t="s">
        <v>26</v>
      </c>
    </row>
    <row r="13" spans="2:9" x14ac:dyDescent="0.35">
      <c r="B13" t="s">
        <v>35</v>
      </c>
      <c r="C13" s="1">
        <v>31443.200000000001</v>
      </c>
      <c r="G13" t="s">
        <v>14</v>
      </c>
      <c r="H13" s="2">
        <f>H12/H3</f>
        <v>1.1140910700366829E-6</v>
      </c>
      <c r="I13" t="s">
        <v>27</v>
      </c>
    </row>
    <row r="14" spans="2:9" x14ac:dyDescent="0.35">
      <c r="B14" t="s">
        <v>38</v>
      </c>
      <c r="C14" s="1">
        <v>10</v>
      </c>
      <c r="G14" t="s">
        <v>14</v>
      </c>
      <c r="H14" s="2">
        <f>H13*1000000</f>
        <v>1.1140910700366828</v>
      </c>
      <c r="I14" t="s">
        <v>28</v>
      </c>
    </row>
    <row r="15" spans="2:9" x14ac:dyDescent="0.35">
      <c r="B15" t="s">
        <v>24</v>
      </c>
      <c r="C15" s="2">
        <f>C10/C9*C14</f>
        <v>2029.9999999999998</v>
      </c>
      <c r="G15" t="s">
        <v>15</v>
      </c>
      <c r="H15" s="2">
        <f>H14/1000*C10</f>
        <v>2.2616048721744659E-3</v>
      </c>
      <c r="I15" t="s">
        <v>29</v>
      </c>
    </row>
    <row r="16" spans="2:9" x14ac:dyDescent="0.35">
      <c r="B16" t="s">
        <v>20</v>
      </c>
      <c r="C16" s="10">
        <f>C12/C15</f>
        <v>5.8123416411069856E-2</v>
      </c>
      <c r="G16" t="s">
        <v>16</v>
      </c>
      <c r="H16" s="4">
        <f>C19</f>
        <v>3.7099999999999993E-3</v>
      </c>
      <c r="I16" t="s">
        <v>30</v>
      </c>
    </row>
    <row r="17" spans="2:9" x14ac:dyDescent="0.35">
      <c r="B17" t="s">
        <v>21</v>
      </c>
      <c r="C17" s="11">
        <f>C16*C13</f>
        <v>1827.5862068965516</v>
      </c>
      <c r="G17" t="s">
        <v>17</v>
      </c>
      <c r="H17" s="6">
        <f>H15/H16</f>
        <v>0.60959700058610955</v>
      </c>
      <c r="I17" t="s">
        <v>31</v>
      </c>
    </row>
    <row r="18" spans="2:9" x14ac:dyDescent="0.35">
      <c r="B18" t="s">
        <v>23</v>
      </c>
      <c r="C18" s="11">
        <f>C17*C10/1000</f>
        <v>3.7099999999999995</v>
      </c>
    </row>
    <row r="19" spans="2:9" x14ac:dyDescent="0.35">
      <c r="B19" t="s">
        <v>22</v>
      </c>
      <c r="C19" s="12">
        <f>C18/1000</f>
        <v>3.7099999999999993E-3</v>
      </c>
    </row>
    <row r="20" spans="2:9" x14ac:dyDescent="0.35">
      <c r="G20" t="s">
        <v>32</v>
      </c>
      <c r="H20" s="1" t="s">
        <v>39</v>
      </c>
    </row>
    <row r="21" spans="2:9" x14ac:dyDescent="0.35">
      <c r="B21" t="s">
        <v>11</v>
      </c>
      <c r="G21" t="s">
        <v>33</v>
      </c>
      <c r="H21" s="1" t="s">
        <v>40</v>
      </c>
    </row>
    <row r="22" spans="2:9" x14ac:dyDescent="0.35">
      <c r="B22" t="s">
        <v>9</v>
      </c>
      <c r="C22" s="13">
        <v>0.17119999999999999</v>
      </c>
      <c r="G22" t="s">
        <v>34</v>
      </c>
      <c r="H22" s="1" t="s">
        <v>41</v>
      </c>
    </row>
    <row r="23" spans="2:9" x14ac:dyDescent="0.35">
      <c r="B23" t="s">
        <v>10</v>
      </c>
      <c r="C23" s="13">
        <v>0.18099999999999999</v>
      </c>
    </row>
    <row r="24" spans="2:9" x14ac:dyDescent="0.35">
      <c r="B24" t="s">
        <v>18</v>
      </c>
      <c r="C24" s="2">
        <f>AVERAGE(C22:C23)</f>
        <v>0.17609999999999998</v>
      </c>
      <c r="G24" s="3" t="s">
        <v>15</v>
      </c>
      <c r="H24" s="5">
        <f>H7</f>
        <v>5.7473151125401925E-2</v>
      </c>
      <c r="I24" s="3" t="s">
        <v>29</v>
      </c>
    </row>
    <row r="25" spans="2:9" x14ac:dyDescent="0.35">
      <c r="B25" t="s">
        <v>19</v>
      </c>
      <c r="C25" s="8">
        <f>STDEV(C22:C23)</f>
        <v>6.9296464556281683E-3</v>
      </c>
      <c r="G25" s="7" t="s">
        <v>17</v>
      </c>
      <c r="H25" s="14">
        <f>H24/C9</f>
        <v>5.7473151125401927</v>
      </c>
      <c r="I25" s="7" t="s">
        <v>36</v>
      </c>
    </row>
    <row r="26" spans="2:9" x14ac:dyDescent="0.35">
      <c r="G26" s="3" t="s">
        <v>17</v>
      </c>
      <c r="H26" s="5">
        <f>H9</f>
        <v>15.491415397682463</v>
      </c>
      <c r="I26" s="3" t="s">
        <v>31</v>
      </c>
    </row>
    <row r="27" spans="2:9" x14ac:dyDescent="0.35">
      <c r="G27" s="3" t="s">
        <v>19</v>
      </c>
      <c r="H27" s="5">
        <f>H17</f>
        <v>0.60959700058610955</v>
      </c>
      <c r="I27" s="3" t="s">
        <v>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I27"/>
  <sheetViews>
    <sheetView workbookViewId="0">
      <selection activeCell="C24" sqref="C24"/>
    </sheetView>
  </sheetViews>
  <sheetFormatPr defaultRowHeight="14.5" x14ac:dyDescent="0.35"/>
  <cols>
    <col min="2" max="2" width="14.26953125" bestFit="1" customWidth="1"/>
    <col min="3" max="3" width="11.54296875" bestFit="1" customWidth="1"/>
    <col min="7" max="7" width="18.81640625" bestFit="1" customWidth="1"/>
    <col min="8" max="8" width="12" bestFit="1" customWidth="1"/>
    <col min="9" max="9" width="11.54296875" bestFit="1" customWidth="1"/>
  </cols>
  <sheetData>
    <row r="2" spans="2:9" x14ac:dyDescent="0.35">
      <c r="C2" t="s">
        <v>0</v>
      </c>
    </row>
    <row r="3" spans="2:9" x14ac:dyDescent="0.35">
      <c r="B3" t="s">
        <v>1</v>
      </c>
      <c r="C3" s="1">
        <v>1.9</v>
      </c>
      <c r="G3" t="s">
        <v>12</v>
      </c>
      <c r="H3" s="1">
        <v>6220</v>
      </c>
      <c r="I3" t="s">
        <v>25</v>
      </c>
    </row>
    <row r="4" spans="2:9" x14ac:dyDescent="0.35">
      <c r="B4" t="s">
        <v>2</v>
      </c>
      <c r="C4" s="1">
        <v>0.04</v>
      </c>
      <c r="G4" t="s">
        <v>13</v>
      </c>
      <c r="H4" s="4">
        <f>C24</f>
        <v>7.9600000000000004E-2</v>
      </c>
      <c r="I4" t="s">
        <v>26</v>
      </c>
    </row>
    <row r="5" spans="2:9" x14ac:dyDescent="0.35">
      <c r="B5" t="s">
        <v>3</v>
      </c>
      <c r="C5" s="1">
        <v>0.02</v>
      </c>
      <c r="G5" t="s">
        <v>14</v>
      </c>
      <c r="H5" s="2">
        <f>H4/H3</f>
        <v>1.2797427652733119E-5</v>
      </c>
      <c r="I5" t="s">
        <v>27</v>
      </c>
    </row>
    <row r="6" spans="2:9" x14ac:dyDescent="0.35">
      <c r="B6" t="s">
        <v>4</v>
      </c>
      <c r="C6" s="1">
        <v>0.02</v>
      </c>
      <c r="G6" t="s">
        <v>14</v>
      </c>
      <c r="H6" s="2">
        <f>H5*1000000</f>
        <v>12.79742765273312</v>
      </c>
      <c r="I6" t="s">
        <v>28</v>
      </c>
    </row>
    <row r="7" spans="2:9" x14ac:dyDescent="0.35">
      <c r="B7" t="s">
        <v>5</v>
      </c>
      <c r="C7" s="1"/>
      <c r="G7" t="s">
        <v>15</v>
      </c>
      <c r="H7" s="9">
        <f>H6/1000*C10</f>
        <v>2.5914790996784565E-2</v>
      </c>
      <c r="I7" t="s">
        <v>29</v>
      </c>
    </row>
    <row r="8" spans="2:9" x14ac:dyDescent="0.35">
      <c r="B8" t="s">
        <v>6</v>
      </c>
      <c r="C8" s="1">
        <v>0.04</v>
      </c>
      <c r="G8" t="s">
        <v>16</v>
      </c>
      <c r="H8" s="4">
        <f>C19</f>
        <v>1.8549999999999997E-3</v>
      </c>
      <c r="I8" t="s">
        <v>30</v>
      </c>
    </row>
    <row r="9" spans="2:9" x14ac:dyDescent="0.35">
      <c r="B9" t="s">
        <v>7</v>
      </c>
      <c r="C9" s="1">
        <v>5.0000000000000001E-3</v>
      </c>
      <c r="G9" t="s">
        <v>17</v>
      </c>
      <c r="H9" s="2">
        <f>H7/H8</f>
        <v>13.97023773411567</v>
      </c>
      <c r="I9" t="s">
        <v>31</v>
      </c>
    </row>
    <row r="10" spans="2:9" x14ac:dyDescent="0.35">
      <c r="B10" t="s">
        <v>8</v>
      </c>
      <c r="C10" s="2">
        <f>SUM(C3:C9)</f>
        <v>2.0249999999999999</v>
      </c>
    </row>
    <row r="12" spans="2:9" x14ac:dyDescent="0.35">
      <c r="B12" t="s">
        <v>37</v>
      </c>
      <c r="C12" s="15">
        <f xml:space="preserve"> 3.71/C13*1000000</f>
        <v>117.9905353144718</v>
      </c>
      <c r="G12" t="s">
        <v>13</v>
      </c>
      <c r="H12" s="16">
        <f>C25</f>
        <v>7.7781745930520195E-3</v>
      </c>
      <c r="I12" t="s">
        <v>26</v>
      </c>
    </row>
    <row r="13" spans="2:9" x14ac:dyDescent="0.35">
      <c r="B13" t="s">
        <v>35</v>
      </c>
      <c r="C13" s="1">
        <v>31443.200000000001</v>
      </c>
      <c r="G13" t="s">
        <v>14</v>
      </c>
      <c r="H13" s="2">
        <f>H12/H3</f>
        <v>1.2505103847350513E-6</v>
      </c>
      <c r="I13" t="s">
        <v>27</v>
      </c>
    </row>
    <row r="14" spans="2:9" x14ac:dyDescent="0.35">
      <c r="B14" t="s">
        <v>38</v>
      </c>
      <c r="C14" s="1">
        <v>10</v>
      </c>
      <c r="G14" t="s">
        <v>14</v>
      </c>
      <c r="H14" s="2">
        <f>H13*1000000</f>
        <v>1.2505103847350514</v>
      </c>
      <c r="I14" t="s">
        <v>28</v>
      </c>
    </row>
    <row r="15" spans="2:9" x14ac:dyDescent="0.35">
      <c r="B15" t="s">
        <v>24</v>
      </c>
      <c r="C15" s="2">
        <f>C10/C9*C14</f>
        <v>4050</v>
      </c>
      <c r="G15" t="s">
        <v>15</v>
      </c>
      <c r="H15" s="2">
        <f>H14/1000*C10</f>
        <v>2.5322835290884789E-3</v>
      </c>
      <c r="I15" t="s">
        <v>29</v>
      </c>
    </row>
    <row r="16" spans="2:9" x14ac:dyDescent="0.35">
      <c r="B16" t="s">
        <v>20</v>
      </c>
      <c r="C16" s="10">
        <f>C12/C15</f>
        <v>2.9133465509746125E-2</v>
      </c>
      <c r="G16" t="s">
        <v>16</v>
      </c>
      <c r="H16" s="4">
        <f>C19</f>
        <v>1.8549999999999997E-3</v>
      </c>
      <c r="I16" t="s">
        <v>30</v>
      </c>
    </row>
    <row r="17" spans="2:9" x14ac:dyDescent="0.35">
      <c r="B17" t="s">
        <v>21</v>
      </c>
      <c r="C17" s="11">
        <f>C16*C13</f>
        <v>916.04938271604931</v>
      </c>
      <c r="G17" t="s">
        <v>17</v>
      </c>
      <c r="H17" s="6">
        <f>H15/H16</f>
        <v>1.3651124146029538</v>
      </c>
      <c r="I17" t="s">
        <v>31</v>
      </c>
    </row>
    <row r="18" spans="2:9" x14ac:dyDescent="0.35">
      <c r="B18" t="s">
        <v>23</v>
      </c>
      <c r="C18" s="11">
        <f>C17*C10/1000</f>
        <v>1.8549999999999998</v>
      </c>
    </row>
    <row r="19" spans="2:9" x14ac:dyDescent="0.35">
      <c r="B19" t="s">
        <v>22</v>
      </c>
      <c r="C19" s="12">
        <f>C18/1000</f>
        <v>1.8549999999999997E-3</v>
      </c>
    </row>
    <row r="20" spans="2:9" x14ac:dyDescent="0.35">
      <c r="G20" t="s">
        <v>32</v>
      </c>
      <c r="H20" s="1" t="s">
        <v>39</v>
      </c>
    </row>
    <row r="21" spans="2:9" x14ac:dyDescent="0.35">
      <c r="B21" t="s">
        <v>11</v>
      </c>
      <c r="G21" t="s">
        <v>33</v>
      </c>
      <c r="H21" s="1" t="s">
        <v>40</v>
      </c>
    </row>
    <row r="22" spans="2:9" x14ac:dyDescent="0.35">
      <c r="B22" t="s">
        <v>9</v>
      </c>
      <c r="C22" s="13">
        <v>7.4099999999999999E-2</v>
      </c>
      <c r="G22" t="s">
        <v>34</v>
      </c>
      <c r="H22" s="1" t="s">
        <v>41</v>
      </c>
    </row>
    <row r="23" spans="2:9" x14ac:dyDescent="0.35">
      <c r="B23" t="s">
        <v>10</v>
      </c>
      <c r="C23" s="13">
        <v>8.5099999999999995E-2</v>
      </c>
    </row>
    <row r="24" spans="2:9" x14ac:dyDescent="0.35">
      <c r="B24" t="s">
        <v>18</v>
      </c>
      <c r="C24" s="2">
        <f>AVERAGE(C22:C23)</f>
        <v>7.9600000000000004E-2</v>
      </c>
      <c r="G24" s="3" t="s">
        <v>15</v>
      </c>
      <c r="H24" s="5">
        <f>H7</f>
        <v>2.5914790996784565E-2</v>
      </c>
      <c r="I24" s="3" t="s">
        <v>29</v>
      </c>
    </row>
    <row r="25" spans="2:9" x14ac:dyDescent="0.35">
      <c r="B25" t="s">
        <v>19</v>
      </c>
      <c r="C25" s="8">
        <f>STDEV(C22:C23)</f>
        <v>7.7781745930520195E-3</v>
      </c>
      <c r="G25" s="7" t="s">
        <v>17</v>
      </c>
      <c r="H25" s="14">
        <f>H24/C9</f>
        <v>5.1829581993569125</v>
      </c>
      <c r="I25" s="7" t="s">
        <v>36</v>
      </c>
    </row>
    <row r="26" spans="2:9" x14ac:dyDescent="0.35">
      <c r="G26" s="3" t="s">
        <v>17</v>
      </c>
      <c r="H26" s="5">
        <f>H9</f>
        <v>13.97023773411567</v>
      </c>
      <c r="I26" s="3" t="s">
        <v>31</v>
      </c>
    </row>
    <row r="27" spans="2:9" x14ac:dyDescent="0.35">
      <c r="G27" s="3" t="s">
        <v>19</v>
      </c>
      <c r="H27" s="5">
        <f>H17</f>
        <v>1.3651124146029538</v>
      </c>
      <c r="I27" s="3" t="s">
        <v>31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F5:H13"/>
  <sheetViews>
    <sheetView tabSelected="1" topLeftCell="B1" zoomScale="80" zoomScaleNormal="80" workbookViewId="0">
      <selection activeCell="J22" sqref="J22"/>
    </sheetView>
  </sheetViews>
  <sheetFormatPr defaultRowHeight="14.5" x14ac:dyDescent="0.35"/>
  <cols>
    <col min="6" max="6" width="12.54296875" bestFit="1" customWidth="1"/>
    <col min="7" max="7" width="21.81640625" bestFit="1" customWidth="1"/>
  </cols>
  <sheetData>
    <row r="5" spans="6:8" x14ac:dyDescent="0.35">
      <c r="F5" t="s">
        <v>43</v>
      </c>
      <c r="G5" t="s">
        <v>44</v>
      </c>
      <c r="H5" t="s">
        <v>42</v>
      </c>
    </row>
    <row r="6" spans="6:8" x14ac:dyDescent="0.35">
      <c r="F6">
        <v>10</v>
      </c>
      <c r="G6" s="17">
        <f>'10 deg'!H26</f>
        <v>2.7957375997781266</v>
      </c>
      <c r="H6" s="17">
        <f>'10 deg'!H27</f>
        <v>0.14689896555794763</v>
      </c>
    </row>
    <row r="7" spans="6:8" x14ac:dyDescent="0.35">
      <c r="F7">
        <v>20</v>
      </c>
      <c r="G7" s="17">
        <f>'20 deg'!H26</f>
        <v>4.5306419601147514</v>
      </c>
      <c r="H7" s="17">
        <f>'20 deg'!H27</f>
        <v>5.6259178298788751E-2</v>
      </c>
    </row>
    <row r="8" spans="6:8" x14ac:dyDescent="0.35">
      <c r="F8">
        <v>25</v>
      </c>
      <c r="G8" s="17">
        <f>'25 deg'!H26</f>
        <v>5.2467043967377638</v>
      </c>
      <c r="H8" s="17">
        <f>'25 deg'!H27</f>
        <v>2.5004079243905814E-2</v>
      </c>
    </row>
    <row r="9" spans="6:8" x14ac:dyDescent="0.35">
      <c r="F9">
        <v>30</v>
      </c>
      <c r="G9" s="17">
        <f>'30 deg'!H26</f>
        <v>6.1395723732676979</v>
      </c>
      <c r="H9" s="17">
        <f>'30 deg'!H27</f>
        <v>0.36881016884761308</v>
      </c>
    </row>
    <row r="10" spans="6:8" x14ac:dyDescent="0.35">
      <c r="F10">
        <v>35</v>
      </c>
      <c r="G10" s="17">
        <f>'35 deg'!H26</f>
        <v>8.0887884487047259</v>
      </c>
      <c r="H10" s="17">
        <f>'35 deg'!H27</f>
        <v>0.11818717358302114</v>
      </c>
    </row>
    <row r="11" spans="6:8" x14ac:dyDescent="0.35">
      <c r="F11">
        <v>40</v>
      </c>
      <c r="G11" s="17">
        <f>'40 deg'!H26</f>
        <v>11.581174543469029</v>
      </c>
      <c r="H11" s="17">
        <f>'40 deg'!H27</f>
        <v>0.13062792869702461</v>
      </c>
    </row>
    <row r="12" spans="6:8" x14ac:dyDescent="0.35">
      <c r="F12">
        <v>50</v>
      </c>
      <c r="G12" s="17">
        <f>'50 deg'!H26</f>
        <v>15.491415397682463</v>
      </c>
      <c r="H12" s="17">
        <f>'50 deg'!H27</f>
        <v>0.60959700058610955</v>
      </c>
    </row>
    <row r="13" spans="6:8" x14ac:dyDescent="0.35">
      <c r="F13">
        <v>60</v>
      </c>
      <c r="G13" s="17">
        <f>'60 deg'!H26</f>
        <v>13.97023773411567</v>
      </c>
      <c r="H13" s="17">
        <f>'60 deg'!H27</f>
        <v>1.3651124146029538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10 deg</vt:lpstr>
      <vt:lpstr>20 deg</vt:lpstr>
      <vt:lpstr>25 deg</vt:lpstr>
      <vt:lpstr>30 deg</vt:lpstr>
      <vt:lpstr>35 deg</vt:lpstr>
      <vt:lpstr>40 deg</vt:lpstr>
      <vt:lpstr>50 deg</vt:lpstr>
      <vt:lpstr>60 deg</vt:lpstr>
      <vt:lpstr>summary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Ewald Jongkind</dc:creator>
  <cp:lastModifiedBy>Caroline Paul</cp:lastModifiedBy>
  <dcterms:created xsi:type="dcterms:W3CDTF">2020-12-14T08:48:32Z</dcterms:created>
  <dcterms:modified xsi:type="dcterms:W3CDTF">2024-05-10T08:40:15Z</dcterms:modified>
</cp:coreProperties>
</file>