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wnloads/Meeting with Rob &amp; Jeff/Master's thesis Bob/Bob resutls etc/Thesis data Bob/acs omega/"/>
    </mc:Choice>
  </mc:AlternateContent>
  <xr:revisionPtr revIDLastSave="0" documentId="13_ncr:1_{AE22E31A-39FD-214D-A5FD-1DC70E4E2A0F}" xr6:coauthVersionLast="46" xr6:coauthVersionMax="46" xr10:uidLastSave="{00000000-0000-0000-0000-000000000000}"/>
  <bookViews>
    <workbookView xWindow="12040" yWindow="500" windowWidth="13560" windowHeight="14300" activeTab="2" xr2:uid="{77F7BF0A-5947-4E5A-91AE-049A1288760B}"/>
  </bookViews>
  <sheets>
    <sheet name="pH 3" sheetId="1" r:id="rId1"/>
    <sheet name="pH 4" sheetId="2" r:id="rId2"/>
    <sheet name="pH 7" sheetId="5" r:id="rId3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4" i="2"/>
  <c r="J5" i="1"/>
  <c r="J6" i="1"/>
  <c r="J7" i="1"/>
  <c r="J8" i="1"/>
  <c r="J9" i="1"/>
  <c r="J10" i="1"/>
  <c r="J11" i="1"/>
  <c r="J4" i="1"/>
  <c r="B4" i="1" l="1"/>
  <c r="J5" i="5" l="1"/>
  <c r="K5" i="5" s="1"/>
  <c r="J6" i="5"/>
  <c r="K6" i="5" s="1"/>
  <c r="J7" i="5"/>
  <c r="K7" i="5" s="1"/>
  <c r="J8" i="5"/>
  <c r="K8" i="5" s="1"/>
  <c r="J9" i="5"/>
  <c r="K9" i="5" s="1"/>
  <c r="J10" i="5"/>
  <c r="K10" i="5" s="1"/>
  <c r="J11" i="5"/>
  <c r="K11" i="5" s="1"/>
  <c r="J4" i="5"/>
  <c r="K4" i="5" s="1"/>
  <c r="C7" i="5" l="1"/>
  <c r="C8" i="5"/>
  <c r="C9" i="5"/>
  <c r="B10" i="5" l="1"/>
  <c r="C10" i="5" s="1"/>
  <c r="B11" i="5"/>
  <c r="C11" i="5" s="1"/>
  <c r="B6" i="5"/>
  <c r="C6" i="5" s="1"/>
  <c r="B5" i="5"/>
  <c r="C5" i="5" s="1"/>
  <c r="C4" i="5"/>
  <c r="B4" i="5"/>
  <c r="C11" i="2" l="1"/>
  <c r="C10" i="2"/>
  <c r="C9" i="2"/>
  <c r="C8" i="2"/>
  <c r="C7" i="2"/>
  <c r="C6" i="2"/>
  <c r="C5" i="2"/>
  <c r="C4" i="2"/>
  <c r="B11" i="2"/>
  <c r="B10" i="2"/>
  <c r="B9" i="2"/>
  <c r="B8" i="2"/>
  <c r="B7" i="2"/>
  <c r="B6" i="2"/>
  <c r="B5" i="2"/>
  <c r="B4" i="2"/>
  <c r="B5" i="1" l="1"/>
  <c r="C11" i="1"/>
  <c r="C10" i="1"/>
  <c r="C9" i="1"/>
  <c r="D9" i="1" s="1"/>
  <c r="C8" i="1"/>
  <c r="C7" i="1"/>
  <c r="D7" i="1" s="1"/>
  <c r="C6" i="1"/>
  <c r="C5" i="1"/>
  <c r="D5" i="1" s="1"/>
  <c r="C4" i="1"/>
  <c r="D4" i="1" s="1"/>
  <c r="B10" i="1"/>
  <c r="B9" i="1"/>
  <c r="B8" i="1"/>
  <c r="B7" i="1"/>
  <c r="B11" i="1"/>
  <c r="B6" i="1"/>
  <c r="D6" i="1" l="1"/>
  <c r="D10" i="1"/>
  <c r="D11" i="1"/>
  <c r="D8" i="1"/>
</calcChain>
</file>

<file path=xl/sharedStrings.xml><?xml version="1.0" encoding="utf-8"?>
<sst xmlns="http://schemas.openxmlformats.org/spreadsheetml/2006/main" count="29" uniqueCount="12">
  <si>
    <t xml:space="preserve">low </t>
  </si>
  <si>
    <t>high</t>
  </si>
  <si>
    <t>ex1</t>
  </si>
  <si>
    <t>ex2</t>
  </si>
  <si>
    <t>ex3</t>
  </si>
  <si>
    <t>add HCl concentration to abovementioned concentration?</t>
  </si>
  <si>
    <t>set this to 0 or to 1</t>
  </si>
  <si>
    <t xml:space="preserve">avr </t>
  </si>
  <si>
    <t>ratio</t>
  </si>
  <si>
    <t>avg</t>
  </si>
  <si>
    <t>concentration (M)</t>
  </si>
  <si>
    <t>Membrane potential (V)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</si>
</sst>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#,##0.0000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sz val="10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Font="1"/>
    <xf numFmtId="0" fontId="1" fillId="0" borderId="0" xfId="0" applyFont="1"/>
    <xf numFmtId="0" fontId="2" fillId="0" borderId="0" xfId="0" applyFon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DC486-3A10-4003-9936-4DA6065B3EC9}">
  <dimension ref="B2:J24"/>
  <sheetViews>
    <sheetView workbookViewId="0">
      <selection activeCell="E11" sqref="E11"/>
    </sheetView>
  </sheetViews>
  <sheetFormatPr baseColWidth="10" defaultColWidth="8.83203125" defaultRowHeight="15" x14ac:dyDescent="0.2"/>
  <sheetData>
    <row r="2" spans="2:10" x14ac:dyDescent="0.2">
      <c r="B2" t="s">
        <v>10</v>
      </c>
      <c r="G2" t="s">
        <v>11</v>
      </c>
    </row>
    <row r="3" spans="2:10" x14ac:dyDescent="0.2">
      <c r="B3" t="s">
        <v>0</v>
      </c>
      <c r="C3" t="s">
        <v>1</v>
      </c>
      <c r="D3" t="s">
        <v>8</v>
      </c>
      <c r="G3" t="s">
        <v>2</v>
      </c>
      <c r="H3" t="s">
        <v>3</v>
      </c>
      <c r="I3" t="s">
        <v>4</v>
      </c>
      <c r="J3" t="s">
        <v>9</v>
      </c>
    </row>
    <row r="4" spans="2:10" x14ac:dyDescent="0.2">
      <c r="B4" s="1">
        <f>0.6/1000+(10^(-3)*B18)</f>
        <v>1.5999999999999999E-3</v>
      </c>
      <c r="C4" s="1">
        <f>5*0.6/1000+(10^(-3)*B18)</f>
        <v>4.0000000000000001E-3</v>
      </c>
      <c r="D4">
        <f>C4/B4</f>
        <v>2.5000000000000004</v>
      </c>
      <c r="G4">
        <v>-1.1077085200166391E-2</v>
      </c>
      <c r="H4">
        <v>-1.0929980348419299E-2</v>
      </c>
      <c r="I4">
        <v>-1.0422610884359402E-2</v>
      </c>
      <c r="J4">
        <f>AVERAGE(G4:I4)</f>
        <v>-1.0809892144315032E-2</v>
      </c>
    </row>
    <row r="5" spans="2:10" x14ac:dyDescent="0.2">
      <c r="B5" s="2">
        <f>1.25/1000+(10^(-3)*B18)</f>
        <v>2.2500000000000003E-3</v>
      </c>
      <c r="C5" s="2">
        <f>5*1.25/1000+(10^(-3)*B18)</f>
        <v>7.2500000000000004E-3</v>
      </c>
      <c r="D5">
        <f t="shared" ref="D5:D11" si="0">C5/B5</f>
        <v>3.2222222222222219</v>
      </c>
      <c r="G5">
        <v>-9.5999964980033239E-3</v>
      </c>
      <c r="H5">
        <v>-1.2490632520491811E-2</v>
      </c>
      <c r="I5">
        <v>-1.2848368883333334E-2</v>
      </c>
      <c r="J5">
        <f t="shared" ref="J5:J11" si="1">AVERAGE(G5:I5)</f>
        <v>-1.1646332633942824E-2</v>
      </c>
    </row>
    <row r="6" spans="2:10" x14ac:dyDescent="0.2">
      <c r="B6" s="1">
        <f>6/1000+(10^(-3)*B18)</f>
        <v>7.0000000000000001E-3</v>
      </c>
      <c r="C6" s="1">
        <f>5*6/1000+(10^(-3)*B18)</f>
        <v>3.1E-2</v>
      </c>
      <c r="D6">
        <f t="shared" si="0"/>
        <v>4.4285714285714288</v>
      </c>
      <c r="G6">
        <v>-9.8354917304492532E-3</v>
      </c>
      <c r="H6">
        <v>-9.6267118136439192E-3</v>
      </c>
      <c r="I6">
        <v>-9.3004073710482513E-3</v>
      </c>
      <c r="J6">
        <f t="shared" si="1"/>
        <v>-9.5875369717138073E-3</v>
      </c>
    </row>
    <row r="7" spans="2:10" x14ac:dyDescent="0.2">
      <c r="B7" s="1">
        <f>0.008+(10^(-3)*B18)</f>
        <v>9.0000000000000011E-3</v>
      </c>
      <c r="C7" s="1">
        <f>5*0.008+(10^(-3)*B18)</f>
        <v>4.1000000000000002E-2</v>
      </c>
      <c r="D7">
        <f t="shared" si="0"/>
        <v>4.5555555555555554</v>
      </c>
      <c r="G7" s="1">
        <v>-7.4191447391786748E-3</v>
      </c>
      <c r="H7" s="1">
        <v>-7.1674851831298675E-3</v>
      </c>
      <c r="I7" s="1">
        <v>-6.9584109322974527E-3</v>
      </c>
      <c r="J7">
        <f t="shared" si="1"/>
        <v>-7.1816802848686653E-3</v>
      </c>
    </row>
    <row r="8" spans="2:10" x14ac:dyDescent="0.2">
      <c r="B8" s="1">
        <f>0.03+(10^(-3)*B18)</f>
        <v>3.1E-2</v>
      </c>
      <c r="C8" s="1">
        <f>5*0.03+(10^(-3)*B18)</f>
        <v>0.151</v>
      </c>
      <c r="D8">
        <f t="shared" si="0"/>
        <v>4.870967741935484</v>
      </c>
      <c r="G8" s="1">
        <v>-3.0516899223085436E-3</v>
      </c>
      <c r="H8" s="1">
        <v>-2.7852929411764722E-3</v>
      </c>
      <c r="I8" s="1">
        <v>-2.6012424084350689E-3</v>
      </c>
      <c r="J8">
        <f t="shared" si="1"/>
        <v>-2.8127417573066949E-3</v>
      </c>
    </row>
    <row r="9" spans="2:10" x14ac:dyDescent="0.2">
      <c r="B9" s="1">
        <f>0.06+(10^(-3)*B18)</f>
        <v>6.0999999999999999E-2</v>
      </c>
      <c r="C9" s="1">
        <f>5*0.06+(10^(-3)*B18)</f>
        <v>0.30099999999999999</v>
      </c>
      <c r="D9">
        <f t="shared" si="0"/>
        <v>4.9344262295081966</v>
      </c>
      <c r="G9" s="1">
        <v>-3.526643660565727E-3</v>
      </c>
      <c r="H9" s="1">
        <v>-3.1746478468368507E-3</v>
      </c>
      <c r="I9" s="1">
        <v>-3.0008296670366278E-3</v>
      </c>
      <c r="J9">
        <f t="shared" si="1"/>
        <v>-3.234040391479735E-3</v>
      </c>
    </row>
    <row r="10" spans="2:10" x14ac:dyDescent="0.2">
      <c r="B10" s="1">
        <f>0.12+(10^(-3)*B18)</f>
        <v>0.121</v>
      </c>
      <c r="C10" s="1">
        <f>5*0.12+(10^(-3)*B18)</f>
        <v>0.60099999999999998</v>
      </c>
      <c r="D10">
        <f t="shared" si="0"/>
        <v>4.9669421487603307</v>
      </c>
      <c r="G10" s="1">
        <v>-2.5114307214206431E-3</v>
      </c>
      <c r="H10" s="1">
        <v>-2.374915620316405E-3</v>
      </c>
      <c r="I10" s="1">
        <v>-2.3159461698584508E-3</v>
      </c>
      <c r="J10">
        <f t="shared" si="1"/>
        <v>-2.4007641705318331E-3</v>
      </c>
    </row>
    <row r="11" spans="2:10" x14ac:dyDescent="0.2">
      <c r="B11" s="1">
        <f>200/1000+(10^(-3)*B18)</f>
        <v>0.20100000000000001</v>
      </c>
      <c r="C11" s="1">
        <f>5*200/1000+(10^(-3)*B18)</f>
        <v>1.0009999999999999</v>
      </c>
      <c r="D11">
        <f t="shared" si="0"/>
        <v>4.9800995024875609</v>
      </c>
      <c r="G11">
        <v>-1.3467043297252267E-3</v>
      </c>
      <c r="H11">
        <v>-1.3423899417152347E-3</v>
      </c>
      <c r="I11">
        <v>-1.3115818372203686E-3</v>
      </c>
      <c r="J11">
        <f t="shared" si="1"/>
        <v>-1.3335587028869434E-3</v>
      </c>
    </row>
    <row r="17" spans="2:7" x14ac:dyDescent="0.2">
      <c r="B17" t="s">
        <v>5</v>
      </c>
    </row>
    <row r="18" spans="2:7" x14ac:dyDescent="0.2">
      <c r="B18">
        <v>1</v>
      </c>
      <c r="C18" t="s">
        <v>6</v>
      </c>
    </row>
    <row r="24" spans="2:7" x14ac:dyDescent="0.2">
      <c r="B24" s="3"/>
      <c r="G2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3C88D-792B-420D-B629-68C7B6E8CD5B}">
  <dimension ref="B2:J26"/>
  <sheetViews>
    <sheetView workbookViewId="0">
      <selection activeCell="E11" sqref="E11"/>
    </sheetView>
  </sheetViews>
  <sheetFormatPr baseColWidth="10" defaultColWidth="8.83203125" defaultRowHeight="15" x14ac:dyDescent="0.2"/>
  <sheetData>
    <row r="2" spans="2:10" x14ac:dyDescent="0.2">
      <c r="B2" t="s">
        <v>10</v>
      </c>
      <c r="G2" t="s">
        <v>11</v>
      </c>
    </row>
    <row r="3" spans="2:10" x14ac:dyDescent="0.2">
      <c r="B3" t="s">
        <v>0</v>
      </c>
      <c r="C3" t="s">
        <v>1</v>
      </c>
      <c r="G3" t="s">
        <v>2</v>
      </c>
      <c r="H3" t="s">
        <v>3</v>
      </c>
      <c r="I3" t="s">
        <v>4</v>
      </c>
      <c r="J3" t="s">
        <v>9</v>
      </c>
    </row>
    <row r="4" spans="2:10" x14ac:dyDescent="0.2">
      <c r="B4" s="1">
        <f>0.6/1000+(10^(-4)*B18)</f>
        <v>6.9999999999999999E-4</v>
      </c>
      <c r="C4" s="1">
        <f>5*0.6/1000+(10^(-4)*B18)</f>
        <v>3.0999999999999999E-3</v>
      </c>
      <c r="G4">
        <v>1.0504157464153233E-2</v>
      </c>
      <c r="H4">
        <v>1.1100362311647254E-2</v>
      </c>
      <c r="I4">
        <v>1.1373605976196022E-2</v>
      </c>
      <c r="J4">
        <f>AVERAGE(G4:I4)</f>
        <v>1.0992708583998837E-2</v>
      </c>
    </row>
    <row r="5" spans="2:10" x14ac:dyDescent="0.2">
      <c r="B5" s="2">
        <f>1.25/1000+(10^(-4)*B18)</f>
        <v>1.3500000000000001E-3</v>
      </c>
      <c r="C5" s="2">
        <f>5*1.25/1000+(10^(-4)*B18)</f>
        <v>6.3500000000000006E-3</v>
      </c>
      <c r="G5">
        <v>4.1701637619311893E-3</v>
      </c>
      <c r="H5">
        <v>5.2583651912319652E-3</v>
      </c>
      <c r="I5">
        <v>4.8477836349278599E-3</v>
      </c>
      <c r="J5">
        <f t="shared" ref="J5:J11" si="0">AVERAGE(G5:I5)</f>
        <v>4.7587708626970048E-3</v>
      </c>
    </row>
    <row r="6" spans="2:10" x14ac:dyDescent="0.2">
      <c r="B6" s="1">
        <f>6/1000+(10^(-4)*B18)</f>
        <v>6.1000000000000004E-3</v>
      </c>
      <c r="C6" s="1">
        <f>5*6/1000+(10^(-4)*B18)</f>
        <v>3.0099999999999998E-2</v>
      </c>
      <c r="G6">
        <v>4.814800444758743E-3</v>
      </c>
      <c r="H6">
        <v>5.178710883333334E-3</v>
      </c>
      <c r="I6">
        <v>5.6032155058236303E-3</v>
      </c>
      <c r="J6">
        <f t="shared" si="0"/>
        <v>5.19890894463857E-3</v>
      </c>
    </row>
    <row r="7" spans="2:10" x14ac:dyDescent="0.2">
      <c r="B7" s="1">
        <f>0.008+(10^(-4)*B18)</f>
        <v>8.0999999999999996E-3</v>
      </c>
      <c r="C7" s="1">
        <f>5*0.008+(10^(-4)*B18)</f>
        <v>4.0100000000000004E-2</v>
      </c>
      <c r="G7">
        <v>8.4951767591564982E-3</v>
      </c>
      <c r="H7">
        <v>8.6715672586015601E-3</v>
      </c>
      <c r="I7">
        <v>8.8191085460599325E-3</v>
      </c>
      <c r="J7">
        <f t="shared" si="0"/>
        <v>8.6619508546059969E-3</v>
      </c>
    </row>
    <row r="8" spans="2:10" x14ac:dyDescent="0.2">
      <c r="B8" s="1">
        <f>0.03+(10^(-4)*B18)</f>
        <v>3.0099999999999998E-2</v>
      </c>
      <c r="C8" s="1">
        <f>5*0.03+(10^(-4)*B18)</f>
        <v>0.15009999999999998</v>
      </c>
      <c r="G8">
        <v>3.7031168590455068E-3</v>
      </c>
      <c r="H8">
        <v>3.9920919422863424E-3</v>
      </c>
      <c r="I8">
        <v>4.1805220976692545E-3</v>
      </c>
      <c r="J8">
        <f t="shared" si="0"/>
        <v>3.9585769663337015E-3</v>
      </c>
    </row>
    <row r="9" spans="2:10" x14ac:dyDescent="0.2">
      <c r="B9" s="1">
        <f>0.06+(10^(-4)*B18)</f>
        <v>6.0100000000000001E-2</v>
      </c>
      <c r="C9" s="1">
        <f>5*0.06+(10^(-4)*B18)</f>
        <v>0.30009999999999998</v>
      </c>
      <c r="G9">
        <v>1.9409892674805763E-3</v>
      </c>
      <c r="H9">
        <v>2.0441832297447299E-3</v>
      </c>
      <c r="I9">
        <v>2.0917108657047749E-3</v>
      </c>
      <c r="J9">
        <f t="shared" si="0"/>
        <v>2.0256277876433606E-3</v>
      </c>
    </row>
    <row r="10" spans="2:10" x14ac:dyDescent="0.2">
      <c r="B10" s="1">
        <f>0.12+(10^(-4)*B18)</f>
        <v>0.1201</v>
      </c>
      <c r="C10" s="1">
        <f>5*0.12+(10^(-4)*B18)</f>
        <v>0.60009999999999997</v>
      </c>
      <c r="G10" s="1">
        <v>1.0478368390677028E-3</v>
      </c>
      <c r="H10" s="1">
        <v>1.0074630621531625E-3</v>
      </c>
      <c r="I10" s="1">
        <v>1.0168078790233073E-3</v>
      </c>
      <c r="J10">
        <f t="shared" si="0"/>
        <v>1.0240359267480574E-3</v>
      </c>
    </row>
    <row r="11" spans="2:10" x14ac:dyDescent="0.2">
      <c r="B11" s="1">
        <f>200/1000+(10^(-4)*B18)</f>
        <v>0.2001</v>
      </c>
      <c r="C11" s="1">
        <f>5*200/1000+(10^(-4)*B18)</f>
        <v>1.0001</v>
      </c>
      <c r="G11">
        <v>6.4069634221482251E-4</v>
      </c>
      <c r="H11">
        <v>6.7402682597835211E-4</v>
      </c>
      <c r="I11">
        <v>6.9686799500416315E-4</v>
      </c>
      <c r="J11">
        <f t="shared" si="0"/>
        <v>6.7053038773244589E-4</v>
      </c>
    </row>
    <row r="17" spans="2:7" x14ac:dyDescent="0.2">
      <c r="B17" t="s">
        <v>5</v>
      </c>
    </row>
    <row r="18" spans="2:7" x14ac:dyDescent="0.2">
      <c r="B18">
        <v>1</v>
      </c>
      <c r="C18" t="s">
        <v>6</v>
      </c>
    </row>
    <row r="24" spans="2:7" x14ac:dyDescent="0.2">
      <c r="B24" s="3"/>
      <c r="G24" s="3"/>
    </row>
    <row r="25" spans="2:7" x14ac:dyDescent="0.2">
      <c r="B25" s="3"/>
      <c r="G25" s="3"/>
    </row>
    <row r="26" spans="2:7" x14ac:dyDescent="0.2">
      <c r="B26" s="3"/>
      <c r="G2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D5735-B3BC-0349-AFBE-CA83405E0A09}">
  <dimension ref="B2:K24"/>
  <sheetViews>
    <sheetView tabSelected="1" topLeftCell="A2" workbookViewId="0">
      <selection activeCell="D14" sqref="D14"/>
    </sheetView>
  </sheetViews>
  <sheetFormatPr baseColWidth="10" defaultRowHeight="15" x14ac:dyDescent="0.2"/>
  <sheetData>
    <row r="2" spans="2:11" x14ac:dyDescent="0.2">
      <c r="B2" t="s">
        <v>10</v>
      </c>
      <c r="G2" t="s">
        <v>11</v>
      </c>
    </row>
    <row r="3" spans="2:11" x14ac:dyDescent="0.2">
      <c r="B3" t="s">
        <v>0</v>
      </c>
      <c r="C3" t="s">
        <v>1</v>
      </c>
      <c r="G3" t="s">
        <v>2</v>
      </c>
      <c r="H3" t="s">
        <v>3</v>
      </c>
      <c r="I3" t="s">
        <v>4</v>
      </c>
      <c r="J3" t="s">
        <v>7</v>
      </c>
    </row>
    <row r="4" spans="2:11" x14ac:dyDescent="0.2">
      <c r="B4">
        <f>0.6/1000</f>
        <v>5.9999999999999995E-4</v>
      </c>
      <c r="C4">
        <f>B4*5</f>
        <v>2.9999999999999996E-3</v>
      </c>
      <c r="G4" s="6">
        <v>3.1794999999999997E-2</v>
      </c>
      <c r="H4" s="6">
        <v>2.9919000000000001E-2</v>
      </c>
      <c r="I4" s="6">
        <v>3.0348E-2</v>
      </c>
      <c r="J4">
        <f>AVERAGE(G4:I4)</f>
        <v>3.0687333333333334E-2</v>
      </c>
      <c r="K4">
        <f>J4/0.041</f>
        <v>0.74847154471544719</v>
      </c>
    </row>
    <row r="5" spans="2:11" x14ac:dyDescent="0.2">
      <c r="B5">
        <f>1.25/1000</f>
        <v>1.25E-3</v>
      </c>
      <c r="C5">
        <f t="shared" ref="C5:C11" si="0">B5*5</f>
        <v>6.2500000000000003E-3</v>
      </c>
      <c r="G5">
        <v>2.9877527524972251E-2</v>
      </c>
      <c r="H5">
        <v>2.9479910099888998E-2</v>
      </c>
      <c r="I5">
        <v>2.9509222419533857E-2</v>
      </c>
      <c r="J5">
        <f t="shared" ref="J5:J11" si="1">AVERAGE(G5:I5)</f>
        <v>2.9622220014798365E-2</v>
      </c>
      <c r="K5">
        <f t="shared" ref="K5:K11" si="2">J5/0.041</f>
        <v>0.72249317109264299</v>
      </c>
    </row>
    <row r="6" spans="2:11" x14ac:dyDescent="0.2">
      <c r="B6">
        <f>6/1000</f>
        <v>6.0000000000000001E-3</v>
      </c>
      <c r="C6">
        <f t="shared" si="0"/>
        <v>0.03</v>
      </c>
      <c r="G6">
        <v>2.3346122296173059E-2</v>
      </c>
      <c r="H6">
        <v>2.326105353871773E-2</v>
      </c>
      <c r="I6">
        <v>2.3450774167776293E-2</v>
      </c>
      <c r="J6">
        <f t="shared" si="1"/>
        <v>2.3352650000889028E-2</v>
      </c>
      <c r="K6">
        <f t="shared" si="2"/>
        <v>0.56957682928997622</v>
      </c>
    </row>
    <row r="7" spans="2:11" x14ac:dyDescent="0.2">
      <c r="B7" s="1">
        <v>7.4999999999999997E-3</v>
      </c>
      <c r="C7">
        <f t="shared" si="0"/>
        <v>3.7499999999999999E-2</v>
      </c>
      <c r="G7" s="4">
        <v>2.2804110756972099E-2</v>
      </c>
      <c r="H7" s="4">
        <v>2.2987505976095599E-2</v>
      </c>
      <c r="I7" s="4">
        <v>2.2957512350597599E-2</v>
      </c>
      <c r="J7">
        <f t="shared" si="1"/>
        <v>2.2916376361221763E-2</v>
      </c>
      <c r="K7">
        <f t="shared" si="2"/>
        <v>0.55893600881028693</v>
      </c>
    </row>
    <row r="8" spans="2:11" x14ac:dyDescent="0.2">
      <c r="B8" s="1">
        <v>2.5000000000000001E-2</v>
      </c>
      <c r="C8">
        <f t="shared" si="0"/>
        <v>0.125</v>
      </c>
      <c r="G8" s="4">
        <v>1.7435133067729099E-2</v>
      </c>
      <c r="H8" s="4">
        <v>1.8031790438247E-2</v>
      </c>
      <c r="I8" s="4">
        <v>1.8480196015936302E-2</v>
      </c>
      <c r="J8">
        <f t="shared" si="1"/>
        <v>1.7982373173970802E-2</v>
      </c>
      <c r="K8">
        <f t="shared" si="2"/>
        <v>0.43859446765782445</v>
      </c>
    </row>
    <row r="9" spans="2:11" x14ac:dyDescent="0.2">
      <c r="B9" s="1">
        <v>0.05</v>
      </c>
      <c r="C9">
        <f t="shared" si="0"/>
        <v>0.25</v>
      </c>
      <c r="G9" s="5">
        <v>1.2252000000000001E-2</v>
      </c>
      <c r="H9" s="5">
        <v>1.208E-2</v>
      </c>
      <c r="I9" s="5">
        <v>1.2095E-2</v>
      </c>
      <c r="J9">
        <f t="shared" si="1"/>
        <v>1.2142333333333333E-2</v>
      </c>
      <c r="K9">
        <f t="shared" si="2"/>
        <v>0.29615447154471541</v>
      </c>
    </row>
    <row r="10" spans="2:11" x14ac:dyDescent="0.2">
      <c r="B10" s="1">
        <f>0.12+(10^(-4)*B18)</f>
        <v>0.12</v>
      </c>
      <c r="C10">
        <f t="shared" si="0"/>
        <v>0.6</v>
      </c>
      <c r="G10" s="4">
        <v>4.6288602788844601E-3</v>
      </c>
      <c r="H10" s="4">
        <v>4.76836533864542E-3</v>
      </c>
      <c r="I10" s="4">
        <v>4.7828218725099597E-3</v>
      </c>
      <c r="J10">
        <f t="shared" si="1"/>
        <v>4.7266824966799466E-3</v>
      </c>
      <c r="K10">
        <f t="shared" si="2"/>
        <v>0.11528493894341332</v>
      </c>
    </row>
    <row r="11" spans="2:11" x14ac:dyDescent="0.2">
      <c r="B11">
        <f>200/1000</f>
        <v>0.2</v>
      </c>
      <c r="C11">
        <f t="shared" si="0"/>
        <v>1</v>
      </c>
      <c r="G11" s="6">
        <v>2.176E-3</v>
      </c>
      <c r="H11" s="6">
        <v>2.1700000000000001E-3</v>
      </c>
      <c r="I11" s="6">
        <v>2.1749999999999999E-3</v>
      </c>
      <c r="J11">
        <f t="shared" si="1"/>
        <v>2.1736666666666666E-3</v>
      </c>
      <c r="K11">
        <f t="shared" si="2"/>
        <v>5.3016260162601622E-2</v>
      </c>
    </row>
    <row r="24" spans="5:5" x14ac:dyDescent="0.2">
      <c r="E2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 3</vt:lpstr>
      <vt:lpstr>pH 4</vt:lpstr>
      <vt:lpstr>pH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Lent, R.T.M. van (Bob, Student M-CHE)</dc:creator>
  <cp:lastModifiedBy>donaghsh@gmail.com</cp:lastModifiedBy>
  <dcterms:created xsi:type="dcterms:W3CDTF">2019-04-12T14:06:01Z</dcterms:created>
  <dcterms:modified xsi:type="dcterms:W3CDTF">2021-03-05T19:38:59Z</dcterms:modified>
</cp:coreProperties>
</file>