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filterPrivacy="1" showInkAnnotation="0" defaultThemeVersion="124226"/>
  <xr:revisionPtr revIDLastSave="0" documentId="13_ncr:1_{BB9F07BC-8642-401F-A4B7-7C23D322803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riving time" sheetId="19" r:id="rId1"/>
  </sheets>
  <calcPr calcId="191029"/>
</workbook>
</file>

<file path=xl/calcChain.xml><?xml version="1.0" encoding="utf-8"?>
<calcChain xmlns="http://schemas.openxmlformats.org/spreadsheetml/2006/main">
  <c r="E133" i="19" l="1"/>
  <c r="E132" i="19"/>
  <c r="G133" i="19"/>
  <c r="G132" i="19"/>
  <c r="H133" i="19"/>
  <c r="H132" i="19"/>
  <c r="C75" i="19" l="1"/>
  <c r="C119" i="19" l="1"/>
  <c r="C73" i="19"/>
  <c r="C87" i="19"/>
  <c r="C130" i="19"/>
  <c r="C127" i="19"/>
  <c r="C126" i="19"/>
  <c r="C123" i="19"/>
  <c r="C115" i="19"/>
  <c r="C118" i="19"/>
  <c r="C113" i="19"/>
  <c r="C112" i="19"/>
  <c r="C107" i="19"/>
  <c r="F104" i="19"/>
  <c r="C104" i="19"/>
  <c r="C103" i="19"/>
  <c r="C100" i="19"/>
  <c r="C98" i="19"/>
  <c r="C95" i="19"/>
  <c r="D95" i="19"/>
  <c r="D94" i="19"/>
  <c r="C94" i="19"/>
  <c r="D93" i="19"/>
  <c r="C93" i="19"/>
  <c r="C92" i="19"/>
  <c r="C91" i="19"/>
  <c r="D87" i="19" l="1"/>
  <c r="C85" i="19"/>
  <c r="F84" i="19"/>
  <c r="C74" i="19"/>
  <c r="D73" i="19"/>
  <c r="C67" i="19"/>
  <c r="C65" i="19"/>
  <c r="C64" i="19"/>
  <c r="C62" i="19"/>
  <c r="C61" i="19"/>
  <c r="C60" i="19"/>
  <c r="C56" i="19"/>
  <c r="C55" i="19"/>
  <c r="C53" i="19"/>
  <c r="C42" i="19"/>
  <c r="C41" i="19"/>
  <c r="C39" i="19"/>
  <c r="C38" i="19"/>
  <c r="C37" i="19"/>
  <c r="C36" i="19"/>
  <c r="C29" i="19"/>
  <c r="C28" i="19"/>
  <c r="C25" i="19"/>
  <c r="C26" i="19"/>
  <c r="C23" i="19"/>
  <c r="C111" i="19"/>
  <c r="D19" i="19"/>
  <c r="C18" i="19"/>
  <c r="F12" i="19"/>
  <c r="C6" i="19"/>
  <c r="C10" i="19"/>
  <c r="C11" i="19"/>
  <c r="F133" i="19" l="1"/>
  <c r="F132" i="19"/>
  <c r="C133" i="19"/>
  <c r="C132" i="19"/>
  <c r="D133" i="19"/>
  <c r="D132" i="19"/>
</calcChain>
</file>

<file path=xl/sharedStrings.xml><?xml version="1.0" encoding="utf-8"?>
<sst xmlns="http://schemas.openxmlformats.org/spreadsheetml/2006/main" count="808" uniqueCount="205">
  <si>
    <t>Author(s)</t>
  </si>
  <si>
    <t>Naujoks, Mai, and Neukum (2014)</t>
  </si>
  <si>
    <t>Belderbos (2015)</t>
  </si>
  <si>
    <t>Shen (2016)</t>
  </si>
  <si>
    <t>Othersen (2016)</t>
  </si>
  <si>
    <t>McNabb (2017)</t>
  </si>
  <si>
    <t>Talamonti (2017)</t>
  </si>
  <si>
    <t>Louw, Merat, and Jamson (2015)</t>
  </si>
  <si>
    <t>Gold, Damböck, Lorenz, and Bengler (2013)</t>
  </si>
  <si>
    <t>Zeeb, Buchner, and Schrauf (2015)</t>
  </si>
  <si>
    <t>Feldhütter, Gold, Schneider, and Bengler (2017)</t>
  </si>
  <si>
    <t>Gold, Lorenz, and Bengler (2014)</t>
  </si>
  <si>
    <t>Kerschbaum, Lorenz, and Bengler (2015)</t>
  </si>
  <si>
    <t>Körber, Gold, Lechner, and Bengler (2016)</t>
  </si>
  <si>
    <t>Körber, Schneider, and Zimmermann (2015)</t>
  </si>
  <si>
    <t>Payre, Cestac, and Delhomme (2016)</t>
  </si>
  <si>
    <t>Politis, Brewster, and Pollick (2015)</t>
  </si>
  <si>
    <t>Telpaz, Rhindress, Zelman, and Tsimhoni (2015)</t>
  </si>
  <si>
    <t>Walch, Mühl, Baumann, and Weber (2017)</t>
  </si>
  <si>
    <t>De Winter, Stanton, Price, and Mistry (2016)</t>
  </si>
  <si>
    <t>Zeeb, Buchner, and Schrauf (2016)</t>
  </si>
  <si>
    <t>Damböck, Weissgerber, Kienle, and Bengler (2013)</t>
  </si>
  <si>
    <t>Gold, Körber, Lechner, and Bengler (2016)</t>
  </si>
  <si>
    <t>Gold, Berisha, and Bengler (2015)</t>
  </si>
  <si>
    <t>Gold, Lorenz, Damböck, and Bengler (2013)</t>
  </si>
  <si>
    <t>Helldin, Falkman, Riveiro, and Davidsson (2013)</t>
  </si>
  <si>
    <t>Lorenz, Kerschbaum, and Schumann (2014)</t>
  </si>
  <si>
    <t>Petermeijer, Cieler, and De Winter (2017)</t>
  </si>
  <si>
    <t>Homma, Wakasugi, and Kodaka (2016)</t>
  </si>
  <si>
    <t>Ito, Takada, and Abe (2016)</t>
  </si>
  <si>
    <t>Befelein, Naujoks, and Neukum (2016)</t>
  </si>
  <si>
    <t>Lapoehn, Dziennus, Utesch, Kelsch, Schieben, Dotzauer, Hesse, and Köster (2016)</t>
  </si>
  <si>
    <t>Petermeijer, Bazilinskyy, Bengler, and De Winter (2017)</t>
  </si>
  <si>
    <t>Bueno, Dogan, Selem, Hadj, Monacelli, Boverie, and Guillaume (2016)</t>
  </si>
  <si>
    <t>Hergeth, Lorenz, and Krems (2017)</t>
  </si>
  <si>
    <t>Blommer, Curry, Swaminathan, Tijerina, Talamonti, and Kochhar (2017)</t>
  </si>
  <si>
    <t>Zhang, Wilschut, Willemsen, Alkim, and Martens (2017)</t>
  </si>
  <si>
    <t>Petermeijer, Doubek, and De Winter (2017)</t>
  </si>
  <si>
    <t>Cui, Zhou, Yan, Ran, and Zhang (2017)</t>
  </si>
  <si>
    <t>Feldhütter, Segler, and Bengler (2017)</t>
  </si>
  <si>
    <t>Jarosch, Kuhnt, Paradies, and Bengler (2017)</t>
  </si>
  <si>
    <t>Kerschbaum, Omozik, Wagner, Levin, Hermsdörfer, and Bengler (2017)</t>
  </si>
  <si>
    <t>Molnar, Pradhan, Eby, Ryan, Louis, Zakrajsek, Ross, Lin, Liang, Zalewski, and Zhang (2017)</t>
  </si>
  <si>
    <t>Zeeb, Härtel, Buchner, and Schrauf (2017)</t>
  </si>
  <si>
    <t>Cohen-Lazry, Borowsky, and Oron-Gilad (2017)</t>
  </si>
  <si>
    <t>Braunagel, Rosenstiel, and Kasneci (2017)</t>
  </si>
  <si>
    <t>Kreuzmair, Gold, and Meyer (2017)</t>
  </si>
  <si>
    <t>Josten, Zlocki, and Eckstein (2016)</t>
  </si>
  <si>
    <t>Othersen, Schoemig, Petermann-Stock, and Fuest (2017)</t>
  </si>
  <si>
    <t>Schmidt, Dreißig, Stolzmann, and Rötting (2017)</t>
  </si>
  <si>
    <t>Telpaz, Rhindress, Zelman, and Tsimhoni (2017)</t>
  </si>
  <si>
    <t>Belwadi, Loeb, Shen, and Shaikh (2018)</t>
  </si>
  <si>
    <t>Kuehn, Vogelpohl, and Vollrath (2017)</t>
  </si>
  <si>
    <t>Vogelpohl, Kühn, Hummel, Gehlert, and Vollrath (2018)</t>
  </si>
  <si>
    <t>Feldhütter, Hecht, and Bengler (2018)</t>
  </si>
  <si>
    <t>Sadeghian Borojeni, Weber, Heuten, and Boll (2018)</t>
  </si>
  <si>
    <t>Cohen-Lazry, Katzman, Borowsky, and Oron-Gilad (2018)</t>
  </si>
  <si>
    <t>Lau, Harbluk, Burns, and El-Hage (2018)</t>
  </si>
  <si>
    <t>Li, Blythe, Guo, and Namdeo (2018)</t>
  </si>
  <si>
    <t>Manawadu, Hayashi, Ema, Kawano, and Kamezaki (2018)</t>
  </si>
  <si>
    <t>Naujoks, Höfling, Purucker, and Zeeb (2018)</t>
  </si>
  <si>
    <t>Olaverri-Monreal, Kumar, and lvarez (2018)</t>
  </si>
  <si>
    <t>Schartmüller, Riener, Wintersberger, and Frison (2018)</t>
  </si>
  <si>
    <t>Yang, Gerlicher, and Bengler (2018)</t>
  </si>
  <si>
    <t>Sportillo, Paljic, and Ojeda (2018)</t>
  </si>
  <si>
    <t>Wintersberger, Riener, Schartmüller, Frison, and Weigl (2018)</t>
  </si>
  <si>
    <t>Schartmüller, Riener, and Wintersberger (2018)</t>
  </si>
  <si>
    <t>Feldhütter, Kroll, and Bengler (2018)</t>
  </si>
  <si>
    <t>Radlmayr, Fischer, and Bengler (2019)</t>
  </si>
  <si>
    <t>Yang, Karakaya, Dominioni, Kawabe, and Bengler (2018)</t>
  </si>
  <si>
    <t>Eriksson, Petermeijer, Zimmerman, De Winter, Bengler, and Stanton (2019)</t>
  </si>
  <si>
    <t>Wandtner, Schmidt, Schömig, and Kunde (2018)</t>
  </si>
  <si>
    <t>Wandtner, Schömig, and Schmidt (2018a)</t>
  </si>
  <si>
    <t>Lu, Zhang, Feldhütter, Happee, Martens, and De Winter (2019)</t>
  </si>
  <si>
    <t>y</t>
  </si>
  <si>
    <t>Remarks</t>
  </si>
  <si>
    <t>n</t>
  </si>
  <si>
    <t>Pfromm (2016)</t>
  </si>
  <si>
    <t>Sadeghian Borojeni, Chuang, Heuten, and Boll (2016)</t>
  </si>
  <si>
    <t>not reported</t>
  </si>
  <si>
    <t>12 min x 3 sessions</t>
  </si>
  <si>
    <t>4 sessions x 12 min</t>
  </si>
  <si>
    <t>5 drives x 5 min</t>
  </si>
  <si>
    <t>5 scenarios x 12 min</t>
  </si>
  <si>
    <t>2 sessions x 10 min</t>
  </si>
  <si>
    <t>3 drives x 16 min</t>
  </si>
  <si>
    <t>Chapter 3</t>
  </si>
  <si>
    <t>Chapter 4</t>
  </si>
  <si>
    <t>Chapter 5</t>
  </si>
  <si>
    <t>4 test sessions x 15 min + 4 training sessions x 10 min</t>
  </si>
  <si>
    <t>Young and Stanton (2007)</t>
  </si>
  <si>
    <t>10 min practice, 15 min automated driving, 25 min experimental condition</t>
  </si>
  <si>
    <t>Eriksson and Stanton (2017)</t>
  </si>
  <si>
    <t>2 conditions x 2 trials x 4 minutes</t>
  </si>
  <si>
    <t>Kim and Yang (2017)</t>
  </si>
  <si>
    <t>Young and Stanton (2000)</t>
  </si>
  <si>
    <t>Biedermann and Cieler (2017)</t>
  </si>
  <si>
    <t>Ko and Ji (2018)</t>
  </si>
  <si>
    <t>4 interfaces x 15 min</t>
  </si>
  <si>
    <t>2 sessions x 6 scenarios x 3 min</t>
  </si>
  <si>
    <t>3 sessions x 14 min</t>
  </si>
  <si>
    <t>Wandtner, Schömig, and Schmidt (2018b)</t>
  </si>
  <si>
    <t>8 sessions x 3 min</t>
  </si>
  <si>
    <t>Wandtner (2018)</t>
  </si>
  <si>
    <t>Study 2</t>
  </si>
  <si>
    <t>Wan and Wu (2018b)</t>
  </si>
  <si>
    <t>Wan and Wu (2018a)</t>
  </si>
  <si>
    <t>Clark and Feng (2017)</t>
  </si>
  <si>
    <t>Van den Beukel, Van der Voort, Eger, and Arthur (2016)</t>
  </si>
  <si>
    <t>Politis, Brewster, and Pollick (2017)</t>
  </si>
  <si>
    <t>Van der Meulen, Kun, and Janssen (2016)</t>
  </si>
  <si>
    <t>Funkhouser and Drews (2016)</t>
  </si>
  <si>
    <t>Radlmayr, Weinbeer, Löber, Farid, and Bengler (2017)</t>
  </si>
  <si>
    <t>Çapalar and Olaverri-Monreal (2017)</t>
  </si>
  <si>
    <t>Weinbeer, Baur, Radlmayr, Bill, Muhr, and Bengler (2017)</t>
  </si>
  <si>
    <t>Roche and Brandenburg (2018)</t>
  </si>
  <si>
    <t>Sportillo, Paljic, Boukhris, Fuchs, Ojeda, and 
Roussarie (2017)</t>
  </si>
  <si>
    <t>Vlakveld, Van Nes, De Bruin, Vissers, and Van der Kroft (2018)</t>
  </si>
  <si>
    <t>Schittenhelm and Nöcker (2018)</t>
  </si>
  <si>
    <t>Yang, Goetze, Laqua, Dominioni, 
Kawabe, and Bengler (2017)</t>
  </si>
  <si>
    <t>Wiedemann, Naujoks, Wörle, Kenntner-Mabiala, 
Kaussner, and Neukum (2018)</t>
  </si>
  <si>
    <t>Morgan, Alford, Williams, Parkhurst, and Pipe (2017)</t>
  </si>
  <si>
    <t>Langlois and Soualmi (2016)</t>
  </si>
  <si>
    <t>Petermann-Stock, Hackenberg, Muhr, and Mergl (2013)</t>
  </si>
  <si>
    <t>Melcher, Rauh, Diederichs, Widlroither, and Bauer (2015)</t>
  </si>
  <si>
    <t>Radlmayr, Gold, Lorenz, Farid, and Bengler (2014)</t>
  </si>
  <si>
    <t>Blommer, Curry, Kochhar, Swaminathan, Talamonti, and Tijerina (2015)</t>
  </si>
  <si>
    <t>Dogan, Deborne, Delhomme, Kemeny, and Jonville (2014)</t>
  </si>
  <si>
    <t>Schmidt (2018)</t>
  </si>
  <si>
    <t>Miller, Sun, Johns, Ive, Sirkin, Aich, and Ju (2015)</t>
  </si>
  <si>
    <t>Payre, Cestac, and Delhomme (2017)</t>
  </si>
  <si>
    <t>Toffetti, Wilschut, Martens, Schieben, Rambaldini, Merat, and Flemisch (2009)</t>
  </si>
  <si>
    <t>Berghöfer, Purucker, Naujoks, Wiedemann, and Marberger (2018)</t>
  </si>
  <si>
    <t>Kim, Kim, Kim, and Yoon (2018)</t>
  </si>
  <si>
    <t>Befelein, Boschet, and Neukum (2018)</t>
  </si>
  <si>
    <t>Mueller, Ogrizek, Bier, and Abendroth (2018)</t>
  </si>
  <si>
    <t>Yoon, Kim, and Ji (2018)</t>
  </si>
  <si>
    <t xml:space="preserve">Vogelpohl, Kühn, Hummel, and Vollrath (2018)
</t>
  </si>
  <si>
    <t>Politis, Langdon, Adebayo, Bradley,…, and Stanton (2018)</t>
  </si>
  <si>
    <t>2 min training + 5 min introductory scenario + 2 sessions x 6 scenarios x 3 min</t>
  </si>
  <si>
    <t>4 blocks x 22 min</t>
  </si>
  <si>
    <t>27.41 min is an estimate: 13 trials x (30 s + 60 s + 6.5 s + 30 s)</t>
  </si>
  <si>
    <t>2 hours of practice + 3 sessions x 11 min</t>
  </si>
  <si>
    <t>3 sessions x 10 min</t>
  </si>
  <si>
    <t>Study No.</t>
  </si>
  <si>
    <t>Green (2000) cited?</t>
  </si>
  <si>
    <t>9 min + 3 min + 3 min + 10 min training</t>
  </si>
  <si>
    <t>2-6 min before critical event; it seems there were 4 critical events</t>
  </si>
  <si>
    <t>Driving time (min)</t>
  </si>
  <si>
    <t>Training time (min)</t>
  </si>
  <si>
    <t>150 min refer to  the maximum driving time</t>
  </si>
  <si>
    <t>3 sessions in 3 separate days (driving time reported here is per session)</t>
  </si>
  <si>
    <t>2 conditions x 10 min training + 3 conditions x 10 min driving</t>
  </si>
  <si>
    <t>Two sessions x 6 min</t>
  </si>
  <si>
    <t>Driving time is an estimate: 6 hazard scenarios spaced between 5 and 15 min from each other</t>
  </si>
  <si>
    <t>Driving time before TOR</t>
  </si>
  <si>
    <t>Driving time is an estimate of the time before TOR: 5 + 8 + 8 min</t>
  </si>
  <si>
    <t>Driving time is an esimate: 10 min AD + 7-8 min manual + 14 min AD</t>
  </si>
  <si>
    <t>Driving time is an estimate: 2-3 min per trial x 12 trials</t>
  </si>
  <si>
    <t>Driving time is an estimate: 2 sessions x 8 TORs x 1.5 min</t>
  </si>
  <si>
    <t>Estimated from 10 min automated driving time per condition</t>
  </si>
  <si>
    <t>Training: 5-10 min</t>
  </si>
  <si>
    <t>Practice: 17 min manual + 8 min automated</t>
  </si>
  <si>
    <t>Driving time is an esimate: 4 sessions x 18-20 min</t>
  </si>
  <si>
    <t>Training time is an estimate: (45*3/5), as 3 of the 5 TOR were considered as training</t>
  </si>
  <si>
    <t xml:space="preserve">Two practice sessions (5+3 min) </t>
  </si>
  <si>
    <t>Experiment time includes two experiments with the same participants (design warning ranking and take-over); driving time is an estimate: 42 warning presentations x 27-32 s before warning + 10 s post-warning manual driving</t>
  </si>
  <si>
    <t>Experiment duration (min)</t>
  </si>
  <si>
    <t>180 min refers to the maximum experiment duration.</t>
  </si>
  <si>
    <t>Training offered?</t>
  </si>
  <si>
    <t>Study 2; 240 min refer to maximum experiment duration ("Die gesamte Zeit der Studie sollte vier Stunden nicht überschreiten")</t>
  </si>
  <si>
    <t>Experiment 1; 12 min x 4 sessions</t>
  </si>
  <si>
    <t>Experiment 2; 6 min x 4 sessions</t>
  </si>
  <si>
    <t>Preliminary study</t>
  </si>
  <si>
    <t>Main study</t>
  </si>
  <si>
    <t>Preliminary study; Figure 3-5; interpreted as practice; 2h45min is mentioned as time</t>
  </si>
  <si>
    <t>Main study; taken from fig. 4-1</t>
  </si>
  <si>
    <t>Study 2 (Chapter 3)</t>
  </si>
  <si>
    <t>Study 5 (Chapter 8)</t>
  </si>
  <si>
    <t>Sadeghian Borojeni, Boll, Heuten, Bültho, and Chuang (2018)</t>
  </si>
  <si>
    <t>Driving time includes training?</t>
  </si>
  <si>
    <t>Zhang, Wilschut, Willemsen, and Martens (2019)</t>
  </si>
  <si>
    <t>'Scheduled' group: 3 cycles x (6 min automated + 1 min manual); reference group: 22 min drive, including 8 min of training</t>
  </si>
  <si>
    <t>Driving time is estimated (9 trials; 2-4 min before TOR, 1 km after)</t>
  </si>
  <si>
    <t>Training: 3-5 min; the midpoint was taken</t>
  </si>
  <si>
    <t>15 or 25 min before TOR, depending on the condition; the average was taken; not sure about the training time</t>
  </si>
  <si>
    <t>In German; hard to extract the specific information</t>
  </si>
  <si>
    <t>From Fig. 2</t>
  </si>
  <si>
    <t>From Fig. 1</t>
  </si>
  <si>
    <t>Practice: 5-10 min; the average was taken</t>
  </si>
  <si>
    <t>2 x 3 conditions x 5-6 min per trial x 2 experiments; experiment duration is an estimate: 2 sessions + 20 min break</t>
  </si>
  <si>
    <t>Study 1; 24 min is the time of one drive; assumed there was only one drive</t>
  </si>
  <si>
    <t>Study 2; driving time information seems only partially reported</t>
  </si>
  <si>
    <t>Study 3; driving time information seems only partially reported</t>
  </si>
  <si>
    <t>Study 4; driving time information seems only partially reported</t>
  </si>
  <si>
    <t>2 conditions (moving/fixed base simulator) x 3 blocks x 20 min</t>
  </si>
  <si>
    <t>Driving time was an independent variable: one group 60 and the other 120 min; the average was taken</t>
  </si>
  <si>
    <t>Driving time based on 5 sessions x two 2-min phases; not too clear what happened in the remaining 50 min</t>
  </si>
  <si>
    <t>Abstract says 2x20 min, paper 2x16 min; the average was taken</t>
  </si>
  <si>
    <t>Driving time: 20-25 min before TOR; the midpoint was taken</t>
  </si>
  <si>
    <t>Study 2; the report is in German, and it is difficult to extract the right information about driving time and training time</t>
  </si>
  <si>
    <t>Experiment duration: 45-60 min; the mid-point was taken</t>
  </si>
  <si>
    <t>Driving time was an independent variable: 90 min for one group and 180 min for another group; the average was taken</t>
  </si>
  <si>
    <t>Driving time was variable (depending on fatigue), but up to 90 min; the maximum was taken</t>
  </si>
  <si>
    <t>Two studies are described, with driving times of 30 and 60 min; the average was taken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</si>
</sst>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6100"/>
      <name val="Calibri"/>
      <family val="2"/>
      <charset val="134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9C650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5">
    <xf numFmtId="0" fontId="0" fillId="0" borderId="0" xfId="0"/>
    <xf numFmtId="0" fontId="3" fillId="0" borderId="0" xfId="0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4" fillId="0" borderId="0" xfId="1" applyFont="1" applyFill="1" applyBorder="1" applyAlignment="1">
      <alignment horizontal="left"/>
    </xf>
    <xf numFmtId="0" fontId="4" fillId="0" borderId="0" xfId="0" applyNumberFormat="1" applyFont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/>
    </xf>
    <xf numFmtId="0" fontId="5" fillId="0" borderId="0" xfId="1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4" fillId="0" borderId="0" xfId="0" applyNumberFormat="1" applyFont="1" applyFill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164" fontId="4" fillId="0" borderId="0" xfId="0" applyNumberFormat="1" applyFont="1" applyFill="1" applyBorder="1" applyAlignment="1">
      <alignment horizontal="left"/>
    </xf>
  </cellXfs>
  <cellStyles count="3">
    <cellStyle name="Goed" xfId="2" builtinId="26"/>
    <cellStyle name="Neutraal" xfId="1" builtinId="28"/>
    <cellStyle name="Standaard" xfId="0" builtinId="0"/>
  </cellStyles>
  <dxfs count="2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Medium9"/>
  <colors>
    <mruColors>
      <color rgb="FFDCE7C7"/>
      <color rgb="FFDBE6C4"/>
      <color rgb="FFFCE688"/>
      <color rgb="FFFAE6AC"/>
      <color rgb="FFF9E099"/>
      <color rgb="FFFFFF99"/>
      <color rgb="FFFFCC66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33"/>
  <sheetViews>
    <sheetView tabSelected="1" zoomScale="90" zoomScaleNormal="90" workbookViewId="0">
      <pane ySplit="1" topLeftCell="A2" activePane="bottomLeft" state="frozen"/>
      <selection pane="bottomLeft"/>
    </sheetView>
  </sheetViews>
  <sheetFormatPr defaultColWidth="15.42578125" defaultRowHeight="18.75" customHeight="1"/>
  <cols>
    <col min="1" max="1" width="15.42578125" style="1"/>
    <col min="2" max="2" width="84.28515625" style="4" bestFit="1" customWidth="1"/>
    <col min="3" max="3" width="19.28515625" style="5" bestFit="1" customWidth="1"/>
    <col min="4" max="4" width="28.140625" style="5" bestFit="1" customWidth="1"/>
    <col min="5" max="5" width="19" style="5" bestFit="1" customWidth="1"/>
    <col min="6" max="6" width="20.5703125" style="5" bestFit="1" customWidth="1"/>
    <col min="7" max="7" width="32.7109375" style="5" bestFit="1" customWidth="1"/>
    <col min="8" max="8" width="21.42578125" style="4" bestFit="1" customWidth="1"/>
    <col min="9" max="9" width="15.28515625" style="4" customWidth="1"/>
    <col min="10" max="18" width="15.42578125" style="4"/>
    <col min="19" max="19" width="15.28515625" style="4" customWidth="1"/>
    <col min="20" max="20" width="13.42578125" style="6" customWidth="1"/>
    <col min="21" max="16384" width="15.42578125" style="4"/>
  </cols>
  <sheetData>
    <row r="1" spans="1:20" s="1" customFormat="1" ht="18.75" customHeight="1">
      <c r="A1" s="1" t="s">
        <v>144</v>
      </c>
      <c r="B1" s="1" t="s">
        <v>0</v>
      </c>
      <c r="C1" s="2" t="s">
        <v>148</v>
      </c>
      <c r="D1" s="2" t="s">
        <v>167</v>
      </c>
      <c r="E1" s="2" t="s">
        <v>169</v>
      </c>
      <c r="F1" s="2" t="s">
        <v>149</v>
      </c>
      <c r="G1" s="2" t="s">
        <v>180</v>
      </c>
      <c r="H1" s="1" t="s">
        <v>145</v>
      </c>
      <c r="I1" s="1" t="s">
        <v>75</v>
      </c>
      <c r="T1" s="3"/>
    </row>
    <row r="2" spans="1:20" ht="18.75" customHeight="1">
      <c r="A2" s="1">
        <v>1</v>
      </c>
      <c r="B2" s="4" t="s">
        <v>8</v>
      </c>
      <c r="C2" s="5">
        <v>14.26</v>
      </c>
      <c r="D2" s="5" t="s">
        <v>79</v>
      </c>
      <c r="E2" s="5" t="s">
        <v>74</v>
      </c>
      <c r="F2" s="5" t="s">
        <v>79</v>
      </c>
      <c r="G2" s="5" t="s">
        <v>76</v>
      </c>
      <c r="H2" s="4" t="s">
        <v>76</v>
      </c>
      <c r="I2" s="4" t="s">
        <v>155</v>
      </c>
    </row>
    <row r="3" spans="1:20" ht="18.75" customHeight="1">
      <c r="A3" s="1">
        <v>2</v>
      </c>
      <c r="B3" s="4" t="s">
        <v>9</v>
      </c>
      <c r="C3" s="5">
        <v>28</v>
      </c>
      <c r="D3" s="5" t="s">
        <v>79</v>
      </c>
      <c r="E3" s="5" t="s">
        <v>74</v>
      </c>
      <c r="F3" s="5" t="s">
        <v>79</v>
      </c>
      <c r="G3" s="5" t="s">
        <v>76</v>
      </c>
      <c r="H3" s="4" t="s">
        <v>76</v>
      </c>
    </row>
    <row r="4" spans="1:20" ht="18.75" customHeight="1">
      <c r="A4" s="1">
        <v>3</v>
      </c>
      <c r="B4" s="4" t="s">
        <v>124</v>
      </c>
      <c r="C4" s="5" t="s">
        <v>79</v>
      </c>
      <c r="D4" s="5" t="s">
        <v>79</v>
      </c>
      <c r="E4" s="5" t="s">
        <v>79</v>
      </c>
      <c r="F4" s="5" t="s">
        <v>79</v>
      </c>
      <c r="G4" s="5" t="s">
        <v>76</v>
      </c>
      <c r="H4" s="4" t="s">
        <v>76</v>
      </c>
    </row>
    <row r="5" spans="1:20" ht="18.75" customHeight="1">
      <c r="A5" s="1">
        <v>4</v>
      </c>
      <c r="B5" s="4" t="s">
        <v>1</v>
      </c>
      <c r="C5" s="5" t="s">
        <v>79</v>
      </c>
      <c r="D5" s="7">
        <v>45</v>
      </c>
      <c r="E5" s="7" t="s">
        <v>79</v>
      </c>
      <c r="F5" s="7" t="s">
        <v>79</v>
      </c>
      <c r="G5" s="5" t="s">
        <v>76</v>
      </c>
      <c r="H5" s="4" t="s">
        <v>76</v>
      </c>
    </row>
    <row r="6" spans="1:20" ht="18.75" customHeight="1">
      <c r="A6" s="1">
        <v>5</v>
      </c>
      <c r="B6" s="4" t="s">
        <v>7</v>
      </c>
      <c r="C6" s="8">
        <f>13*(30+60+30+6.5)/60</f>
        <v>27.408333333333335</v>
      </c>
      <c r="D6" s="5">
        <v>90</v>
      </c>
      <c r="E6" s="5" t="s">
        <v>74</v>
      </c>
      <c r="F6" s="5" t="s">
        <v>79</v>
      </c>
      <c r="G6" s="5" t="s">
        <v>76</v>
      </c>
      <c r="H6" s="4" t="s">
        <v>76</v>
      </c>
      <c r="I6" s="4" t="s">
        <v>141</v>
      </c>
    </row>
    <row r="7" spans="1:20" ht="18.75" customHeight="1">
      <c r="A7" s="1">
        <v>6</v>
      </c>
      <c r="B7" s="4" t="s">
        <v>123</v>
      </c>
      <c r="C7" s="5">
        <v>25</v>
      </c>
      <c r="D7" s="5">
        <v>75</v>
      </c>
      <c r="E7" s="5" t="s">
        <v>74</v>
      </c>
      <c r="F7" s="5">
        <v>10</v>
      </c>
      <c r="G7" s="5" t="s">
        <v>74</v>
      </c>
      <c r="H7" s="4" t="s">
        <v>76</v>
      </c>
      <c r="I7" s="4" t="s">
        <v>146</v>
      </c>
    </row>
    <row r="8" spans="1:20" ht="18.75" customHeight="1">
      <c r="A8" s="1">
        <v>7</v>
      </c>
      <c r="B8" s="4" t="s">
        <v>125</v>
      </c>
      <c r="C8" s="5" t="s">
        <v>79</v>
      </c>
      <c r="D8" s="5" t="s">
        <v>79</v>
      </c>
      <c r="E8" s="5" t="s">
        <v>74</v>
      </c>
      <c r="F8" s="5" t="s">
        <v>79</v>
      </c>
      <c r="G8" s="5" t="s">
        <v>76</v>
      </c>
      <c r="H8" s="4" t="s">
        <v>76</v>
      </c>
    </row>
    <row r="9" spans="1:20" ht="18.75" customHeight="1">
      <c r="A9" s="1">
        <v>8</v>
      </c>
      <c r="B9" s="4" t="s">
        <v>2</v>
      </c>
      <c r="C9" s="5">
        <v>20</v>
      </c>
      <c r="D9" s="5">
        <v>90</v>
      </c>
      <c r="E9" s="5" t="s">
        <v>74</v>
      </c>
      <c r="F9" s="5" t="s">
        <v>79</v>
      </c>
      <c r="G9" s="5" t="s">
        <v>76</v>
      </c>
      <c r="H9" s="4" t="s">
        <v>76</v>
      </c>
      <c r="I9" s="4" t="s">
        <v>84</v>
      </c>
      <c r="T9" s="4"/>
    </row>
    <row r="10" spans="1:20" ht="18.75" customHeight="1">
      <c r="A10" s="1">
        <v>9</v>
      </c>
      <c r="B10" s="4" t="s">
        <v>126</v>
      </c>
      <c r="C10" s="7">
        <f>3*7+8</f>
        <v>29</v>
      </c>
      <c r="D10" s="7">
        <v>60</v>
      </c>
      <c r="E10" s="7" t="s">
        <v>74</v>
      </c>
      <c r="F10" s="7">
        <v>8</v>
      </c>
      <c r="G10" s="7" t="s">
        <v>74</v>
      </c>
      <c r="H10" s="4" t="s">
        <v>76</v>
      </c>
      <c r="I10" s="9" t="s">
        <v>182</v>
      </c>
    </row>
    <row r="11" spans="1:20" ht="18.75" customHeight="1">
      <c r="A11" s="1">
        <v>10</v>
      </c>
      <c r="B11" s="4" t="s">
        <v>127</v>
      </c>
      <c r="C11" s="5">
        <f>3*16+6</f>
        <v>54</v>
      </c>
      <c r="D11" s="5">
        <v>120</v>
      </c>
      <c r="E11" s="5" t="s">
        <v>74</v>
      </c>
      <c r="F11" s="5">
        <v>6</v>
      </c>
      <c r="G11" s="5" t="s">
        <v>74</v>
      </c>
      <c r="H11" s="4" t="s">
        <v>76</v>
      </c>
      <c r="I11" s="4" t="s">
        <v>85</v>
      </c>
      <c r="T11" s="4"/>
    </row>
    <row r="12" spans="1:20" ht="18.75" customHeight="1">
      <c r="A12" s="1">
        <v>11</v>
      </c>
      <c r="B12" s="4" t="s">
        <v>10</v>
      </c>
      <c r="C12" s="5">
        <v>45</v>
      </c>
      <c r="D12" s="5" t="s">
        <v>79</v>
      </c>
      <c r="E12" s="5" t="s">
        <v>74</v>
      </c>
      <c r="F12" s="5">
        <f>45*3/5</f>
        <v>27</v>
      </c>
      <c r="G12" s="5" t="s">
        <v>74</v>
      </c>
      <c r="H12" s="4" t="s">
        <v>76</v>
      </c>
      <c r="I12" s="4" t="s">
        <v>164</v>
      </c>
    </row>
    <row r="13" spans="1:20" ht="18.75" customHeight="1">
      <c r="A13" s="1">
        <v>12</v>
      </c>
      <c r="B13" s="4" t="s">
        <v>11</v>
      </c>
      <c r="C13" s="5" t="s">
        <v>79</v>
      </c>
      <c r="D13" s="5" t="s">
        <v>79</v>
      </c>
      <c r="E13" s="5" t="s">
        <v>79</v>
      </c>
      <c r="F13" s="5" t="s">
        <v>79</v>
      </c>
      <c r="G13" s="5" t="s">
        <v>76</v>
      </c>
      <c r="H13" s="4" t="s">
        <v>76</v>
      </c>
    </row>
    <row r="14" spans="1:20" ht="18.75" customHeight="1">
      <c r="A14" s="1">
        <v>13</v>
      </c>
      <c r="B14" s="4" t="s">
        <v>12</v>
      </c>
      <c r="C14" s="5" t="s">
        <v>79</v>
      </c>
      <c r="D14" s="5" t="s">
        <v>79</v>
      </c>
      <c r="E14" s="5" t="s">
        <v>79</v>
      </c>
      <c r="F14" s="5" t="s">
        <v>79</v>
      </c>
      <c r="G14" s="5" t="s">
        <v>76</v>
      </c>
      <c r="H14" s="4" t="s">
        <v>76</v>
      </c>
    </row>
    <row r="15" spans="1:20" ht="18.75" customHeight="1">
      <c r="A15" s="1">
        <v>14</v>
      </c>
      <c r="B15" s="4" t="s">
        <v>13</v>
      </c>
      <c r="C15" s="5" t="s">
        <v>79</v>
      </c>
      <c r="D15" s="5">
        <v>80</v>
      </c>
      <c r="E15" s="5" t="s">
        <v>74</v>
      </c>
      <c r="F15" s="5" t="s">
        <v>79</v>
      </c>
      <c r="G15" s="5" t="s">
        <v>76</v>
      </c>
      <c r="H15" s="4" t="s">
        <v>76</v>
      </c>
    </row>
    <row r="16" spans="1:20" ht="18.75" customHeight="1">
      <c r="A16" s="1">
        <v>15</v>
      </c>
      <c r="B16" s="4" t="s">
        <v>14</v>
      </c>
      <c r="C16" s="5">
        <v>24</v>
      </c>
      <c r="D16" s="5" t="s">
        <v>79</v>
      </c>
      <c r="E16" s="5" t="s">
        <v>74</v>
      </c>
      <c r="F16" s="5" t="s">
        <v>79</v>
      </c>
      <c r="G16" s="5" t="s">
        <v>76</v>
      </c>
      <c r="H16" s="4" t="s">
        <v>76</v>
      </c>
      <c r="I16" s="4" t="s">
        <v>155</v>
      </c>
    </row>
    <row r="17" spans="1:20" ht="18.75" customHeight="1">
      <c r="A17" s="1">
        <v>16</v>
      </c>
      <c r="B17" s="4" t="s">
        <v>15</v>
      </c>
      <c r="C17" s="5">
        <v>26</v>
      </c>
      <c r="D17" s="5" t="s">
        <v>79</v>
      </c>
      <c r="E17" s="5" t="s">
        <v>74</v>
      </c>
      <c r="F17" s="5">
        <v>8</v>
      </c>
      <c r="G17" s="5" t="s">
        <v>74</v>
      </c>
      <c r="H17" s="4" t="s">
        <v>76</v>
      </c>
      <c r="I17" s="4" t="s">
        <v>165</v>
      </c>
      <c r="T17" s="4"/>
    </row>
    <row r="18" spans="1:20" ht="18.75" customHeight="1">
      <c r="A18" s="1">
        <v>17</v>
      </c>
      <c r="B18" s="4" t="s">
        <v>16</v>
      </c>
      <c r="C18" s="5">
        <f>(30+10)*42/60</f>
        <v>28</v>
      </c>
      <c r="D18" s="5">
        <v>60</v>
      </c>
      <c r="E18" s="5" t="s">
        <v>74</v>
      </c>
      <c r="F18" s="5" t="s">
        <v>79</v>
      </c>
      <c r="G18" s="5" t="s">
        <v>76</v>
      </c>
      <c r="H18" s="4" t="s">
        <v>76</v>
      </c>
      <c r="I18" s="4" t="s">
        <v>166</v>
      </c>
    </row>
    <row r="19" spans="1:20" ht="18.75" customHeight="1">
      <c r="A19" s="1">
        <v>18</v>
      </c>
      <c r="B19" s="4" t="s">
        <v>128</v>
      </c>
      <c r="C19" s="5">
        <v>161</v>
      </c>
      <c r="D19" s="5">
        <f>4*60</f>
        <v>240</v>
      </c>
      <c r="E19" s="5" t="s">
        <v>74</v>
      </c>
      <c r="F19" s="5">
        <v>10</v>
      </c>
      <c r="G19" s="5" t="s">
        <v>74</v>
      </c>
      <c r="H19" s="4" t="s">
        <v>74</v>
      </c>
      <c r="I19" s="4" t="s">
        <v>170</v>
      </c>
    </row>
    <row r="20" spans="1:20" ht="18.75" customHeight="1">
      <c r="A20" s="1">
        <v>19</v>
      </c>
      <c r="B20" s="4" t="s">
        <v>3</v>
      </c>
      <c r="C20" s="5">
        <v>15</v>
      </c>
      <c r="D20" s="5" t="s">
        <v>79</v>
      </c>
      <c r="E20" s="5" t="s">
        <v>74</v>
      </c>
      <c r="F20" s="5" t="s">
        <v>79</v>
      </c>
      <c r="G20" s="5" t="s">
        <v>76</v>
      </c>
      <c r="H20" s="4" t="s">
        <v>76</v>
      </c>
      <c r="I20" s="4" t="s">
        <v>86</v>
      </c>
    </row>
    <row r="21" spans="1:20" ht="18.75" customHeight="1">
      <c r="A21" s="1">
        <v>20</v>
      </c>
      <c r="B21" s="4" t="s">
        <v>3</v>
      </c>
      <c r="C21" s="5">
        <v>30</v>
      </c>
      <c r="D21" s="5" t="s">
        <v>79</v>
      </c>
      <c r="E21" s="5" t="s">
        <v>74</v>
      </c>
      <c r="F21" s="5" t="s">
        <v>79</v>
      </c>
      <c r="G21" s="5" t="s">
        <v>76</v>
      </c>
      <c r="H21" s="4" t="s">
        <v>76</v>
      </c>
      <c r="I21" s="4" t="s">
        <v>87</v>
      </c>
    </row>
    <row r="22" spans="1:20" ht="18.75" customHeight="1">
      <c r="A22" s="1">
        <v>21</v>
      </c>
      <c r="B22" s="4" t="s">
        <v>3</v>
      </c>
      <c r="C22" s="5">
        <v>37</v>
      </c>
      <c r="D22" s="5" t="s">
        <v>79</v>
      </c>
      <c r="E22" s="5" t="s">
        <v>74</v>
      </c>
      <c r="F22" s="5">
        <v>7</v>
      </c>
      <c r="G22" s="5" t="s">
        <v>74</v>
      </c>
      <c r="H22" s="4" t="s">
        <v>76</v>
      </c>
      <c r="I22" s="4" t="s">
        <v>88</v>
      </c>
    </row>
    <row r="23" spans="1:20" ht="18.75" customHeight="1">
      <c r="A23" s="1">
        <v>22</v>
      </c>
      <c r="B23" s="4" t="s">
        <v>17</v>
      </c>
      <c r="C23" s="5">
        <f>2+5+2*6*3</f>
        <v>43</v>
      </c>
      <c r="D23" s="5" t="s">
        <v>79</v>
      </c>
      <c r="E23" s="5" t="s">
        <v>74</v>
      </c>
      <c r="F23" s="5">
        <v>7</v>
      </c>
      <c r="G23" s="5" t="s">
        <v>74</v>
      </c>
      <c r="H23" s="4" t="s">
        <v>76</v>
      </c>
      <c r="I23" s="4" t="s">
        <v>139</v>
      </c>
    </row>
    <row r="24" spans="1:20" ht="18.75" customHeight="1">
      <c r="A24" s="1">
        <v>23</v>
      </c>
      <c r="B24" s="4" t="s">
        <v>18</v>
      </c>
      <c r="C24" s="5">
        <v>27</v>
      </c>
      <c r="D24" s="5">
        <v>70</v>
      </c>
      <c r="E24" s="5" t="s">
        <v>74</v>
      </c>
      <c r="F24" s="5" t="s">
        <v>79</v>
      </c>
      <c r="G24" s="5" t="s">
        <v>76</v>
      </c>
      <c r="H24" s="4" t="s">
        <v>76</v>
      </c>
      <c r="I24" s="4" t="s">
        <v>183</v>
      </c>
      <c r="T24" s="4"/>
    </row>
    <row r="25" spans="1:20" ht="18.75" customHeight="1">
      <c r="A25" s="1">
        <v>24</v>
      </c>
      <c r="B25" s="4" t="s">
        <v>19</v>
      </c>
      <c r="C25" s="5">
        <f>12*4+5</f>
        <v>53</v>
      </c>
      <c r="D25" s="5" t="s">
        <v>79</v>
      </c>
      <c r="E25" s="5" t="s">
        <v>74</v>
      </c>
      <c r="F25" s="5">
        <v>5</v>
      </c>
      <c r="G25" s="5" t="s">
        <v>74</v>
      </c>
      <c r="H25" s="4" t="s">
        <v>74</v>
      </c>
      <c r="I25" s="4" t="s">
        <v>171</v>
      </c>
    </row>
    <row r="26" spans="1:20" ht="18.75" customHeight="1">
      <c r="A26" s="1">
        <v>25</v>
      </c>
      <c r="B26" s="4" t="s">
        <v>19</v>
      </c>
      <c r="C26" s="5">
        <f>6*4+5</f>
        <v>29</v>
      </c>
      <c r="D26" s="5" t="s">
        <v>79</v>
      </c>
      <c r="E26" s="5" t="s">
        <v>74</v>
      </c>
      <c r="F26" s="5">
        <v>5</v>
      </c>
      <c r="G26" s="5" t="s">
        <v>74</v>
      </c>
      <c r="H26" s="4" t="s">
        <v>74</v>
      </c>
      <c r="I26" s="4" t="s">
        <v>172</v>
      </c>
    </row>
    <row r="27" spans="1:20" ht="18.75" customHeight="1">
      <c r="A27" s="1">
        <v>26</v>
      </c>
      <c r="B27" s="4" t="s">
        <v>20</v>
      </c>
      <c r="C27" s="5">
        <v>30</v>
      </c>
      <c r="D27" s="5" t="s">
        <v>79</v>
      </c>
      <c r="E27" s="5" t="s">
        <v>74</v>
      </c>
      <c r="F27" s="5" t="s">
        <v>79</v>
      </c>
      <c r="G27" s="5" t="s">
        <v>76</v>
      </c>
      <c r="H27" s="4" t="s">
        <v>76</v>
      </c>
      <c r="T27" s="4"/>
    </row>
    <row r="28" spans="1:20" ht="18.75" customHeight="1">
      <c r="A28" s="1">
        <v>27</v>
      </c>
      <c r="B28" s="4" t="s">
        <v>21</v>
      </c>
      <c r="C28" s="5">
        <f>60+40</f>
        <v>100</v>
      </c>
      <c r="D28" s="5" t="s">
        <v>79</v>
      </c>
      <c r="E28" s="5" t="s">
        <v>74</v>
      </c>
      <c r="F28" s="5">
        <v>40</v>
      </c>
      <c r="G28" s="5" t="s">
        <v>74</v>
      </c>
      <c r="H28" s="4" t="s">
        <v>76</v>
      </c>
      <c r="I28" s="4" t="s">
        <v>89</v>
      </c>
      <c r="T28" s="4"/>
    </row>
    <row r="29" spans="1:20" ht="18.75" customHeight="1">
      <c r="A29" s="1">
        <v>28</v>
      </c>
      <c r="B29" s="4" t="s">
        <v>107</v>
      </c>
      <c r="C29" s="5">
        <f>12*3</f>
        <v>36</v>
      </c>
      <c r="D29" s="5" t="s">
        <v>79</v>
      </c>
      <c r="E29" s="5" t="s">
        <v>74</v>
      </c>
      <c r="F29" s="5" t="s">
        <v>79</v>
      </c>
      <c r="G29" s="5" t="s">
        <v>76</v>
      </c>
      <c r="H29" s="4" t="s">
        <v>76</v>
      </c>
      <c r="I29" s="4" t="s">
        <v>80</v>
      </c>
      <c r="T29" s="4"/>
    </row>
    <row r="30" spans="1:20" ht="18.75" customHeight="1">
      <c r="A30" s="1">
        <v>29</v>
      </c>
      <c r="B30" s="4" t="s">
        <v>22</v>
      </c>
      <c r="C30" s="5">
        <v>20</v>
      </c>
      <c r="D30" s="5" t="s">
        <v>79</v>
      </c>
      <c r="E30" s="5" t="s">
        <v>74</v>
      </c>
      <c r="F30" s="5" t="s">
        <v>79</v>
      </c>
      <c r="G30" s="5" t="s">
        <v>76</v>
      </c>
      <c r="H30" s="4" t="s">
        <v>76</v>
      </c>
    </row>
    <row r="31" spans="1:20" ht="18.75" customHeight="1">
      <c r="A31" s="1">
        <v>30</v>
      </c>
      <c r="B31" s="4" t="s">
        <v>23</v>
      </c>
      <c r="C31" s="5">
        <v>45</v>
      </c>
      <c r="D31" s="5" t="s">
        <v>79</v>
      </c>
      <c r="E31" s="5" t="s">
        <v>74</v>
      </c>
      <c r="F31" s="5" t="s">
        <v>79</v>
      </c>
      <c r="G31" s="5" t="s">
        <v>76</v>
      </c>
      <c r="H31" s="4" t="s">
        <v>76</v>
      </c>
    </row>
    <row r="32" spans="1:20" ht="18.75" customHeight="1">
      <c r="A32" s="1">
        <v>31</v>
      </c>
      <c r="B32" s="4" t="s">
        <v>24</v>
      </c>
      <c r="C32" s="5">
        <v>28</v>
      </c>
      <c r="D32" s="5" t="s">
        <v>79</v>
      </c>
      <c r="E32" s="5" t="s">
        <v>74</v>
      </c>
      <c r="F32" s="5" t="s">
        <v>79</v>
      </c>
      <c r="G32" s="5" t="s">
        <v>76</v>
      </c>
      <c r="H32" s="4" t="s">
        <v>76</v>
      </c>
    </row>
    <row r="33" spans="1:20" ht="18.75" customHeight="1">
      <c r="A33" s="1">
        <v>32</v>
      </c>
      <c r="B33" s="4" t="s">
        <v>25</v>
      </c>
      <c r="C33" s="5">
        <v>15</v>
      </c>
      <c r="D33" s="5" t="s">
        <v>79</v>
      </c>
      <c r="E33" s="5" t="s">
        <v>74</v>
      </c>
      <c r="F33" s="5">
        <v>5</v>
      </c>
      <c r="G33" s="5" t="s">
        <v>74</v>
      </c>
      <c r="H33" s="4" t="s">
        <v>76</v>
      </c>
      <c r="S33" s="10"/>
    </row>
    <row r="34" spans="1:20" ht="18.75" customHeight="1">
      <c r="A34" s="1">
        <v>33</v>
      </c>
      <c r="B34" s="4" t="s">
        <v>26</v>
      </c>
      <c r="C34" s="5">
        <v>8</v>
      </c>
      <c r="D34" s="5" t="s">
        <v>79</v>
      </c>
      <c r="E34" s="5" t="s">
        <v>74</v>
      </c>
      <c r="F34" s="5" t="s">
        <v>79</v>
      </c>
      <c r="G34" s="5" t="s">
        <v>76</v>
      </c>
      <c r="H34" s="4" t="s">
        <v>76</v>
      </c>
      <c r="I34" s="4" t="s">
        <v>155</v>
      </c>
    </row>
    <row r="35" spans="1:20" ht="18.75" customHeight="1">
      <c r="A35" s="1">
        <v>34</v>
      </c>
      <c r="B35" s="4" t="s">
        <v>129</v>
      </c>
      <c r="C35" s="5">
        <v>40</v>
      </c>
      <c r="D35" s="5" t="s">
        <v>79</v>
      </c>
      <c r="E35" s="5" t="s">
        <v>79</v>
      </c>
      <c r="F35" s="5" t="s">
        <v>79</v>
      </c>
      <c r="G35" s="5" t="s">
        <v>76</v>
      </c>
      <c r="H35" s="4" t="s">
        <v>76</v>
      </c>
      <c r="T35" s="4"/>
    </row>
    <row r="36" spans="1:20" ht="18.75" customHeight="1">
      <c r="A36" s="11">
        <v>35</v>
      </c>
      <c r="B36" s="4" t="s">
        <v>130</v>
      </c>
      <c r="C36" s="5">
        <f>24+5</f>
        <v>29</v>
      </c>
      <c r="D36" s="5" t="s">
        <v>79</v>
      </c>
      <c r="E36" s="5" t="s">
        <v>74</v>
      </c>
      <c r="F36" s="5">
        <v>5</v>
      </c>
      <c r="G36" s="5" t="s">
        <v>74</v>
      </c>
      <c r="H36" s="4" t="s">
        <v>76</v>
      </c>
    </row>
    <row r="37" spans="1:20" ht="18.75" customHeight="1">
      <c r="A37" s="1">
        <v>36</v>
      </c>
      <c r="B37" s="4" t="s">
        <v>131</v>
      </c>
      <c r="C37" s="5">
        <f>30+20</f>
        <v>50</v>
      </c>
      <c r="D37" s="5" t="s">
        <v>79</v>
      </c>
      <c r="E37" s="5" t="s">
        <v>74</v>
      </c>
      <c r="F37" s="5">
        <v>20</v>
      </c>
      <c r="G37" s="5" t="s">
        <v>74</v>
      </c>
      <c r="H37" s="4" t="s">
        <v>76</v>
      </c>
      <c r="I37" s="4" t="s">
        <v>152</v>
      </c>
    </row>
    <row r="38" spans="1:20" ht="18.75" customHeight="1">
      <c r="A38" s="1">
        <v>37</v>
      </c>
      <c r="B38" s="4" t="s">
        <v>108</v>
      </c>
      <c r="C38" s="5">
        <f>2.5*12</f>
        <v>30</v>
      </c>
      <c r="D38" s="5">
        <v>75</v>
      </c>
      <c r="E38" s="5" t="s">
        <v>74</v>
      </c>
      <c r="F38" s="5" t="s">
        <v>79</v>
      </c>
      <c r="G38" s="5" t="s">
        <v>76</v>
      </c>
      <c r="H38" s="4" t="s">
        <v>76</v>
      </c>
      <c r="I38" s="4" t="s">
        <v>158</v>
      </c>
    </row>
    <row r="39" spans="1:20" ht="18.75" customHeight="1">
      <c r="A39" s="1">
        <v>38</v>
      </c>
      <c r="B39" s="4" t="s">
        <v>90</v>
      </c>
      <c r="C39" s="5">
        <f>2*10+5</f>
        <v>25</v>
      </c>
      <c r="D39" s="5" t="s">
        <v>79</v>
      </c>
      <c r="E39" s="5" t="s">
        <v>74</v>
      </c>
      <c r="F39" s="5">
        <v>5</v>
      </c>
      <c r="G39" s="5" t="s">
        <v>74</v>
      </c>
      <c r="H39" s="4" t="s">
        <v>76</v>
      </c>
      <c r="I39" s="4" t="s">
        <v>84</v>
      </c>
    </row>
    <row r="40" spans="1:20" ht="18.75" customHeight="1">
      <c r="A40" s="1">
        <v>39</v>
      </c>
      <c r="B40" s="4" t="s">
        <v>78</v>
      </c>
      <c r="C40" s="12" t="s">
        <v>79</v>
      </c>
      <c r="D40" s="12">
        <v>90</v>
      </c>
      <c r="E40" s="12" t="s">
        <v>74</v>
      </c>
      <c r="F40" s="12">
        <v>4</v>
      </c>
      <c r="G40" s="5" t="s">
        <v>76</v>
      </c>
      <c r="H40" s="4" t="s">
        <v>76</v>
      </c>
      <c r="I40" s="4" t="s">
        <v>184</v>
      </c>
    </row>
    <row r="41" spans="1:20" ht="18.75" customHeight="1">
      <c r="A41" s="1">
        <v>40</v>
      </c>
      <c r="B41" s="4" t="s">
        <v>27</v>
      </c>
      <c r="C41" s="5">
        <f>2*8*1.5+2</f>
        <v>26</v>
      </c>
      <c r="D41" s="5" t="s">
        <v>79</v>
      </c>
      <c r="E41" s="5" t="s">
        <v>74</v>
      </c>
      <c r="F41" s="5">
        <v>2</v>
      </c>
      <c r="G41" s="5" t="s">
        <v>74</v>
      </c>
      <c r="H41" s="4" t="s">
        <v>76</v>
      </c>
      <c r="I41" s="4" t="s">
        <v>159</v>
      </c>
    </row>
    <row r="42" spans="1:20" ht="18.75" customHeight="1">
      <c r="A42" s="1">
        <v>41</v>
      </c>
      <c r="B42" s="4" t="s">
        <v>28</v>
      </c>
      <c r="C42" s="5">
        <f>10+15+25</f>
        <v>50</v>
      </c>
      <c r="D42" s="5" t="s">
        <v>79</v>
      </c>
      <c r="E42" s="5" t="s">
        <v>74</v>
      </c>
      <c r="F42" s="5">
        <v>10</v>
      </c>
      <c r="G42" s="5" t="s">
        <v>74</v>
      </c>
      <c r="H42" s="4" t="s">
        <v>76</v>
      </c>
      <c r="I42" s="4" t="s">
        <v>91</v>
      </c>
      <c r="T42" s="4"/>
    </row>
    <row r="43" spans="1:20" ht="18.75" customHeight="1">
      <c r="A43" s="1">
        <v>42</v>
      </c>
      <c r="B43" s="4" t="s">
        <v>29</v>
      </c>
      <c r="C43" s="5">
        <v>60</v>
      </c>
      <c r="D43" s="5" t="s">
        <v>79</v>
      </c>
      <c r="E43" s="5" t="s">
        <v>79</v>
      </c>
      <c r="F43" s="5" t="s">
        <v>79</v>
      </c>
      <c r="G43" s="5" t="s">
        <v>76</v>
      </c>
      <c r="H43" s="4" t="s">
        <v>76</v>
      </c>
      <c r="I43" s="4" t="s">
        <v>160</v>
      </c>
      <c r="T43" s="4"/>
    </row>
    <row r="44" spans="1:20" ht="18.75" customHeight="1">
      <c r="A44" s="1">
        <v>43</v>
      </c>
      <c r="B44" s="4" t="s">
        <v>30</v>
      </c>
      <c r="C44" s="5" t="s">
        <v>79</v>
      </c>
      <c r="D44" s="5" t="s">
        <v>79</v>
      </c>
      <c r="E44" s="5" t="s">
        <v>79</v>
      </c>
      <c r="F44" s="5" t="s">
        <v>79</v>
      </c>
      <c r="G44" s="5" t="s">
        <v>76</v>
      </c>
      <c r="H44" s="4" t="s">
        <v>76</v>
      </c>
    </row>
    <row r="45" spans="1:20" ht="18.75" customHeight="1">
      <c r="A45" s="1">
        <v>44</v>
      </c>
      <c r="B45" s="4" t="s">
        <v>31</v>
      </c>
      <c r="C45" s="5" t="s">
        <v>79</v>
      </c>
      <c r="D45" s="5" t="s">
        <v>79</v>
      </c>
      <c r="E45" s="5" t="s">
        <v>79</v>
      </c>
      <c r="F45" s="5" t="s">
        <v>79</v>
      </c>
      <c r="G45" s="5" t="s">
        <v>76</v>
      </c>
      <c r="H45" s="4" t="s">
        <v>76</v>
      </c>
    </row>
    <row r="46" spans="1:20" ht="18.75" customHeight="1">
      <c r="A46" s="1">
        <v>45</v>
      </c>
      <c r="B46" s="4" t="s">
        <v>4</v>
      </c>
      <c r="C46" s="5">
        <v>20</v>
      </c>
      <c r="D46" s="5">
        <v>90</v>
      </c>
      <c r="E46" s="5" t="s">
        <v>79</v>
      </c>
      <c r="F46" s="5" t="s">
        <v>79</v>
      </c>
      <c r="G46" s="5" t="s">
        <v>76</v>
      </c>
      <c r="H46" s="4" t="s">
        <v>74</v>
      </c>
      <c r="I46" s="4" t="s">
        <v>185</v>
      </c>
    </row>
    <row r="47" spans="1:20" ht="18.75" customHeight="1">
      <c r="A47" s="1">
        <v>46</v>
      </c>
      <c r="B47" s="4" t="s">
        <v>32</v>
      </c>
      <c r="C47" s="5" t="s">
        <v>79</v>
      </c>
      <c r="D47" s="5">
        <v>60</v>
      </c>
      <c r="E47" s="5" t="s">
        <v>74</v>
      </c>
      <c r="F47" s="5">
        <v>3</v>
      </c>
      <c r="G47" s="5" t="s">
        <v>76</v>
      </c>
      <c r="H47" s="4" t="s">
        <v>76</v>
      </c>
    </row>
    <row r="48" spans="1:20" ht="18.75" customHeight="1">
      <c r="A48" s="1">
        <v>47</v>
      </c>
      <c r="B48" s="4" t="s">
        <v>33</v>
      </c>
      <c r="C48" s="5" t="s">
        <v>79</v>
      </c>
      <c r="D48" s="5">
        <v>90</v>
      </c>
      <c r="E48" s="5" t="s">
        <v>74</v>
      </c>
      <c r="F48" s="5">
        <v>10</v>
      </c>
      <c r="G48" s="5" t="s">
        <v>76</v>
      </c>
      <c r="H48" s="4" t="s">
        <v>76</v>
      </c>
      <c r="I48" s="4" t="s">
        <v>161</v>
      </c>
    </row>
    <row r="49" spans="1:20" ht="18.75" customHeight="1">
      <c r="A49" s="1">
        <v>48</v>
      </c>
      <c r="B49" s="4" t="s">
        <v>92</v>
      </c>
      <c r="C49" s="5" t="s">
        <v>79</v>
      </c>
      <c r="D49" s="5" t="s">
        <v>79</v>
      </c>
      <c r="E49" s="5" t="s">
        <v>79</v>
      </c>
      <c r="F49" s="5" t="s">
        <v>79</v>
      </c>
      <c r="G49" s="5" t="s">
        <v>76</v>
      </c>
      <c r="H49" s="4" t="s">
        <v>76</v>
      </c>
    </row>
    <row r="50" spans="1:20" ht="18.75" customHeight="1">
      <c r="A50" s="1">
        <v>49</v>
      </c>
      <c r="B50" s="4" t="s">
        <v>77</v>
      </c>
      <c r="C50" s="5" t="s">
        <v>79</v>
      </c>
      <c r="D50" s="5" t="s">
        <v>79</v>
      </c>
      <c r="E50" s="5" t="s">
        <v>79</v>
      </c>
      <c r="F50" s="5" t="s">
        <v>79</v>
      </c>
      <c r="G50" s="5" t="s">
        <v>76</v>
      </c>
      <c r="H50" s="4" t="s">
        <v>76</v>
      </c>
      <c r="I50" s="4" t="s">
        <v>186</v>
      </c>
    </row>
    <row r="51" spans="1:20" ht="18.75" customHeight="1">
      <c r="A51" s="1">
        <v>50</v>
      </c>
      <c r="B51" s="4" t="s">
        <v>109</v>
      </c>
      <c r="C51" s="5" t="s">
        <v>79</v>
      </c>
      <c r="D51" s="5">
        <v>45</v>
      </c>
      <c r="E51" s="5" t="s">
        <v>74</v>
      </c>
      <c r="F51" s="5" t="s">
        <v>79</v>
      </c>
      <c r="G51" s="5" t="s">
        <v>76</v>
      </c>
      <c r="H51" s="4" t="s">
        <v>76</v>
      </c>
    </row>
    <row r="52" spans="1:20" ht="18.75" customHeight="1">
      <c r="A52" s="1">
        <v>51</v>
      </c>
      <c r="B52" s="4" t="s">
        <v>34</v>
      </c>
      <c r="C52" s="5" t="s">
        <v>79</v>
      </c>
      <c r="D52" s="5">
        <v>60</v>
      </c>
      <c r="E52" s="5" t="s">
        <v>74</v>
      </c>
      <c r="F52" s="5" t="s">
        <v>79</v>
      </c>
      <c r="G52" s="5" t="s">
        <v>76</v>
      </c>
      <c r="H52" s="4" t="s">
        <v>76</v>
      </c>
    </row>
    <row r="53" spans="1:20" ht="18.75" customHeight="1">
      <c r="A53" s="1">
        <v>52</v>
      </c>
      <c r="B53" s="4" t="s">
        <v>122</v>
      </c>
      <c r="C53" s="5">
        <f>3*11+120</f>
        <v>153</v>
      </c>
      <c r="D53" s="5" t="s">
        <v>79</v>
      </c>
      <c r="E53" s="5" t="s">
        <v>74</v>
      </c>
      <c r="F53" s="5">
        <v>120</v>
      </c>
      <c r="G53" s="5" t="s">
        <v>74</v>
      </c>
      <c r="H53" s="4" t="s">
        <v>76</v>
      </c>
      <c r="I53" s="4" t="s">
        <v>142</v>
      </c>
    </row>
    <row r="54" spans="1:20" ht="18.75" customHeight="1">
      <c r="A54" s="1">
        <v>53</v>
      </c>
      <c r="B54" s="4" t="s">
        <v>35</v>
      </c>
      <c r="C54" s="5">
        <v>25</v>
      </c>
      <c r="D54" s="5">
        <v>60</v>
      </c>
      <c r="E54" s="5" t="s">
        <v>74</v>
      </c>
      <c r="F54" s="5" t="s">
        <v>79</v>
      </c>
      <c r="G54" s="5" t="s">
        <v>76</v>
      </c>
      <c r="H54" s="4" t="s">
        <v>76</v>
      </c>
      <c r="T54" s="4"/>
    </row>
    <row r="55" spans="1:20" ht="18.75" customHeight="1">
      <c r="A55" s="1">
        <v>54</v>
      </c>
      <c r="B55" s="4" t="s">
        <v>110</v>
      </c>
      <c r="C55" s="5">
        <f>2*2*4</f>
        <v>16</v>
      </c>
      <c r="D55" s="5" t="s">
        <v>79</v>
      </c>
      <c r="E55" s="5" t="s">
        <v>74</v>
      </c>
      <c r="F55" s="5" t="s">
        <v>79</v>
      </c>
      <c r="G55" s="5" t="s">
        <v>76</v>
      </c>
      <c r="H55" s="4" t="s">
        <v>76</v>
      </c>
      <c r="I55" s="4" t="s">
        <v>93</v>
      </c>
    </row>
    <row r="56" spans="1:20" ht="18.75" customHeight="1">
      <c r="A56" s="1">
        <v>55</v>
      </c>
      <c r="B56" s="4" t="s">
        <v>111</v>
      </c>
      <c r="C56" s="5">
        <f>2*8+10+20+34.5</f>
        <v>80.5</v>
      </c>
      <c r="D56" s="5" t="s">
        <v>79</v>
      </c>
      <c r="E56" s="5" t="s">
        <v>74</v>
      </c>
      <c r="F56" s="5" t="s">
        <v>79</v>
      </c>
      <c r="G56" s="5" t="s">
        <v>76</v>
      </c>
      <c r="H56" s="4" t="s">
        <v>74</v>
      </c>
      <c r="I56" s="4" t="s">
        <v>187</v>
      </c>
    </row>
    <row r="57" spans="1:20" ht="18.75" customHeight="1">
      <c r="A57" s="1">
        <v>56</v>
      </c>
      <c r="B57" s="4" t="s">
        <v>94</v>
      </c>
      <c r="C57" s="5" t="s">
        <v>79</v>
      </c>
      <c r="D57" s="5">
        <v>90</v>
      </c>
      <c r="E57" s="5" t="s">
        <v>74</v>
      </c>
      <c r="F57" s="5" t="s">
        <v>79</v>
      </c>
      <c r="G57" s="5" t="s">
        <v>76</v>
      </c>
      <c r="H57" s="4" t="s">
        <v>76</v>
      </c>
      <c r="S57" s="10"/>
    </row>
    <row r="58" spans="1:20" ht="18.75" customHeight="1">
      <c r="A58" s="1">
        <v>57</v>
      </c>
      <c r="B58" s="4" t="s">
        <v>36</v>
      </c>
      <c r="C58" s="5" t="s">
        <v>79</v>
      </c>
      <c r="D58" s="5" t="s">
        <v>79</v>
      </c>
      <c r="E58" s="5" t="s">
        <v>74</v>
      </c>
      <c r="F58" s="5" t="s">
        <v>79</v>
      </c>
      <c r="G58" s="5" t="s">
        <v>76</v>
      </c>
      <c r="H58" s="4" t="s">
        <v>76</v>
      </c>
    </row>
    <row r="59" spans="1:20" ht="18.75" customHeight="1">
      <c r="A59" s="1">
        <v>58</v>
      </c>
      <c r="B59" s="4" t="s">
        <v>181</v>
      </c>
      <c r="C59" s="5" t="s">
        <v>79</v>
      </c>
      <c r="D59" s="5" t="s">
        <v>79</v>
      </c>
      <c r="E59" s="5" t="s">
        <v>74</v>
      </c>
      <c r="F59" s="5" t="s">
        <v>79</v>
      </c>
      <c r="G59" s="5" t="s">
        <v>76</v>
      </c>
      <c r="H59" s="4" t="s">
        <v>74</v>
      </c>
    </row>
    <row r="60" spans="1:20" ht="18.75" customHeight="1">
      <c r="A60" s="11">
        <v>59</v>
      </c>
      <c r="B60" s="4" t="s">
        <v>70</v>
      </c>
      <c r="C60" s="5">
        <f>4*12+1.5</f>
        <v>49.5</v>
      </c>
      <c r="D60" s="5" t="s">
        <v>79</v>
      </c>
      <c r="E60" s="5" t="s">
        <v>74</v>
      </c>
      <c r="F60" s="5">
        <v>1.5</v>
      </c>
      <c r="G60" s="5" t="s">
        <v>74</v>
      </c>
      <c r="H60" s="4" t="s">
        <v>76</v>
      </c>
      <c r="I60" s="4" t="s">
        <v>81</v>
      </c>
    </row>
    <row r="61" spans="1:20" ht="18.75" customHeight="1">
      <c r="A61" s="1">
        <v>60</v>
      </c>
      <c r="B61" s="4" t="s">
        <v>37</v>
      </c>
      <c r="C61" s="5">
        <f>12+4</f>
        <v>16</v>
      </c>
      <c r="D61" s="5">
        <v>30</v>
      </c>
      <c r="E61" s="5" t="s">
        <v>74</v>
      </c>
      <c r="F61" s="5">
        <v>4</v>
      </c>
      <c r="G61" s="5" t="s">
        <v>74</v>
      </c>
      <c r="H61" s="4" t="s">
        <v>76</v>
      </c>
    </row>
    <row r="62" spans="1:20" ht="18.75" customHeight="1">
      <c r="A62" s="1">
        <v>61</v>
      </c>
      <c r="B62" s="4" t="s">
        <v>95</v>
      </c>
      <c r="C62" s="5">
        <f>2*10+5</f>
        <v>25</v>
      </c>
      <c r="D62" s="5" t="s">
        <v>79</v>
      </c>
      <c r="E62" s="5" t="s">
        <v>74</v>
      </c>
      <c r="F62" s="5">
        <v>5</v>
      </c>
      <c r="G62" s="5" t="s">
        <v>74</v>
      </c>
      <c r="H62" s="4" t="s">
        <v>76</v>
      </c>
      <c r="I62" s="4" t="s">
        <v>84</v>
      </c>
      <c r="T62" s="4"/>
    </row>
    <row r="63" spans="1:20" ht="18.75" customHeight="1">
      <c r="A63" s="1">
        <v>62</v>
      </c>
      <c r="B63" s="4" t="s">
        <v>38</v>
      </c>
      <c r="C63" s="5" t="s">
        <v>79</v>
      </c>
      <c r="D63" s="5" t="s">
        <v>79</v>
      </c>
      <c r="E63" s="5" t="s">
        <v>74</v>
      </c>
      <c r="F63" s="5">
        <v>10</v>
      </c>
      <c r="G63" s="5" t="s">
        <v>76</v>
      </c>
      <c r="H63" s="4" t="s">
        <v>76</v>
      </c>
      <c r="T63" s="4"/>
    </row>
    <row r="64" spans="1:20" ht="18.75" customHeight="1">
      <c r="A64" s="1">
        <v>63</v>
      </c>
      <c r="B64" s="4" t="s">
        <v>39</v>
      </c>
      <c r="C64" s="5">
        <f>21+15</f>
        <v>36</v>
      </c>
      <c r="D64" s="5" t="s">
        <v>79</v>
      </c>
      <c r="E64" s="5" t="s">
        <v>74</v>
      </c>
      <c r="F64" s="5" t="s">
        <v>79</v>
      </c>
      <c r="G64" s="5" t="s">
        <v>76</v>
      </c>
      <c r="H64" s="4" t="s">
        <v>76</v>
      </c>
      <c r="T64" s="4"/>
    </row>
    <row r="65" spans="1:20" ht="18.75" customHeight="1">
      <c r="A65" s="1">
        <v>64</v>
      </c>
      <c r="B65" s="4" t="s">
        <v>40</v>
      </c>
      <c r="C65" s="5">
        <f>28*2+10</f>
        <v>66</v>
      </c>
      <c r="D65" s="5">
        <v>105</v>
      </c>
      <c r="E65" s="5" t="s">
        <v>74</v>
      </c>
      <c r="F65" s="5">
        <v>10</v>
      </c>
      <c r="G65" s="5" t="s">
        <v>74</v>
      </c>
      <c r="H65" s="4" t="s">
        <v>76</v>
      </c>
      <c r="I65" s="4" t="s">
        <v>188</v>
      </c>
      <c r="T65" s="4"/>
    </row>
    <row r="66" spans="1:20" ht="18.75" customHeight="1">
      <c r="A66" s="1">
        <v>65</v>
      </c>
      <c r="B66" s="4" t="s">
        <v>41</v>
      </c>
      <c r="C66" s="5" t="s">
        <v>79</v>
      </c>
      <c r="D66" s="5" t="s">
        <v>79</v>
      </c>
      <c r="E66" s="5" t="s">
        <v>79</v>
      </c>
      <c r="F66" s="5" t="s">
        <v>79</v>
      </c>
      <c r="G66" s="5" t="s">
        <v>76</v>
      </c>
      <c r="H66" s="4" t="s">
        <v>76</v>
      </c>
      <c r="T66" s="4"/>
    </row>
    <row r="67" spans="1:20" ht="18.75" customHeight="1">
      <c r="A67" s="1">
        <v>66</v>
      </c>
      <c r="B67" s="4" t="s">
        <v>121</v>
      </c>
      <c r="C67" s="5">
        <f>50+10</f>
        <v>60</v>
      </c>
      <c r="D67" s="5">
        <v>125</v>
      </c>
      <c r="E67" s="5" t="s">
        <v>74</v>
      </c>
      <c r="F67" s="5">
        <v>10</v>
      </c>
      <c r="G67" s="5" t="s">
        <v>74</v>
      </c>
      <c r="H67" s="4" t="s">
        <v>76</v>
      </c>
      <c r="T67" s="4"/>
    </row>
    <row r="68" spans="1:20" ht="18.75" customHeight="1">
      <c r="A68" s="1">
        <v>67</v>
      </c>
      <c r="B68" s="4" t="s">
        <v>112</v>
      </c>
      <c r="C68" s="5" t="s">
        <v>79</v>
      </c>
      <c r="D68" s="5">
        <v>70</v>
      </c>
      <c r="E68" s="5" t="s">
        <v>74</v>
      </c>
      <c r="F68" s="5">
        <v>5</v>
      </c>
      <c r="G68" s="5" t="s">
        <v>76</v>
      </c>
      <c r="H68" s="4" t="s">
        <v>76</v>
      </c>
      <c r="T68" s="4"/>
    </row>
    <row r="69" spans="1:20" ht="18.75" customHeight="1">
      <c r="A69" s="1">
        <v>68</v>
      </c>
      <c r="B69" s="4" t="s">
        <v>42</v>
      </c>
      <c r="C69" s="5">
        <v>27.5</v>
      </c>
      <c r="D69" s="5">
        <v>90</v>
      </c>
      <c r="E69" s="5" t="s">
        <v>74</v>
      </c>
      <c r="F69" s="5">
        <v>7.5</v>
      </c>
      <c r="G69" s="5" t="s">
        <v>74</v>
      </c>
      <c r="H69" s="4" t="s">
        <v>76</v>
      </c>
      <c r="I69" s="4" t="s">
        <v>189</v>
      </c>
      <c r="N69" s="6"/>
      <c r="O69" s="6"/>
      <c r="T69" s="4"/>
    </row>
    <row r="70" spans="1:20" ht="18.75" customHeight="1">
      <c r="A70" s="1">
        <v>69</v>
      </c>
      <c r="B70" s="4" t="s">
        <v>43</v>
      </c>
      <c r="C70" s="5">
        <v>30</v>
      </c>
      <c r="D70" s="5" t="s">
        <v>79</v>
      </c>
      <c r="E70" s="5" t="s">
        <v>74</v>
      </c>
      <c r="F70" s="5">
        <v>13</v>
      </c>
      <c r="G70" s="5" t="s">
        <v>74</v>
      </c>
      <c r="H70" s="4" t="s">
        <v>76</v>
      </c>
      <c r="N70" s="6"/>
      <c r="O70" s="6"/>
      <c r="S70" s="6"/>
      <c r="T70" s="4"/>
    </row>
    <row r="71" spans="1:20" ht="18.75" customHeight="1">
      <c r="A71" s="1">
        <v>70</v>
      </c>
      <c r="B71" s="4" t="s">
        <v>96</v>
      </c>
      <c r="C71" s="13" t="s">
        <v>79</v>
      </c>
      <c r="D71" s="13" t="s">
        <v>79</v>
      </c>
      <c r="E71" s="13" t="s">
        <v>79</v>
      </c>
      <c r="F71" s="13" t="s">
        <v>79</v>
      </c>
      <c r="G71" s="13" t="s">
        <v>76</v>
      </c>
      <c r="H71" s="4" t="s">
        <v>76</v>
      </c>
      <c r="T71" s="4"/>
    </row>
    <row r="72" spans="1:20" ht="18.75" customHeight="1">
      <c r="A72" s="1">
        <v>71</v>
      </c>
      <c r="B72" s="4" t="s">
        <v>44</v>
      </c>
      <c r="C72" s="5">
        <v>35</v>
      </c>
      <c r="D72" s="5" t="s">
        <v>79</v>
      </c>
      <c r="E72" s="5" t="s">
        <v>74</v>
      </c>
      <c r="F72" s="5" t="s">
        <v>79</v>
      </c>
      <c r="G72" s="5" t="s">
        <v>76</v>
      </c>
      <c r="H72" s="4" t="s">
        <v>76</v>
      </c>
      <c r="I72" s="4" t="s">
        <v>157</v>
      </c>
    </row>
    <row r="73" spans="1:20" ht="18.75" customHeight="1">
      <c r="A73" s="1">
        <v>72</v>
      </c>
      <c r="B73" s="4" t="s">
        <v>97</v>
      </c>
      <c r="C73" s="5">
        <f>2*3*5.5*2+0.5</f>
        <v>66.5</v>
      </c>
      <c r="D73" s="5">
        <f>2*66+20</f>
        <v>152</v>
      </c>
      <c r="E73" s="5" t="s">
        <v>74</v>
      </c>
      <c r="F73" s="5">
        <v>0.5</v>
      </c>
      <c r="G73" s="5" t="s">
        <v>74</v>
      </c>
      <c r="H73" s="4" t="s">
        <v>76</v>
      </c>
      <c r="I73" s="4" t="s">
        <v>190</v>
      </c>
    </row>
    <row r="74" spans="1:20" ht="18.75" customHeight="1">
      <c r="A74" s="1">
        <v>73</v>
      </c>
      <c r="B74" s="4" t="s">
        <v>45</v>
      </c>
      <c r="C74" s="5">
        <f>5+8+8+3</f>
        <v>24</v>
      </c>
      <c r="D74" s="5" t="s">
        <v>79</v>
      </c>
      <c r="E74" s="5" t="s">
        <v>74</v>
      </c>
      <c r="F74" s="5">
        <v>3</v>
      </c>
      <c r="G74" s="5" t="s">
        <v>74</v>
      </c>
      <c r="H74" s="4" t="s">
        <v>76</v>
      </c>
      <c r="I74" s="4" t="s">
        <v>156</v>
      </c>
    </row>
    <row r="75" spans="1:20" ht="18.75" customHeight="1">
      <c r="A75" s="1">
        <v>74</v>
      </c>
      <c r="B75" s="4" t="s">
        <v>46</v>
      </c>
      <c r="C75" s="5">
        <f>2*60+30</f>
        <v>150</v>
      </c>
      <c r="D75" s="5" t="s">
        <v>79</v>
      </c>
      <c r="E75" s="5" t="s">
        <v>74</v>
      </c>
      <c r="F75" s="5" t="s">
        <v>79</v>
      </c>
      <c r="G75" s="5" t="s">
        <v>76</v>
      </c>
      <c r="H75" s="4" t="s">
        <v>76</v>
      </c>
      <c r="I75" s="4" t="s">
        <v>150</v>
      </c>
    </row>
    <row r="76" spans="1:20" ht="18.75" customHeight="1">
      <c r="A76" s="1">
        <v>75</v>
      </c>
      <c r="B76" s="4" t="s">
        <v>5</v>
      </c>
      <c r="C76" s="5">
        <v>16</v>
      </c>
      <c r="D76" s="5" t="s">
        <v>79</v>
      </c>
      <c r="E76" s="5" t="s">
        <v>79</v>
      </c>
      <c r="F76" s="5" t="s">
        <v>79</v>
      </c>
      <c r="G76" s="5" t="s">
        <v>76</v>
      </c>
      <c r="H76" s="4" t="s">
        <v>76</v>
      </c>
      <c r="I76" s="4" t="s">
        <v>147</v>
      </c>
    </row>
    <row r="77" spans="1:20" ht="18.75" customHeight="1">
      <c r="A77" s="1">
        <v>76</v>
      </c>
      <c r="B77" s="4" t="s">
        <v>47</v>
      </c>
      <c r="C77" s="5">
        <v>24</v>
      </c>
      <c r="D77" s="5" t="s">
        <v>79</v>
      </c>
      <c r="E77" s="5" t="s">
        <v>79</v>
      </c>
      <c r="F77" s="5" t="s">
        <v>79</v>
      </c>
      <c r="G77" s="5" t="s">
        <v>76</v>
      </c>
      <c r="H77" s="4" t="s">
        <v>76</v>
      </c>
      <c r="I77" s="4" t="s">
        <v>191</v>
      </c>
    </row>
    <row r="78" spans="1:20" ht="18.75" customHeight="1">
      <c r="A78" s="1">
        <v>77</v>
      </c>
      <c r="B78" s="4" t="s">
        <v>47</v>
      </c>
      <c r="C78" s="5" t="s">
        <v>79</v>
      </c>
      <c r="D78" s="5" t="s">
        <v>79</v>
      </c>
      <c r="E78" s="5" t="s">
        <v>79</v>
      </c>
      <c r="F78" s="5" t="s">
        <v>79</v>
      </c>
      <c r="G78" s="5" t="s">
        <v>76</v>
      </c>
      <c r="H78" s="4" t="s">
        <v>76</v>
      </c>
      <c r="I78" s="4" t="s">
        <v>192</v>
      </c>
    </row>
    <row r="79" spans="1:20" ht="18.75" customHeight="1">
      <c r="A79" s="1">
        <v>78</v>
      </c>
      <c r="B79" s="4" t="s">
        <v>47</v>
      </c>
      <c r="C79" s="5" t="s">
        <v>79</v>
      </c>
      <c r="D79" s="5" t="s">
        <v>79</v>
      </c>
      <c r="E79" s="5" t="s">
        <v>79</v>
      </c>
      <c r="F79" s="5" t="s">
        <v>79</v>
      </c>
      <c r="G79" s="5" t="s">
        <v>76</v>
      </c>
      <c r="H79" s="4" t="s">
        <v>76</v>
      </c>
      <c r="I79" s="4" t="s">
        <v>193</v>
      </c>
    </row>
    <row r="80" spans="1:20" ht="18.75" customHeight="1">
      <c r="A80" s="1">
        <v>79</v>
      </c>
      <c r="B80" s="4" t="s">
        <v>47</v>
      </c>
      <c r="C80" s="5" t="s">
        <v>79</v>
      </c>
      <c r="D80" s="5" t="s">
        <v>79</v>
      </c>
      <c r="E80" s="5" t="s">
        <v>79</v>
      </c>
      <c r="F80" s="5" t="s">
        <v>79</v>
      </c>
      <c r="G80" s="5" t="s">
        <v>76</v>
      </c>
      <c r="H80" s="4" t="s">
        <v>76</v>
      </c>
      <c r="I80" s="4" t="s">
        <v>194</v>
      </c>
    </row>
    <row r="81" spans="1:20" ht="18.75" customHeight="1">
      <c r="A81" s="1">
        <v>80</v>
      </c>
      <c r="B81" s="4" t="s">
        <v>138</v>
      </c>
      <c r="C81" s="5">
        <v>60</v>
      </c>
      <c r="D81" s="5">
        <v>90</v>
      </c>
      <c r="E81" s="5" t="s">
        <v>79</v>
      </c>
      <c r="F81" s="5" t="s">
        <v>79</v>
      </c>
      <c r="G81" s="5" t="s">
        <v>76</v>
      </c>
      <c r="H81" s="4" t="s">
        <v>76</v>
      </c>
      <c r="I81" s="4" t="s">
        <v>98</v>
      </c>
    </row>
    <row r="82" spans="1:20" ht="18.75" customHeight="1">
      <c r="A82" s="1">
        <v>81</v>
      </c>
      <c r="B82" s="4" t="s">
        <v>48</v>
      </c>
      <c r="C82" s="5" t="s">
        <v>79</v>
      </c>
      <c r="D82" s="5" t="s">
        <v>79</v>
      </c>
      <c r="E82" s="5" t="s">
        <v>79</v>
      </c>
      <c r="F82" s="5" t="s">
        <v>79</v>
      </c>
      <c r="G82" s="5" t="s">
        <v>76</v>
      </c>
      <c r="H82" s="4" t="s">
        <v>76</v>
      </c>
      <c r="I82" s="4" t="s">
        <v>173</v>
      </c>
    </row>
    <row r="83" spans="1:20" ht="18.75" customHeight="1">
      <c r="A83" s="1">
        <v>82</v>
      </c>
      <c r="B83" s="4" t="s">
        <v>48</v>
      </c>
      <c r="C83" s="5" t="s">
        <v>79</v>
      </c>
      <c r="D83" s="5" t="s">
        <v>79</v>
      </c>
      <c r="E83" s="5" t="s">
        <v>79</v>
      </c>
      <c r="F83" s="5" t="s">
        <v>79</v>
      </c>
      <c r="G83" s="5" t="s">
        <v>76</v>
      </c>
      <c r="H83" s="4" t="s">
        <v>76</v>
      </c>
      <c r="I83" s="4" t="s">
        <v>174</v>
      </c>
    </row>
    <row r="84" spans="1:20" ht="18.75" customHeight="1">
      <c r="A84" s="1">
        <v>83</v>
      </c>
      <c r="B84" s="4" t="s">
        <v>49</v>
      </c>
      <c r="C84" s="12">
        <v>195</v>
      </c>
      <c r="D84" s="12" t="s">
        <v>79</v>
      </c>
      <c r="E84" s="12" t="s">
        <v>74</v>
      </c>
      <c r="F84" s="12">
        <f>17+8</f>
        <v>25</v>
      </c>
      <c r="G84" s="12" t="s">
        <v>74</v>
      </c>
      <c r="H84" s="4" t="s">
        <v>76</v>
      </c>
      <c r="I84" s="4" t="s">
        <v>162</v>
      </c>
      <c r="T84" s="4"/>
    </row>
    <row r="85" spans="1:20" ht="18.75" customHeight="1">
      <c r="A85" s="1">
        <v>84</v>
      </c>
      <c r="B85" s="4" t="s">
        <v>50</v>
      </c>
      <c r="C85" s="5">
        <f>2*6+3+5</f>
        <v>20</v>
      </c>
      <c r="D85" s="5" t="s">
        <v>79</v>
      </c>
      <c r="E85" s="5" t="s">
        <v>74</v>
      </c>
      <c r="F85" s="5">
        <v>5</v>
      </c>
      <c r="G85" s="5" t="s">
        <v>74</v>
      </c>
      <c r="H85" s="4" t="s">
        <v>76</v>
      </c>
      <c r="I85" s="4" t="s">
        <v>99</v>
      </c>
    </row>
    <row r="86" spans="1:20" ht="18.75" customHeight="1">
      <c r="A86" s="1">
        <v>85</v>
      </c>
      <c r="B86" s="4" t="s">
        <v>71</v>
      </c>
      <c r="C86" s="5">
        <v>60</v>
      </c>
      <c r="D86" s="5" t="s">
        <v>79</v>
      </c>
      <c r="E86" s="5" t="s">
        <v>74</v>
      </c>
      <c r="F86" s="5" t="s">
        <v>79</v>
      </c>
      <c r="G86" s="5" t="s">
        <v>76</v>
      </c>
      <c r="H86" s="4" t="s">
        <v>76</v>
      </c>
    </row>
    <row r="87" spans="1:20" ht="18.75" customHeight="1">
      <c r="A87" s="1">
        <v>86</v>
      </c>
      <c r="B87" s="4" t="s">
        <v>120</v>
      </c>
      <c r="C87" s="5">
        <f>60+15</f>
        <v>75</v>
      </c>
      <c r="D87" s="5">
        <f>135</f>
        <v>135</v>
      </c>
      <c r="E87" s="5" t="s">
        <v>74</v>
      </c>
      <c r="F87" s="5">
        <v>15</v>
      </c>
      <c r="G87" s="5" t="s">
        <v>74</v>
      </c>
      <c r="H87" s="4" t="s">
        <v>76</v>
      </c>
      <c r="I87" s="4" t="s">
        <v>151</v>
      </c>
    </row>
    <row r="88" spans="1:20" ht="18.75" customHeight="1">
      <c r="A88" s="1">
        <v>87</v>
      </c>
      <c r="B88" s="4" t="s">
        <v>51</v>
      </c>
      <c r="C88" s="5">
        <v>30</v>
      </c>
      <c r="D88" s="5" t="s">
        <v>79</v>
      </c>
      <c r="E88" s="5" t="s">
        <v>74</v>
      </c>
      <c r="F88" s="5">
        <v>10</v>
      </c>
      <c r="G88" s="5" t="s">
        <v>74</v>
      </c>
      <c r="H88" s="4" t="s">
        <v>76</v>
      </c>
      <c r="I88" s="4" t="s">
        <v>143</v>
      </c>
    </row>
    <row r="89" spans="1:20" ht="18.75" customHeight="1">
      <c r="A89" s="1">
        <v>88</v>
      </c>
      <c r="B89" s="4" t="s">
        <v>52</v>
      </c>
      <c r="C89" s="5">
        <v>25</v>
      </c>
      <c r="D89" s="5" t="s">
        <v>79</v>
      </c>
      <c r="E89" s="5" t="s">
        <v>74</v>
      </c>
      <c r="F89" s="5" t="s">
        <v>79</v>
      </c>
      <c r="G89" s="5" t="s">
        <v>76</v>
      </c>
      <c r="H89" s="4" t="s">
        <v>76</v>
      </c>
      <c r="I89" s="4" t="s">
        <v>82</v>
      </c>
    </row>
    <row r="90" spans="1:20" ht="18.75" customHeight="1">
      <c r="A90" s="1">
        <v>89</v>
      </c>
      <c r="B90" s="4" t="s">
        <v>72</v>
      </c>
      <c r="C90" s="5">
        <v>45</v>
      </c>
      <c r="D90" s="5" t="s">
        <v>79</v>
      </c>
      <c r="E90" s="5" t="s">
        <v>74</v>
      </c>
      <c r="F90" s="5" t="s">
        <v>79</v>
      </c>
      <c r="G90" s="5" t="s">
        <v>76</v>
      </c>
      <c r="H90" s="4" t="s">
        <v>76</v>
      </c>
    </row>
    <row r="91" spans="1:20" ht="18.75" customHeight="1">
      <c r="A91" s="1">
        <v>90</v>
      </c>
      <c r="B91" s="4" t="s">
        <v>53</v>
      </c>
      <c r="C91" s="5">
        <f>5*12+15</f>
        <v>75</v>
      </c>
      <c r="D91" s="5" t="s">
        <v>79</v>
      </c>
      <c r="E91" s="5" t="s">
        <v>74</v>
      </c>
      <c r="F91" s="5">
        <v>15</v>
      </c>
      <c r="G91" s="5" t="s">
        <v>74</v>
      </c>
      <c r="H91" s="4" t="s">
        <v>76</v>
      </c>
      <c r="I91" s="4" t="s">
        <v>83</v>
      </c>
    </row>
    <row r="92" spans="1:20" ht="18.75" customHeight="1">
      <c r="A92" s="1">
        <v>91</v>
      </c>
      <c r="B92" s="4" t="s">
        <v>179</v>
      </c>
      <c r="C92" s="5">
        <f>2*3*20+15</f>
        <v>135</v>
      </c>
      <c r="D92" s="5" t="s">
        <v>79</v>
      </c>
      <c r="E92" s="5" t="s">
        <v>74</v>
      </c>
      <c r="F92" s="5">
        <v>15</v>
      </c>
      <c r="G92" s="5" t="s">
        <v>74</v>
      </c>
      <c r="H92" s="4" t="s">
        <v>76</v>
      </c>
      <c r="I92" s="4" t="s">
        <v>195</v>
      </c>
    </row>
    <row r="93" spans="1:20" ht="18.75" customHeight="1">
      <c r="A93" s="1">
        <v>92</v>
      </c>
      <c r="B93" s="4" t="s">
        <v>54</v>
      </c>
      <c r="C93" s="5">
        <f>65+43</f>
        <v>108</v>
      </c>
      <c r="D93" s="5">
        <f>120+45</f>
        <v>165</v>
      </c>
      <c r="E93" s="5" t="s">
        <v>74</v>
      </c>
      <c r="F93" s="5">
        <v>43</v>
      </c>
      <c r="G93" s="5" t="s">
        <v>74</v>
      </c>
      <c r="H93" s="4" t="s">
        <v>76</v>
      </c>
      <c r="I93" s="4" t="s">
        <v>175</v>
      </c>
    </row>
    <row r="94" spans="1:20" ht="18.75" customHeight="1">
      <c r="A94" s="1">
        <v>93</v>
      </c>
      <c r="B94" s="4" t="s">
        <v>54</v>
      </c>
      <c r="C94" s="5">
        <f>60+25</f>
        <v>85</v>
      </c>
      <c r="D94" s="5">
        <f>60+25+20</f>
        <v>105</v>
      </c>
      <c r="E94" s="5" t="s">
        <v>74</v>
      </c>
      <c r="F94" s="5">
        <v>25</v>
      </c>
      <c r="G94" s="5" t="s">
        <v>74</v>
      </c>
      <c r="H94" s="4" t="s">
        <v>76</v>
      </c>
      <c r="I94" s="4" t="s">
        <v>176</v>
      </c>
    </row>
    <row r="95" spans="1:20" ht="18.75" customHeight="1">
      <c r="A95" s="1">
        <v>94</v>
      </c>
      <c r="B95" s="4" t="s">
        <v>55</v>
      </c>
      <c r="C95" s="5">
        <f>4*22</f>
        <v>88</v>
      </c>
      <c r="D95" s="5">
        <f>120+30</f>
        <v>150</v>
      </c>
      <c r="E95" s="5" t="s">
        <v>74</v>
      </c>
      <c r="F95" s="5" t="s">
        <v>79</v>
      </c>
      <c r="G95" s="5" t="s">
        <v>76</v>
      </c>
      <c r="H95" s="4" t="s">
        <v>76</v>
      </c>
      <c r="I95" s="4" t="s">
        <v>140</v>
      </c>
    </row>
    <row r="96" spans="1:20" ht="18.75" customHeight="1">
      <c r="A96" s="1">
        <v>95</v>
      </c>
      <c r="B96" s="4" t="s">
        <v>113</v>
      </c>
      <c r="C96" s="5">
        <v>20</v>
      </c>
      <c r="D96" s="5" t="s">
        <v>79</v>
      </c>
      <c r="E96" s="5" t="s">
        <v>79</v>
      </c>
      <c r="F96" s="5" t="s">
        <v>79</v>
      </c>
      <c r="G96" s="5" t="s">
        <v>76</v>
      </c>
      <c r="H96" s="4" t="s">
        <v>76</v>
      </c>
      <c r="I96" s="4" t="s">
        <v>155</v>
      </c>
    </row>
    <row r="97" spans="1:9" ht="18.75" customHeight="1">
      <c r="A97" s="1">
        <v>96</v>
      </c>
      <c r="B97" s="4" t="s">
        <v>56</v>
      </c>
      <c r="C97" s="5" t="s">
        <v>79</v>
      </c>
      <c r="D97" s="5" t="s">
        <v>79</v>
      </c>
      <c r="E97" s="5" t="s">
        <v>79</v>
      </c>
      <c r="F97" s="5" t="s">
        <v>79</v>
      </c>
      <c r="G97" s="5" t="s">
        <v>76</v>
      </c>
      <c r="H97" s="4" t="s">
        <v>76</v>
      </c>
    </row>
    <row r="98" spans="1:9" ht="18.75" customHeight="1">
      <c r="A98" s="1">
        <v>97</v>
      </c>
      <c r="B98" s="4" t="s">
        <v>57</v>
      </c>
      <c r="C98" s="5">
        <f>24+10</f>
        <v>34</v>
      </c>
      <c r="D98" s="5" t="s">
        <v>79</v>
      </c>
      <c r="E98" s="5" t="s">
        <v>74</v>
      </c>
      <c r="F98" s="5">
        <v>10</v>
      </c>
      <c r="G98" s="5" t="s">
        <v>74</v>
      </c>
      <c r="H98" s="4" t="s">
        <v>76</v>
      </c>
    </row>
    <row r="99" spans="1:9" ht="18.75" customHeight="1">
      <c r="A99" s="1">
        <v>98</v>
      </c>
      <c r="B99" s="4" t="s">
        <v>58</v>
      </c>
      <c r="C99" s="5" t="s">
        <v>79</v>
      </c>
      <c r="D99" s="5" t="s">
        <v>79</v>
      </c>
      <c r="E99" s="5" t="s">
        <v>74</v>
      </c>
      <c r="F99" s="5" t="s">
        <v>79</v>
      </c>
      <c r="G99" s="5" t="s">
        <v>76</v>
      </c>
      <c r="H99" s="4" t="s">
        <v>76</v>
      </c>
    </row>
    <row r="100" spans="1:9" ht="18.75" customHeight="1">
      <c r="A100" s="1">
        <v>99</v>
      </c>
      <c r="B100" s="4" t="s">
        <v>73</v>
      </c>
      <c r="C100" s="5">
        <f>3*14+4</f>
        <v>46</v>
      </c>
      <c r="D100" s="5">
        <v>90</v>
      </c>
      <c r="E100" s="5" t="s">
        <v>74</v>
      </c>
      <c r="F100" s="5">
        <v>4</v>
      </c>
      <c r="G100" s="5" t="s">
        <v>74</v>
      </c>
      <c r="H100" s="4" t="s">
        <v>76</v>
      </c>
      <c r="I100" s="4" t="s">
        <v>100</v>
      </c>
    </row>
    <row r="101" spans="1:9" ht="18.75" customHeight="1">
      <c r="A101" s="1">
        <v>100</v>
      </c>
      <c r="B101" s="4" t="s">
        <v>59</v>
      </c>
      <c r="C101" s="5" t="s">
        <v>79</v>
      </c>
      <c r="D101" s="5" t="s">
        <v>79</v>
      </c>
      <c r="E101" s="5" t="s">
        <v>74</v>
      </c>
      <c r="F101" s="5" t="s">
        <v>79</v>
      </c>
      <c r="G101" s="5" t="s">
        <v>76</v>
      </c>
      <c r="H101" s="4" t="s">
        <v>76</v>
      </c>
    </row>
    <row r="102" spans="1:9" ht="18.75" customHeight="1">
      <c r="A102" s="1">
        <v>101</v>
      </c>
      <c r="B102" s="4" t="s">
        <v>60</v>
      </c>
      <c r="C102" s="5">
        <v>90</v>
      </c>
      <c r="D102" s="5" t="s">
        <v>79</v>
      </c>
      <c r="E102" s="5" t="s">
        <v>74</v>
      </c>
      <c r="F102" s="5" t="s">
        <v>79</v>
      </c>
      <c r="G102" s="5" t="s">
        <v>76</v>
      </c>
      <c r="H102" s="4" t="s">
        <v>76</v>
      </c>
      <c r="I102" s="4" t="s">
        <v>196</v>
      </c>
    </row>
    <row r="103" spans="1:9" ht="18.75" customHeight="1">
      <c r="A103" s="1">
        <v>102</v>
      </c>
      <c r="B103" s="4" t="s">
        <v>61</v>
      </c>
      <c r="C103" s="5">
        <f>90+3</f>
        <v>93</v>
      </c>
      <c r="D103" s="5" t="s">
        <v>79</v>
      </c>
      <c r="E103" s="5" t="s">
        <v>74</v>
      </c>
      <c r="F103" s="5">
        <v>3</v>
      </c>
      <c r="G103" s="5" t="s">
        <v>74</v>
      </c>
      <c r="H103" s="4" t="s">
        <v>76</v>
      </c>
    </row>
    <row r="104" spans="1:9" ht="18.75" customHeight="1">
      <c r="A104" s="1">
        <v>103</v>
      </c>
      <c r="B104" s="4" t="s">
        <v>62</v>
      </c>
      <c r="C104" s="5">
        <f>5*2*2</f>
        <v>20</v>
      </c>
      <c r="D104" s="5">
        <v>70</v>
      </c>
      <c r="E104" s="5" t="s">
        <v>74</v>
      </c>
      <c r="F104" s="5">
        <f>2*2</f>
        <v>4</v>
      </c>
      <c r="G104" s="5" t="s">
        <v>74</v>
      </c>
      <c r="H104" s="4" t="s">
        <v>76</v>
      </c>
      <c r="I104" s="4" t="s">
        <v>197</v>
      </c>
    </row>
    <row r="105" spans="1:9" ht="18.75" customHeight="1">
      <c r="A105" s="1">
        <v>104</v>
      </c>
      <c r="B105" s="4" t="s">
        <v>101</v>
      </c>
      <c r="C105" s="5">
        <v>40</v>
      </c>
      <c r="D105" s="5" t="s">
        <v>79</v>
      </c>
      <c r="E105" s="5" t="s">
        <v>74</v>
      </c>
      <c r="F105" s="5" t="s">
        <v>79</v>
      </c>
      <c r="G105" s="5" t="s">
        <v>76</v>
      </c>
      <c r="H105" s="4" t="s">
        <v>76</v>
      </c>
    </row>
    <row r="106" spans="1:9" ht="18.75" customHeight="1">
      <c r="A106" s="1">
        <v>105</v>
      </c>
      <c r="B106" s="4" t="s">
        <v>114</v>
      </c>
      <c r="C106" s="5" t="s">
        <v>79</v>
      </c>
      <c r="D106" s="5">
        <v>180</v>
      </c>
      <c r="E106" s="5" t="s">
        <v>79</v>
      </c>
      <c r="F106" s="5" t="s">
        <v>79</v>
      </c>
      <c r="G106" s="5" t="s">
        <v>76</v>
      </c>
      <c r="H106" s="4" t="s">
        <v>76</v>
      </c>
      <c r="I106" s="4" t="s">
        <v>168</v>
      </c>
    </row>
    <row r="107" spans="1:9" ht="18.75" customHeight="1">
      <c r="A107" s="1">
        <v>106</v>
      </c>
      <c r="B107" s="4" t="s">
        <v>106</v>
      </c>
      <c r="C107" s="5">
        <f>60+10</f>
        <v>70</v>
      </c>
      <c r="D107" s="5" t="s">
        <v>79</v>
      </c>
      <c r="E107" s="5" t="s">
        <v>74</v>
      </c>
      <c r="F107" s="5">
        <v>10</v>
      </c>
      <c r="G107" s="5" t="s">
        <v>74</v>
      </c>
      <c r="H107" s="4" t="s">
        <v>76</v>
      </c>
      <c r="I107" s="4" t="s">
        <v>154</v>
      </c>
    </row>
    <row r="108" spans="1:9" ht="18.75" customHeight="1">
      <c r="A108" s="1">
        <v>107</v>
      </c>
      <c r="B108" s="4" t="s">
        <v>63</v>
      </c>
      <c r="C108" s="5">
        <v>40</v>
      </c>
      <c r="D108" s="5" t="s">
        <v>79</v>
      </c>
      <c r="E108" s="5" t="s">
        <v>74</v>
      </c>
      <c r="F108" s="5" t="s">
        <v>79</v>
      </c>
      <c r="G108" s="5" t="s">
        <v>76</v>
      </c>
      <c r="H108" s="4" t="s">
        <v>76</v>
      </c>
    </row>
    <row r="109" spans="1:9" ht="18.75" customHeight="1">
      <c r="A109" s="1">
        <v>108</v>
      </c>
      <c r="B109" s="4" t="s">
        <v>119</v>
      </c>
      <c r="C109" s="5">
        <v>36</v>
      </c>
      <c r="D109" s="5" t="s">
        <v>79</v>
      </c>
      <c r="E109" s="5" t="s">
        <v>79</v>
      </c>
      <c r="F109" s="5" t="s">
        <v>79</v>
      </c>
      <c r="G109" s="5" t="s">
        <v>76</v>
      </c>
      <c r="H109" s="4" t="s">
        <v>76</v>
      </c>
      <c r="I109" s="4" t="s">
        <v>198</v>
      </c>
    </row>
    <row r="110" spans="1:9" ht="18.75" customHeight="1">
      <c r="A110" s="1">
        <v>109</v>
      </c>
      <c r="B110" s="4" t="s">
        <v>118</v>
      </c>
      <c r="C110" s="5">
        <v>22.5</v>
      </c>
      <c r="D110" s="5" t="s">
        <v>79</v>
      </c>
      <c r="E110" s="5" t="s">
        <v>79</v>
      </c>
      <c r="F110" s="5" t="s">
        <v>79</v>
      </c>
      <c r="G110" s="5" t="s">
        <v>76</v>
      </c>
      <c r="H110" s="4" t="s">
        <v>76</v>
      </c>
      <c r="I110" s="4" t="s">
        <v>199</v>
      </c>
    </row>
    <row r="111" spans="1:9" ht="18.75" customHeight="1">
      <c r="A111" s="1">
        <v>110</v>
      </c>
      <c r="B111" s="4" t="s">
        <v>128</v>
      </c>
      <c r="C111" s="5">
        <f>2*60+51</f>
        <v>171</v>
      </c>
      <c r="D111" s="5" t="s">
        <v>79</v>
      </c>
      <c r="E111" s="5" t="s">
        <v>79</v>
      </c>
      <c r="F111" s="5" t="s">
        <v>79</v>
      </c>
      <c r="G111" s="5" t="s">
        <v>74</v>
      </c>
      <c r="H111" s="4" t="s">
        <v>74</v>
      </c>
      <c r="I111" s="4" t="s">
        <v>200</v>
      </c>
    </row>
    <row r="112" spans="1:9" ht="18.75" customHeight="1">
      <c r="A112" s="1">
        <v>111</v>
      </c>
      <c r="B112" s="4" t="s">
        <v>64</v>
      </c>
      <c r="C112" s="5">
        <f>20+15</f>
        <v>35</v>
      </c>
      <c r="D112" s="5">
        <v>60</v>
      </c>
      <c r="E112" s="5" t="s">
        <v>74</v>
      </c>
      <c r="F112" s="5">
        <v>15</v>
      </c>
      <c r="G112" s="5" t="s">
        <v>74</v>
      </c>
      <c r="H112" s="4" t="s">
        <v>76</v>
      </c>
    </row>
    <row r="113" spans="1:9" ht="18.75" customHeight="1">
      <c r="A113" s="1">
        <v>112</v>
      </c>
      <c r="B113" s="4" t="s">
        <v>117</v>
      </c>
      <c r="C113" s="5">
        <f>45+5</f>
        <v>50</v>
      </c>
      <c r="D113" s="5" t="s">
        <v>79</v>
      </c>
      <c r="E113" s="5" t="s">
        <v>74</v>
      </c>
      <c r="F113" s="5">
        <v>5</v>
      </c>
      <c r="G113" s="5" t="s">
        <v>74</v>
      </c>
      <c r="H113" s="4" t="s">
        <v>76</v>
      </c>
    </row>
    <row r="114" spans="1:9" ht="18.75" customHeight="1">
      <c r="A114" s="1">
        <v>113</v>
      </c>
      <c r="B114" s="4" t="s">
        <v>65</v>
      </c>
      <c r="C114" s="5" t="s">
        <v>79</v>
      </c>
      <c r="D114" s="5">
        <v>52.5</v>
      </c>
      <c r="E114" s="5" t="s">
        <v>74</v>
      </c>
      <c r="F114" s="5" t="s">
        <v>79</v>
      </c>
      <c r="G114" s="5" t="s">
        <v>76</v>
      </c>
      <c r="H114" s="4" t="s">
        <v>76</v>
      </c>
      <c r="I114" s="4" t="s">
        <v>201</v>
      </c>
    </row>
    <row r="115" spans="1:9" ht="18.75" customHeight="1">
      <c r="A115" s="1">
        <v>114</v>
      </c>
      <c r="B115" s="4" t="s">
        <v>66</v>
      </c>
      <c r="C115" s="5">
        <f>2*6+2</f>
        <v>14</v>
      </c>
      <c r="D115" s="5" t="s">
        <v>79</v>
      </c>
      <c r="E115" s="5" t="s">
        <v>74</v>
      </c>
      <c r="F115" s="5">
        <v>2</v>
      </c>
      <c r="G115" s="5" t="s">
        <v>74</v>
      </c>
      <c r="H115" s="4" t="s">
        <v>76</v>
      </c>
      <c r="I115" s="4" t="s">
        <v>153</v>
      </c>
    </row>
    <row r="116" spans="1:9" ht="18.75" customHeight="1">
      <c r="A116" s="1">
        <v>115</v>
      </c>
      <c r="B116" s="4" t="s">
        <v>132</v>
      </c>
      <c r="C116" s="5">
        <v>135</v>
      </c>
      <c r="D116" s="5" t="s">
        <v>79</v>
      </c>
      <c r="E116" s="5" t="s">
        <v>74</v>
      </c>
      <c r="F116" s="5" t="s">
        <v>79</v>
      </c>
      <c r="G116" s="5" t="s">
        <v>76</v>
      </c>
      <c r="H116" s="4" t="s">
        <v>76</v>
      </c>
      <c r="I116" s="4" t="s">
        <v>202</v>
      </c>
    </row>
    <row r="117" spans="1:9" ht="18.75" customHeight="1">
      <c r="A117" s="1">
        <v>116</v>
      </c>
      <c r="B117" s="4" t="s">
        <v>133</v>
      </c>
      <c r="C117" s="5" t="s">
        <v>79</v>
      </c>
      <c r="D117" s="5" t="s">
        <v>79</v>
      </c>
      <c r="E117" s="5" t="s">
        <v>74</v>
      </c>
      <c r="F117" s="5" t="s">
        <v>79</v>
      </c>
      <c r="G117" s="5" t="s">
        <v>76</v>
      </c>
      <c r="H117" s="4" t="s">
        <v>76</v>
      </c>
    </row>
    <row r="118" spans="1:9" ht="18.75" customHeight="1">
      <c r="A118" s="1">
        <v>117</v>
      </c>
      <c r="B118" s="4" t="s">
        <v>134</v>
      </c>
      <c r="C118" s="5">
        <f>8*3</f>
        <v>24</v>
      </c>
      <c r="D118" s="5">
        <v>40</v>
      </c>
      <c r="E118" s="5" t="s">
        <v>79</v>
      </c>
      <c r="F118" s="5" t="s">
        <v>79</v>
      </c>
      <c r="G118" s="5" t="s">
        <v>76</v>
      </c>
      <c r="H118" s="4" t="s">
        <v>76</v>
      </c>
      <c r="I118" s="4" t="s">
        <v>102</v>
      </c>
    </row>
    <row r="119" spans="1:9" ht="18.75" customHeight="1">
      <c r="A119" s="1">
        <v>118</v>
      </c>
      <c r="B119" s="4" t="s">
        <v>67</v>
      </c>
      <c r="C119" s="5">
        <f>90+7</f>
        <v>97</v>
      </c>
      <c r="D119" s="5" t="s">
        <v>79</v>
      </c>
      <c r="E119" s="5" t="s">
        <v>74</v>
      </c>
      <c r="F119" s="5">
        <v>7</v>
      </c>
      <c r="G119" s="5" t="s">
        <v>74</v>
      </c>
      <c r="H119" s="4" t="s">
        <v>76</v>
      </c>
      <c r="I119" s="4" t="s">
        <v>203</v>
      </c>
    </row>
    <row r="120" spans="1:9" ht="18.75" customHeight="1">
      <c r="A120" s="1">
        <v>119</v>
      </c>
      <c r="B120" s="4" t="s">
        <v>135</v>
      </c>
      <c r="C120" s="5">
        <v>45</v>
      </c>
      <c r="D120" s="5" t="s">
        <v>79</v>
      </c>
      <c r="E120" s="5" t="s">
        <v>79</v>
      </c>
      <c r="F120" s="5" t="s">
        <v>79</v>
      </c>
      <c r="G120" s="5" t="s">
        <v>76</v>
      </c>
      <c r="H120" s="4" t="s">
        <v>76</v>
      </c>
      <c r="I120" s="4" t="s">
        <v>204</v>
      </c>
    </row>
    <row r="121" spans="1:9" ht="18.75" customHeight="1">
      <c r="A121" s="1">
        <v>120</v>
      </c>
      <c r="B121" s="4" t="s">
        <v>68</v>
      </c>
      <c r="C121" s="5" t="s">
        <v>79</v>
      </c>
      <c r="D121" s="5">
        <v>120</v>
      </c>
      <c r="E121" s="5" t="s">
        <v>74</v>
      </c>
      <c r="F121" s="5" t="s">
        <v>79</v>
      </c>
      <c r="G121" s="5" t="s">
        <v>76</v>
      </c>
      <c r="H121" s="4" t="s">
        <v>76</v>
      </c>
    </row>
    <row r="122" spans="1:9" ht="18.75" customHeight="1">
      <c r="A122" s="1">
        <v>121</v>
      </c>
      <c r="B122" s="4" t="s">
        <v>115</v>
      </c>
      <c r="C122" s="5" t="s">
        <v>79</v>
      </c>
      <c r="D122" s="5">
        <v>90</v>
      </c>
      <c r="E122" s="5" t="s">
        <v>74</v>
      </c>
      <c r="F122" s="5">
        <v>2</v>
      </c>
      <c r="G122" s="5" t="s">
        <v>76</v>
      </c>
      <c r="H122" s="4" t="s">
        <v>76</v>
      </c>
    </row>
    <row r="123" spans="1:9" ht="18.75" customHeight="1">
      <c r="A123" s="1">
        <v>122</v>
      </c>
      <c r="B123" s="4" t="s">
        <v>136</v>
      </c>
      <c r="C123" s="5">
        <f>4*19+5</f>
        <v>81</v>
      </c>
      <c r="D123" s="5" t="s">
        <v>79</v>
      </c>
      <c r="E123" s="5" t="s">
        <v>74</v>
      </c>
      <c r="F123" s="5">
        <v>5</v>
      </c>
      <c r="G123" s="5" t="s">
        <v>74</v>
      </c>
      <c r="H123" s="4" t="s">
        <v>76</v>
      </c>
      <c r="I123" s="4" t="s">
        <v>163</v>
      </c>
    </row>
    <row r="124" spans="1:9" ht="18.75" customHeight="1">
      <c r="A124" s="1">
        <v>123</v>
      </c>
      <c r="B124" s="4" t="s">
        <v>103</v>
      </c>
      <c r="C124" s="5">
        <v>45</v>
      </c>
      <c r="D124" s="5" t="s">
        <v>79</v>
      </c>
      <c r="E124" s="5" t="s">
        <v>74</v>
      </c>
      <c r="F124" s="5" t="s">
        <v>79</v>
      </c>
      <c r="G124" s="5" t="s">
        <v>76</v>
      </c>
      <c r="H124" s="4" t="s">
        <v>76</v>
      </c>
      <c r="I124" s="4" t="s">
        <v>104</v>
      </c>
    </row>
    <row r="125" spans="1:9" ht="18.75" customHeight="1">
      <c r="A125" s="1">
        <v>124</v>
      </c>
      <c r="B125" s="4" t="s">
        <v>116</v>
      </c>
      <c r="C125" s="5" t="s">
        <v>79</v>
      </c>
      <c r="D125" s="5" t="s">
        <v>79</v>
      </c>
      <c r="E125" s="5" t="s">
        <v>74</v>
      </c>
      <c r="F125" s="5" t="s">
        <v>79</v>
      </c>
      <c r="G125" s="5" t="s">
        <v>76</v>
      </c>
      <c r="H125" s="4" t="s">
        <v>76</v>
      </c>
    </row>
    <row r="126" spans="1:9" ht="18.75" customHeight="1">
      <c r="A126" s="1">
        <v>125</v>
      </c>
      <c r="B126" s="4" t="s">
        <v>137</v>
      </c>
      <c r="C126" s="5">
        <f>60+15</f>
        <v>75</v>
      </c>
      <c r="D126" s="5" t="s">
        <v>79</v>
      </c>
      <c r="E126" s="5" t="s">
        <v>74</v>
      </c>
      <c r="F126" s="5">
        <v>15</v>
      </c>
      <c r="G126" s="5" t="s">
        <v>74</v>
      </c>
      <c r="H126" s="4" t="s">
        <v>76</v>
      </c>
    </row>
    <row r="127" spans="1:9" ht="18.75" customHeight="1">
      <c r="A127" s="1">
        <v>126</v>
      </c>
      <c r="B127" s="4" t="s">
        <v>105</v>
      </c>
      <c r="C127" s="5">
        <f>60+10</f>
        <v>70</v>
      </c>
      <c r="D127" s="5" t="s">
        <v>79</v>
      </c>
      <c r="E127" s="5" t="s">
        <v>74</v>
      </c>
      <c r="F127" s="5">
        <v>10</v>
      </c>
      <c r="G127" s="5" t="s">
        <v>74</v>
      </c>
      <c r="H127" s="4" t="s">
        <v>76</v>
      </c>
      <c r="I127" s="4" t="s">
        <v>154</v>
      </c>
    </row>
    <row r="128" spans="1:9" ht="18.75" customHeight="1">
      <c r="A128" s="1">
        <v>127</v>
      </c>
      <c r="B128" s="4" t="s">
        <v>6</v>
      </c>
      <c r="C128" s="5" t="s">
        <v>79</v>
      </c>
      <c r="D128" s="5" t="s">
        <v>79</v>
      </c>
      <c r="E128" s="5" t="s">
        <v>74</v>
      </c>
      <c r="F128" s="5" t="s">
        <v>79</v>
      </c>
      <c r="G128" s="5" t="s">
        <v>76</v>
      </c>
      <c r="H128" s="4" t="s">
        <v>76</v>
      </c>
      <c r="I128" s="4" t="s">
        <v>177</v>
      </c>
    </row>
    <row r="129" spans="1:9" ht="18.75" customHeight="1">
      <c r="A129" s="1">
        <v>128</v>
      </c>
      <c r="B129" s="4" t="s">
        <v>6</v>
      </c>
      <c r="C129" s="5" t="s">
        <v>79</v>
      </c>
      <c r="D129" s="5" t="s">
        <v>79</v>
      </c>
      <c r="E129" s="5" t="s">
        <v>74</v>
      </c>
      <c r="F129" s="5" t="s">
        <v>79</v>
      </c>
      <c r="G129" s="5" t="s">
        <v>76</v>
      </c>
      <c r="H129" s="4" t="s">
        <v>76</v>
      </c>
      <c r="I129" s="4" t="s">
        <v>178</v>
      </c>
    </row>
    <row r="130" spans="1:9" ht="18.75" customHeight="1">
      <c r="A130" s="1">
        <v>129</v>
      </c>
      <c r="B130" s="4" t="s">
        <v>69</v>
      </c>
      <c r="C130" s="5">
        <f>45+5</f>
        <v>50</v>
      </c>
      <c r="D130" s="5">
        <v>75</v>
      </c>
      <c r="E130" s="5" t="s">
        <v>74</v>
      </c>
      <c r="F130" s="5">
        <v>5</v>
      </c>
      <c r="G130" s="5" t="s">
        <v>74</v>
      </c>
      <c r="H130" s="4" t="s">
        <v>76</v>
      </c>
    </row>
    <row r="132" spans="1:9" ht="18.75" customHeight="1">
      <c r="C132" s="14">
        <f>AVERAGE(C2:C130)</f>
        <v>50.902948717948718</v>
      </c>
      <c r="D132" s="14">
        <f>AVERAGE(D2:D130)</f>
        <v>91.910256410256409</v>
      </c>
      <c r="E132" s="4">
        <f t="shared" ref="E132" si="0">COUNTIF(E2:E130,"y")</f>
        <v>100</v>
      </c>
      <c r="F132" s="14">
        <f>AVERAGE(F2:F130)</f>
        <v>11.787037037037036</v>
      </c>
      <c r="G132" s="4">
        <f>COUNTIF(G2:G130,"y")</f>
        <v>49</v>
      </c>
      <c r="H132" s="4">
        <f>COUNTIF(H2:H130,"y")</f>
        <v>7</v>
      </c>
    </row>
    <row r="133" spans="1:9" ht="18.75" customHeight="1">
      <c r="C133" s="5">
        <f>COUNTIF(C2:C130,"&gt;0")</f>
        <v>91</v>
      </c>
      <c r="D133" s="5">
        <f>COUNTIF(D2:D130,"&gt;0")</f>
        <v>39</v>
      </c>
      <c r="E133" s="4">
        <f t="shared" ref="E133:G133" si="1">COUNTIF(E2:E130,"n")</f>
        <v>0</v>
      </c>
      <c r="F133" s="5">
        <f>COUNTIF(F2:F130,"&gt;0")</f>
        <v>54</v>
      </c>
      <c r="G133" s="4">
        <f t="shared" si="1"/>
        <v>80</v>
      </c>
      <c r="H133" s="4">
        <f>COUNTIF(H2:H130,"n")</f>
        <v>122</v>
      </c>
    </row>
  </sheetData>
  <conditionalFormatting sqref="C2:D130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{7258FEEB-42DE-47B9-9AB7-36CD0EC2255A}</x14:id>
        </ext>
      </extLst>
    </cfRule>
  </conditionalFormatting>
  <conditionalFormatting sqref="H2:H130">
    <cfRule type="cellIs" dxfId="1" priority="2" operator="equal">
      <formula>"y"</formula>
    </cfRule>
  </conditionalFormatting>
  <conditionalFormatting sqref="B2:B130">
    <cfRule type="duplicateValues" dxfId="0" priority="1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258FEEB-42DE-47B9-9AB7-36CD0EC2255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C2:D130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driving time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2021-04-14T03:28:34Z</dcterms:modified>
</cp:coreProperties>
</file>