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waldjongkind\OneDrive\Documenten\PhD BOC TU Delft\Project 1, thesis follow-up\AmDH alcohol production\"/>
    </mc:Choice>
  </mc:AlternateContent>
  <bookViews>
    <workbookView xWindow="0" yWindow="0" windowWidth="28800" windowHeight="11700" activeTab="1"/>
  </bookViews>
  <sheets>
    <sheet name="24h" sheetId="1" r:id="rId1"/>
    <sheet name="4h" sheetId="2" r:id="rId2"/>
    <sheet name="Sheet1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2" l="1"/>
  <c r="N7" i="2"/>
  <c r="G6" i="2"/>
  <c r="G7" i="2"/>
  <c r="G8" i="2"/>
  <c r="G9" i="2"/>
  <c r="G10" i="2"/>
  <c r="G11" i="2"/>
  <c r="G12" i="2"/>
  <c r="G13" i="2"/>
  <c r="G14" i="2"/>
  <c r="G15" i="2"/>
  <c r="G16" i="2"/>
  <c r="G17" i="2"/>
  <c r="F6" i="2"/>
  <c r="F7" i="2"/>
  <c r="F8" i="2"/>
  <c r="F9" i="2"/>
  <c r="F10" i="2"/>
  <c r="F11" i="2"/>
  <c r="F12" i="2"/>
  <c r="F13" i="2"/>
  <c r="F14" i="2"/>
  <c r="F15" i="2"/>
  <c r="F16" i="2"/>
  <c r="F17" i="2"/>
  <c r="K7" i="2"/>
  <c r="L7" i="2" l="1"/>
  <c r="S17" i="2"/>
  <c r="S12" i="2"/>
  <c r="S13" i="2"/>
  <c r="V7" i="2" l="1"/>
  <c r="G5" i="2"/>
  <c r="G4" i="2"/>
  <c r="F4" i="2"/>
  <c r="F5" i="2"/>
  <c r="L6" i="2" l="1"/>
  <c r="K6" i="2"/>
  <c r="S4" i="2"/>
  <c r="S5" i="2"/>
  <c r="S6" i="2"/>
  <c r="S7" i="2"/>
  <c r="S9" i="2"/>
  <c r="S10" i="2"/>
  <c r="S11" i="2"/>
  <c r="S15" i="2"/>
  <c r="S16" i="2"/>
  <c r="S3" i="2"/>
  <c r="V5" i="2" l="1"/>
  <c r="W5" i="2"/>
  <c r="W6" i="2"/>
  <c r="V4" i="2"/>
  <c r="W12" i="2" s="1"/>
  <c r="W8" i="2"/>
  <c r="W4" i="2"/>
  <c r="V6" i="2"/>
  <c r="V8" i="2"/>
  <c r="W7" i="2"/>
  <c r="W10" i="2" l="1"/>
  <c r="W11" i="2"/>
  <c r="K11" i="2"/>
  <c r="L11" i="2" l="1"/>
  <c r="K9" i="2"/>
  <c r="L9" i="2"/>
  <c r="H7" i="2"/>
  <c r="H6" i="2"/>
  <c r="K10" i="2"/>
  <c r="L10" i="2"/>
  <c r="K8" i="2"/>
  <c r="L8" i="2"/>
  <c r="K12" i="2"/>
  <c r="L12" i="2"/>
  <c r="H17" i="2"/>
  <c r="H8" i="2"/>
  <c r="H14" i="2"/>
  <c r="H9" i="2"/>
  <c r="H15" i="2"/>
  <c r="H10" i="2"/>
  <c r="H16" i="2"/>
  <c r="H5" i="2"/>
  <c r="H11" i="2"/>
  <c r="H12" i="2"/>
  <c r="H4" i="2"/>
  <c r="H13" i="2"/>
  <c r="I7" i="1"/>
  <c r="I8" i="1"/>
  <c r="I5" i="1"/>
  <c r="I6" i="1"/>
  <c r="I4" i="1"/>
  <c r="H4" i="1"/>
  <c r="H8" i="1"/>
  <c r="H5" i="1"/>
  <c r="H6" i="1"/>
  <c r="H7" i="1"/>
  <c r="E10" i="1"/>
  <c r="E4" i="1"/>
  <c r="E5" i="1"/>
  <c r="E6" i="1"/>
  <c r="E7" i="1"/>
  <c r="E8" i="1"/>
  <c r="E9" i="1"/>
  <c r="E11" i="1"/>
  <c r="E13" i="1"/>
  <c r="E12" i="1"/>
  <c r="M9" i="2" l="1"/>
  <c r="N9" i="2"/>
  <c r="N10" i="2"/>
  <c r="M10" i="2"/>
  <c r="M8" i="2"/>
  <c r="N8" i="2"/>
  <c r="N6" i="2"/>
  <c r="M6" i="2"/>
  <c r="M11" i="2"/>
  <c r="N11" i="2"/>
  <c r="M12" i="2"/>
  <c r="N12" i="2"/>
</calcChain>
</file>

<file path=xl/sharedStrings.xml><?xml version="1.0" encoding="utf-8"?>
<sst xmlns="http://schemas.openxmlformats.org/spreadsheetml/2006/main" count="30" uniqueCount="16">
  <si>
    <t>ketone</t>
  </si>
  <si>
    <t>alcohol</t>
  </si>
  <si>
    <t>conv</t>
  </si>
  <si>
    <t>stdev</t>
  </si>
  <si>
    <t>pH</t>
  </si>
  <si>
    <t>Conversion (%)</t>
  </si>
  <si>
    <t>Calibration curve</t>
  </si>
  <si>
    <t>mM</t>
  </si>
  <si>
    <t>area</t>
  </si>
  <si>
    <t>IS</t>
  </si>
  <si>
    <t>ratio</t>
  </si>
  <si>
    <t>a</t>
  </si>
  <si>
    <t>b</t>
  </si>
  <si>
    <t>R^2</t>
  </si>
  <si>
    <t>in mM</t>
  </si>
  <si>
    <t>conversion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</si>
</sst>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3" fillId="3" borderId="2" applyNumberFormat="0" applyAlignment="0" applyProtection="0"/>
  </cellStyleXfs>
  <cellXfs count="13">
    <xf numFmtId="0" fontId="0" fillId="0" borderId="0" xfId="0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1" fillId="2" borderId="1" xfId="1"/>
    <xf numFmtId="164" fontId="2" fillId="3" borderId="1" xfId="2" applyNumberFormat="1"/>
    <xf numFmtId="0" fontId="3" fillId="3" borderId="2" xfId="3"/>
    <xf numFmtId="1" fontId="2" fillId="3" borderId="1" xfId="2" applyNumberFormat="1"/>
    <xf numFmtId="2" fontId="2" fillId="3" borderId="1" xfId="2" applyNumberFormat="1"/>
    <xf numFmtId="165" fontId="3" fillId="3" borderId="2" xfId="3" applyNumberFormat="1"/>
    <xf numFmtId="166" fontId="2" fillId="3" borderId="1" xfId="2" applyNumberFormat="1"/>
    <xf numFmtId="2" fontId="3" fillId="3" borderId="2" xfId="3" applyNumberFormat="1"/>
    <xf numFmtId="164" fontId="3" fillId="3" borderId="2" xfId="3" applyNumberFormat="1"/>
  </cellXfs>
  <cellStyles count="4">
    <cellStyle name="Calculation" xfId="2" builtinId="22"/>
    <cellStyle name="Input" xfId="1" builtinId="20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AmDH</a:t>
            </a:r>
            <a:r>
              <a:rPr lang="en-GB" baseline="0"/>
              <a:t> promiscuity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'24h'!$I$4:$I$8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1.092853361593872</c:v>
                  </c:pt>
                  <c:pt idx="3">
                    <c:v>3.8945041024739196E-2</c:v>
                  </c:pt>
                  <c:pt idx="4">
                    <c:v>0.8309932643268878</c:v>
                  </c:pt>
                </c:numCache>
              </c:numRef>
            </c:plus>
            <c:minus>
              <c:numRef>
                <c:f>'24h'!$I$4:$I$8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1.092853361593872</c:v>
                  </c:pt>
                  <c:pt idx="3">
                    <c:v>3.8945041024739196E-2</c:v>
                  </c:pt>
                  <c:pt idx="4">
                    <c:v>0.8309932643268878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'24h'!$G$4:$G$8</c:f>
              <c:numCache>
                <c:formatCode>0.0</c:formatCode>
                <c:ptCount val="5"/>
                <c:pt idx="0">
                  <c:v>7</c:v>
                </c:pt>
                <c:pt idx="1">
                  <c:v>7.5</c:v>
                </c:pt>
                <c:pt idx="2">
                  <c:v>8</c:v>
                </c:pt>
                <c:pt idx="3">
                  <c:v>8.5</c:v>
                </c:pt>
                <c:pt idx="4">
                  <c:v>9</c:v>
                </c:pt>
              </c:numCache>
            </c:numRef>
          </c:cat>
          <c:val>
            <c:numRef>
              <c:f>'24h'!$H$4:$H$8</c:f>
              <c:numCache>
                <c:formatCode>0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99.227235977174459</c:v>
                </c:pt>
                <c:pt idx="3">
                  <c:v>97.824779544043523</c:v>
                </c:pt>
                <c:pt idx="4">
                  <c:v>85.218012726511532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3B-4052-B884-172A4B931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836784"/>
        <c:axId val="441837112"/>
      </c:barChart>
      <c:catAx>
        <c:axId val="441836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37112"/>
        <c:crosses val="autoZero"/>
        <c:auto val="1"/>
        <c:lblAlgn val="ctr"/>
        <c:lblOffset val="100"/>
        <c:noMultiLvlLbl val="0"/>
      </c:catAx>
      <c:valAx>
        <c:axId val="44183711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36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'4h'!$N$6:$N$12</c:f>
                <c:numCache>
                  <c:formatCode>General</c:formatCode>
                  <c:ptCount val="7"/>
                  <c:pt idx="0">
                    <c:v>5.5429437273754732E-2</c:v>
                  </c:pt>
                  <c:pt idx="1">
                    <c:v>2.3984002649842196E-3</c:v>
                  </c:pt>
                  <c:pt idx="2">
                    <c:v>1.6503027486187295E-2</c:v>
                  </c:pt>
                  <c:pt idx="3">
                    <c:v>3.0431369307551446E-2</c:v>
                  </c:pt>
                  <c:pt idx="4">
                    <c:v>7.3708673201333536E-2</c:v>
                  </c:pt>
                  <c:pt idx="5">
                    <c:v>8.68635007704779E-2</c:v>
                  </c:pt>
                  <c:pt idx="6">
                    <c:v>1.2014952728831602E-2</c:v>
                  </c:pt>
                </c:numCache>
              </c:numRef>
            </c:plus>
            <c:minus>
              <c:numRef>
                <c:f>'4h'!$N$6:$N$12</c:f>
                <c:numCache>
                  <c:formatCode>General</c:formatCode>
                  <c:ptCount val="7"/>
                  <c:pt idx="0">
                    <c:v>5.5429437273754732E-2</c:v>
                  </c:pt>
                  <c:pt idx="1">
                    <c:v>2.3984002649842196E-3</c:v>
                  </c:pt>
                  <c:pt idx="2">
                    <c:v>1.6503027486187295E-2</c:v>
                  </c:pt>
                  <c:pt idx="3">
                    <c:v>3.0431369307551446E-2</c:v>
                  </c:pt>
                  <c:pt idx="4">
                    <c:v>7.3708673201333536E-2</c:v>
                  </c:pt>
                  <c:pt idx="5">
                    <c:v>8.68635007704779E-2</c:v>
                  </c:pt>
                  <c:pt idx="6">
                    <c:v>1.2014952728831602E-2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'4h'!$J$6:$J$12</c:f>
              <c:numCache>
                <c:formatCode>0.0</c:formatCode>
                <c:ptCount val="7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  <c:pt idx="6">
                  <c:v>9</c:v>
                </c:pt>
              </c:numCache>
            </c:numRef>
          </c:cat>
          <c:val>
            <c:numRef>
              <c:f>'4h'!$M$6:$M$12</c:f>
              <c:numCache>
                <c:formatCode>0.0</c:formatCode>
                <c:ptCount val="7"/>
                <c:pt idx="0">
                  <c:v>2.4370542186959474</c:v>
                </c:pt>
                <c:pt idx="1">
                  <c:v>2.9793504383854188</c:v>
                </c:pt>
                <c:pt idx="2">
                  <c:v>2.5510366040966126</c:v>
                </c:pt>
                <c:pt idx="3">
                  <c:v>2.3178375849758401</c:v>
                </c:pt>
                <c:pt idx="4">
                  <c:v>2.0500467907882229</c:v>
                </c:pt>
                <c:pt idx="5">
                  <c:v>1.8115502374482184</c:v>
                </c:pt>
                <c:pt idx="6">
                  <c:v>1.0680200994629248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D2-49F9-95F9-1D7F57FD5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96880"/>
        <c:axId val="239598520"/>
      </c:barChart>
      <c:catAx>
        <c:axId val="239596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598520"/>
        <c:crosses val="autoZero"/>
        <c:auto val="1"/>
        <c:lblAlgn val="ctr"/>
        <c:lblOffset val="100"/>
        <c:noMultiLvlLbl val="0"/>
      </c:catAx>
      <c:valAx>
        <c:axId val="239598520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[Cyclohexanol]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596880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'4h'!$U$4:$U$8</c:f>
              <c:numCache>
                <c:formatCode>General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12</c:v>
                </c:pt>
              </c:numCache>
            </c:numRef>
          </c:xVal>
          <c:yVal>
            <c:numRef>
              <c:f>'4h'!$V$4:$V$8</c:f>
              <c:numCache>
                <c:formatCode>0.00</c:formatCode>
                <c:ptCount val="5"/>
                <c:pt idx="0">
                  <c:v>5.8339576017874609E-3</c:v>
                </c:pt>
                <c:pt idx="1">
                  <c:v>6.0810925847664399E-2</c:v>
                </c:pt>
                <c:pt idx="2">
                  <c:v>0.13102028872955782</c:v>
                </c:pt>
                <c:pt idx="3">
                  <c:v>0.31281248032374165</c:v>
                </c:pt>
                <c:pt idx="4">
                  <c:v>0.78545761392659552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99-4904-B6B0-869CEBE2B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332752"/>
        <c:axId val="414329472"/>
      </c:scatterChart>
      <c:valAx>
        <c:axId val="414332752"/>
        <c:scaling>
          <c:orientation val="minMax"/>
          <c:max val="1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[Cyclohexanol]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329472"/>
        <c:crosses val="autoZero"/>
        <c:crossBetween val="midCat"/>
      </c:valAx>
      <c:valAx>
        <c:axId val="414329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Area ratio with IS</a:t>
                </a:r>
              </a:p>
            </c:rich>
          </c:tx>
          <c:layout>
            <c:manualLayout>
              <c:xMode val="edge"/>
              <c:yMode val="edge"/>
              <c:x val="2.2199236398707026E-2"/>
              <c:y val="0.241485126859142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33275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82276</xdr:colOff>
      <xdr:row>9</xdr:row>
      <xdr:rowOff>20364</xdr:rowOff>
    </xdr:from>
    <xdr:to>
      <xdr:col>13</xdr:col>
      <xdr:colOff>387076</xdr:colOff>
      <xdr:row>23</xdr:row>
      <xdr:rowOff>96564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410307</xdr:colOff>
      <xdr:row>20</xdr:row>
      <xdr:rowOff>95248</xdr:rowOff>
    </xdr:from>
    <xdr:to>
      <xdr:col>6</xdr:col>
      <xdr:colOff>505558</xdr:colOff>
      <xdr:row>30</xdr:row>
      <xdr:rowOff>51288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537214</xdr:colOff>
      <xdr:row>17</xdr:row>
      <xdr:rowOff>64509</xdr:rowOff>
    </xdr:from>
    <xdr:to>
      <xdr:col>21</xdr:col>
      <xdr:colOff>211663</xdr:colOff>
      <xdr:row>31</xdr:row>
      <xdr:rowOff>140709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3"/>
  <sheetViews>
    <sheetView zoomScale="85" zoomScaleNormal="85" workbookViewId="0">
      <selection activeCell="F13" sqref="A1:XFD1048576"/>
    </sheetView>
  </sheetViews>
  <sheetFormatPr defaultRowHeight="15" x14ac:dyDescent="0.25"/>
  <cols>
    <col min="8" max="8" width="14.5703125" bestFit="1" customWidth="1"/>
  </cols>
  <sheetData>
    <row r="3" spans="2:9" x14ac:dyDescent="0.25">
      <c r="C3" t="s">
        <v>1</v>
      </c>
      <c r="D3" t="s">
        <v>0</v>
      </c>
      <c r="E3" t="s">
        <v>2</v>
      </c>
      <c r="G3" t="s">
        <v>4</v>
      </c>
      <c r="H3" t="s">
        <v>5</v>
      </c>
      <c r="I3" t="s">
        <v>3</v>
      </c>
    </row>
    <row r="4" spans="2:9" x14ac:dyDescent="0.25">
      <c r="B4">
        <v>7</v>
      </c>
      <c r="C4" s="4">
        <v>53373</v>
      </c>
      <c r="D4" s="4">
        <v>0</v>
      </c>
      <c r="E4" s="5">
        <f t="shared" ref="E4:E13" si="0">C4/(D4+C4)*100</f>
        <v>100</v>
      </c>
      <c r="G4" s="1">
        <v>7</v>
      </c>
      <c r="H4" s="3">
        <f>AVERAGE(E4:E5)</f>
        <v>100</v>
      </c>
      <c r="I4" s="2">
        <f>STDEV(E4:E5)</f>
        <v>0</v>
      </c>
    </row>
    <row r="5" spans="2:9" x14ac:dyDescent="0.25">
      <c r="B5">
        <v>7</v>
      </c>
      <c r="C5" s="4">
        <v>90260</v>
      </c>
      <c r="D5" s="4">
        <v>0</v>
      </c>
      <c r="E5" s="5">
        <f t="shared" si="0"/>
        <v>100</v>
      </c>
      <c r="G5" s="1">
        <v>7.5</v>
      </c>
      <c r="H5" s="3">
        <f>AVERAGE(E6:E7)</f>
        <v>100</v>
      </c>
      <c r="I5" s="2">
        <f>STDEV(E6:E7)</f>
        <v>0</v>
      </c>
    </row>
    <row r="6" spans="2:9" x14ac:dyDescent="0.25">
      <c r="B6">
        <v>7.5</v>
      </c>
      <c r="C6" s="4">
        <v>84730</v>
      </c>
      <c r="D6" s="4">
        <v>0</v>
      </c>
      <c r="E6" s="5">
        <f t="shared" si="0"/>
        <v>100</v>
      </c>
      <c r="G6" s="1">
        <v>8</v>
      </c>
      <c r="H6" s="3">
        <f>AVERAGE(E8:E9)</f>
        <v>99.227235977174459</v>
      </c>
      <c r="I6" s="2">
        <f>STDEV(E8:E9)</f>
        <v>1.092853361593872</v>
      </c>
    </row>
    <row r="7" spans="2:9" x14ac:dyDescent="0.25">
      <c r="B7">
        <v>7.5</v>
      </c>
      <c r="C7" s="4">
        <v>58706</v>
      </c>
      <c r="D7" s="4">
        <v>0</v>
      </c>
      <c r="E7" s="5">
        <f t="shared" si="0"/>
        <v>100</v>
      </c>
      <c r="G7" s="1">
        <v>8.5</v>
      </c>
      <c r="H7" s="3">
        <f>AVERAGE(E10:E11)</f>
        <v>97.824779544043523</v>
      </c>
      <c r="I7" s="2">
        <f>STDEV(E10:E11)</f>
        <v>3.8945041024739196E-2</v>
      </c>
    </row>
    <row r="8" spans="2:9" x14ac:dyDescent="0.25">
      <c r="B8">
        <v>8</v>
      </c>
      <c r="C8" s="4">
        <v>84024</v>
      </c>
      <c r="D8" s="4">
        <v>1319</v>
      </c>
      <c r="E8" s="5">
        <f t="shared" si="0"/>
        <v>98.454471954348918</v>
      </c>
      <c r="G8" s="1">
        <v>9</v>
      </c>
      <c r="H8" s="3">
        <f>AVERAGE(E12:E13)</f>
        <v>85.218012726511532</v>
      </c>
      <c r="I8" s="2">
        <f>STDEV(E12:E13)</f>
        <v>0.8309932643268878</v>
      </c>
    </row>
    <row r="9" spans="2:9" x14ac:dyDescent="0.25">
      <c r="B9">
        <v>8</v>
      </c>
      <c r="C9" s="4">
        <v>82267</v>
      </c>
      <c r="D9" s="4">
        <v>0</v>
      </c>
      <c r="E9" s="5">
        <f t="shared" si="0"/>
        <v>100</v>
      </c>
    </row>
    <row r="10" spans="2:9" x14ac:dyDescent="0.25">
      <c r="B10">
        <v>8.5</v>
      </c>
      <c r="C10" s="4">
        <v>75906</v>
      </c>
      <c r="D10" s="4">
        <v>1666</v>
      </c>
      <c r="E10" s="5">
        <f t="shared" si="0"/>
        <v>97.852317846645704</v>
      </c>
    </row>
    <row r="11" spans="2:9" x14ac:dyDescent="0.25">
      <c r="B11">
        <v>8.5</v>
      </c>
      <c r="C11" s="4">
        <v>78273</v>
      </c>
      <c r="D11" s="4">
        <v>1763</v>
      </c>
      <c r="E11" s="5">
        <f t="shared" si="0"/>
        <v>97.797241241441341</v>
      </c>
    </row>
    <row r="12" spans="2:9" x14ac:dyDescent="0.25">
      <c r="B12">
        <v>9</v>
      </c>
      <c r="C12" s="4">
        <v>68049</v>
      </c>
      <c r="D12" s="4">
        <v>11257</v>
      </c>
      <c r="E12" s="5">
        <f t="shared" si="0"/>
        <v>85.805613698837419</v>
      </c>
    </row>
    <row r="13" spans="2:9" x14ac:dyDescent="0.25">
      <c r="B13">
        <v>9</v>
      </c>
      <c r="C13" s="4">
        <v>61517</v>
      </c>
      <c r="D13" s="4">
        <v>11172</v>
      </c>
      <c r="E13" s="5">
        <f t="shared" si="0"/>
        <v>84.630411754185644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7"/>
  <sheetViews>
    <sheetView tabSelected="1" zoomScale="110" zoomScaleNormal="110" workbookViewId="0">
      <selection activeCell="M11" sqref="M11"/>
    </sheetView>
  </sheetViews>
  <sheetFormatPr defaultRowHeight="15" x14ac:dyDescent="0.25"/>
  <cols>
    <col min="2" max="2" width="9.28515625" bestFit="1" customWidth="1"/>
    <col min="6" max="6" width="9.28515625" bestFit="1" customWidth="1"/>
    <col min="7" max="8" width="7.85546875" bestFit="1" customWidth="1"/>
    <col min="14" max="14" width="6.85546875" bestFit="1" customWidth="1"/>
  </cols>
  <sheetData>
    <row r="1" spans="2:23" x14ac:dyDescent="0.25">
      <c r="P1" t="s">
        <v>6</v>
      </c>
    </row>
    <row r="2" spans="2:23" x14ac:dyDescent="0.25">
      <c r="P2" t="s">
        <v>7</v>
      </c>
      <c r="Q2" t="s">
        <v>8</v>
      </c>
      <c r="R2" t="s">
        <v>9</v>
      </c>
      <c r="S2" t="s">
        <v>10</v>
      </c>
    </row>
    <row r="3" spans="2:23" x14ac:dyDescent="0.25">
      <c r="C3" t="s">
        <v>1</v>
      </c>
      <c r="D3" t="s">
        <v>0</v>
      </c>
      <c r="E3" t="s">
        <v>9</v>
      </c>
      <c r="F3" t="s">
        <v>2</v>
      </c>
      <c r="G3" t="s">
        <v>10</v>
      </c>
      <c r="H3" t="s">
        <v>14</v>
      </c>
      <c r="P3">
        <v>0.1</v>
      </c>
      <c r="Q3" s="4">
        <v>551</v>
      </c>
      <c r="R3" s="4">
        <v>103158</v>
      </c>
      <c r="S3" s="10">
        <f>Q3/R3</f>
        <v>5.3413210802846119E-3</v>
      </c>
      <c r="U3" t="s">
        <v>7</v>
      </c>
      <c r="V3" t="s">
        <v>8</v>
      </c>
      <c r="W3" t="s">
        <v>3</v>
      </c>
    </row>
    <row r="4" spans="2:23" x14ac:dyDescent="0.25">
      <c r="B4">
        <v>6</v>
      </c>
      <c r="C4" s="4">
        <v>15572</v>
      </c>
      <c r="D4" s="4">
        <v>58471</v>
      </c>
      <c r="E4" s="4">
        <v>101799</v>
      </c>
      <c r="F4" s="5">
        <f t="shared" ref="F4:F17" si="0">C4/(D4+C4)*100</f>
        <v>21.031022513944599</v>
      </c>
      <c r="G4" s="8">
        <f>C4/E4</f>
        <v>0.15296810381241466</v>
      </c>
      <c r="H4" s="11">
        <f t="shared" ref="H4:H17" si="1">(G4-$W$11)/$W$10</f>
        <v>2.3978596877223208</v>
      </c>
      <c r="M4" t="s">
        <v>15</v>
      </c>
      <c r="N4" t="s">
        <v>3</v>
      </c>
      <c r="P4">
        <v>0.1</v>
      </c>
      <c r="Q4" s="4">
        <v>632</v>
      </c>
      <c r="R4" s="4">
        <v>110293</v>
      </c>
      <c r="S4" s="10">
        <f t="shared" ref="S4:S17" si="2">Q4/R4</f>
        <v>5.7301913992728456E-3</v>
      </c>
      <c r="U4">
        <v>0.1</v>
      </c>
      <c r="V4" s="11">
        <f>AVERAGE(S3:S5)</f>
        <v>5.8339576017874609E-3</v>
      </c>
      <c r="W4" s="11">
        <f>STDEV(S3:S5)</f>
        <v>5.5188512224836281E-4</v>
      </c>
    </row>
    <row r="5" spans="2:23" x14ac:dyDescent="0.25">
      <c r="B5">
        <v>6</v>
      </c>
      <c r="C5" s="4">
        <v>17018</v>
      </c>
      <c r="D5" s="4">
        <v>57642</v>
      </c>
      <c r="E5" s="4">
        <v>107640</v>
      </c>
      <c r="F5" s="5">
        <f t="shared" si="0"/>
        <v>22.793999464237878</v>
      </c>
      <c r="G5" s="8">
        <f t="shared" ref="G5:G17" si="3">C5/E5</f>
        <v>0.15810107766629505</v>
      </c>
      <c r="H5" s="11">
        <f t="shared" si="1"/>
        <v>2.4762487496695735</v>
      </c>
      <c r="J5" t="s">
        <v>4</v>
      </c>
      <c r="K5" t="s">
        <v>5</v>
      </c>
      <c r="L5" t="s">
        <v>3</v>
      </c>
      <c r="M5" t="s">
        <v>14</v>
      </c>
      <c r="N5" t="s">
        <v>14</v>
      </c>
      <c r="P5">
        <v>0.1</v>
      </c>
      <c r="Q5" s="4">
        <v>570</v>
      </c>
      <c r="R5" s="4">
        <v>88642</v>
      </c>
      <c r="S5" s="10">
        <f t="shared" si="2"/>
        <v>6.4303603258049234E-3</v>
      </c>
      <c r="U5">
        <v>1</v>
      </c>
      <c r="V5" s="11">
        <f>AVERAGE(S6:S7)</f>
        <v>6.0810925847664399E-2</v>
      </c>
      <c r="W5" s="11">
        <f>STDEV(S6:S7)</f>
        <v>8.5235678589673329E-4</v>
      </c>
    </row>
    <row r="6" spans="2:23" x14ac:dyDescent="0.25">
      <c r="B6">
        <v>6.5</v>
      </c>
      <c r="C6" s="4">
        <v>20338</v>
      </c>
      <c r="D6" s="4">
        <v>54579</v>
      </c>
      <c r="E6" s="4">
        <v>106395</v>
      </c>
      <c r="F6" s="5">
        <f t="shared" si="0"/>
        <v>27.147376429915777</v>
      </c>
      <c r="G6" s="8">
        <f t="shared" si="3"/>
        <v>0.19115559941726584</v>
      </c>
      <c r="H6" s="11">
        <f t="shared" si="1"/>
        <v>2.9810463634767888</v>
      </c>
      <c r="J6" s="1">
        <v>6</v>
      </c>
      <c r="K6" s="7">
        <f>AVERAGE(F4:F5)</f>
        <v>21.912510989091238</v>
      </c>
      <c r="L6" s="8">
        <f>STDEV(F4:F5)</f>
        <v>1.2466129566279565</v>
      </c>
      <c r="M6" s="12">
        <f>AVERAGE(H4:H5)</f>
        <v>2.4370542186959474</v>
      </c>
      <c r="N6" s="11">
        <f>STDEV(H4:H5)</f>
        <v>5.5429437273754732E-2</v>
      </c>
      <c r="P6">
        <v>1</v>
      </c>
      <c r="Q6" s="4">
        <v>5321</v>
      </c>
      <c r="R6" s="4">
        <v>86642</v>
      </c>
      <c r="S6" s="10">
        <f t="shared" si="2"/>
        <v>6.1413633110962353E-2</v>
      </c>
      <c r="U6">
        <v>2</v>
      </c>
      <c r="V6" s="11">
        <f>AVERAGE(S9:S11)</f>
        <v>0.13102028872955782</v>
      </c>
      <c r="W6" s="11">
        <f>STDEV(S9:S11)</f>
        <v>7.9630537495156417E-3</v>
      </c>
    </row>
    <row r="7" spans="2:23" x14ac:dyDescent="0.25">
      <c r="B7">
        <v>6.5</v>
      </c>
      <c r="C7" s="4">
        <v>9245</v>
      </c>
      <c r="D7" s="4">
        <v>24991</v>
      </c>
      <c r="E7" s="4">
        <v>48420</v>
      </c>
      <c r="F7" s="5">
        <f t="shared" si="0"/>
        <v>27.003738754527397</v>
      </c>
      <c r="G7" s="8">
        <f t="shared" si="3"/>
        <v>0.19093349855431641</v>
      </c>
      <c r="H7" s="11">
        <f t="shared" si="1"/>
        <v>2.9776545132940488</v>
      </c>
      <c r="J7" s="1">
        <v>6.5</v>
      </c>
      <c r="K7" s="7">
        <f>AVERAGE(F6:F7)</f>
        <v>27.075557592221585</v>
      </c>
      <c r="L7" s="8">
        <f>STDEV(F6:F7)</f>
        <v>0.10156717430099549</v>
      </c>
      <c r="M7" s="12">
        <f>AVERAGE(H6:H7)</f>
        <v>2.9793504383854188</v>
      </c>
      <c r="N7" s="11">
        <f>STDEV(H6:H7)</f>
        <v>2.3984002649842196E-3</v>
      </c>
      <c r="P7">
        <v>1</v>
      </c>
      <c r="Q7" s="4">
        <v>6668</v>
      </c>
      <c r="R7" s="4">
        <v>110749</v>
      </c>
      <c r="S7" s="10">
        <f t="shared" si="2"/>
        <v>6.0208218584366452E-2</v>
      </c>
      <c r="U7">
        <v>5</v>
      </c>
      <c r="V7" s="11">
        <f>AVERAGE(S12:S13)</f>
        <v>0.31281248032374165</v>
      </c>
      <c r="W7" s="11">
        <f>STDEV(S12:S14)</f>
        <v>8.2568741761511362E-3</v>
      </c>
    </row>
    <row r="8" spans="2:23" x14ac:dyDescent="0.25">
      <c r="B8">
        <v>7</v>
      </c>
      <c r="C8" s="4">
        <v>16574</v>
      </c>
      <c r="D8" s="4">
        <v>48962</v>
      </c>
      <c r="E8" s="4">
        <v>102161</v>
      </c>
      <c r="F8" s="5">
        <f t="shared" si="0"/>
        <v>25.2899169921875</v>
      </c>
      <c r="G8" s="8">
        <f t="shared" si="3"/>
        <v>0.16223412065269527</v>
      </c>
      <c r="H8" s="11">
        <f t="shared" si="1"/>
        <v>2.5393672014510216</v>
      </c>
      <c r="J8" s="1">
        <v>7</v>
      </c>
      <c r="K8" s="7">
        <f>AVERAGE(F8:F9)</f>
        <v>25.383650084878798</v>
      </c>
      <c r="L8" s="8">
        <f>STDEV(F8:F9)</f>
        <v>0.13255861092720875</v>
      </c>
      <c r="M8" s="12">
        <f>AVERAGE(H8:H9)</f>
        <v>2.5510366040966126</v>
      </c>
      <c r="N8" s="11">
        <f>STDEV(H8:H9)</f>
        <v>1.6503027486187295E-2</v>
      </c>
      <c r="P8">
        <v>1</v>
      </c>
      <c r="Q8" s="4"/>
      <c r="R8" s="4"/>
      <c r="S8" s="10"/>
      <c r="U8">
        <v>12</v>
      </c>
      <c r="V8" s="11">
        <f>AVERAGE(S15:S17)</f>
        <v>0.78545761392659552</v>
      </c>
      <c r="W8" s="11">
        <f>STDEV(S15:S17)</f>
        <v>7.6790845612647023E-3</v>
      </c>
    </row>
    <row r="9" spans="2:23" x14ac:dyDescent="0.25">
      <c r="B9">
        <v>7</v>
      </c>
      <c r="C9" s="4">
        <v>17038</v>
      </c>
      <c r="D9" s="4">
        <v>49837</v>
      </c>
      <c r="E9" s="4">
        <v>104041</v>
      </c>
      <c r="F9" s="5">
        <f t="shared" si="0"/>
        <v>25.477383177570097</v>
      </c>
      <c r="G9" s="8">
        <f t="shared" si="3"/>
        <v>0.16376236291462021</v>
      </c>
      <c r="H9" s="11">
        <f t="shared" si="1"/>
        <v>2.5627060067422036</v>
      </c>
      <c r="J9" s="1">
        <v>7.5</v>
      </c>
      <c r="K9" s="7">
        <f>AVERAGE(F10:F11)</f>
        <v>23.167734826730133</v>
      </c>
      <c r="L9" s="8">
        <f>STDEV(F10:F11)</f>
        <v>0.1431673635183468</v>
      </c>
      <c r="M9" s="12">
        <f>AVERAGE(H10:H11)</f>
        <v>2.3178375849758401</v>
      </c>
      <c r="N9" s="11">
        <f>STDEV(H10:H11)</f>
        <v>3.0431369307551446E-2</v>
      </c>
      <c r="P9">
        <v>2</v>
      </c>
      <c r="Q9" s="4">
        <v>14292</v>
      </c>
      <c r="R9" s="4">
        <v>108016</v>
      </c>
      <c r="S9" s="10">
        <f t="shared" si="2"/>
        <v>0.13231373129906682</v>
      </c>
    </row>
    <row r="10" spans="2:23" x14ac:dyDescent="0.25">
      <c r="B10">
        <v>7.5</v>
      </c>
      <c r="C10" s="4">
        <v>14726</v>
      </c>
      <c r="D10" s="4">
        <v>48560</v>
      </c>
      <c r="E10" s="4">
        <v>100643</v>
      </c>
      <c r="F10" s="5">
        <f t="shared" si="0"/>
        <v>23.268969440318553</v>
      </c>
      <c r="G10" s="8">
        <f t="shared" si="3"/>
        <v>0.14631916775135875</v>
      </c>
      <c r="H10" s="11">
        <f t="shared" si="1"/>
        <v>2.2963193573776781</v>
      </c>
      <c r="J10" s="1">
        <v>8</v>
      </c>
      <c r="K10" s="7">
        <f>AVERAGE(F12:F13)</f>
        <v>19.725617954307545</v>
      </c>
      <c r="L10" s="8">
        <f>STDEV(F12:F13)</f>
        <v>0.32226025058589042</v>
      </c>
      <c r="M10" s="12">
        <f>AVERAGE(H12:H13)</f>
        <v>2.0500467907882229</v>
      </c>
      <c r="N10" s="11">
        <f>STDEV(H12:H13)</f>
        <v>7.3708673201333536E-2</v>
      </c>
      <c r="P10">
        <v>2</v>
      </c>
      <c r="Q10" s="4">
        <v>13815</v>
      </c>
      <c r="R10" s="4">
        <v>112785</v>
      </c>
      <c r="S10" s="10">
        <f t="shared" si="2"/>
        <v>0.12248969277829498</v>
      </c>
      <c r="V10" s="6" t="s">
        <v>11</v>
      </c>
      <c r="W10" s="9">
        <f>SLOPE(V4:V8,U4:U8)</f>
        <v>6.5480740888752456E-2</v>
      </c>
    </row>
    <row r="11" spans="2:23" x14ac:dyDescent="0.25">
      <c r="B11">
        <v>7.5</v>
      </c>
      <c r="C11" s="4">
        <v>15151</v>
      </c>
      <c r="D11" s="4">
        <v>50533</v>
      </c>
      <c r="E11" s="4">
        <v>101591</v>
      </c>
      <c r="F11" s="5">
        <f t="shared" si="0"/>
        <v>23.066500213141708</v>
      </c>
      <c r="G11" s="8">
        <f t="shared" si="3"/>
        <v>0.14913722672283963</v>
      </c>
      <c r="H11" s="11">
        <f t="shared" si="1"/>
        <v>2.3393558125740017</v>
      </c>
      <c r="J11" s="1">
        <v>8.5</v>
      </c>
      <c r="K11" s="7">
        <f>AVERAGE(F14:F15)</f>
        <v>16.980017889796059</v>
      </c>
      <c r="L11" s="8">
        <f>STDEV(F14:F15)</f>
        <v>0.48916230220298262</v>
      </c>
      <c r="M11" s="12">
        <f>AVERAGE(H14:H15)</f>
        <v>1.8115502374482184</v>
      </c>
      <c r="N11" s="11">
        <f>STDEV(H14:H15)</f>
        <v>8.68635007704779E-2</v>
      </c>
      <c r="P11">
        <v>2</v>
      </c>
      <c r="Q11" s="4">
        <v>13715</v>
      </c>
      <c r="R11" s="4">
        <v>99199</v>
      </c>
      <c r="S11" s="10">
        <f t="shared" si="2"/>
        <v>0.13825744211131161</v>
      </c>
      <c r="V11" s="6" t="s">
        <v>12</v>
      </c>
      <c r="W11" s="9">
        <f>INTERCEPT(V4:V8,U4:U8)</f>
        <v>-4.0455250869155246E-3</v>
      </c>
    </row>
    <row r="12" spans="2:23" x14ac:dyDescent="0.25">
      <c r="B12">
        <v>8</v>
      </c>
      <c r="C12" s="4">
        <v>13362</v>
      </c>
      <c r="D12" s="4">
        <v>55169</v>
      </c>
      <c r="E12" s="4">
        <v>105395</v>
      </c>
      <c r="F12" s="5">
        <f t="shared" si="0"/>
        <v>19.497745545811384</v>
      </c>
      <c r="G12" s="8">
        <f t="shared" si="3"/>
        <v>0.12678020778974336</v>
      </c>
      <c r="H12" s="11">
        <f t="shared" si="1"/>
        <v>1.9979268881352967</v>
      </c>
      <c r="J12" s="1">
        <v>9</v>
      </c>
      <c r="K12" s="7">
        <f>AVERAGE(F16:F17)</f>
        <v>10.086002720498929</v>
      </c>
      <c r="L12" s="8">
        <f>STDEV(F16:F17)</f>
        <v>0.15478262379334196</v>
      </c>
      <c r="M12" s="12">
        <f>AVERAGE(H16:H17)</f>
        <v>1.0680200994629248</v>
      </c>
      <c r="N12" s="11">
        <f>STDEV(H16:H17)</f>
        <v>1.2014952728831602E-2</v>
      </c>
      <c r="P12">
        <v>5</v>
      </c>
      <c r="Q12" s="4">
        <v>10881</v>
      </c>
      <c r="R12" s="4">
        <v>35446</v>
      </c>
      <c r="S12" s="10">
        <f t="shared" si="2"/>
        <v>0.30697398860238106</v>
      </c>
      <c r="V12" s="6" t="s">
        <v>13</v>
      </c>
      <c r="W12" s="9">
        <f>CORREL(U4:U8,V4:V8)</f>
        <v>0.99980802508147448</v>
      </c>
    </row>
    <row r="13" spans="2:23" x14ac:dyDescent="0.25">
      <c r="B13">
        <v>8</v>
      </c>
      <c r="C13" s="4">
        <v>13986</v>
      </c>
      <c r="D13" s="4">
        <v>56107</v>
      </c>
      <c r="E13" s="4">
        <v>104681</v>
      </c>
      <c r="F13" s="5">
        <f t="shared" si="0"/>
        <v>19.953490362803702</v>
      </c>
      <c r="G13" s="8">
        <f t="shared" si="3"/>
        <v>0.13360590747126985</v>
      </c>
      <c r="H13" s="11">
        <f t="shared" si="1"/>
        <v>2.1021666934411489</v>
      </c>
      <c r="P13">
        <v>5</v>
      </c>
      <c r="Q13" s="4">
        <v>34732</v>
      </c>
      <c r="R13" s="4">
        <v>108997</v>
      </c>
      <c r="S13" s="10">
        <f t="shared" si="2"/>
        <v>0.31865097204510218</v>
      </c>
    </row>
    <row r="14" spans="2:23" x14ac:dyDescent="0.25">
      <c r="B14">
        <v>8.5</v>
      </c>
      <c r="C14" s="4">
        <v>11231</v>
      </c>
      <c r="D14" s="4">
        <v>53591</v>
      </c>
      <c r="E14" s="4">
        <v>94698</v>
      </c>
      <c r="F14" s="5">
        <f t="shared" si="0"/>
        <v>17.325907870784611</v>
      </c>
      <c r="G14" s="8">
        <f t="shared" si="3"/>
        <v>0.11859806965300218</v>
      </c>
      <c r="H14" s="11">
        <f t="shared" si="1"/>
        <v>1.8729720078806262</v>
      </c>
      <c r="P14">
        <v>5</v>
      </c>
      <c r="Q14" s="4"/>
      <c r="R14" s="4"/>
      <c r="S14" s="10"/>
    </row>
    <row r="15" spans="2:23" x14ac:dyDescent="0.25">
      <c r="B15">
        <v>8.5</v>
      </c>
      <c r="C15" s="4">
        <v>10565</v>
      </c>
      <c r="D15" s="4">
        <v>52949</v>
      </c>
      <c r="E15" s="4">
        <v>95564</v>
      </c>
      <c r="F15" s="5">
        <f t="shared" si="0"/>
        <v>16.634127908807507</v>
      </c>
      <c r="G15" s="8">
        <f t="shared" si="3"/>
        <v>0.11055418358377632</v>
      </c>
      <c r="H15" s="11">
        <f t="shared" si="1"/>
        <v>1.7501284670158106</v>
      </c>
      <c r="P15">
        <v>12</v>
      </c>
      <c r="Q15" s="4">
        <v>75288</v>
      </c>
      <c r="R15" s="4">
        <v>96769</v>
      </c>
      <c r="S15" s="10">
        <f t="shared" si="2"/>
        <v>0.77801775361944425</v>
      </c>
    </row>
    <row r="16" spans="2:23" x14ac:dyDescent="0.25">
      <c r="B16">
        <v>9</v>
      </c>
      <c r="C16" s="4">
        <v>6851</v>
      </c>
      <c r="D16" s="4">
        <v>61820</v>
      </c>
      <c r="E16" s="4">
        <v>103107</v>
      </c>
      <c r="F16" s="5">
        <f t="shared" si="0"/>
        <v>9.9765548776048103</v>
      </c>
      <c r="G16" s="8">
        <f t="shared" si="3"/>
        <v>6.6445537160425575E-2</v>
      </c>
      <c r="H16" s="11">
        <f t="shared" si="1"/>
        <v>1.0765159540131175</v>
      </c>
      <c r="P16">
        <v>12</v>
      </c>
      <c r="Q16" s="4">
        <v>46450</v>
      </c>
      <c r="R16" s="4">
        <v>59172</v>
      </c>
      <c r="S16" s="10">
        <f t="shared" si="2"/>
        <v>0.78499966200229843</v>
      </c>
    </row>
    <row r="17" spans="2:19" x14ac:dyDescent="0.25">
      <c r="B17">
        <v>9</v>
      </c>
      <c r="C17" s="4">
        <v>6750</v>
      </c>
      <c r="D17" s="4">
        <v>59456</v>
      </c>
      <c r="E17" s="4">
        <v>103317</v>
      </c>
      <c r="F17" s="5">
        <f t="shared" si="0"/>
        <v>10.195450563393047</v>
      </c>
      <c r="G17" s="8">
        <f t="shared" si="3"/>
        <v>6.5332907459566186E-2</v>
      </c>
      <c r="H17" s="11">
        <f t="shared" si="1"/>
        <v>1.0595242449127322</v>
      </c>
      <c r="P17">
        <v>12</v>
      </c>
      <c r="Q17" s="4">
        <v>75890</v>
      </c>
      <c r="R17" s="4">
        <v>95657</v>
      </c>
      <c r="S17" s="10">
        <f t="shared" si="2"/>
        <v>0.79335542615804389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6" sqref="C6:I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24h</vt:lpstr>
      <vt:lpstr>4h</vt:lpstr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2022-05-20T06:39:03Z</dcterms:created>
  <dcterms:modified xsi:type="dcterms:W3CDTF">2022-06-23T11:50:57Z</dcterms:modified>
</cp:coreProperties>
</file>