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90" windowWidth="25440" windowHeight="12585"/>
  </bookViews>
  <sheets>
    <sheet name="Quarry exercise" sheetId="1" r:id="rId1"/>
  </sheets>
  <calcPr calcId="145621"/>
</workbook>
</file>

<file path=xl/calcChain.xml><?xml version="1.0" encoding="utf-8"?>
<calcChain xmlns="http://schemas.openxmlformats.org/spreadsheetml/2006/main">
  <c r="L43" i="1"/>
  <c r="L42"/>
  <c r="J42"/>
  <c r="K42"/>
  <c r="I45"/>
  <c r="I44"/>
  <c r="I43"/>
  <c r="I42"/>
  <c r="W51" l="1"/>
  <c r="V51"/>
  <c r="X51" s="1"/>
  <c r="V50"/>
  <c r="W50" s="1"/>
  <c r="W49"/>
  <c r="V49"/>
  <c r="X49" s="1"/>
  <c r="X48"/>
  <c r="V48"/>
  <c r="W48" s="1"/>
  <c r="X47"/>
  <c r="W47"/>
  <c r="V47"/>
  <c r="S48"/>
  <c r="S49"/>
  <c r="S50"/>
  <c r="S51"/>
  <c r="S47"/>
  <c r="J48"/>
  <c r="J49"/>
  <c r="J50"/>
  <c r="J51"/>
  <c r="J52"/>
  <c r="J53"/>
  <c r="J54"/>
  <c r="J55"/>
  <c r="J47"/>
  <c r="I48"/>
  <c r="I49"/>
  <c r="I50"/>
  <c r="I51"/>
  <c r="I52"/>
  <c r="I53"/>
  <c r="I54"/>
  <c r="I55"/>
  <c r="I47"/>
  <c r="H48"/>
  <c r="H49"/>
  <c r="H50"/>
  <c r="H51"/>
  <c r="H52"/>
  <c r="H53"/>
  <c r="H54"/>
  <c r="H55"/>
  <c r="H47"/>
  <c r="B80"/>
  <c r="B77"/>
  <c r="B79"/>
  <c r="C67"/>
  <c r="D67"/>
  <c r="E67"/>
  <c r="F67"/>
  <c r="G67"/>
  <c r="H67"/>
  <c r="I67"/>
  <c r="J67"/>
  <c r="B67"/>
  <c r="AA41"/>
  <c r="Y41"/>
  <c r="Z41" s="1"/>
  <c r="W41"/>
  <c r="AA40"/>
  <c r="Y40"/>
  <c r="Z40" s="1"/>
  <c r="W40"/>
  <c r="AA39"/>
  <c r="Y39"/>
  <c r="Z39" s="1"/>
  <c r="W39"/>
  <c r="AA38"/>
  <c r="Y38"/>
  <c r="Z38" s="1"/>
  <c r="W38"/>
  <c r="AA37"/>
  <c r="Y37"/>
  <c r="Z37" s="1"/>
  <c r="W37"/>
  <c r="AA36"/>
  <c r="Y36"/>
  <c r="Z36" s="1"/>
  <c r="W36"/>
  <c r="AA35"/>
  <c r="Y35"/>
  <c r="Z35" s="1"/>
  <c r="W35"/>
  <c r="AA34"/>
  <c r="Y34"/>
  <c r="Z34" s="1"/>
  <c r="W34"/>
  <c r="AA33"/>
  <c r="Y33"/>
  <c r="Z33" s="1"/>
  <c r="W33"/>
  <c r="AA32"/>
  <c r="Y32"/>
  <c r="Z32" s="1"/>
  <c r="W32"/>
  <c r="AA31"/>
  <c r="Y31"/>
  <c r="Z31" s="1"/>
  <c r="W31"/>
  <c r="AA30"/>
  <c r="Y30"/>
  <c r="Z30" s="1"/>
  <c r="W30"/>
  <c r="AA29"/>
  <c r="Y29"/>
  <c r="Z29" s="1"/>
  <c r="W29"/>
  <c r="AA28"/>
  <c r="Y28"/>
  <c r="Z28" s="1"/>
  <c r="W28"/>
  <c r="AA27"/>
  <c r="Y27"/>
  <c r="Z27" s="1"/>
  <c r="W27"/>
  <c r="AA26"/>
  <c r="Y26"/>
  <c r="Z26" s="1"/>
  <c r="W26"/>
  <c r="AA25"/>
  <c r="Y25"/>
  <c r="Z25" s="1"/>
  <c r="W25"/>
  <c r="AA24"/>
  <c r="Y24"/>
  <c r="Z24" s="1"/>
  <c r="W24"/>
  <c r="AA23"/>
  <c r="Y23"/>
  <c r="Z23" s="1"/>
  <c r="W23"/>
  <c r="AA22"/>
  <c r="Y22"/>
  <c r="Z22" s="1"/>
  <c r="W22"/>
  <c r="AA21"/>
  <c r="Y21"/>
  <c r="Z21" s="1"/>
  <c r="W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21"/>
  <c r="L25"/>
  <c r="L29"/>
  <c r="L33"/>
  <c r="L37"/>
  <c r="L41"/>
  <c r="L21"/>
  <c r="K22"/>
  <c r="L22" s="1"/>
  <c r="K23"/>
  <c r="L23" s="1"/>
  <c r="K24"/>
  <c r="L24" s="1"/>
  <c r="K25"/>
  <c r="K26"/>
  <c r="L26" s="1"/>
  <c r="K27"/>
  <c r="L27" s="1"/>
  <c r="K28"/>
  <c r="L28" s="1"/>
  <c r="K29"/>
  <c r="K30"/>
  <c r="L30" s="1"/>
  <c r="K31"/>
  <c r="L31" s="1"/>
  <c r="K32"/>
  <c r="L32" s="1"/>
  <c r="K33"/>
  <c r="K34"/>
  <c r="L34" s="1"/>
  <c r="K35"/>
  <c r="L35" s="1"/>
  <c r="K36"/>
  <c r="L36" s="1"/>
  <c r="K37"/>
  <c r="K38"/>
  <c r="L38" s="1"/>
  <c r="K39"/>
  <c r="L39" s="1"/>
  <c r="K40"/>
  <c r="L40" s="1"/>
  <c r="K41"/>
  <c r="K21"/>
  <c r="C3"/>
  <c r="C4"/>
  <c r="C2"/>
  <c r="B4"/>
  <c r="B2"/>
  <c r="I22"/>
  <c r="F68" s="1"/>
  <c r="I23"/>
  <c r="I24"/>
  <c r="I25"/>
  <c r="I26"/>
  <c r="I27"/>
  <c r="I28"/>
  <c r="I29"/>
  <c r="I30"/>
  <c r="I31"/>
  <c r="I32"/>
  <c r="I33"/>
  <c r="I34"/>
  <c r="I35"/>
  <c r="I36"/>
  <c r="I37"/>
  <c r="I38"/>
  <c r="I39"/>
  <c r="I40"/>
  <c r="I41"/>
  <c r="I21"/>
  <c r="I69" l="1"/>
  <c r="E69"/>
  <c r="I68"/>
  <c r="E68"/>
  <c r="B68"/>
  <c r="H69"/>
  <c r="D69"/>
  <c r="H68"/>
  <c r="D68"/>
  <c r="B69"/>
  <c r="B70" s="1"/>
  <c r="G69"/>
  <c r="C69"/>
  <c r="G68"/>
  <c r="C68"/>
  <c r="C70" s="1"/>
  <c r="J69"/>
  <c r="F69"/>
  <c r="F70" s="1"/>
  <c r="J68"/>
  <c r="X50"/>
  <c r="I70" l="1"/>
  <c r="J70"/>
  <c r="G70"/>
  <c r="D70"/>
  <c r="H70"/>
  <c r="E70"/>
</calcChain>
</file>

<file path=xl/sharedStrings.xml><?xml version="1.0" encoding="utf-8"?>
<sst xmlns="http://schemas.openxmlformats.org/spreadsheetml/2006/main" count="102" uniqueCount="73">
  <si>
    <t>Joost</t>
  </si>
  <si>
    <t>Herm-Jan</t>
  </si>
  <si>
    <t>Jan-Kees</t>
  </si>
  <si>
    <t>Stefan</t>
  </si>
  <si>
    <t>Teodora</t>
  </si>
  <si>
    <t>Adil</t>
  </si>
  <si>
    <t>Bart</t>
  </si>
  <si>
    <t>Stefina</t>
  </si>
  <si>
    <t>Estimates dn50:</t>
  </si>
  <si>
    <t>(cm)</t>
  </si>
  <si>
    <t>Stone nr</t>
  </si>
  <si>
    <t>X</t>
  </si>
  <si>
    <t>Y</t>
  </si>
  <si>
    <t>Z</t>
  </si>
  <si>
    <t>Estimating big stones</t>
  </si>
  <si>
    <t>Blockiness</t>
  </si>
  <si>
    <t>Blockiness (%)</t>
  </si>
  <si>
    <t>Stone number</t>
  </si>
  <si>
    <t>Guessed avg weight: 2 tons</t>
  </si>
  <si>
    <t>Total size of stock: 75 x 35 m with avg height of 3 m and porosity of 0,3 = estimated total of 6000 tons</t>
  </si>
  <si>
    <t>B</t>
  </si>
  <si>
    <t>H</t>
  </si>
  <si>
    <t>Data from group who did first estimating/measuring big rock size, later weighing and measuring smaller stones</t>
  </si>
  <si>
    <t>Group 2</t>
  </si>
  <si>
    <t>Greta</t>
  </si>
  <si>
    <t>Wilbert</t>
  </si>
  <si>
    <t>CH</t>
  </si>
  <si>
    <t>Dongo</t>
  </si>
  <si>
    <t>Daria</t>
  </si>
  <si>
    <t>Venci</t>
  </si>
  <si>
    <t>Pim</t>
  </si>
  <si>
    <t>Ester</t>
  </si>
  <si>
    <t>Jawid</t>
  </si>
  <si>
    <t>Vladi</t>
  </si>
  <si>
    <t>Weight (kg)</t>
  </si>
  <si>
    <t>Longest (cm)</t>
  </si>
  <si>
    <t>Shortest (cm)</t>
  </si>
  <si>
    <t>X (cm)</t>
  </si>
  <si>
    <t>Y (cm)</t>
  </si>
  <si>
    <t>Z (cm)</t>
  </si>
  <si>
    <t>Guessed avg weight:</t>
  </si>
  <si>
    <t>Total size of stock: 76 x 40 m with avg height of 2,75 m and porosity of 0,4 and empty space of 0,3</t>
  </si>
  <si>
    <t>Estimated mass = 8000 tons</t>
  </si>
  <si>
    <t>Elongation</t>
  </si>
  <si>
    <t>Weigth (g)</t>
  </si>
  <si>
    <t>Volume stone (ml)</t>
  </si>
  <si>
    <t>Stone 1</t>
  </si>
  <si>
    <t>Stone 2</t>
  </si>
  <si>
    <t>Volume</t>
  </si>
  <si>
    <t>Density (kg/m^3)</t>
  </si>
  <si>
    <t>Volume (m^3)</t>
  </si>
  <si>
    <t>Dn</t>
  </si>
  <si>
    <t>A</t>
  </si>
  <si>
    <t>C</t>
  </si>
  <si>
    <t>D</t>
  </si>
  <si>
    <t>BLcm</t>
  </si>
  <si>
    <t>1/dm</t>
  </si>
  <si>
    <t>sigma</t>
  </si>
  <si>
    <t>Param</t>
  </si>
  <si>
    <t>1:1.5</t>
  </si>
  <si>
    <t>1:2</t>
  </si>
  <si>
    <t>1:3</t>
  </si>
  <si>
    <t>Single layer porosity nv</t>
  </si>
  <si>
    <t>Singe layer thickness kt</t>
  </si>
  <si>
    <t>Double layer porosity nv</t>
  </si>
  <si>
    <t>wr</t>
  </si>
  <si>
    <t>W</t>
  </si>
  <si>
    <t>Kd</t>
  </si>
  <si>
    <t>Sr</t>
  </si>
  <si>
    <t>1/tan(theta)</t>
  </si>
  <si>
    <t>Weigth</t>
  </si>
  <si>
    <t>max</t>
  </si>
  <si>
    <t>min</t>
  </si>
</sst>
</file>

<file path=xl/styles.xml><?xml version="1.0" encoding="utf-8"?>
<styleSheet xmlns="http://schemas.openxmlformats.org/spreadsheetml/2006/main">
  <numFmts count="1">
    <numFmt numFmtId="164" formatCode="0.0000"/>
  </numFmts>
  <fonts count="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2" borderId="0" applyNumberFormat="0" applyBorder="0" applyAlignment="0" applyProtection="0"/>
  </cellStyleXfs>
  <cellXfs count="5">
    <xf numFmtId="0" fontId="0" fillId="0" borderId="0" xfId="0"/>
    <xf numFmtId="0" fontId="1" fillId="0" borderId="0" xfId="0" applyFont="1"/>
    <xf numFmtId="49" fontId="0" fillId="0" borderId="0" xfId="0" applyNumberFormat="1"/>
    <xf numFmtId="0" fontId="2" fillId="2" borderId="0" xfId="1"/>
    <xf numFmtId="164" fontId="0" fillId="0" borderId="0" xfId="0" applyNumberFormat="1"/>
  </cellXfs>
  <cellStyles count="2">
    <cellStyle name="Good" xfId="1" builtinId="2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80"/>
  <sheetViews>
    <sheetView tabSelected="1" zoomScale="85" zoomScaleNormal="85" workbookViewId="0">
      <selection activeCell="E12" sqref="E12"/>
    </sheetView>
  </sheetViews>
  <sheetFormatPr defaultRowHeight="15"/>
  <cols>
    <col min="1" max="1" width="17.5703125" customWidth="1"/>
    <col min="2" max="2" width="11" bestFit="1" customWidth="1"/>
  </cols>
  <sheetData>
    <row r="1" spans="1:16">
      <c r="B1" t="s">
        <v>46</v>
      </c>
      <c r="C1" t="s">
        <v>47</v>
      </c>
    </row>
    <row r="2" spans="1:16">
      <c r="A2" t="s">
        <v>45</v>
      </c>
      <c r="B2">
        <f>750-600</f>
        <v>150</v>
      </c>
      <c r="C2">
        <f>770-600</f>
        <v>170</v>
      </c>
    </row>
    <row r="3" spans="1:16">
      <c r="A3" t="s">
        <v>44</v>
      </c>
      <c r="B3">
        <v>333</v>
      </c>
      <c r="C3">
        <f>400</f>
        <v>400</v>
      </c>
    </row>
    <row r="4" spans="1:16">
      <c r="A4" t="s">
        <v>49</v>
      </c>
      <c r="B4">
        <f>(B3*10^-3)/(B2*10^-6)</f>
        <v>2220.0000000000005</v>
      </c>
      <c r="C4">
        <f>(C3*10^-3)/(C2*10^-6)</f>
        <v>2352.9411764705887</v>
      </c>
    </row>
    <row r="6" spans="1:16">
      <c r="A6" t="s">
        <v>22</v>
      </c>
      <c r="O6" t="s">
        <v>23</v>
      </c>
    </row>
    <row r="8" spans="1:16">
      <c r="A8" s="1" t="s">
        <v>8</v>
      </c>
      <c r="B8" t="s">
        <v>9</v>
      </c>
      <c r="O8" s="1" t="s">
        <v>8</v>
      </c>
      <c r="P8" t="s">
        <v>9</v>
      </c>
    </row>
    <row r="9" spans="1:16">
      <c r="A9" t="s">
        <v>0</v>
      </c>
      <c r="B9">
        <v>25</v>
      </c>
      <c r="O9" t="s">
        <v>24</v>
      </c>
      <c r="P9">
        <v>20</v>
      </c>
    </row>
    <row r="10" spans="1:16">
      <c r="A10" t="s">
        <v>1</v>
      </c>
      <c r="B10">
        <v>22</v>
      </c>
      <c r="O10" t="s">
        <v>25</v>
      </c>
      <c r="P10">
        <v>24</v>
      </c>
    </row>
    <row r="11" spans="1:16">
      <c r="A11" t="s">
        <v>2</v>
      </c>
      <c r="B11">
        <v>22</v>
      </c>
      <c r="O11" t="s">
        <v>26</v>
      </c>
      <c r="P11">
        <v>16</v>
      </c>
    </row>
    <row r="12" spans="1:16">
      <c r="A12" t="s">
        <v>3</v>
      </c>
      <c r="B12">
        <v>20</v>
      </c>
      <c r="O12" t="s">
        <v>27</v>
      </c>
      <c r="P12">
        <v>23</v>
      </c>
    </row>
    <row r="13" spans="1:16">
      <c r="A13" t="s">
        <v>4</v>
      </c>
      <c r="B13">
        <v>30</v>
      </c>
      <c r="O13" t="s">
        <v>28</v>
      </c>
      <c r="P13">
        <v>20</v>
      </c>
    </row>
    <row r="14" spans="1:16">
      <c r="A14" t="s">
        <v>5</v>
      </c>
      <c r="B14">
        <v>25</v>
      </c>
      <c r="O14" t="s">
        <v>29</v>
      </c>
      <c r="P14">
        <v>21.7</v>
      </c>
    </row>
    <row r="15" spans="1:16">
      <c r="A15" t="s">
        <v>6</v>
      </c>
      <c r="B15">
        <v>20</v>
      </c>
      <c r="O15" t="s">
        <v>30</v>
      </c>
      <c r="P15">
        <v>25</v>
      </c>
    </row>
    <row r="16" spans="1:16">
      <c r="A16" t="s">
        <v>7</v>
      </c>
      <c r="B16">
        <v>23</v>
      </c>
      <c r="O16" t="s">
        <v>31</v>
      </c>
      <c r="P16">
        <v>28</v>
      </c>
    </row>
    <row r="17" spans="1:27">
      <c r="O17" t="s">
        <v>32</v>
      </c>
      <c r="P17">
        <v>30</v>
      </c>
    </row>
    <row r="18" spans="1:27">
      <c r="O18" t="s">
        <v>33</v>
      </c>
      <c r="P18">
        <v>32</v>
      </c>
    </row>
    <row r="20" spans="1:27">
      <c r="A20" t="s">
        <v>10</v>
      </c>
      <c r="B20" t="s">
        <v>34</v>
      </c>
      <c r="C20" t="s">
        <v>35</v>
      </c>
      <c r="D20" t="s">
        <v>36</v>
      </c>
      <c r="E20" t="s">
        <v>37</v>
      </c>
      <c r="F20" t="s">
        <v>38</v>
      </c>
      <c r="G20" t="s">
        <v>39</v>
      </c>
      <c r="I20" t="s">
        <v>43</v>
      </c>
      <c r="K20" t="s">
        <v>50</v>
      </c>
      <c r="L20" t="s">
        <v>15</v>
      </c>
      <c r="M20" t="s">
        <v>51</v>
      </c>
      <c r="O20" t="s">
        <v>10</v>
      </c>
      <c r="P20" t="s">
        <v>34</v>
      </c>
      <c r="Q20" t="s">
        <v>35</v>
      </c>
      <c r="R20" t="s">
        <v>36</v>
      </c>
      <c r="S20" t="s">
        <v>37</v>
      </c>
      <c r="T20" t="s">
        <v>38</v>
      </c>
      <c r="U20" t="s">
        <v>39</v>
      </c>
      <c r="W20" t="s">
        <v>43</v>
      </c>
      <c r="Y20" t="s">
        <v>50</v>
      </c>
      <c r="Z20" t="s">
        <v>15</v>
      </c>
      <c r="AA20" t="s">
        <v>51</v>
      </c>
    </row>
    <row r="21" spans="1:27">
      <c r="A21">
        <v>1</v>
      </c>
      <c r="B21">
        <v>22</v>
      </c>
      <c r="C21">
        <v>30</v>
      </c>
      <c r="D21">
        <v>17</v>
      </c>
      <c r="E21">
        <v>32</v>
      </c>
      <c r="F21">
        <v>20</v>
      </c>
      <c r="G21">
        <v>30</v>
      </c>
      <c r="I21">
        <f>C21/D21</f>
        <v>1.7647058823529411</v>
      </c>
      <c r="K21">
        <f>B21/$B$4</f>
        <v>9.9099099099099076E-3</v>
      </c>
      <c r="L21">
        <f>K21/(E21/100*F21/100*G21/100)</f>
        <v>0.51614114114114107</v>
      </c>
      <c r="M21">
        <f>(B21/$B$4)^(1/3)</f>
        <v>0.21479453896087541</v>
      </c>
      <c r="O21">
        <v>1</v>
      </c>
      <c r="P21">
        <v>24</v>
      </c>
      <c r="Q21">
        <v>30</v>
      </c>
      <c r="R21">
        <v>20</v>
      </c>
      <c r="S21">
        <v>33</v>
      </c>
      <c r="T21">
        <v>31</v>
      </c>
      <c r="U21">
        <v>23</v>
      </c>
      <c r="W21">
        <f>Q21/R21</f>
        <v>1.5</v>
      </c>
      <c r="Y21">
        <f>P21/$B$4</f>
        <v>1.0810810810810808E-2</v>
      </c>
      <c r="Z21">
        <f>Y21/(S21/100*T21/100*U21/100)</f>
        <v>0.45946750014071175</v>
      </c>
      <c r="AA21">
        <f>(P21/$B$4)^(1/3)</f>
        <v>0.22111561970705262</v>
      </c>
    </row>
    <row r="22" spans="1:27">
      <c r="A22">
        <v>2</v>
      </c>
      <c r="B22">
        <v>28</v>
      </c>
      <c r="C22">
        <v>40</v>
      </c>
      <c r="D22">
        <v>18</v>
      </c>
      <c r="E22">
        <v>32</v>
      </c>
      <c r="F22">
        <v>20</v>
      </c>
      <c r="G22">
        <v>45</v>
      </c>
      <c r="I22">
        <f t="shared" ref="I22:I41" si="0">C22/D22</f>
        <v>2.2222222222222223</v>
      </c>
      <c r="K22">
        <f t="shared" ref="K22:K41" si="1">B22/$B$4</f>
        <v>1.261261261261261E-2</v>
      </c>
      <c r="L22">
        <f t="shared" ref="L22:L41" si="2">K22/(E22/100*F22/100*G22/100)</f>
        <v>0.43793793793793789</v>
      </c>
      <c r="M22">
        <f t="shared" ref="M22:M41" si="3">(B22/$B$4)^(1/3)</f>
        <v>0.23277429445473</v>
      </c>
      <c r="O22">
        <v>2</v>
      </c>
      <c r="P22">
        <v>26</v>
      </c>
      <c r="Q22">
        <v>45</v>
      </c>
      <c r="R22">
        <v>8</v>
      </c>
      <c r="S22">
        <v>39</v>
      </c>
      <c r="T22">
        <v>38</v>
      </c>
      <c r="U22">
        <v>19</v>
      </c>
      <c r="W22">
        <f t="shared" ref="W22:W41" si="4">Q22/R22</f>
        <v>5.625</v>
      </c>
      <c r="Y22">
        <f t="shared" ref="Y22:Y41" si="5">P22/$B$4</f>
        <v>1.171171171171171E-2</v>
      </c>
      <c r="Z22">
        <f t="shared" ref="Z22:Z41" si="6">Y22/(S22/100*T22/100*U22/100)</f>
        <v>0.41592839376772889</v>
      </c>
      <c r="AA22">
        <f t="shared" ref="AA22:AA41" si="7">(P22/$B$4)^(1/3)</f>
        <v>0.22709459150886802</v>
      </c>
    </row>
    <row r="23" spans="1:27">
      <c r="A23">
        <v>3</v>
      </c>
      <c r="B23">
        <v>20</v>
      </c>
      <c r="C23">
        <v>30</v>
      </c>
      <c r="D23">
        <v>20</v>
      </c>
      <c r="E23">
        <v>30</v>
      </c>
      <c r="F23">
        <v>25</v>
      </c>
      <c r="G23">
        <v>25</v>
      </c>
      <c r="I23">
        <f t="shared" si="0"/>
        <v>1.5</v>
      </c>
      <c r="K23">
        <f t="shared" si="1"/>
        <v>9.0090090090090072E-3</v>
      </c>
      <c r="L23">
        <f t="shared" si="2"/>
        <v>0.48048048048048042</v>
      </c>
      <c r="M23">
        <f t="shared" si="3"/>
        <v>0.20807776469269251</v>
      </c>
      <c r="O23">
        <v>3</v>
      </c>
      <c r="P23">
        <v>17</v>
      </c>
      <c r="Q23">
        <v>34</v>
      </c>
      <c r="R23">
        <v>20</v>
      </c>
      <c r="S23">
        <v>28</v>
      </c>
      <c r="T23">
        <v>25</v>
      </c>
      <c r="U23">
        <v>20</v>
      </c>
      <c r="W23">
        <f t="shared" si="4"/>
        <v>1.7</v>
      </c>
      <c r="Y23">
        <f t="shared" si="5"/>
        <v>7.6576576576576558E-3</v>
      </c>
      <c r="Z23">
        <f t="shared" si="6"/>
        <v>0.54697554697554673</v>
      </c>
      <c r="AA23">
        <f t="shared" si="7"/>
        <v>0.19710545735803134</v>
      </c>
    </row>
    <row r="24" spans="1:27">
      <c r="A24">
        <v>4</v>
      </c>
      <c r="B24">
        <v>7</v>
      </c>
      <c r="C24">
        <v>23</v>
      </c>
      <c r="D24">
        <v>10</v>
      </c>
      <c r="E24">
        <v>20</v>
      </c>
      <c r="F24">
        <v>25</v>
      </c>
      <c r="G24">
        <v>15</v>
      </c>
      <c r="I24">
        <f t="shared" si="0"/>
        <v>2.2999999999999998</v>
      </c>
      <c r="K24">
        <f t="shared" si="1"/>
        <v>3.1531531531531526E-3</v>
      </c>
      <c r="L24">
        <f t="shared" si="2"/>
        <v>0.42042042042042038</v>
      </c>
      <c r="M24">
        <f t="shared" si="3"/>
        <v>0.14663861672897088</v>
      </c>
      <c r="O24">
        <v>4</v>
      </c>
      <c r="P24">
        <v>6</v>
      </c>
      <c r="Q24">
        <v>23</v>
      </c>
      <c r="R24">
        <v>7.5</v>
      </c>
      <c r="S24">
        <v>25</v>
      </c>
      <c r="T24">
        <v>22</v>
      </c>
      <c r="U24">
        <v>15</v>
      </c>
      <c r="W24">
        <f t="shared" si="4"/>
        <v>3.0666666666666669</v>
      </c>
      <c r="Y24">
        <f t="shared" si="5"/>
        <v>2.702702702702702E-3</v>
      </c>
      <c r="Z24">
        <f t="shared" si="6"/>
        <v>0.32760032760032748</v>
      </c>
      <c r="AA24">
        <f t="shared" si="7"/>
        <v>0.13929411186473262</v>
      </c>
    </row>
    <row r="25" spans="1:27">
      <c r="A25">
        <v>5</v>
      </c>
      <c r="B25">
        <v>29</v>
      </c>
      <c r="C25">
        <v>36</v>
      </c>
      <c r="D25">
        <v>18</v>
      </c>
      <c r="E25">
        <v>15</v>
      </c>
      <c r="F25">
        <v>30</v>
      </c>
      <c r="G25">
        <v>40</v>
      </c>
      <c r="I25">
        <f t="shared" si="0"/>
        <v>2</v>
      </c>
      <c r="K25">
        <f t="shared" si="1"/>
        <v>1.306306306306306E-2</v>
      </c>
      <c r="L25">
        <f t="shared" si="2"/>
        <v>0.72572572572572558</v>
      </c>
      <c r="M25">
        <f t="shared" si="3"/>
        <v>0.23551306682072143</v>
      </c>
      <c r="O25">
        <v>5</v>
      </c>
      <c r="P25">
        <v>26</v>
      </c>
      <c r="Q25">
        <v>38</v>
      </c>
      <c r="R25">
        <v>20</v>
      </c>
      <c r="S25">
        <v>23</v>
      </c>
      <c r="T25">
        <v>38</v>
      </c>
      <c r="U25">
        <v>31</v>
      </c>
      <c r="W25">
        <f t="shared" si="4"/>
        <v>1.9</v>
      </c>
      <c r="Y25">
        <f t="shared" si="5"/>
        <v>1.171171171171171E-2</v>
      </c>
      <c r="Z25">
        <f t="shared" si="6"/>
        <v>0.43226218763238022</v>
      </c>
      <c r="AA25">
        <f t="shared" si="7"/>
        <v>0.22709459150886802</v>
      </c>
    </row>
    <row r="26" spans="1:27">
      <c r="A26">
        <v>6</v>
      </c>
      <c r="B26">
        <v>11</v>
      </c>
      <c r="C26">
        <v>23</v>
      </c>
      <c r="D26">
        <v>12</v>
      </c>
      <c r="E26">
        <v>25</v>
      </c>
      <c r="F26">
        <v>25</v>
      </c>
      <c r="G26">
        <v>15</v>
      </c>
      <c r="I26">
        <f t="shared" si="0"/>
        <v>1.9166666666666667</v>
      </c>
      <c r="K26">
        <f t="shared" si="1"/>
        <v>4.9549549549549538E-3</v>
      </c>
      <c r="L26">
        <f t="shared" si="2"/>
        <v>0.52852852852852839</v>
      </c>
      <c r="M26">
        <f t="shared" si="3"/>
        <v>0.17048253855175904</v>
      </c>
      <c r="O26">
        <v>6</v>
      </c>
      <c r="P26">
        <v>9</v>
      </c>
      <c r="Q26">
        <v>26</v>
      </c>
      <c r="R26">
        <v>10</v>
      </c>
      <c r="S26">
        <v>17</v>
      </c>
      <c r="T26">
        <v>27</v>
      </c>
      <c r="U26">
        <v>15</v>
      </c>
      <c r="W26">
        <f t="shared" si="4"/>
        <v>2.6</v>
      </c>
      <c r="Y26">
        <f t="shared" si="5"/>
        <v>4.0540540540540534E-3</v>
      </c>
      <c r="Z26">
        <f t="shared" si="6"/>
        <v>0.58882411823588277</v>
      </c>
      <c r="AA26">
        <f t="shared" si="7"/>
        <v>0.15945195375537649</v>
      </c>
    </row>
    <row r="27" spans="1:27">
      <c r="A27">
        <v>7</v>
      </c>
      <c r="B27">
        <v>7</v>
      </c>
      <c r="C27">
        <v>23</v>
      </c>
      <c r="D27">
        <v>11</v>
      </c>
      <c r="E27">
        <v>20</v>
      </c>
      <c r="F27">
        <v>15</v>
      </c>
      <c r="G27">
        <v>25</v>
      </c>
      <c r="I27">
        <f t="shared" si="0"/>
        <v>2.0909090909090908</v>
      </c>
      <c r="K27">
        <f t="shared" si="1"/>
        <v>3.1531531531531526E-3</v>
      </c>
      <c r="L27">
        <f t="shared" si="2"/>
        <v>0.42042042042042038</v>
      </c>
      <c r="M27">
        <f t="shared" si="3"/>
        <v>0.14663861672897088</v>
      </c>
      <c r="O27">
        <v>7</v>
      </c>
      <c r="P27">
        <v>5</v>
      </c>
      <c r="Q27">
        <v>27</v>
      </c>
      <c r="R27">
        <v>13</v>
      </c>
      <c r="S27">
        <v>17</v>
      </c>
      <c r="T27">
        <v>15</v>
      </c>
      <c r="U27">
        <v>27</v>
      </c>
      <c r="W27">
        <f t="shared" si="4"/>
        <v>2.0769230769230771</v>
      </c>
      <c r="Y27">
        <f t="shared" si="5"/>
        <v>2.2522522522522518E-3</v>
      </c>
      <c r="Z27">
        <f t="shared" si="6"/>
        <v>0.32712451013104604</v>
      </c>
      <c r="AA27">
        <f t="shared" si="7"/>
        <v>0.13108077787569777</v>
      </c>
    </row>
    <row r="28" spans="1:27">
      <c r="A28">
        <v>8</v>
      </c>
      <c r="B28">
        <v>46</v>
      </c>
      <c r="C28">
        <v>42</v>
      </c>
      <c r="D28">
        <v>25</v>
      </c>
      <c r="E28">
        <v>40</v>
      </c>
      <c r="F28">
        <v>45</v>
      </c>
      <c r="G28">
        <v>30</v>
      </c>
      <c r="I28">
        <f t="shared" si="0"/>
        <v>1.68</v>
      </c>
      <c r="K28">
        <f t="shared" si="1"/>
        <v>2.0720720720720717E-2</v>
      </c>
      <c r="L28">
        <f t="shared" si="2"/>
        <v>0.38371705038371706</v>
      </c>
      <c r="M28">
        <f t="shared" si="3"/>
        <v>0.27466392320396349</v>
      </c>
      <c r="O28">
        <v>8</v>
      </c>
      <c r="P28">
        <v>45</v>
      </c>
      <c r="Q28">
        <v>45</v>
      </c>
      <c r="R28">
        <v>17</v>
      </c>
      <c r="S28">
        <v>49</v>
      </c>
      <c r="T28">
        <v>35</v>
      </c>
      <c r="U28">
        <v>27</v>
      </c>
      <c r="W28">
        <f t="shared" si="4"/>
        <v>2.6470588235294117</v>
      </c>
      <c r="Y28">
        <f t="shared" si="5"/>
        <v>2.0270270270270264E-2</v>
      </c>
      <c r="Z28">
        <f t="shared" si="6"/>
        <v>0.43775553979635601</v>
      </c>
      <c r="AA28">
        <f t="shared" si="7"/>
        <v>0.27265900557229877</v>
      </c>
    </row>
    <row r="29" spans="1:27">
      <c r="A29">
        <v>9</v>
      </c>
      <c r="B29">
        <v>15</v>
      </c>
      <c r="C29">
        <v>29</v>
      </c>
      <c r="D29">
        <v>13</v>
      </c>
      <c r="E29">
        <v>20</v>
      </c>
      <c r="F29">
        <v>25</v>
      </c>
      <c r="G29">
        <v>35</v>
      </c>
      <c r="I29">
        <f t="shared" si="0"/>
        <v>2.2307692307692308</v>
      </c>
      <c r="K29">
        <f t="shared" si="1"/>
        <v>6.7567567567567554E-3</v>
      </c>
      <c r="L29">
        <f t="shared" si="2"/>
        <v>0.38610038610038599</v>
      </c>
      <c r="M29">
        <f t="shared" si="3"/>
        <v>0.18905119556678587</v>
      </c>
      <c r="O29">
        <v>9</v>
      </c>
      <c r="P29">
        <v>15</v>
      </c>
      <c r="Q29">
        <v>30</v>
      </c>
      <c r="R29">
        <v>18</v>
      </c>
      <c r="S29">
        <v>30</v>
      </c>
      <c r="T29">
        <v>25</v>
      </c>
      <c r="U29">
        <v>18</v>
      </c>
      <c r="W29">
        <f t="shared" si="4"/>
        <v>1.6666666666666667</v>
      </c>
      <c r="Y29">
        <f t="shared" si="5"/>
        <v>6.7567567567567554E-3</v>
      </c>
      <c r="Z29">
        <f t="shared" si="6"/>
        <v>0.50050050050050043</v>
      </c>
      <c r="AA29">
        <f t="shared" si="7"/>
        <v>0.18905119556678587</v>
      </c>
    </row>
    <row r="30" spans="1:27">
      <c r="A30">
        <v>10</v>
      </c>
      <c r="B30">
        <v>30</v>
      </c>
      <c r="C30">
        <v>43</v>
      </c>
      <c r="D30">
        <v>23</v>
      </c>
      <c r="E30">
        <v>25</v>
      </c>
      <c r="F30">
        <v>45</v>
      </c>
      <c r="G30">
        <v>30</v>
      </c>
      <c r="I30">
        <f t="shared" si="0"/>
        <v>1.8695652173913044</v>
      </c>
      <c r="K30">
        <f t="shared" si="1"/>
        <v>1.3513513513513511E-2</v>
      </c>
      <c r="L30">
        <f t="shared" si="2"/>
        <v>0.40040040040040031</v>
      </c>
      <c r="M30">
        <f t="shared" si="3"/>
        <v>0.23818958080238589</v>
      </c>
      <c r="O30">
        <v>10</v>
      </c>
      <c r="P30">
        <v>29</v>
      </c>
      <c r="Q30">
        <v>48</v>
      </c>
      <c r="R30">
        <v>20</v>
      </c>
      <c r="S30">
        <v>29</v>
      </c>
      <c r="T30">
        <v>40</v>
      </c>
      <c r="U30">
        <v>25</v>
      </c>
      <c r="W30">
        <f t="shared" si="4"/>
        <v>2.4</v>
      </c>
      <c r="Y30">
        <f t="shared" si="5"/>
        <v>1.306306306306306E-2</v>
      </c>
      <c r="Z30">
        <f t="shared" si="6"/>
        <v>0.45045045045045035</v>
      </c>
      <c r="AA30">
        <f t="shared" si="7"/>
        <v>0.23551306682072143</v>
      </c>
    </row>
    <row r="31" spans="1:27">
      <c r="A31">
        <v>11</v>
      </c>
      <c r="B31">
        <v>23</v>
      </c>
      <c r="C31">
        <v>30</v>
      </c>
      <c r="D31">
        <v>20</v>
      </c>
      <c r="E31">
        <v>30</v>
      </c>
      <c r="F31">
        <v>30</v>
      </c>
      <c r="G31">
        <v>35</v>
      </c>
      <c r="I31">
        <f t="shared" si="0"/>
        <v>1.5</v>
      </c>
      <c r="K31">
        <f t="shared" si="1"/>
        <v>1.0360360360360359E-2</v>
      </c>
      <c r="L31">
        <f t="shared" si="2"/>
        <v>0.32890032890032883</v>
      </c>
      <c r="M31">
        <f t="shared" si="3"/>
        <v>0.21800090031584216</v>
      </c>
      <c r="O31">
        <v>11</v>
      </c>
      <c r="P31">
        <v>24</v>
      </c>
      <c r="Q31">
        <v>36</v>
      </c>
      <c r="R31">
        <v>23</v>
      </c>
      <c r="S31">
        <v>29</v>
      </c>
      <c r="T31">
        <v>35</v>
      </c>
      <c r="U31">
        <v>24</v>
      </c>
      <c r="W31">
        <f t="shared" si="4"/>
        <v>1.5652173913043479</v>
      </c>
      <c r="Y31">
        <f t="shared" si="5"/>
        <v>1.0810810810810808E-2</v>
      </c>
      <c r="Z31">
        <f t="shared" si="6"/>
        <v>0.44379354724182307</v>
      </c>
      <c r="AA31">
        <f t="shared" si="7"/>
        <v>0.22111561970705262</v>
      </c>
    </row>
    <row r="32" spans="1:27">
      <c r="A32">
        <v>12</v>
      </c>
      <c r="B32">
        <v>26</v>
      </c>
      <c r="C32">
        <v>40</v>
      </c>
      <c r="D32">
        <v>22</v>
      </c>
      <c r="E32">
        <v>35</v>
      </c>
      <c r="F32">
        <v>30</v>
      </c>
      <c r="G32">
        <v>25</v>
      </c>
      <c r="I32">
        <f t="shared" si="0"/>
        <v>1.8181818181818181</v>
      </c>
      <c r="K32">
        <f t="shared" si="1"/>
        <v>1.171171171171171E-2</v>
      </c>
      <c r="L32">
        <f t="shared" si="2"/>
        <v>0.44616044616044609</v>
      </c>
      <c r="M32">
        <f t="shared" si="3"/>
        <v>0.22709459150886802</v>
      </c>
      <c r="O32">
        <v>12</v>
      </c>
      <c r="P32">
        <v>23</v>
      </c>
      <c r="Q32">
        <v>39</v>
      </c>
      <c r="R32">
        <v>23</v>
      </c>
      <c r="S32">
        <v>32</v>
      </c>
      <c r="T32">
        <v>30</v>
      </c>
      <c r="U32">
        <v>24</v>
      </c>
      <c r="W32">
        <f t="shared" si="4"/>
        <v>1.6956521739130435</v>
      </c>
      <c r="Y32">
        <f t="shared" si="5"/>
        <v>1.0360360360360359E-2</v>
      </c>
      <c r="Z32">
        <f t="shared" si="6"/>
        <v>0.44966841841841831</v>
      </c>
      <c r="AA32">
        <f t="shared" si="7"/>
        <v>0.21800090031584216</v>
      </c>
    </row>
    <row r="33" spans="1:27">
      <c r="A33">
        <v>13</v>
      </c>
      <c r="B33">
        <v>29</v>
      </c>
      <c r="C33">
        <v>37</v>
      </c>
      <c r="D33">
        <v>20</v>
      </c>
      <c r="E33">
        <v>35</v>
      </c>
      <c r="F33">
        <v>30</v>
      </c>
      <c r="G33">
        <v>25</v>
      </c>
      <c r="I33">
        <f t="shared" si="0"/>
        <v>1.85</v>
      </c>
      <c r="K33">
        <f t="shared" si="1"/>
        <v>1.306306306306306E-2</v>
      </c>
      <c r="L33">
        <f t="shared" si="2"/>
        <v>0.49764049764049756</v>
      </c>
      <c r="M33">
        <f t="shared" si="3"/>
        <v>0.23551306682072143</v>
      </c>
      <c r="O33">
        <v>13</v>
      </c>
      <c r="P33">
        <v>15</v>
      </c>
      <c r="Q33">
        <v>30</v>
      </c>
      <c r="R33">
        <v>16</v>
      </c>
      <c r="S33">
        <v>19</v>
      </c>
      <c r="T33">
        <v>33</v>
      </c>
      <c r="U33">
        <v>19</v>
      </c>
      <c r="W33">
        <f t="shared" si="4"/>
        <v>1.875</v>
      </c>
      <c r="Y33">
        <f t="shared" si="5"/>
        <v>6.7567567567567554E-3</v>
      </c>
      <c r="Z33">
        <f t="shared" si="6"/>
        <v>0.56717508241053938</v>
      </c>
      <c r="AA33">
        <f t="shared" si="7"/>
        <v>0.18905119556678587</v>
      </c>
    </row>
    <row r="34" spans="1:27">
      <c r="A34">
        <v>14</v>
      </c>
      <c r="B34">
        <v>11</v>
      </c>
      <c r="C34">
        <v>44</v>
      </c>
      <c r="D34">
        <v>12</v>
      </c>
      <c r="E34">
        <v>50</v>
      </c>
      <c r="F34">
        <v>20</v>
      </c>
      <c r="G34">
        <v>25</v>
      </c>
      <c r="I34">
        <f t="shared" si="0"/>
        <v>3.6666666666666665</v>
      </c>
      <c r="K34">
        <f t="shared" si="1"/>
        <v>4.9549549549549538E-3</v>
      </c>
      <c r="L34">
        <f t="shared" si="2"/>
        <v>0.19819819819819814</v>
      </c>
      <c r="M34">
        <f t="shared" si="3"/>
        <v>0.17048253855175904</v>
      </c>
      <c r="O34">
        <v>14</v>
      </c>
      <c r="P34">
        <v>10</v>
      </c>
      <c r="Q34">
        <v>50</v>
      </c>
      <c r="R34">
        <v>10</v>
      </c>
      <c r="S34">
        <v>15</v>
      </c>
      <c r="T34">
        <v>50</v>
      </c>
      <c r="U34">
        <v>15</v>
      </c>
      <c r="W34">
        <f t="shared" si="4"/>
        <v>5</v>
      </c>
      <c r="Y34">
        <f t="shared" si="5"/>
        <v>4.5045045045045036E-3</v>
      </c>
      <c r="Z34">
        <f t="shared" si="6"/>
        <v>0.40040040040040031</v>
      </c>
      <c r="AA34">
        <f t="shared" si="7"/>
        <v>0.16515143128218579</v>
      </c>
    </row>
    <row r="35" spans="1:27">
      <c r="A35">
        <v>15</v>
      </c>
      <c r="B35">
        <v>29</v>
      </c>
      <c r="C35">
        <v>46</v>
      </c>
      <c r="D35">
        <v>18</v>
      </c>
      <c r="E35">
        <v>45</v>
      </c>
      <c r="F35">
        <v>20</v>
      </c>
      <c r="G35">
        <v>20</v>
      </c>
      <c r="I35">
        <f t="shared" si="0"/>
        <v>2.5555555555555554</v>
      </c>
      <c r="K35">
        <f t="shared" si="1"/>
        <v>1.306306306306306E-2</v>
      </c>
      <c r="L35">
        <f t="shared" si="2"/>
        <v>0.72572572572572558</v>
      </c>
      <c r="M35">
        <f t="shared" si="3"/>
        <v>0.23551306682072143</v>
      </c>
      <c r="O35">
        <v>15</v>
      </c>
      <c r="P35">
        <v>27</v>
      </c>
      <c r="Q35">
        <v>47</v>
      </c>
      <c r="R35">
        <v>18</v>
      </c>
      <c r="S35">
        <v>18</v>
      </c>
      <c r="T35">
        <v>43</v>
      </c>
      <c r="U35">
        <v>25</v>
      </c>
      <c r="W35">
        <f t="shared" si="4"/>
        <v>2.6111111111111112</v>
      </c>
      <c r="Y35">
        <f t="shared" si="5"/>
        <v>1.2162162162162159E-2</v>
      </c>
      <c r="Z35">
        <f t="shared" si="6"/>
        <v>0.62853551225644233</v>
      </c>
      <c r="AA35">
        <f t="shared" si="7"/>
        <v>0.22996951178836852</v>
      </c>
    </row>
    <row r="36" spans="1:27">
      <c r="A36">
        <v>16</v>
      </c>
      <c r="B36">
        <v>55</v>
      </c>
      <c r="C36">
        <v>53</v>
      </c>
      <c r="D36">
        <v>20</v>
      </c>
      <c r="E36">
        <v>60</v>
      </c>
      <c r="F36">
        <v>35</v>
      </c>
      <c r="G36">
        <v>30</v>
      </c>
      <c r="I36">
        <f t="shared" si="0"/>
        <v>2.65</v>
      </c>
      <c r="K36">
        <f t="shared" si="1"/>
        <v>2.4774774774774768E-2</v>
      </c>
      <c r="L36">
        <f t="shared" si="2"/>
        <v>0.39325039325039313</v>
      </c>
      <c r="M36">
        <f t="shared" si="3"/>
        <v>0.29152104025189063</v>
      </c>
      <c r="O36">
        <v>16</v>
      </c>
      <c r="P36">
        <v>53</v>
      </c>
      <c r="Q36">
        <v>54</v>
      </c>
      <c r="R36">
        <v>26</v>
      </c>
      <c r="S36">
        <v>26</v>
      </c>
      <c r="T36">
        <v>15</v>
      </c>
      <c r="U36">
        <v>29</v>
      </c>
      <c r="W36">
        <f t="shared" si="4"/>
        <v>2.0769230769230771</v>
      </c>
      <c r="Y36">
        <f t="shared" si="5"/>
        <v>2.3873873873873869E-2</v>
      </c>
      <c r="Z36">
        <f t="shared" si="6"/>
        <v>2.1108641798296963</v>
      </c>
      <c r="AA36">
        <f t="shared" si="7"/>
        <v>0.28794373367860782</v>
      </c>
    </row>
    <row r="37" spans="1:27">
      <c r="A37">
        <v>17</v>
      </c>
      <c r="B37">
        <v>21</v>
      </c>
      <c r="C37">
        <v>37</v>
      </c>
      <c r="D37">
        <v>17</v>
      </c>
      <c r="E37">
        <v>25</v>
      </c>
      <c r="F37">
        <v>35</v>
      </c>
      <c r="G37">
        <v>25</v>
      </c>
      <c r="I37">
        <f t="shared" si="0"/>
        <v>2.1764705882352939</v>
      </c>
      <c r="K37">
        <f t="shared" si="1"/>
        <v>9.4594594594594582E-3</v>
      </c>
      <c r="L37">
        <f t="shared" si="2"/>
        <v>0.4324324324324324</v>
      </c>
      <c r="M37">
        <f t="shared" si="3"/>
        <v>0.21148948196783093</v>
      </c>
      <c r="O37">
        <v>17</v>
      </c>
      <c r="P37">
        <v>21</v>
      </c>
      <c r="Q37">
        <v>39</v>
      </c>
      <c r="R37">
        <v>14</v>
      </c>
      <c r="S37">
        <v>19</v>
      </c>
      <c r="T37">
        <v>38</v>
      </c>
      <c r="U37">
        <v>20</v>
      </c>
      <c r="W37">
        <f t="shared" si="4"/>
        <v>2.7857142857142856</v>
      </c>
      <c r="Y37">
        <f t="shared" si="5"/>
        <v>9.4594594594594582E-3</v>
      </c>
      <c r="Z37">
        <f t="shared" si="6"/>
        <v>0.65508722018417298</v>
      </c>
      <c r="AA37">
        <f t="shared" si="7"/>
        <v>0.21148948196783093</v>
      </c>
    </row>
    <row r="38" spans="1:27">
      <c r="A38">
        <v>18</v>
      </c>
      <c r="B38">
        <v>26</v>
      </c>
      <c r="C38">
        <v>43</v>
      </c>
      <c r="D38">
        <v>20</v>
      </c>
      <c r="E38">
        <v>35</v>
      </c>
      <c r="F38">
        <v>35</v>
      </c>
      <c r="G38">
        <v>30</v>
      </c>
      <c r="I38">
        <f t="shared" si="0"/>
        <v>2.15</v>
      </c>
      <c r="K38">
        <f t="shared" si="1"/>
        <v>1.171171171171171E-2</v>
      </c>
      <c r="L38">
        <f t="shared" si="2"/>
        <v>0.31868603297174725</v>
      </c>
      <c r="M38">
        <f t="shared" si="3"/>
        <v>0.22709459150886802</v>
      </c>
      <c r="O38">
        <v>18</v>
      </c>
      <c r="P38">
        <v>25</v>
      </c>
      <c r="Q38">
        <v>45</v>
      </c>
      <c r="R38">
        <v>16</v>
      </c>
      <c r="S38">
        <v>43</v>
      </c>
      <c r="T38">
        <v>20</v>
      </c>
      <c r="U38">
        <v>21</v>
      </c>
      <c r="W38">
        <f t="shared" si="4"/>
        <v>2.8125</v>
      </c>
      <c r="Y38">
        <f t="shared" si="5"/>
        <v>1.1261261261261259E-2</v>
      </c>
      <c r="Z38">
        <f t="shared" si="6"/>
        <v>0.62354713517504201</v>
      </c>
      <c r="AA38">
        <f t="shared" si="7"/>
        <v>0.22414497723911408</v>
      </c>
    </row>
    <row r="39" spans="1:27">
      <c r="A39">
        <v>19</v>
      </c>
      <c r="B39">
        <v>20</v>
      </c>
      <c r="C39">
        <v>33</v>
      </c>
      <c r="D39">
        <v>16</v>
      </c>
      <c r="E39">
        <v>35</v>
      </c>
      <c r="F39">
        <v>25</v>
      </c>
      <c r="G39">
        <v>30</v>
      </c>
      <c r="I39">
        <f t="shared" si="0"/>
        <v>2.0625</v>
      </c>
      <c r="K39">
        <f t="shared" si="1"/>
        <v>9.0090090090090072E-3</v>
      </c>
      <c r="L39">
        <f t="shared" si="2"/>
        <v>0.34320034320034315</v>
      </c>
      <c r="M39">
        <f t="shared" si="3"/>
        <v>0.20807776469269251</v>
      </c>
      <c r="O39">
        <v>19</v>
      </c>
      <c r="P39">
        <v>18</v>
      </c>
      <c r="Q39">
        <v>35</v>
      </c>
      <c r="R39">
        <v>12</v>
      </c>
      <c r="S39">
        <v>24</v>
      </c>
      <c r="T39">
        <v>35</v>
      </c>
      <c r="U39">
        <v>19</v>
      </c>
      <c r="W39">
        <f t="shared" si="4"/>
        <v>2.9166666666666665</v>
      </c>
      <c r="Y39">
        <f t="shared" si="5"/>
        <v>8.1081081081081068E-3</v>
      </c>
      <c r="Z39">
        <f t="shared" si="6"/>
        <v>0.50802682381629738</v>
      </c>
      <c r="AA39">
        <f t="shared" si="7"/>
        <v>0.2008968729832627</v>
      </c>
    </row>
    <row r="40" spans="1:27">
      <c r="A40">
        <v>20</v>
      </c>
      <c r="B40">
        <v>19</v>
      </c>
      <c r="C40">
        <v>39</v>
      </c>
      <c r="D40">
        <v>12</v>
      </c>
      <c r="E40">
        <v>25</v>
      </c>
      <c r="F40">
        <v>40</v>
      </c>
      <c r="G40">
        <v>15</v>
      </c>
      <c r="I40">
        <f t="shared" si="0"/>
        <v>3.25</v>
      </c>
      <c r="K40">
        <f t="shared" si="1"/>
        <v>8.5585585585585561E-3</v>
      </c>
      <c r="L40">
        <f t="shared" si="2"/>
        <v>0.57057057057057048</v>
      </c>
      <c r="M40">
        <f t="shared" si="3"/>
        <v>0.20455034147062104</v>
      </c>
      <c r="O40">
        <v>20</v>
      </c>
      <c r="P40">
        <v>18</v>
      </c>
      <c r="Q40">
        <v>40</v>
      </c>
      <c r="R40">
        <v>13</v>
      </c>
      <c r="S40">
        <v>23</v>
      </c>
      <c r="T40">
        <v>33</v>
      </c>
      <c r="U40">
        <v>13</v>
      </c>
      <c r="W40">
        <f t="shared" si="4"/>
        <v>3.0769230769230771</v>
      </c>
      <c r="Y40">
        <f t="shared" si="5"/>
        <v>8.1081081081081068E-3</v>
      </c>
      <c r="Z40">
        <f t="shared" si="6"/>
        <v>0.82173995217473461</v>
      </c>
      <c r="AA40">
        <f t="shared" si="7"/>
        <v>0.2008968729832627</v>
      </c>
    </row>
    <row r="41" spans="1:27">
      <c r="A41">
        <v>21</v>
      </c>
      <c r="B41">
        <v>27</v>
      </c>
      <c r="C41">
        <v>38</v>
      </c>
      <c r="D41">
        <v>17</v>
      </c>
      <c r="E41">
        <v>25</v>
      </c>
      <c r="F41">
        <v>35</v>
      </c>
      <c r="G41">
        <v>25</v>
      </c>
      <c r="I41">
        <f t="shared" si="0"/>
        <v>2.2352941176470589</v>
      </c>
      <c r="K41">
        <f t="shared" si="1"/>
        <v>1.2162162162162159E-2</v>
      </c>
      <c r="L41">
        <f t="shared" si="2"/>
        <v>0.55598455598455587</v>
      </c>
      <c r="M41">
        <f t="shared" si="3"/>
        <v>0.22996951178836852</v>
      </c>
      <c r="O41">
        <v>21</v>
      </c>
      <c r="P41">
        <v>26</v>
      </c>
      <c r="Q41">
        <v>40</v>
      </c>
      <c r="R41">
        <v>12</v>
      </c>
      <c r="S41">
        <v>31</v>
      </c>
      <c r="T41">
        <v>28</v>
      </c>
      <c r="U41">
        <v>22</v>
      </c>
      <c r="W41">
        <f t="shared" si="4"/>
        <v>3.3333333333333335</v>
      </c>
      <c r="Y41">
        <f t="shared" si="5"/>
        <v>1.171171171171171E-2</v>
      </c>
      <c r="Z41">
        <f t="shared" si="6"/>
        <v>0.61330706491996811</v>
      </c>
      <c r="AA41">
        <f t="shared" si="7"/>
        <v>0.22709459150886802</v>
      </c>
    </row>
    <row r="42" spans="1:27">
      <c r="H42" t="s">
        <v>71</v>
      </c>
      <c r="I42">
        <f>MAX(I21:I41,W21:W41)</f>
        <v>5.625</v>
      </c>
      <c r="J42">
        <f t="shared" ref="J42:K42" si="8">MAX(J21:J41,X21:X41)</f>
        <v>0</v>
      </c>
      <c r="K42">
        <f t="shared" si="8"/>
        <v>2.4774774774774768E-2</v>
      </c>
      <c r="L42">
        <f>MAX(L21:L41,Z21:Z35,Z37:Z41)</f>
        <v>0.82173995217473461</v>
      </c>
    </row>
    <row r="43" spans="1:27">
      <c r="H43" t="s">
        <v>72</v>
      </c>
      <c r="I43">
        <f>MIN(I21:I41,W21:W41)</f>
        <v>1.5</v>
      </c>
      <c r="L43">
        <f>MIN(L21:L41,Z21:Z35,Z37:Z41)</f>
        <v>0.19819819819819814</v>
      </c>
    </row>
    <row r="44" spans="1:27">
      <c r="I44" s="4">
        <f>26/42</f>
        <v>0.61904761904761907</v>
      </c>
    </row>
    <row r="45" spans="1:27">
      <c r="A45" s="1" t="s">
        <v>14</v>
      </c>
      <c r="I45" s="4">
        <f>5/42</f>
        <v>0.11904761904761904</v>
      </c>
      <c r="O45" s="1" t="s">
        <v>14</v>
      </c>
    </row>
    <row r="46" spans="1:27">
      <c r="A46" t="s">
        <v>17</v>
      </c>
      <c r="B46" t="s">
        <v>11</v>
      </c>
      <c r="C46" t="s">
        <v>12</v>
      </c>
      <c r="D46" t="s">
        <v>13</v>
      </c>
      <c r="E46" t="s">
        <v>16</v>
      </c>
      <c r="H46" t="s">
        <v>48</v>
      </c>
      <c r="I46" t="s">
        <v>70</v>
      </c>
      <c r="J46" t="s">
        <v>51</v>
      </c>
      <c r="O46" t="s">
        <v>17</v>
      </c>
      <c r="P46" t="s">
        <v>11</v>
      </c>
      <c r="Q46" t="s">
        <v>12</v>
      </c>
      <c r="R46" t="s">
        <v>13</v>
      </c>
      <c r="S46" t="s">
        <v>16</v>
      </c>
      <c r="V46" t="s">
        <v>48</v>
      </c>
      <c r="W46" t="s">
        <v>70</v>
      </c>
      <c r="X46" t="s">
        <v>51</v>
      </c>
    </row>
    <row r="47" spans="1:27">
      <c r="A47">
        <v>1</v>
      </c>
      <c r="B47">
        <v>1.65</v>
      </c>
      <c r="C47">
        <v>1.25</v>
      </c>
      <c r="D47">
        <v>1.35</v>
      </c>
      <c r="E47">
        <v>65</v>
      </c>
      <c r="H47">
        <f>B47*C47*D47*E47/100</f>
        <v>1.8098437500000002</v>
      </c>
      <c r="I47">
        <f>H47*$B$4</f>
        <v>4017.8531250000015</v>
      </c>
      <c r="J47">
        <f>(H47)^(1/3)</f>
        <v>1.2186538385667463</v>
      </c>
      <c r="O47">
        <v>1</v>
      </c>
      <c r="P47">
        <v>1.5</v>
      </c>
      <c r="Q47">
        <v>0.9</v>
      </c>
      <c r="R47">
        <v>0.6</v>
      </c>
      <c r="S47">
        <f>AVERAGE($E$47:$E$55)</f>
        <v>73.333333333333329</v>
      </c>
      <c r="V47">
        <f>P47*Q47*R47*S47/100</f>
        <v>0.59399999999999997</v>
      </c>
      <c r="W47">
        <f>V47*$B$4</f>
        <v>1318.6800000000003</v>
      </c>
      <c r="X47">
        <f>(V47)^(1/3)</f>
        <v>0.84061179919661611</v>
      </c>
    </row>
    <row r="48" spans="1:27">
      <c r="A48">
        <v>2</v>
      </c>
      <c r="B48">
        <v>1.9</v>
      </c>
      <c r="C48">
        <v>1.1000000000000001</v>
      </c>
      <c r="D48">
        <v>1.5</v>
      </c>
      <c r="E48">
        <v>60</v>
      </c>
      <c r="H48">
        <f t="shared" ref="H48:H55" si="9">B48*C48*D48*E48/100</f>
        <v>1.881</v>
      </c>
      <c r="I48">
        <f t="shared" ref="I48:I55" si="10">H48*$B$4</f>
        <v>4175.8200000000006</v>
      </c>
      <c r="J48">
        <f t="shared" ref="J48:J55" si="11">(H48)^(1/3)</f>
        <v>1.2344199497598127</v>
      </c>
      <c r="O48">
        <v>2</v>
      </c>
      <c r="P48">
        <v>1.4</v>
      </c>
      <c r="Q48">
        <v>0.5</v>
      </c>
      <c r="R48">
        <v>1.3</v>
      </c>
      <c r="S48">
        <f t="shared" ref="S48:S51" si="12">AVERAGE($E$47:$E$55)</f>
        <v>73.333333333333329</v>
      </c>
      <c r="V48">
        <f t="shared" ref="V48:V51" si="13">P48*Q48*R48*S48/100</f>
        <v>0.66733333333333322</v>
      </c>
      <c r="W48">
        <f t="shared" ref="W48:W51" si="14">V48*$B$4</f>
        <v>1481.48</v>
      </c>
      <c r="X48">
        <f t="shared" ref="X48:X51" si="15">(V48)^(1/3)</f>
        <v>0.87387156121393694</v>
      </c>
    </row>
    <row r="49" spans="1:24">
      <c r="A49">
        <v>3</v>
      </c>
      <c r="B49">
        <v>1.1000000000000001</v>
      </c>
      <c r="C49">
        <v>0.85</v>
      </c>
      <c r="D49">
        <v>0.95</v>
      </c>
      <c r="E49">
        <v>75</v>
      </c>
      <c r="H49">
        <f t="shared" si="9"/>
        <v>0.66618750000000004</v>
      </c>
      <c r="I49">
        <f t="shared" si="10"/>
        <v>1478.9362500000004</v>
      </c>
      <c r="J49">
        <f t="shared" si="11"/>
        <v>0.87337111925291988</v>
      </c>
      <c r="O49">
        <v>3</v>
      </c>
      <c r="P49">
        <v>1.25</v>
      </c>
      <c r="Q49">
        <v>0.85</v>
      </c>
      <c r="R49">
        <v>0.8</v>
      </c>
      <c r="S49">
        <f t="shared" si="12"/>
        <v>73.333333333333329</v>
      </c>
      <c r="V49">
        <f t="shared" si="13"/>
        <v>0.62333333333333341</v>
      </c>
      <c r="W49">
        <f t="shared" si="14"/>
        <v>1383.8000000000004</v>
      </c>
      <c r="X49">
        <f t="shared" si="15"/>
        <v>0.85422730748006981</v>
      </c>
    </row>
    <row r="50" spans="1:24">
      <c r="A50">
        <v>4</v>
      </c>
      <c r="B50">
        <v>1.7</v>
      </c>
      <c r="C50">
        <v>1.7</v>
      </c>
      <c r="D50">
        <v>0.8</v>
      </c>
      <c r="E50">
        <v>70</v>
      </c>
      <c r="H50">
        <f t="shared" si="9"/>
        <v>1.6183999999999998</v>
      </c>
      <c r="I50">
        <f t="shared" si="10"/>
        <v>3592.8480000000004</v>
      </c>
      <c r="J50">
        <f t="shared" si="11"/>
        <v>1.1740735113932137</v>
      </c>
      <c r="O50">
        <v>4</v>
      </c>
      <c r="P50">
        <v>1.3</v>
      </c>
      <c r="Q50">
        <v>0.8</v>
      </c>
      <c r="R50">
        <v>0.6</v>
      </c>
      <c r="S50">
        <f t="shared" si="12"/>
        <v>73.333333333333329</v>
      </c>
      <c r="V50">
        <f t="shared" si="13"/>
        <v>0.45760000000000001</v>
      </c>
      <c r="W50">
        <f t="shared" si="14"/>
        <v>1015.8720000000002</v>
      </c>
      <c r="X50">
        <f t="shared" si="15"/>
        <v>0.77059940958029749</v>
      </c>
    </row>
    <row r="51" spans="1:24">
      <c r="A51">
        <v>5</v>
      </c>
      <c r="B51">
        <v>2.4500000000000002</v>
      </c>
      <c r="C51">
        <v>1</v>
      </c>
      <c r="D51">
        <v>1.85</v>
      </c>
      <c r="E51">
        <v>60</v>
      </c>
      <c r="H51">
        <f t="shared" si="9"/>
        <v>2.7195000000000005</v>
      </c>
      <c r="I51">
        <f t="shared" si="10"/>
        <v>6037.2900000000027</v>
      </c>
      <c r="J51">
        <f t="shared" si="11"/>
        <v>1.3958208706592532</v>
      </c>
      <c r="O51">
        <v>5</v>
      </c>
      <c r="P51">
        <v>1.4</v>
      </c>
      <c r="Q51">
        <v>1.5</v>
      </c>
      <c r="R51">
        <v>1.2</v>
      </c>
      <c r="S51">
        <f t="shared" si="12"/>
        <v>73.333333333333329</v>
      </c>
      <c r="V51">
        <f t="shared" si="13"/>
        <v>1.8479999999999996</v>
      </c>
      <c r="W51">
        <f t="shared" si="14"/>
        <v>4102.5600000000004</v>
      </c>
      <c r="X51">
        <f t="shared" si="15"/>
        <v>1.2271584879323916</v>
      </c>
    </row>
    <row r="52" spans="1:24">
      <c r="A52">
        <v>6</v>
      </c>
      <c r="B52">
        <v>0.8</v>
      </c>
      <c r="C52">
        <v>0.75</v>
      </c>
      <c r="D52">
        <v>0.6</v>
      </c>
      <c r="E52">
        <v>80</v>
      </c>
      <c r="H52">
        <f t="shared" si="9"/>
        <v>0.28800000000000003</v>
      </c>
      <c r="I52">
        <f t="shared" si="10"/>
        <v>639.36000000000024</v>
      </c>
      <c r="J52">
        <f t="shared" si="11"/>
        <v>0.66038544977892544</v>
      </c>
    </row>
    <row r="53" spans="1:24">
      <c r="A53">
        <v>7</v>
      </c>
      <c r="B53">
        <v>1.6</v>
      </c>
      <c r="C53">
        <v>0.8</v>
      </c>
      <c r="D53">
        <v>1.9</v>
      </c>
      <c r="E53">
        <v>90</v>
      </c>
      <c r="H53">
        <f t="shared" si="9"/>
        <v>2.1888000000000001</v>
      </c>
      <c r="I53">
        <f t="shared" si="10"/>
        <v>4859.1360000000013</v>
      </c>
      <c r="J53">
        <f t="shared" si="11"/>
        <v>1.2983806266278373</v>
      </c>
    </row>
    <row r="54" spans="1:24">
      <c r="A54">
        <v>8</v>
      </c>
      <c r="B54">
        <v>1.45</v>
      </c>
      <c r="C54">
        <v>1.1000000000000001</v>
      </c>
      <c r="D54">
        <v>0.9</v>
      </c>
      <c r="E54">
        <v>85</v>
      </c>
      <c r="H54">
        <f t="shared" si="9"/>
        <v>1.220175</v>
      </c>
      <c r="I54">
        <f t="shared" si="10"/>
        <v>2708.7885000000006</v>
      </c>
      <c r="J54">
        <f t="shared" si="11"/>
        <v>1.0685808186085979</v>
      </c>
    </row>
    <row r="55" spans="1:24">
      <c r="A55">
        <v>9</v>
      </c>
      <c r="B55">
        <v>1.5</v>
      </c>
      <c r="C55">
        <v>0.6</v>
      </c>
      <c r="D55">
        <v>1</v>
      </c>
      <c r="E55">
        <v>75</v>
      </c>
      <c r="H55">
        <f t="shared" si="9"/>
        <v>0.67500000000000004</v>
      </c>
      <c r="I55">
        <f t="shared" si="10"/>
        <v>1498.5000000000005</v>
      </c>
      <c r="J55">
        <f t="shared" si="11"/>
        <v>0.87720532146385988</v>
      </c>
    </row>
    <row r="57" spans="1:24">
      <c r="A57" t="s">
        <v>18</v>
      </c>
      <c r="O57" t="s">
        <v>40</v>
      </c>
    </row>
    <row r="58" spans="1:24">
      <c r="A58" t="s">
        <v>19</v>
      </c>
      <c r="O58" t="s">
        <v>41</v>
      </c>
    </row>
    <row r="59" spans="1:24">
      <c r="O59" t="s">
        <v>42</v>
      </c>
    </row>
    <row r="61" spans="1:24">
      <c r="B61" t="s">
        <v>62</v>
      </c>
      <c r="E61" t="s">
        <v>63</v>
      </c>
      <c r="H61" t="s">
        <v>64</v>
      </c>
    </row>
    <row r="62" spans="1:24">
      <c r="B62" s="2" t="s">
        <v>59</v>
      </c>
      <c r="C62" s="2" t="s">
        <v>60</v>
      </c>
      <c r="D62" s="2" t="s">
        <v>61</v>
      </c>
      <c r="E62" s="2" t="s">
        <v>59</v>
      </c>
      <c r="F62" s="2" t="s">
        <v>60</v>
      </c>
      <c r="G62" s="2" t="s">
        <v>61</v>
      </c>
      <c r="H62" s="2" t="s">
        <v>59</v>
      </c>
      <c r="I62" s="2" t="s">
        <v>60</v>
      </c>
      <c r="J62" s="2" t="s">
        <v>61</v>
      </c>
      <c r="K62" s="2"/>
    </row>
    <row r="63" spans="1:24">
      <c r="A63" t="s">
        <v>52</v>
      </c>
      <c r="B63">
        <v>42.38</v>
      </c>
      <c r="C63">
        <v>42.9</v>
      </c>
      <c r="D63">
        <v>43.46</v>
      </c>
      <c r="E63">
        <v>1.1375</v>
      </c>
      <c r="F63">
        <v>1.0736000000000001</v>
      </c>
      <c r="G63">
        <v>1.1037999999999999</v>
      </c>
      <c r="H63">
        <v>34.53</v>
      </c>
      <c r="I63">
        <v>35.94</v>
      </c>
      <c r="J63">
        <v>36.200000000000003</v>
      </c>
    </row>
    <row r="64" spans="1:24">
      <c r="A64" t="s">
        <v>20</v>
      </c>
      <c r="B64">
        <v>-0.2177</v>
      </c>
      <c r="C64">
        <v>-0.22040000000000001</v>
      </c>
      <c r="D64">
        <v>-0.2233</v>
      </c>
      <c r="E64">
        <v>-2.5999999999999999E-3</v>
      </c>
      <c r="F64">
        <v>-2.3999999999999998E-3</v>
      </c>
      <c r="G64">
        <v>-2.5000000000000001E-3</v>
      </c>
      <c r="H64">
        <v>-0.2137</v>
      </c>
      <c r="I64">
        <v>-0.22239999999999999</v>
      </c>
      <c r="J64">
        <v>-0.224</v>
      </c>
    </row>
    <row r="65" spans="1:10">
      <c r="A65" t="s">
        <v>53</v>
      </c>
      <c r="B65">
        <v>3.6949999999999998</v>
      </c>
      <c r="C65">
        <v>3.74</v>
      </c>
      <c r="D65">
        <v>3.7890000000000001</v>
      </c>
      <c r="E65">
        <v>-0.1588</v>
      </c>
      <c r="F65">
        <v>-0.14990000000000001</v>
      </c>
      <c r="G65">
        <v>-0.15409999999999999</v>
      </c>
      <c r="H65">
        <v>3.4460000000000002</v>
      </c>
      <c r="I65">
        <v>3.5859999999999999</v>
      </c>
      <c r="J65">
        <v>3.613</v>
      </c>
    </row>
    <row r="66" spans="1:10">
      <c r="A66" t="s">
        <v>54</v>
      </c>
      <c r="B66">
        <v>-0.4128</v>
      </c>
      <c r="C66">
        <v>-0.41789999999999999</v>
      </c>
      <c r="D66">
        <v>-0.42330000000000001</v>
      </c>
      <c r="E66">
        <v>-2.9999999999999997E-4</v>
      </c>
      <c r="F66">
        <v>-2.9999999999999997E-4</v>
      </c>
      <c r="G66">
        <v>-2.9999999999999997E-4</v>
      </c>
      <c r="H66">
        <v>0.1852</v>
      </c>
      <c r="I66">
        <v>0.1928</v>
      </c>
      <c r="J66">
        <v>0.19420000000000001</v>
      </c>
    </row>
    <row r="67" spans="1:10">
      <c r="A67" t="s">
        <v>55</v>
      </c>
      <c r="B67">
        <f>AVERAGE($E$47:$E$55)</f>
        <v>73.333333333333329</v>
      </c>
      <c r="C67">
        <f t="shared" ref="C67:J67" si="16">AVERAGE($E$47:$E$55)</f>
        <v>73.333333333333329</v>
      </c>
      <c r="D67">
        <f t="shared" si="16"/>
        <v>73.333333333333329</v>
      </c>
      <c r="E67">
        <f t="shared" si="16"/>
        <v>73.333333333333329</v>
      </c>
      <c r="F67">
        <f t="shared" si="16"/>
        <v>73.333333333333329</v>
      </c>
      <c r="G67">
        <f t="shared" si="16"/>
        <v>73.333333333333329</v>
      </c>
      <c r="H67">
        <f t="shared" si="16"/>
        <v>73.333333333333329</v>
      </c>
      <c r="I67">
        <f t="shared" si="16"/>
        <v>73.333333333333329</v>
      </c>
      <c r="J67">
        <f t="shared" si="16"/>
        <v>73.333333333333329</v>
      </c>
    </row>
    <row r="68" spans="1:10">
      <c r="A68" t="s">
        <v>56</v>
      </c>
      <c r="B68">
        <f>AVERAGE($I$21:$I$41,$W$21:$W$41)</f>
        <v>2.3909729382445866</v>
      </c>
      <c r="C68">
        <f t="shared" ref="C68:J68" si="17">AVERAGE($I$21:$I$41,$W$21:$W$41)</f>
        <v>2.3909729382445866</v>
      </c>
      <c r="D68">
        <f t="shared" si="17"/>
        <v>2.3909729382445866</v>
      </c>
      <c r="E68">
        <f t="shared" si="17"/>
        <v>2.3909729382445866</v>
      </c>
      <c r="F68">
        <f t="shared" si="17"/>
        <v>2.3909729382445866</v>
      </c>
      <c r="G68">
        <f t="shared" si="17"/>
        <v>2.3909729382445866</v>
      </c>
      <c r="H68">
        <f t="shared" si="17"/>
        <v>2.3909729382445866</v>
      </c>
      <c r="I68">
        <f t="shared" si="17"/>
        <v>2.3909729382445866</v>
      </c>
      <c r="J68">
        <f t="shared" si="17"/>
        <v>2.3909729382445866</v>
      </c>
    </row>
    <row r="69" spans="1:10">
      <c r="A69" t="s">
        <v>57</v>
      </c>
      <c r="B69">
        <f>_xlfn.STDEV.S($I$21:$I$41,$W$21:$W$41)</f>
        <v>0.85708665838601872</v>
      </c>
      <c r="C69">
        <f t="shared" ref="C69:J69" si="18">_xlfn.STDEV.S($I$21:$I$41,$W$21:$W$41)</f>
        <v>0.85708665838601872</v>
      </c>
      <c r="D69">
        <f t="shared" si="18"/>
        <v>0.85708665838601872</v>
      </c>
      <c r="E69">
        <f t="shared" si="18"/>
        <v>0.85708665838601872</v>
      </c>
      <c r="F69">
        <f t="shared" si="18"/>
        <v>0.85708665838601872</v>
      </c>
      <c r="G69">
        <f t="shared" si="18"/>
        <v>0.85708665838601872</v>
      </c>
      <c r="H69">
        <f t="shared" si="18"/>
        <v>0.85708665838601872</v>
      </c>
      <c r="I69">
        <f t="shared" si="18"/>
        <v>0.85708665838601872</v>
      </c>
      <c r="J69">
        <f t="shared" si="18"/>
        <v>0.85708665838601872</v>
      </c>
    </row>
    <row r="70" spans="1:10">
      <c r="A70" t="s">
        <v>58</v>
      </c>
      <c r="B70">
        <f>B63+B64*B67+B65*B68+B66*B69</f>
        <v>34.896172967565334</v>
      </c>
      <c r="C70">
        <f t="shared" ref="C70:J70" si="19">C63+C64*C67+C65*C68+C66*C69</f>
        <v>35.32139560782857</v>
      </c>
      <c r="D70" s="3">
        <f t="shared" si="19"/>
        <v>35.781258347180604</v>
      </c>
      <c r="E70">
        <f t="shared" si="19"/>
        <v>0.56688970474257716</v>
      </c>
      <c r="F70">
        <f t="shared" si="19"/>
        <v>0.5389360305596208</v>
      </c>
      <c r="G70" s="3">
        <f t="shared" si="19"/>
        <v>0.55176061088565997</v>
      </c>
      <c r="H70">
        <f t="shared" si="19"/>
        <v>27.256691860990603</v>
      </c>
      <c r="I70">
        <f t="shared" si="19"/>
        <v>28.369941930948581</v>
      </c>
      <c r="J70">
        <f t="shared" si="19"/>
        <v>28.578364788269592</v>
      </c>
    </row>
    <row r="75" spans="1:10">
      <c r="A75" t="s">
        <v>66</v>
      </c>
      <c r="B75">
        <v>1031</v>
      </c>
    </row>
    <row r="76" spans="1:10">
      <c r="A76" t="s">
        <v>67</v>
      </c>
      <c r="B76">
        <v>3.5</v>
      </c>
    </row>
    <row r="77" spans="1:10">
      <c r="A77" t="s">
        <v>68</v>
      </c>
      <c r="B77">
        <f>(B4-1025)/1025</f>
        <v>1.1658536585365857</v>
      </c>
    </row>
    <row r="78" spans="1:10">
      <c r="A78" t="s">
        <v>69</v>
      </c>
      <c r="B78">
        <v>3</v>
      </c>
    </row>
    <row r="79" spans="1:10">
      <c r="A79" t="s">
        <v>65</v>
      </c>
      <c r="B79">
        <f>B4</f>
        <v>2220.0000000000005</v>
      </c>
    </row>
    <row r="80" spans="1:10">
      <c r="A80" t="s">
        <v>21</v>
      </c>
      <c r="B80">
        <f>((B75*B76*(B77)^3*B78)/(B79*9.81))^1/3</f>
        <v>0.26256500814041178</v>
      </c>
    </row>
  </sheetData>
  <sortState ref="L17:L37">
    <sortCondition ref="L17:L37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Quarry exercise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</dc:creator>
  <cp:lastModifiedBy>Jan Kees Krom</cp:lastModifiedBy>
  <dcterms:created xsi:type="dcterms:W3CDTF">2011-10-09T13:57:42Z</dcterms:created>
  <dcterms:modified xsi:type="dcterms:W3CDTF">2011-12-23T12:51:45Z</dcterms:modified>
</cp:coreProperties>
</file>