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joinnioz-my.sharepoint.com/personal/chiu_cheng_nioz_nl/Documents/desktop/JMSE_reviewer comments/Final version/Accepted_final review submission/DOI upload files/Raw data files/"/>
    </mc:Choice>
  </mc:AlternateContent>
  <bookViews>
    <workbookView xWindow="0" yWindow="0" windowWidth="15888" windowHeight="9168" activeTab="2"/>
  </bookViews>
  <sheets>
    <sheet name="Egmond" sheetId="1" r:id="rId1"/>
    <sheet name="Graphs_combined" sheetId="5" r:id="rId2"/>
    <sheet name="Texel_sandwave" sheetId="3" r:id="rId3"/>
    <sheet name="Lumino-19cm calculations" sheetId="4" r:id="rId4"/>
    <sheet name="Permeability_calculations" sheetId="2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0" i="5" l="1"/>
  <c r="B89" i="5"/>
  <c r="F13" i="5"/>
  <c r="G7" i="5"/>
  <c r="F7" i="5"/>
  <c r="G29" i="1"/>
  <c r="G33" i="1"/>
  <c r="F49" i="5"/>
  <c r="P33" i="1"/>
  <c r="O33" i="1"/>
  <c r="N33" i="1"/>
  <c r="M33" i="1"/>
  <c r="L33" i="1"/>
  <c r="K33" i="1"/>
  <c r="L36" i="1"/>
  <c r="M36" i="1" s="1"/>
  <c r="K36" i="1"/>
  <c r="K35" i="1"/>
  <c r="L35" i="1" s="1"/>
  <c r="M35" i="1" s="1"/>
  <c r="K34" i="1"/>
  <c r="L34" i="1" s="1"/>
  <c r="M34" i="1" s="1"/>
  <c r="K29" i="1"/>
  <c r="L32" i="1"/>
  <c r="M32" i="1" s="1"/>
  <c r="K32" i="1"/>
  <c r="K31" i="1"/>
  <c r="L31" i="1" s="1"/>
  <c r="M31" i="1" s="1"/>
  <c r="K30" i="1"/>
  <c r="L30" i="1" s="1"/>
  <c r="M30" i="1" s="1"/>
  <c r="N29" i="1"/>
  <c r="L29" i="1"/>
  <c r="M29" i="1" s="1"/>
  <c r="K25" i="1"/>
  <c r="L25" i="1" s="1"/>
  <c r="M25" i="1" s="1"/>
  <c r="N25" i="1"/>
  <c r="K26" i="1"/>
  <c r="L26" i="1"/>
  <c r="M26" i="1" s="1"/>
  <c r="K27" i="1"/>
  <c r="L27" i="1"/>
  <c r="M27" i="1"/>
  <c r="K28" i="1"/>
  <c r="L28" i="1"/>
  <c r="M28" i="1"/>
  <c r="H36" i="1"/>
  <c r="G36" i="1"/>
  <c r="H35" i="1"/>
  <c r="G35" i="1"/>
  <c r="H34" i="1"/>
  <c r="G34" i="1"/>
  <c r="H32" i="1"/>
  <c r="G32" i="1"/>
  <c r="H31" i="1"/>
  <c r="G31" i="1"/>
  <c r="H30" i="1"/>
  <c r="G30" i="1"/>
  <c r="H33" i="1"/>
  <c r="H29" i="1"/>
  <c r="G25" i="1"/>
  <c r="I34" i="1"/>
  <c r="I35" i="1" s="1"/>
  <c r="D30" i="1"/>
  <c r="D31" i="1" s="1"/>
  <c r="D32" i="1" s="1"/>
  <c r="C30" i="1"/>
  <c r="C31" i="1" s="1"/>
  <c r="C32" i="1" s="1"/>
  <c r="B111" i="5"/>
  <c r="O29" i="1" l="1"/>
  <c r="P29" i="1"/>
  <c r="O25" i="1"/>
  <c r="P25" i="1"/>
  <c r="I36" i="1"/>
  <c r="C97" i="5"/>
  <c r="C96" i="5"/>
  <c r="C94" i="5"/>
  <c r="C93" i="5"/>
  <c r="C92" i="5"/>
  <c r="G31" i="5"/>
  <c r="G28" i="5"/>
  <c r="G25" i="5"/>
  <c r="G20" i="5"/>
  <c r="G17" i="5"/>
  <c r="C88" i="5"/>
  <c r="B88" i="5"/>
  <c r="F42" i="5" l="1"/>
  <c r="G49" i="5"/>
  <c r="G80" i="5" l="1"/>
  <c r="G77" i="5"/>
  <c r="F77" i="5"/>
  <c r="B102" i="5" s="1"/>
  <c r="F80" i="5"/>
  <c r="B101" i="5" s="1"/>
  <c r="G74" i="5"/>
  <c r="F74" i="5"/>
  <c r="B103" i="5" s="1"/>
  <c r="G71" i="5"/>
  <c r="G68" i="5"/>
  <c r="F68" i="5"/>
  <c r="B105" i="5" s="1"/>
  <c r="G64" i="5"/>
  <c r="G61" i="5"/>
  <c r="F61" i="5"/>
  <c r="B107" i="5" s="1"/>
  <c r="G56" i="5"/>
  <c r="F56" i="5"/>
  <c r="B109" i="5" s="1"/>
  <c r="F54" i="5"/>
  <c r="B110" i="5" s="1"/>
  <c r="G42" i="5"/>
  <c r="G39" i="5"/>
  <c r="F83" i="5"/>
  <c r="B100" i="5" s="1"/>
  <c r="F71" i="5"/>
  <c r="B104" i="5" s="1"/>
  <c r="F64" i="5"/>
  <c r="B106" i="5" s="1"/>
  <c r="F59" i="5"/>
  <c r="B108" i="5" s="1"/>
  <c r="F46" i="5"/>
  <c r="B112" i="5" s="1"/>
  <c r="F45" i="5"/>
  <c r="F39" i="5"/>
  <c r="B115" i="5" s="1"/>
  <c r="F31" i="5"/>
  <c r="B97" i="5" s="1"/>
  <c r="F28" i="5"/>
  <c r="B96" i="5" s="1"/>
  <c r="F25" i="5"/>
  <c r="B95" i="5" s="1"/>
  <c r="F23" i="5"/>
  <c r="B94" i="5" s="1"/>
  <c r="F20" i="5"/>
  <c r="B93" i="5" s="1"/>
  <c r="F17" i="5"/>
  <c r="B92" i="5" s="1"/>
  <c r="F15" i="5"/>
  <c r="B91" i="5" s="1"/>
  <c r="F11" i="5"/>
  <c r="B113" i="5" l="1"/>
  <c r="B114" i="5"/>
  <c r="G142" i="3"/>
  <c r="H142" i="3" s="1"/>
  <c r="E142" i="3"/>
  <c r="D142" i="3"/>
  <c r="D143" i="3" s="1"/>
  <c r="I141" i="3"/>
  <c r="H141" i="3"/>
  <c r="G154" i="3"/>
  <c r="H154" i="3" s="1"/>
  <c r="E154" i="3"/>
  <c r="E155" i="3" s="1"/>
  <c r="E156" i="3" s="1"/>
  <c r="D154" i="3"/>
  <c r="D155" i="3" s="1"/>
  <c r="I153" i="3"/>
  <c r="H153" i="3"/>
  <c r="G170" i="3"/>
  <c r="H170" i="3" s="1"/>
  <c r="E170" i="3"/>
  <c r="E171" i="3" s="1"/>
  <c r="E172" i="3" s="1"/>
  <c r="D170" i="3"/>
  <c r="I169" i="3"/>
  <c r="H169" i="3"/>
  <c r="G134" i="3"/>
  <c r="H134" i="3" s="1"/>
  <c r="E134" i="3"/>
  <c r="E135" i="3" s="1"/>
  <c r="E136" i="3" s="1"/>
  <c r="D134" i="3"/>
  <c r="I133" i="3"/>
  <c r="H133" i="3"/>
  <c r="G146" i="3"/>
  <c r="H146" i="3" s="1"/>
  <c r="E146" i="3"/>
  <c r="D146" i="3"/>
  <c r="I145" i="3"/>
  <c r="H145" i="3"/>
  <c r="G150" i="3"/>
  <c r="H150" i="3" s="1"/>
  <c r="E150" i="3"/>
  <c r="E151" i="3" s="1"/>
  <c r="E152" i="3" s="1"/>
  <c r="D150" i="3"/>
  <c r="D151" i="3" s="1"/>
  <c r="I149" i="3"/>
  <c r="H149" i="3"/>
  <c r="G118" i="3"/>
  <c r="H118" i="3" s="1"/>
  <c r="E118" i="3"/>
  <c r="E119" i="3" s="1"/>
  <c r="E120" i="3" s="1"/>
  <c r="D118" i="3"/>
  <c r="I117" i="3"/>
  <c r="H117" i="3"/>
  <c r="G114" i="3"/>
  <c r="H114" i="3" s="1"/>
  <c r="E114" i="3"/>
  <c r="E115" i="3" s="1"/>
  <c r="E116" i="3" s="1"/>
  <c r="D114" i="3"/>
  <c r="I113" i="3"/>
  <c r="H113" i="3"/>
  <c r="G158" i="3"/>
  <c r="I158" i="3" s="1"/>
  <c r="E158" i="3"/>
  <c r="E159" i="3" s="1"/>
  <c r="E160" i="3" s="1"/>
  <c r="D158" i="3"/>
  <c r="D159" i="3" s="1"/>
  <c r="I157" i="3"/>
  <c r="H157" i="3"/>
  <c r="G178" i="3"/>
  <c r="H178" i="3" s="1"/>
  <c r="E178" i="3"/>
  <c r="E179" i="3" s="1"/>
  <c r="E180" i="3" s="1"/>
  <c r="D178" i="3"/>
  <c r="I177" i="3"/>
  <c r="H177" i="3"/>
  <c r="G174" i="3"/>
  <c r="H174" i="3" s="1"/>
  <c r="E174" i="3"/>
  <c r="E175" i="3" s="1"/>
  <c r="E176" i="3" s="1"/>
  <c r="D174" i="3"/>
  <c r="I173" i="3"/>
  <c r="H173" i="3"/>
  <c r="G162" i="3"/>
  <c r="H162" i="3" s="1"/>
  <c r="E162" i="3"/>
  <c r="E163" i="3" s="1"/>
  <c r="E164" i="3" s="1"/>
  <c r="D162" i="3"/>
  <c r="I161" i="3"/>
  <c r="H161" i="3"/>
  <c r="D115" i="3" l="1"/>
  <c r="E147" i="3"/>
  <c r="E148" i="3" s="1"/>
  <c r="E143" i="3"/>
  <c r="D119" i="3"/>
  <c r="D120" i="3" s="1"/>
  <c r="I178" i="3"/>
  <c r="I146" i="3"/>
  <c r="I134" i="3"/>
  <c r="I170" i="3"/>
  <c r="I162" i="3"/>
  <c r="I174" i="3"/>
  <c r="I114" i="3"/>
  <c r="D144" i="3"/>
  <c r="I142" i="3"/>
  <c r="G143" i="3"/>
  <c r="D156" i="3"/>
  <c r="G155" i="3"/>
  <c r="I154" i="3"/>
  <c r="G171" i="3"/>
  <c r="D171" i="3"/>
  <c r="D135" i="3"/>
  <c r="G135" i="3"/>
  <c r="D147" i="3"/>
  <c r="G147" i="3"/>
  <c r="D152" i="3"/>
  <c r="I150" i="3"/>
  <c r="G151" i="3"/>
  <c r="I118" i="3"/>
  <c r="G119" i="3"/>
  <c r="D116" i="3"/>
  <c r="G115" i="3"/>
  <c r="D160" i="3"/>
  <c r="G159" i="3"/>
  <c r="H158" i="3"/>
  <c r="D179" i="3"/>
  <c r="G179" i="3"/>
  <c r="D175" i="3"/>
  <c r="G175" i="3"/>
  <c r="D163" i="3"/>
  <c r="G163" i="3"/>
  <c r="G166" i="3"/>
  <c r="G167" i="3" s="1"/>
  <c r="G126" i="3"/>
  <c r="I126" i="3" s="1"/>
  <c r="G130" i="3"/>
  <c r="G131" i="3" s="1"/>
  <c r="G58" i="3"/>
  <c r="G59" i="3" s="1"/>
  <c r="I59" i="3" s="1"/>
  <c r="G18" i="3"/>
  <c r="G19" i="3" s="1"/>
  <c r="G138" i="3"/>
  <c r="H138" i="3" s="1"/>
  <c r="G110" i="3"/>
  <c r="I110" i="3" s="1"/>
  <c r="E166" i="3"/>
  <c r="E167" i="3" s="1"/>
  <c r="E168" i="3" s="1"/>
  <c r="D166" i="3"/>
  <c r="I165" i="3"/>
  <c r="H165" i="3"/>
  <c r="E126" i="3"/>
  <c r="E127" i="3" s="1"/>
  <c r="E128" i="3" s="1"/>
  <c r="D126" i="3"/>
  <c r="I125" i="3"/>
  <c r="H125" i="3"/>
  <c r="E130" i="3"/>
  <c r="E131" i="3" s="1"/>
  <c r="E132" i="3" s="1"/>
  <c r="D130" i="3"/>
  <c r="I129" i="3"/>
  <c r="H129" i="3"/>
  <c r="E58" i="3"/>
  <c r="E59" i="3" s="1"/>
  <c r="E60" i="3" s="1"/>
  <c r="D58" i="3"/>
  <c r="I57" i="3"/>
  <c r="H57" i="3"/>
  <c r="E18" i="3"/>
  <c r="E19" i="3" s="1"/>
  <c r="E20" i="3" s="1"/>
  <c r="D18" i="3"/>
  <c r="I17" i="3"/>
  <c r="H17" i="3"/>
  <c r="E138" i="3"/>
  <c r="E139" i="3" s="1"/>
  <c r="E140" i="3" s="1"/>
  <c r="D138" i="3"/>
  <c r="I137" i="3"/>
  <c r="H137" i="3"/>
  <c r="E110" i="3"/>
  <c r="E111" i="3" s="1"/>
  <c r="E112" i="3" s="1"/>
  <c r="D110" i="3"/>
  <c r="I109" i="3"/>
  <c r="H109" i="3"/>
  <c r="I124" i="3"/>
  <c r="H124" i="3"/>
  <c r="I123" i="3"/>
  <c r="H123" i="3"/>
  <c r="I122" i="3"/>
  <c r="H122" i="3"/>
  <c r="E122" i="3"/>
  <c r="E123" i="3" s="1"/>
  <c r="E124" i="3" s="1"/>
  <c r="D122" i="3"/>
  <c r="I121" i="3"/>
  <c r="H121" i="3"/>
  <c r="H72" i="1"/>
  <c r="G72" i="1"/>
  <c r="H71" i="1"/>
  <c r="G71" i="1"/>
  <c r="I70" i="1"/>
  <c r="H70" i="1"/>
  <c r="G70" i="1"/>
  <c r="D70" i="1"/>
  <c r="D71" i="1" s="1"/>
  <c r="D72" i="1" s="1"/>
  <c r="C70" i="1"/>
  <c r="C71" i="1" s="1"/>
  <c r="C72" i="1" s="1"/>
  <c r="H69" i="1"/>
  <c r="G69" i="1"/>
  <c r="N69" i="1" s="1"/>
  <c r="H88" i="1"/>
  <c r="G88" i="1"/>
  <c r="H87" i="1"/>
  <c r="G87" i="1"/>
  <c r="I86" i="1"/>
  <c r="H86" i="1"/>
  <c r="G86" i="1"/>
  <c r="D86" i="1"/>
  <c r="D87" i="1" s="1"/>
  <c r="D88" i="1" s="1"/>
  <c r="C86" i="1"/>
  <c r="C87" i="1" s="1"/>
  <c r="C88" i="1" s="1"/>
  <c r="H85" i="1"/>
  <c r="G85" i="1"/>
  <c r="N85" i="1" s="1"/>
  <c r="H40" i="1"/>
  <c r="G40" i="1"/>
  <c r="H39" i="1"/>
  <c r="G39" i="1"/>
  <c r="I38" i="1"/>
  <c r="H38" i="1"/>
  <c r="G38" i="1"/>
  <c r="D38" i="1"/>
  <c r="D39" i="1" s="1"/>
  <c r="D40" i="1" s="1"/>
  <c r="C38" i="1"/>
  <c r="C39" i="1" s="1"/>
  <c r="C40" i="1" s="1"/>
  <c r="H37" i="1"/>
  <c r="G37" i="1"/>
  <c r="N37" i="1" s="1"/>
  <c r="H84" i="1"/>
  <c r="G84" i="1"/>
  <c r="H83" i="1"/>
  <c r="G83" i="1"/>
  <c r="I82" i="1"/>
  <c r="H82" i="1"/>
  <c r="G82" i="1"/>
  <c r="D82" i="1"/>
  <c r="D83" i="1" s="1"/>
  <c r="D84" i="1" s="1"/>
  <c r="C82" i="1"/>
  <c r="C83" i="1" s="1"/>
  <c r="C84" i="1" s="1"/>
  <c r="H81" i="1"/>
  <c r="G81" i="1"/>
  <c r="N81" i="1" s="1"/>
  <c r="H112" i="1"/>
  <c r="G112" i="1"/>
  <c r="H111" i="1"/>
  <c r="G111" i="1"/>
  <c r="I110" i="1"/>
  <c r="H110" i="1"/>
  <c r="G110" i="1"/>
  <c r="D110" i="1"/>
  <c r="D111" i="1" s="1"/>
  <c r="D112" i="1" s="1"/>
  <c r="C110" i="1"/>
  <c r="C111" i="1" s="1"/>
  <c r="C112" i="1" s="1"/>
  <c r="H109" i="1"/>
  <c r="G109" i="1"/>
  <c r="N109" i="1" s="1"/>
  <c r="H92" i="1"/>
  <c r="G92" i="1"/>
  <c r="H91" i="1"/>
  <c r="G91" i="1"/>
  <c r="I90" i="1"/>
  <c r="H90" i="1"/>
  <c r="G90" i="1"/>
  <c r="D90" i="1"/>
  <c r="D91" i="1" s="1"/>
  <c r="D92" i="1" s="1"/>
  <c r="C90" i="1"/>
  <c r="C91" i="1" s="1"/>
  <c r="C92" i="1" s="1"/>
  <c r="H89" i="1"/>
  <c r="G89" i="1"/>
  <c r="N89" i="1" s="1"/>
  <c r="G101" i="1"/>
  <c r="N101" i="1" s="1"/>
  <c r="H101" i="1"/>
  <c r="C102" i="1"/>
  <c r="D102" i="1"/>
  <c r="D103" i="1" s="1"/>
  <c r="D104" i="1" s="1"/>
  <c r="G102" i="1"/>
  <c r="H102" i="1"/>
  <c r="I102" i="1"/>
  <c r="I103" i="1" s="1"/>
  <c r="I104" i="1" s="1"/>
  <c r="G103" i="1"/>
  <c r="H103" i="1"/>
  <c r="G104" i="1"/>
  <c r="H104" i="1"/>
  <c r="G105" i="1"/>
  <c r="N105" i="1" s="1"/>
  <c r="H105" i="1"/>
  <c r="C106" i="1"/>
  <c r="C107" i="1" s="1"/>
  <c r="D106" i="1"/>
  <c r="D107" i="1" s="1"/>
  <c r="D108" i="1" s="1"/>
  <c r="G106" i="1"/>
  <c r="H106" i="1"/>
  <c r="I106" i="1"/>
  <c r="I107" i="1" s="1"/>
  <c r="I108" i="1" s="1"/>
  <c r="G107" i="1"/>
  <c r="H107" i="1"/>
  <c r="G108" i="1"/>
  <c r="H108" i="1"/>
  <c r="H100" i="1"/>
  <c r="G100" i="1"/>
  <c r="H99" i="1"/>
  <c r="G99" i="1"/>
  <c r="I98" i="1"/>
  <c r="H98" i="1"/>
  <c r="G98" i="1"/>
  <c r="D98" i="1"/>
  <c r="D99" i="1" s="1"/>
  <c r="D100" i="1" s="1"/>
  <c r="C98" i="1"/>
  <c r="C99" i="1" s="1"/>
  <c r="C100" i="1" s="1"/>
  <c r="H97" i="1"/>
  <c r="G97" i="1"/>
  <c r="N97" i="1" s="1"/>
  <c r="H96" i="1"/>
  <c r="G96" i="1"/>
  <c r="H95" i="1"/>
  <c r="G95" i="1"/>
  <c r="I94" i="1"/>
  <c r="H94" i="1"/>
  <c r="G94" i="1"/>
  <c r="D94" i="1"/>
  <c r="D95" i="1" s="1"/>
  <c r="D96" i="1" s="1"/>
  <c r="C94" i="1"/>
  <c r="C95" i="1" s="1"/>
  <c r="C96" i="1" s="1"/>
  <c r="H93" i="1"/>
  <c r="G93" i="1"/>
  <c r="N93" i="1" s="1"/>
  <c r="H56" i="1"/>
  <c r="G56" i="1"/>
  <c r="H55" i="1"/>
  <c r="G55" i="1"/>
  <c r="I54" i="1"/>
  <c r="H54" i="1"/>
  <c r="G54" i="1"/>
  <c r="D54" i="1"/>
  <c r="D55" i="1" s="1"/>
  <c r="D56" i="1" s="1"/>
  <c r="C54" i="1"/>
  <c r="C55" i="1" s="1"/>
  <c r="C56" i="1" s="1"/>
  <c r="H53" i="1"/>
  <c r="G53" i="1"/>
  <c r="N53" i="1" s="1"/>
  <c r="H60" i="1"/>
  <c r="G60" i="1"/>
  <c r="H59" i="1"/>
  <c r="G59" i="1"/>
  <c r="I58" i="1"/>
  <c r="H58" i="1"/>
  <c r="G58" i="1"/>
  <c r="D58" i="1"/>
  <c r="D59" i="1" s="1"/>
  <c r="D60" i="1" s="1"/>
  <c r="C58" i="1"/>
  <c r="C59" i="1" s="1"/>
  <c r="C60" i="1" s="1"/>
  <c r="H57" i="1"/>
  <c r="G57" i="1"/>
  <c r="N57" i="1" s="1"/>
  <c r="H52" i="1"/>
  <c r="G52" i="1"/>
  <c r="H51" i="1"/>
  <c r="G51" i="1"/>
  <c r="I50" i="1"/>
  <c r="H50" i="1"/>
  <c r="G50" i="1"/>
  <c r="D50" i="1"/>
  <c r="D51" i="1" s="1"/>
  <c r="D52" i="1" s="1"/>
  <c r="C50" i="1"/>
  <c r="C51" i="1" s="1"/>
  <c r="C52" i="1" s="1"/>
  <c r="H49" i="1"/>
  <c r="G49" i="1"/>
  <c r="N49" i="1" s="1"/>
  <c r="H48" i="1"/>
  <c r="G48" i="1"/>
  <c r="H47" i="1"/>
  <c r="G47" i="1"/>
  <c r="I46" i="1"/>
  <c r="H46" i="1"/>
  <c r="G46" i="1"/>
  <c r="D46" i="1"/>
  <c r="D47" i="1" s="1"/>
  <c r="D48" i="1" s="1"/>
  <c r="C46" i="1"/>
  <c r="C47" i="1" s="1"/>
  <c r="C48" i="1" s="1"/>
  <c r="H45" i="1"/>
  <c r="G45" i="1"/>
  <c r="N45" i="1" s="1"/>
  <c r="D62" i="1"/>
  <c r="D63" i="1" s="1"/>
  <c r="D64" i="1" s="1"/>
  <c r="C62" i="1"/>
  <c r="C63" i="1" s="1"/>
  <c r="C64" i="1" s="1"/>
  <c r="H64" i="1"/>
  <c r="G64" i="1"/>
  <c r="H63" i="1"/>
  <c r="G63" i="1"/>
  <c r="I62" i="1"/>
  <c r="H62" i="1"/>
  <c r="G62" i="1"/>
  <c r="H61" i="1"/>
  <c r="G61" i="1"/>
  <c r="N61" i="1" s="1"/>
  <c r="E144" i="3" l="1"/>
  <c r="I63" i="1"/>
  <c r="I64" i="1" s="1"/>
  <c r="H166" i="3"/>
  <c r="H18" i="3"/>
  <c r="I130" i="3"/>
  <c r="I18" i="3"/>
  <c r="I166" i="3"/>
  <c r="H58" i="3"/>
  <c r="H110" i="3"/>
  <c r="H130" i="3"/>
  <c r="G168" i="3"/>
  <c r="I168" i="3" s="1"/>
  <c r="H167" i="3"/>
  <c r="G127" i="3"/>
  <c r="I127" i="3" s="1"/>
  <c r="H126" i="3"/>
  <c r="I138" i="3"/>
  <c r="G111" i="3"/>
  <c r="G20" i="3"/>
  <c r="I20" i="3" s="1"/>
  <c r="H19" i="3"/>
  <c r="I58" i="3"/>
  <c r="G139" i="3"/>
  <c r="I139" i="3" s="1"/>
  <c r="H143" i="3"/>
  <c r="G144" i="3"/>
  <c r="I143" i="3"/>
  <c r="H155" i="3"/>
  <c r="I155" i="3"/>
  <c r="G156" i="3"/>
  <c r="D172" i="3"/>
  <c r="H171" i="3"/>
  <c r="I171" i="3"/>
  <c r="G172" i="3"/>
  <c r="H135" i="3"/>
  <c r="G136" i="3"/>
  <c r="I135" i="3"/>
  <c r="D136" i="3"/>
  <c r="H147" i="3"/>
  <c r="G148" i="3"/>
  <c r="I147" i="3"/>
  <c r="D148" i="3"/>
  <c r="H151" i="3"/>
  <c r="G152" i="3"/>
  <c r="I151" i="3"/>
  <c r="H119" i="3"/>
  <c r="G120" i="3"/>
  <c r="I119" i="3"/>
  <c r="H115" i="3"/>
  <c r="I115" i="3"/>
  <c r="G116" i="3"/>
  <c r="I159" i="3"/>
  <c r="H159" i="3"/>
  <c r="G160" i="3"/>
  <c r="H179" i="3"/>
  <c r="G180" i="3"/>
  <c r="I179" i="3"/>
  <c r="D180" i="3"/>
  <c r="H175" i="3"/>
  <c r="I175" i="3"/>
  <c r="G176" i="3"/>
  <c r="D176" i="3"/>
  <c r="H163" i="3"/>
  <c r="G164" i="3"/>
  <c r="I163" i="3"/>
  <c r="D164" i="3"/>
  <c r="H168" i="3"/>
  <c r="I167" i="3"/>
  <c r="H127" i="3"/>
  <c r="G132" i="3"/>
  <c r="H131" i="3"/>
  <c r="I131" i="3"/>
  <c r="G60" i="3"/>
  <c r="H59" i="3"/>
  <c r="I19" i="3"/>
  <c r="D167" i="3"/>
  <c r="D127" i="3"/>
  <c r="D131" i="3"/>
  <c r="D59" i="3"/>
  <c r="D60" i="3" s="1"/>
  <c r="D19" i="3"/>
  <c r="D139" i="3"/>
  <c r="D111" i="3"/>
  <c r="D123" i="3"/>
  <c r="I71" i="1"/>
  <c r="I87" i="1"/>
  <c r="I39" i="1"/>
  <c r="I83" i="1"/>
  <c r="I111" i="1"/>
  <c r="I91" i="1"/>
  <c r="C108" i="1"/>
  <c r="C103" i="1"/>
  <c r="I99" i="1"/>
  <c r="I95" i="1"/>
  <c r="I55" i="1"/>
  <c r="I59" i="1"/>
  <c r="I51" i="1"/>
  <c r="I47" i="1"/>
  <c r="D132" i="3" l="1"/>
  <c r="D124" i="3"/>
  <c r="D140" i="3"/>
  <c r="D128" i="3"/>
  <c r="D168" i="3"/>
  <c r="H20" i="3"/>
  <c r="G140" i="3"/>
  <c r="H140" i="3" s="1"/>
  <c r="G128" i="3"/>
  <c r="H128" i="3" s="1"/>
  <c r="G112" i="3"/>
  <c r="I111" i="3"/>
  <c r="H111" i="3"/>
  <c r="H139" i="3"/>
  <c r="H144" i="3"/>
  <c r="I144" i="3"/>
  <c r="H156" i="3"/>
  <c r="I156" i="3"/>
  <c r="H172" i="3"/>
  <c r="I172" i="3"/>
  <c r="H136" i="3"/>
  <c r="I136" i="3"/>
  <c r="H148" i="3"/>
  <c r="I148" i="3"/>
  <c r="H152" i="3"/>
  <c r="I152" i="3"/>
  <c r="H120" i="3"/>
  <c r="I120" i="3"/>
  <c r="H116" i="3"/>
  <c r="I116" i="3"/>
  <c r="I160" i="3"/>
  <c r="H160" i="3"/>
  <c r="H180" i="3"/>
  <c r="I180" i="3"/>
  <c r="H176" i="3"/>
  <c r="I176" i="3"/>
  <c r="H164" i="3"/>
  <c r="I164" i="3"/>
  <c r="I132" i="3"/>
  <c r="H132" i="3"/>
  <c r="I60" i="3"/>
  <c r="H60" i="3"/>
  <c r="D20" i="3"/>
  <c r="D112" i="3"/>
  <c r="I72" i="1"/>
  <c r="I88" i="1"/>
  <c r="I40" i="1"/>
  <c r="I84" i="1"/>
  <c r="I112" i="1"/>
  <c r="I92" i="1"/>
  <c r="C104" i="1"/>
  <c r="I100" i="1"/>
  <c r="I96" i="1"/>
  <c r="I56" i="1"/>
  <c r="I60" i="1"/>
  <c r="I52" i="1"/>
  <c r="I48" i="1"/>
  <c r="D6" i="4"/>
  <c r="E6" i="4"/>
  <c r="C13" i="4" s="1"/>
  <c r="E50" i="3"/>
  <c r="E51" i="3" s="1"/>
  <c r="E52" i="3" s="1"/>
  <c r="I52" i="3"/>
  <c r="H52" i="3"/>
  <c r="I51" i="3"/>
  <c r="H51" i="3"/>
  <c r="I50" i="3"/>
  <c r="H50" i="3"/>
  <c r="D50" i="3"/>
  <c r="I49" i="3"/>
  <c r="H49" i="3"/>
  <c r="I24" i="3"/>
  <c r="H24" i="3"/>
  <c r="I23" i="3"/>
  <c r="H23" i="3"/>
  <c r="I22" i="3"/>
  <c r="H22" i="3"/>
  <c r="E22" i="3"/>
  <c r="E23" i="3" s="1"/>
  <c r="E24" i="3" s="1"/>
  <c r="D22" i="3"/>
  <c r="I21" i="3"/>
  <c r="H21" i="3"/>
  <c r="O21" i="3" s="1"/>
  <c r="I56" i="3"/>
  <c r="H56" i="3"/>
  <c r="I55" i="3"/>
  <c r="H55" i="3"/>
  <c r="I54" i="3"/>
  <c r="H54" i="3"/>
  <c r="E54" i="3"/>
  <c r="E55" i="3" s="1"/>
  <c r="E56" i="3" s="1"/>
  <c r="D54" i="3"/>
  <c r="I53" i="3"/>
  <c r="H53" i="3"/>
  <c r="O53" i="3" s="1"/>
  <c r="I84" i="3"/>
  <c r="H84" i="3"/>
  <c r="I83" i="3"/>
  <c r="H83" i="3"/>
  <c r="I82" i="3"/>
  <c r="H82" i="3"/>
  <c r="E82" i="3"/>
  <c r="E83" i="3" s="1"/>
  <c r="E84" i="3" s="1"/>
  <c r="D82" i="3"/>
  <c r="I81" i="3"/>
  <c r="H81" i="3"/>
  <c r="O81" i="3" s="1"/>
  <c r="I64" i="3"/>
  <c r="H64" i="3"/>
  <c r="I63" i="3"/>
  <c r="H63" i="3"/>
  <c r="I62" i="3"/>
  <c r="H62" i="3"/>
  <c r="E62" i="3"/>
  <c r="E63" i="3" s="1"/>
  <c r="E64" i="3" s="1"/>
  <c r="D62" i="3"/>
  <c r="I61" i="3"/>
  <c r="H61" i="3"/>
  <c r="O61" i="3" s="1"/>
  <c r="I72" i="3"/>
  <c r="H72" i="3"/>
  <c r="I71" i="3"/>
  <c r="H71" i="3"/>
  <c r="I70" i="3"/>
  <c r="H70" i="3"/>
  <c r="E70" i="3"/>
  <c r="E71" i="3" s="1"/>
  <c r="E72" i="3" s="1"/>
  <c r="D70" i="3"/>
  <c r="I69" i="3"/>
  <c r="H69" i="3"/>
  <c r="O69" i="3" s="1"/>
  <c r="I44" i="3"/>
  <c r="H44" i="3"/>
  <c r="I43" i="3"/>
  <c r="H43" i="3"/>
  <c r="I42" i="3"/>
  <c r="H42" i="3"/>
  <c r="E42" i="3"/>
  <c r="E43" i="3" s="1"/>
  <c r="E44" i="3" s="1"/>
  <c r="D42" i="3"/>
  <c r="I41" i="3"/>
  <c r="H41" i="3"/>
  <c r="O41" i="3" s="1"/>
  <c r="E66" i="3"/>
  <c r="E67" i="3" s="1"/>
  <c r="E68" i="3" s="1"/>
  <c r="I68" i="3"/>
  <c r="H68" i="3"/>
  <c r="I67" i="3"/>
  <c r="H67" i="3"/>
  <c r="I66" i="3"/>
  <c r="H66" i="3"/>
  <c r="D66" i="3"/>
  <c r="D67" i="3" s="1"/>
  <c r="I65" i="3"/>
  <c r="H65" i="3"/>
  <c r="O65" i="3" s="1"/>
  <c r="D51" i="3" l="1"/>
  <c r="D23" i="3"/>
  <c r="I140" i="3"/>
  <c r="I128" i="3"/>
  <c r="H112" i="3"/>
  <c r="I112" i="3"/>
  <c r="C12" i="4"/>
  <c r="D52" i="3"/>
  <c r="D55" i="3"/>
  <c r="D83" i="3"/>
  <c r="D63" i="3"/>
  <c r="D71" i="3"/>
  <c r="D43" i="3"/>
  <c r="D68" i="3"/>
  <c r="D24" i="3" l="1"/>
  <c r="D56" i="3"/>
  <c r="D84" i="3"/>
  <c r="D64" i="3"/>
  <c r="D72" i="3"/>
  <c r="D44" i="3"/>
  <c r="I92" i="3" l="1"/>
  <c r="H92" i="3"/>
  <c r="I91" i="3"/>
  <c r="H91" i="3"/>
  <c r="I90" i="3"/>
  <c r="H90" i="3"/>
  <c r="D90" i="3"/>
  <c r="D91" i="3" s="1"/>
  <c r="I89" i="3"/>
  <c r="H89" i="3"/>
  <c r="O89" i="3" s="1"/>
  <c r="I80" i="3"/>
  <c r="H80" i="3"/>
  <c r="I79" i="3"/>
  <c r="H79" i="3"/>
  <c r="I78" i="3"/>
  <c r="H78" i="3"/>
  <c r="E78" i="3"/>
  <c r="E79" i="3" s="1"/>
  <c r="E80" i="3" s="1"/>
  <c r="D78" i="3"/>
  <c r="I77" i="3"/>
  <c r="H77" i="3"/>
  <c r="O77" i="3" s="1"/>
  <c r="I76" i="3"/>
  <c r="H76" i="3"/>
  <c r="I75" i="3"/>
  <c r="H75" i="3"/>
  <c r="I74" i="3"/>
  <c r="H74" i="3"/>
  <c r="E74" i="3"/>
  <c r="E75" i="3" s="1"/>
  <c r="E76" i="3" s="1"/>
  <c r="D74" i="3"/>
  <c r="I73" i="3"/>
  <c r="H73" i="3"/>
  <c r="O73" i="3" s="1"/>
  <c r="I96" i="3"/>
  <c r="H96" i="3"/>
  <c r="I95" i="3"/>
  <c r="H95" i="3"/>
  <c r="I94" i="3"/>
  <c r="H94" i="3"/>
  <c r="E94" i="3"/>
  <c r="E95" i="3" s="1"/>
  <c r="E96" i="3" s="1"/>
  <c r="D94" i="3"/>
  <c r="D95" i="3" s="1"/>
  <c r="I93" i="3"/>
  <c r="H93" i="3"/>
  <c r="O93" i="3" s="1"/>
  <c r="I32" i="3"/>
  <c r="H32" i="3"/>
  <c r="I31" i="3"/>
  <c r="H31" i="3"/>
  <c r="I30" i="3"/>
  <c r="H30" i="3"/>
  <c r="E30" i="3"/>
  <c r="E31" i="3" s="1"/>
  <c r="E32" i="3" s="1"/>
  <c r="D30" i="3"/>
  <c r="I29" i="3"/>
  <c r="H29" i="3"/>
  <c r="O29" i="3" s="1"/>
  <c r="E26" i="3"/>
  <c r="E27" i="3" s="1"/>
  <c r="E28" i="3" s="1"/>
  <c r="I28" i="3"/>
  <c r="H28" i="3"/>
  <c r="I27" i="3"/>
  <c r="H27" i="3"/>
  <c r="I26" i="3"/>
  <c r="H26" i="3"/>
  <c r="D26" i="3"/>
  <c r="I25" i="3"/>
  <c r="H25" i="3"/>
  <c r="O25" i="3" s="1"/>
  <c r="I108" i="3"/>
  <c r="H108" i="3"/>
  <c r="I107" i="3"/>
  <c r="H107" i="3"/>
  <c r="I106" i="3"/>
  <c r="H106" i="3"/>
  <c r="D106" i="3"/>
  <c r="I105" i="3"/>
  <c r="H105" i="3"/>
  <c r="O105" i="3" s="1"/>
  <c r="I100" i="3"/>
  <c r="H100" i="3"/>
  <c r="I99" i="3"/>
  <c r="H99" i="3"/>
  <c r="I98" i="3"/>
  <c r="H98" i="3"/>
  <c r="D98" i="3"/>
  <c r="D99" i="3" s="1"/>
  <c r="I97" i="3"/>
  <c r="H97" i="3"/>
  <c r="O97" i="3" s="1"/>
  <c r="I104" i="3"/>
  <c r="H104" i="3"/>
  <c r="I103" i="3"/>
  <c r="H103" i="3"/>
  <c r="I102" i="3"/>
  <c r="H102" i="3"/>
  <c r="D102" i="3"/>
  <c r="D103" i="3" s="1"/>
  <c r="I101" i="3"/>
  <c r="H101" i="3"/>
  <c r="O101" i="3" s="1"/>
  <c r="G38" i="3"/>
  <c r="G39" i="3" s="1"/>
  <c r="G40" i="3" s="1"/>
  <c r="F38" i="3"/>
  <c r="F39" i="3" s="1"/>
  <c r="F40" i="3" s="1"/>
  <c r="E46" i="3"/>
  <c r="E47" i="3" s="1"/>
  <c r="E48" i="3" s="1"/>
  <c r="I88" i="3"/>
  <c r="H88" i="3"/>
  <c r="I87" i="3"/>
  <c r="H87" i="3"/>
  <c r="I86" i="3"/>
  <c r="H86" i="3"/>
  <c r="D86" i="3"/>
  <c r="I85" i="3"/>
  <c r="H85" i="3"/>
  <c r="O85" i="3" s="1"/>
  <c r="I48" i="3"/>
  <c r="H48" i="3"/>
  <c r="I47" i="3"/>
  <c r="H47" i="3"/>
  <c r="I46" i="3"/>
  <c r="H46" i="3"/>
  <c r="I45" i="3"/>
  <c r="H45" i="3"/>
  <c r="O45" i="3" s="1"/>
  <c r="D46" i="3"/>
  <c r="D47" i="3" l="1"/>
  <c r="L30" i="3"/>
  <c r="M30" i="3" s="1"/>
  <c r="N30" i="3" s="1"/>
  <c r="D92" i="3"/>
  <c r="D79" i="3"/>
  <c r="D75" i="3"/>
  <c r="D96" i="3"/>
  <c r="D31" i="3"/>
  <c r="D27" i="3"/>
  <c r="D107" i="3"/>
  <c r="D100" i="3"/>
  <c r="D104" i="3"/>
  <c r="D87" i="3"/>
  <c r="J38" i="3"/>
  <c r="G34" i="3"/>
  <c r="G35" i="3" s="1"/>
  <c r="G36" i="3" s="1"/>
  <c r="F34" i="3"/>
  <c r="F35" i="3" s="1"/>
  <c r="F36" i="3" s="1"/>
  <c r="G14" i="3"/>
  <c r="G15" i="3" s="1"/>
  <c r="F14" i="3"/>
  <c r="F15" i="3" s="1"/>
  <c r="G10" i="3"/>
  <c r="G11" i="3" s="1"/>
  <c r="G12" i="3" s="1"/>
  <c r="F10" i="3"/>
  <c r="F11" i="3" s="1"/>
  <c r="F12" i="3" s="1"/>
  <c r="W38" i="3"/>
  <c r="W37" i="3"/>
  <c r="W36" i="3"/>
  <c r="W35" i="3"/>
  <c r="W34" i="3"/>
  <c r="W33" i="3"/>
  <c r="W32" i="3"/>
  <c r="W31" i="3"/>
  <c r="W30" i="3"/>
  <c r="W29" i="3"/>
  <c r="W28" i="3"/>
  <c r="I40" i="3"/>
  <c r="H40" i="3"/>
  <c r="W27" i="3"/>
  <c r="I39" i="3"/>
  <c r="H39" i="3"/>
  <c r="W26" i="3"/>
  <c r="I38" i="3"/>
  <c r="H38" i="3"/>
  <c r="W25" i="3"/>
  <c r="I37" i="3"/>
  <c r="H37" i="3"/>
  <c r="O37" i="3" s="1"/>
  <c r="W24" i="3"/>
  <c r="W23" i="3"/>
  <c r="W22" i="3"/>
  <c r="W21" i="3"/>
  <c r="J34" i="3"/>
  <c r="L34" i="3" s="1"/>
  <c r="W20" i="3"/>
  <c r="I33" i="3"/>
  <c r="H33" i="3"/>
  <c r="O33" i="3" s="1"/>
  <c r="W19" i="3"/>
  <c r="J14" i="3"/>
  <c r="I13" i="3"/>
  <c r="H13" i="3"/>
  <c r="O13" i="3" s="1"/>
  <c r="D12" i="3"/>
  <c r="D11" i="3"/>
  <c r="J10" i="3"/>
  <c r="E10" i="3"/>
  <c r="E11" i="3" s="1"/>
  <c r="E12" i="3" s="1"/>
  <c r="D10" i="3"/>
  <c r="I9" i="3"/>
  <c r="H9" i="3"/>
  <c r="O9" i="3" s="1"/>
  <c r="X8" i="3"/>
  <c r="L46" i="3" s="1"/>
  <c r="M46" i="3" s="1"/>
  <c r="N46" i="3" s="1"/>
  <c r="X7" i="3"/>
  <c r="J7" i="3"/>
  <c r="E7" i="3"/>
  <c r="E8" i="3" s="1"/>
  <c r="X6" i="3"/>
  <c r="G6" i="3"/>
  <c r="G7" i="3" s="1"/>
  <c r="G8" i="3" s="1"/>
  <c r="F6" i="3"/>
  <c r="F7" i="3" s="1"/>
  <c r="F8" i="3" s="1"/>
  <c r="I5" i="3"/>
  <c r="I6" i="3" s="1"/>
  <c r="I7" i="3" s="1"/>
  <c r="I8" i="3" s="1"/>
  <c r="H5" i="3"/>
  <c r="O5" i="3" s="1"/>
  <c r="H80" i="1"/>
  <c r="G80" i="1"/>
  <c r="H79" i="1"/>
  <c r="G79" i="1"/>
  <c r="I78" i="1"/>
  <c r="I79" i="1" s="1"/>
  <c r="I80" i="1" s="1"/>
  <c r="H78" i="1"/>
  <c r="G78" i="1"/>
  <c r="H77" i="1"/>
  <c r="G77" i="1"/>
  <c r="N77" i="1" s="1"/>
  <c r="H44" i="1"/>
  <c r="G44" i="1"/>
  <c r="H43" i="1"/>
  <c r="G43" i="1"/>
  <c r="I42" i="1"/>
  <c r="I43" i="1" s="1"/>
  <c r="H42" i="1"/>
  <c r="G42" i="1"/>
  <c r="H41" i="1"/>
  <c r="G41" i="1"/>
  <c r="N41" i="1" s="1"/>
  <c r="H76" i="1"/>
  <c r="G76" i="1"/>
  <c r="H75" i="1"/>
  <c r="G75" i="1"/>
  <c r="I74" i="1"/>
  <c r="I75" i="1" s="1"/>
  <c r="I76" i="1" s="1"/>
  <c r="H74" i="1"/>
  <c r="G74" i="1"/>
  <c r="H73" i="1"/>
  <c r="G73" i="1"/>
  <c r="N73" i="1" s="1"/>
  <c r="H68" i="1"/>
  <c r="G68" i="1"/>
  <c r="H67" i="1"/>
  <c r="G67" i="1"/>
  <c r="I66" i="1"/>
  <c r="I67" i="1" s="1"/>
  <c r="H66" i="1"/>
  <c r="G66" i="1"/>
  <c r="H65" i="1"/>
  <c r="G65" i="1"/>
  <c r="N65" i="1" s="1"/>
  <c r="H28" i="1"/>
  <c r="G28" i="1"/>
  <c r="H27" i="1"/>
  <c r="G27" i="1"/>
  <c r="I26" i="1"/>
  <c r="I27" i="1" s="1"/>
  <c r="H26" i="1"/>
  <c r="G26" i="1"/>
  <c r="H25" i="1"/>
  <c r="G21" i="1"/>
  <c r="N21" i="1" s="1"/>
  <c r="H24" i="1"/>
  <c r="G24" i="1"/>
  <c r="H23" i="1"/>
  <c r="G23" i="1"/>
  <c r="I22" i="1"/>
  <c r="I23" i="1" s="1"/>
  <c r="H22" i="1"/>
  <c r="G22" i="1"/>
  <c r="H21" i="1"/>
  <c r="H20" i="1"/>
  <c r="G20" i="1"/>
  <c r="H19" i="1"/>
  <c r="G19" i="1"/>
  <c r="I18" i="1"/>
  <c r="H18" i="1"/>
  <c r="G18" i="1"/>
  <c r="H17" i="1"/>
  <c r="G17" i="1"/>
  <c r="N17" i="1" s="1"/>
  <c r="I14" i="1"/>
  <c r="I15" i="1" s="1"/>
  <c r="I16" i="1" s="1"/>
  <c r="H16" i="1"/>
  <c r="G16" i="1"/>
  <c r="H15" i="1"/>
  <c r="G15" i="1"/>
  <c r="H14" i="1"/>
  <c r="G14" i="1"/>
  <c r="H13" i="1"/>
  <c r="G13" i="1"/>
  <c r="N13" i="1" s="1"/>
  <c r="H10" i="1"/>
  <c r="H11" i="1"/>
  <c r="H12" i="1"/>
  <c r="G10" i="1"/>
  <c r="G11" i="1"/>
  <c r="G12" i="1"/>
  <c r="I7" i="1"/>
  <c r="I8" i="1" s="1"/>
  <c r="F6" i="1"/>
  <c r="F7" i="1" s="1"/>
  <c r="F8" i="1" s="1"/>
  <c r="E6" i="1"/>
  <c r="E7" i="1" s="1"/>
  <c r="E8" i="1" s="1"/>
  <c r="C12" i="1"/>
  <c r="C11" i="1"/>
  <c r="I10" i="1"/>
  <c r="D10" i="1"/>
  <c r="D11" i="1" s="1"/>
  <c r="D12" i="1" s="1"/>
  <c r="C10" i="1"/>
  <c r="H9" i="1"/>
  <c r="G9" i="1"/>
  <c r="N9" i="1" s="1"/>
  <c r="W7" i="1"/>
  <c r="H5" i="1"/>
  <c r="H6" i="1" s="1"/>
  <c r="H7" i="1" s="1"/>
  <c r="H8" i="1" s="1"/>
  <c r="W8" i="1"/>
  <c r="W6" i="1"/>
  <c r="G5" i="1"/>
  <c r="N5" i="1" s="1"/>
  <c r="J39" i="3" l="1"/>
  <c r="L39" i="3" s="1"/>
  <c r="M39" i="3" s="1"/>
  <c r="N39" i="3" s="1"/>
  <c r="L38" i="3"/>
  <c r="M38" i="3" s="1"/>
  <c r="N38" i="3" s="1"/>
  <c r="J11" i="3"/>
  <c r="L11" i="3" s="1"/>
  <c r="L10" i="3"/>
  <c r="M10" i="3" s="1"/>
  <c r="N10" i="3" s="1"/>
  <c r="L27" i="3"/>
  <c r="M27" i="3" s="1"/>
  <c r="N27" i="3" s="1"/>
  <c r="D48" i="3"/>
  <c r="L48" i="3" s="1"/>
  <c r="M48" i="3" s="1"/>
  <c r="N48" i="3" s="1"/>
  <c r="L47" i="3"/>
  <c r="M47" i="3" s="1"/>
  <c r="N47" i="3" s="1"/>
  <c r="L6" i="3"/>
  <c r="L9" i="3"/>
  <c r="M9" i="3" s="1"/>
  <c r="N9" i="3" s="1"/>
  <c r="L25" i="3"/>
  <c r="M25" i="3" s="1"/>
  <c r="N25" i="3" s="1"/>
  <c r="L41" i="3"/>
  <c r="M41" i="3" s="1"/>
  <c r="N41" i="3" s="1"/>
  <c r="L5" i="3"/>
  <c r="M5" i="3" s="1"/>
  <c r="N5" i="3" s="1"/>
  <c r="L17" i="3"/>
  <c r="M17" i="3" s="1"/>
  <c r="N17" i="3" s="1"/>
  <c r="L33" i="3"/>
  <c r="M33" i="3" s="1"/>
  <c r="N33" i="3" s="1"/>
  <c r="L49" i="3"/>
  <c r="M49" i="3" s="1"/>
  <c r="N49" i="3" s="1"/>
  <c r="L13" i="3"/>
  <c r="M13" i="3" s="1"/>
  <c r="N13" i="3" s="1"/>
  <c r="L29" i="3"/>
  <c r="M29" i="3" s="1"/>
  <c r="N29" i="3" s="1"/>
  <c r="L45" i="3"/>
  <c r="M45" i="3" s="1"/>
  <c r="N45" i="3" s="1"/>
  <c r="L21" i="3"/>
  <c r="M21" i="3" s="1"/>
  <c r="N21" i="3" s="1"/>
  <c r="L37" i="3"/>
  <c r="M37" i="3" s="1"/>
  <c r="N37" i="3" s="1"/>
  <c r="L18" i="3"/>
  <c r="M18" i="3" s="1"/>
  <c r="N18" i="3" s="1"/>
  <c r="L19" i="3"/>
  <c r="M19" i="3" s="1"/>
  <c r="N19" i="3" s="1"/>
  <c r="L42" i="3"/>
  <c r="M42" i="3" s="1"/>
  <c r="N42" i="3" s="1"/>
  <c r="L22" i="3"/>
  <c r="M22" i="3" s="1"/>
  <c r="N22" i="3" s="1"/>
  <c r="L20" i="3"/>
  <c r="M20" i="3" s="1"/>
  <c r="N20" i="3" s="1"/>
  <c r="L50" i="3"/>
  <c r="M50" i="3" s="1"/>
  <c r="N50" i="3" s="1"/>
  <c r="L51" i="3"/>
  <c r="M51" i="3" s="1"/>
  <c r="N51" i="3" s="1"/>
  <c r="L23" i="3"/>
  <c r="M23" i="3" s="1"/>
  <c r="N23" i="3" s="1"/>
  <c r="L52" i="3"/>
  <c r="M52" i="3" s="1"/>
  <c r="N52" i="3" s="1"/>
  <c r="L43" i="3"/>
  <c r="M43" i="3" s="1"/>
  <c r="N43" i="3" s="1"/>
  <c r="L24" i="3"/>
  <c r="M24" i="3" s="1"/>
  <c r="N24" i="3" s="1"/>
  <c r="L44" i="3"/>
  <c r="M44" i="3" s="1"/>
  <c r="N44" i="3" s="1"/>
  <c r="L7" i="3"/>
  <c r="J15" i="3"/>
  <c r="L15" i="3" s="1"/>
  <c r="L14" i="3"/>
  <c r="M14" i="3" s="1"/>
  <c r="N14" i="3" s="1"/>
  <c r="L31" i="3"/>
  <c r="M31" i="3" s="1"/>
  <c r="N31" i="3" s="1"/>
  <c r="L26" i="3"/>
  <c r="M26" i="3" s="1"/>
  <c r="N26" i="3" s="1"/>
  <c r="L113" i="3"/>
  <c r="M113" i="3" s="1"/>
  <c r="N113" i="3" s="1"/>
  <c r="L117" i="3"/>
  <c r="M117" i="3" s="1"/>
  <c r="N117" i="3" s="1"/>
  <c r="L121" i="3"/>
  <c r="M121" i="3" s="1"/>
  <c r="N121" i="3" s="1"/>
  <c r="L125" i="3"/>
  <c r="M125" i="3" s="1"/>
  <c r="N125" i="3" s="1"/>
  <c r="L129" i="3"/>
  <c r="M129" i="3" s="1"/>
  <c r="N129" i="3" s="1"/>
  <c r="L133" i="3"/>
  <c r="M133" i="3" s="1"/>
  <c r="N133" i="3" s="1"/>
  <c r="L137" i="3"/>
  <c r="M137" i="3" s="1"/>
  <c r="N137" i="3" s="1"/>
  <c r="L141" i="3"/>
  <c r="M141" i="3" s="1"/>
  <c r="N141" i="3" s="1"/>
  <c r="L145" i="3"/>
  <c r="M145" i="3" s="1"/>
  <c r="N145" i="3" s="1"/>
  <c r="L149" i="3"/>
  <c r="M149" i="3" s="1"/>
  <c r="N149" i="3" s="1"/>
  <c r="L153" i="3"/>
  <c r="M153" i="3" s="1"/>
  <c r="N153" i="3" s="1"/>
  <c r="L157" i="3"/>
  <c r="M157" i="3" s="1"/>
  <c r="N157" i="3" s="1"/>
  <c r="L161" i="3"/>
  <c r="M161" i="3" s="1"/>
  <c r="N161" i="3" s="1"/>
  <c r="L165" i="3"/>
  <c r="M165" i="3" s="1"/>
  <c r="N165" i="3" s="1"/>
  <c r="L169" i="3"/>
  <c r="M169" i="3" s="1"/>
  <c r="N169" i="3" s="1"/>
  <c r="L173" i="3"/>
  <c r="M173" i="3" s="1"/>
  <c r="N173" i="3" s="1"/>
  <c r="L177" i="3"/>
  <c r="M177" i="3" s="1"/>
  <c r="N177" i="3" s="1"/>
  <c r="L109" i="3"/>
  <c r="M109" i="3" s="1"/>
  <c r="N109" i="3" s="1"/>
  <c r="L150" i="3"/>
  <c r="M150" i="3" s="1"/>
  <c r="N150" i="3" s="1"/>
  <c r="L151" i="3"/>
  <c r="M151" i="3" s="1"/>
  <c r="N151" i="3" s="1"/>
  <c r="L154" i="3"/>
  <c r="M154" i="3" s="1"/>
  <c r="N154" i="3" s="1"/>
  <c r="L178" i="3"/>
  <c r="M178" i="3" s="1"/>
  <c r="N178" i="3" s="1"/>
  <c r="L155" i="3"/>
  <c r="M155" i="3" s="1"/>
  <c r="N155" i="3" s="1"/>
  <c r="L158" i="3"/>
  <c r="M158" i="3" s="1"/>
  <c r="N158" i="3" s="1"/>
  <c r="L174" i="3"/>
  <c r="M174" i="3" s="1"/>
  <c r="N174" i="3" s="1"/>
  <c r="L170" i="3"/>
  <c r="M170" i="3" s="1"/>
  <c r="N170" i="3" s="1"/>
  <c r="L142" i="3"/>
  <c r="M142" i="3" s="1"/>
  <c r="N142" i="3" s="1"/>
  <c r="L162" i="3"/>
  <c r="M162" i="3" s="1"/>
  <c r="N162" i="3" s="1"/>
  <c r="L146" i="3"/>
  <c r="M146" i="3" s="1"/>
  <c r="N146" i="3" s="1"/>
  <c r="L134" i="3"/>
  <c r="M134" i="3" s="1"/>
  <c r="N134" i="3" s="1"/>
  <c r="L118" i="3"/>
  <c r="M118" i="3" s="1"/>
  <c r="N118" i="3" s="1"/>
  <c r="L114" i="3"/>
  <c r="M114" i="3" s="1"/>
  <c r="N114" i="3" s="1"/>
  <c r="L159" i="3"/>
  <c r="M159" i="3" s="1"/>
  <c r="N159" i="3" s="1"/>
  <c r="L120" i="3"/>
  <c r="M120" i="3" s="1"/>
  <c r="N120" i="3" s="1"/>
  <c r="L163" i="3"/>
  <c r="M163" i="3" s="1"/>
  <c r="N163" i="3" s="1"/>
  <c r="L115" i="3"/>
  <c r="M115" i="3" s="1"/>
  <c r="N115" i="3" s="1"/>
  <c r="L110" i="3"/>
  <c r="M110" i="3" s="1"/>
  <c r="N110" i="3" s="1"/>
  <c r="L166" i="3"/>
  <c r="M166" i="3" s="1"/>
  <c r="N166" i="3" s="1"/>
  <c r="L160" i="3"/>
  <c r="M160" i="3" s="1"/>
  <c r="N160" i="3" s="1"/>
  <c r="L179" i="3"/>
  <c r="M179" i="3" s="1"/>
  <c r="N179" i="3" s="1"/>
  <c r="L116" i="3"/>
  <c r="M116" i="3" s="1"/>
  <c r="N116" i="3" s="1"/>
  <c r="L138" i="3"/>
  <c r="M138" i="3" s="1"/>
  <c r="N138" i="3" s="1"/>
  <c r="L175" i="3"/>
  <c r="M175" i="3" s="1"/>
  <c r="N175" i="3" s="1"/>
  <c r="L152" i="3"/>
  <c r="M152" i="3" s="1"/>
  <c r="N152" i="3" s="1"/>
  <c r="L143" i="3"/>
  <c r="M143" i="3" s="1"/>
  <c r="N143" i="3" s="1"/>
  <c r="L171" i="3"/>
  <c r="M171" i="3" s="1"/>
  <c r="N171" i="3" s="1"/>
  <c r="L147" i="3"/>
  <c r="M147" i="3" s="1"/>
  <c r="N147" i="3" s="1"/>
  <c r="L130" i="3"/>
  <c r="M130" i="3" s="1"/>
  <c r="N130" i="3" s="1"/>
  <c r="L135" i="3"/>
  <c r="M135" i="3" s="1"/>
  <c r="N135" i="3" s="1"/>
  <c r="L122" i="3"/>
  <c r="M122" i="3" s="1"/>
  <c r="N122" i="3" s="1"/>
  <c r="L156" i="3"/>
  <c r="M156" i="3" s="1"/>
  <c r="N156" i="3" s="1"/>
  <c r="L119" i="3"/>
  <c r="M119" i="3" s="1"/>
  <c r="N119" i="3" s="1"/>
  <c r="L126" i="3"/>
  <c r="M126" i="3" s="1"/>
  <c r="N126" i="3" s="1"/>
  <c r="L144" i="3"/>
  <c r="M144" i="3" s="1"/>
  <c r="N144" i="3" s="1"/>
  <c r="L131" i="3"/>
  <c r="M131" i="3" s="1"/>
  <c r="N131" i="3" s="1"/>
  <c r="L148" i="3"/>
  <c r="M148" i="3" s="1"/>
  <c r="N148" i="3" s="1"/>
  <c r="L172" i="3"/>
  <c r="M172" i="3" s="1"/>
  <c r="N172" i="3" s="1"/>
  <c r="L164" i="3"/>
  <c r="M164" i="3" s="1"/>
  <c r="N164" i="3" s="1"/>
  <c r="L136" i="3"/>
  <c r="M136" i="3" s="1"/>
  <c r="N136" i="3" s="1"/>
  <c r="L139" i="3"/>
  <c r="M139" i="3" s="1"/>
  <c r="N139" i="3" s="1"/>
  <c r="L167" i="3"/>
  <c r="M167" i="3" s="1"/>
  <c r="N167" i="3" s="1"/>
  <c r="L111" i="3"/>
  <c r="M111" i="3" s="1"/>
  <c r="N111" i="3" s="1"/>
  <c r="L176" i="3"/>
  <c r="M176" i="3" s="1"/>
  <c r="N176" i="3" s="1"/>
  <c r="L180" i="3"/>
  <c r="M180" i="3" s="1"/>
  <c r="N180" i="3" s="1"/>
  <c r="L123" i="3"/>
  <c r="M123" i="3" s="1"/>
  <c r="N123" i="3" s="1"/>
  <c r="L127" i="3"/>
  <c r="M127" i="3" s="1"/>
  <c r="N127" i="3" s="1"/>
  <c r="L128" i="3"/>
  <c r="M128" i="3" s="1"/>
  <c r="N128" i="3" s="1"/>
  <c r="L124" i="3"/>
  <c r="M124" i="3" s="1"/>
  <c r="N124" i="3" s="1"/>
  <c r="L132" i="3"/>
  <c r="M132" i="3" s="1"/>
  <c r="N132" i="3" s="1"/>
  <c r="L168" i="3"/>
  <c r="M168" i="3" s="1"/>
  <c r="N168" i="3" s="1"/>
  <c r="L112" i="3"/>
  <c r="M112" i="3" s="1"/>
  <c r="N112" i="3" s="1"/>
  <c r="L140" i="3"/>
  <c r="M140" i="3" s="1"/>
  <c r="N140" i="3" s="1"/>
  <c r="K77" i="1"/>
  <c r="L77" i="1" s="1"/>
  <c r="M77" i="1" s="1"/>
  <c r="K101" i="1"/>
  <c r="L101" i="1" s="1"/>
  <c r="M101" i="1" s="1"/>
  <c r="K97" i="1"/>
  <c r="L97" i="1" s="1"/>
  <c r="M97" i="1" s="1"/>
  <c r="K93" i="1"/>
  <c r="L93" i="1" s="1"/>
  <c r="M93" i="1" s="1"/>
  <c r="K53" i="1"/>
  <c r="L53" i="1" s="1"/>
  <c r="M53" i="1" s="1"/>
  <c r="K57" i="1"/>
  <c r="L57" i="1" s="1"/>
  <c r="M57" i="1" s="1"/>
  <c r="K49" i="1"/>
  <c r="L49" i="1" s="1"/>
  <c r="M49" i="1" s="1"/>
  <c r="K45" i="1"/>
  <c r="L45" i="1" s="1"/>
  <c r="M45" i="1" s="1"/>
  <c r="K89" i="1"/>
  <c r="L89" i="1" s="1"/>
  <c r="M89" i="1" s="1"/>
  <c r="K105" i="1"/>
  <c r="L105" i="1" s="1"/>
  <c r="M105" i="1" s="1"/>
  <c r="K106" i="1"/>
  <c r="L106" i="1" s="1"/>
  <c r="M106" i="1" s="1"/>
  <c r="K61" i="1"/>
  <c r="L61" i="1" s="1"/>
  <c r="M61" i="1" s="1"/>
  <c r="K69" i="1"/>
  <c r="L69" i="1" s="1"/>
  <c r="M69" i="1" s="1"/>
  <c r="K85" i="1"/>
  <c r="L85" i="1" s="1"/>
  <c r="M85" i="1" s="1"/>
  <c r="K37" i="1"/>
  <c r="L37" i="1" s="1"/>
  <c r="M37" i="1" s="1"/>
  <c r="K81" i="1"/>
  <c r="L81" i="1" s="1"/>
  <c r="M81" i="1" s="1"/>
  <c r="K109" i="1"/>
  <c r="L109" i="1" s="1"/>
  <c r="M109" i="1" s="1"/>
  <c r="K62" i="1"/>
  <c r="L62" i="1" s="1"/>
  <c r="M62" i="1" s="1"/>
  <c r="K86" i="1"/>
  <c r="L86" i="1" s="1"/>
  <c r="M86" i="1" s="1"/>
  <c r="K82" i="1"/>
  <c r="L82" i="1" s="1"/>
  <c r="M82" i="1" s="1"/>
  <c r="K90" i="1"/>
  <c r="L90" i="1" s="1"/>
  <c r="M90" i="1" s="1"/>
  <c r="K107" i="1"/>
  <c r="L107" i="1" s="1"/>
  <c r="M107" i="1" s="1"/>
  <c r="K98" i="1"/>
  <c r="L98" i="1" s="1"/>
  <c r="M98" i="1" s="1"/>
  <c r="K58" i="1"/>
  <c r="L58" i="1" s="1"/>
  <c r="M58" i="1" s="1"/>
  <c r="K50" i="1"/>
  <c r="L50" i="1" s="1"/>
  <c r="M50" i="1" s="1"/>
  <c r="K102" i="1"/>
  <c r="L102" i="1" s="1"/>
  <c r="M102" i="1" s="1"/>
  <c r="K70" i="1"/>
  <c r="L70" i="1" s="1"/>
  <c r="M70" i="1" s="1"/>
  <c r="K38" i="1"/>
  <c r="L38" i="1" s="1"/>
  <c r="M38" i="1" s="1"/>
  <c r="K110" i="1"/>
  <c r="L110" i="1" s="1"/>
  <c r="M110" i="1" s="1"/>
  <c r="K54" i="1"/>
  <c r="L54" i="1" s="1"/>
  <c r="M54" i="1" s="1"/>
  <c r="K5" i="1"/>
  <c r="L5" i="1" s="1"/>
  <c r="M5" i="1" s="1"/>
  <c r="K94" i="1"/>
  <c r="L94" i="1" s="1"/>
  <c r="M94" i="1" s="1"/>
  <c r="K46" i="1"/>
  <c r="L46" i="1" s="1"/>
  <c r="M46" i="1" s="1"/>
  <c r="K64" i="1"/>
  <c r="L64" i="1" s="1"/>
  <c r="M64" i="1" s="1"/>
  <c r="K71" i="1"/>
  <c r="L71" i="1" s="1"/>
  <c r="M71" i="1" s="1"/>
  <c r="K39" i="1"/>
  <c r="L39" i="1" s="1"/>
  <c r="M39" i="1" s="1"/>
  <c r="K111" i="1"/>
  <c r="L111" i="1" s="1"/>
  <c r="M111" i="1" s="1"/>
  <c r="K108" i="1"/>
  <c r="L108" i="1" s="1"/>
  <c r="M108" i="1" s="1"/>
  <c r="K103" i="1"/>
  <c r="L103" i="1" s="1"/>
  <c r="M103" i="1" s="1"/>
  <c r="K99" i="1"/>
  <c r="L99" i="1" s="1"/>
  <c r="M99" i="1" s="1"/>
  <c r="K55" i="1"/>
  <c r="L55" i="1" s="1"/>
  <c r="M55" i="1" s="1"/>
  <c r="K51" i="1"/>
  <c r="L51" i="1" s="1"/>
  <c r="M51" i="1" s="1"/>
  <c r="K63" i="1"/>
  <c r="L63" i="1" s="1"/>
  <c r="M63" i="1" s="1"/>
  <c r="K87" i="1"/>
  <c r="L87" i="1" s="1"/>
  <c r="M87" i="1" s="1"/>
  <c r="K83" i="1"/>
  <c r="L83" i="1" s="1"/>
  <c r="M83" i="1" s="1"/>
  <c r="K91" i="1"/>
  <c r="L91" i="1" s="1"/>
  <c r="M91" i="1" s="1"/>
  <c r="K95" i="1"/>
  <c r="L95" i="1" s="1"/>
  <c r="M95" i="1" s="1"/>
  <c r="K59" i="1"/>
  <c r="L59" i="1" s="1"/>
  <c r="M59" i="1" s="1"/>
  <c r="K47" i="1"/>
  <c r="L47" i="1" s="1"/>
  <c r="M47" i="1" s="1"/>
  <c r="K92" i="1"/>
  <c r="L92" i="1" s="1"/>
  <c r="M92" i="1" s="1"/>
  <c r="K56" i="1"/>
  <c r="L56" i="1" s="1"/>
  <c r="M56" i="1" s="1"/>
  <c r="K40" i="1"/>
  <c r="L40" i="1" s="1"/>
  <c r="M40" i="1" s="1"/>
  <c r="K96" i="1"/>
  <c r="L96" i="1" s="1"/>
  <c r="M96" i="1" s="1"/>
  <c r="K100" i="1"/>
  <c r="L100" i="1" s="1"/>
  <c r="M100" i="1" s="1"/>
  <c r="K72" i="1"/>
  <c r="L72" i="1" s="1"/>
  <c r="M72" i="1" s="1"/>
  <c r="K88" i="1"/>
  <c r="L88" i="1" s="1"/>
  <c r="M88" i="1" s="1"/>
  <c r="K104" i="1"/>
  <c r="L104" i="1" s="1"/>
  <c r="M104" i="1" s="1"/>
  <c r="K48" i="1"/>
  <c r="L48" i="1" s="1"/>
  <c r="M48" i="1" s="1"/>
  <c r="K52" i="1"/>
  <c r="L52" i="1" s="1"/>
  <c r="M52" i="1" s="1"/>
  <c r="K60" i="1"/>
  <c r="L60" i="1" s="1"/>
  <c r="M60" i="1" s="1"/>
  <c r="K84" i="1"/>
  <c r="L84" i="1" s="1"/>
  <c r="M84" i="1" s="1"/>
  <c r="K112" i="1"/>
  <c r="L112" i="1" s="1"/>
  <c r="M112" i="1" s="1"/>
  <c r="O117" i="3"/>
  <c r="O113" i="3"/>
  <c r="O173" i="3"/>
  <c r="O161" i="3"/>
  <c r="O149" i="3"/>
  <c r="O153" i="3"/>
  <c r="O169" i="3"/>
  <c r="O133" i="3"/>
  <c r="O145" i="3"/>
  <c r="O141" i="3"/>
  <c r="O157" i="3"/>
  <c r="O177" i="3"/>
  <c r="O125" i="3"/>
  <c r="O109" i="3"/>
  <c r="O17" i="3"/>
  <c r="O165" i="3"/>
  <c r="O129" i="3"/>
  <c r="O57" i="3"/>
  <c r="O137" i="3"/>
  <c r="O121" i="3"/>
  <c r="L57" i="3"/>
  <c r="M57" i="3" s="1"/>
  <c r="N57" i="3" s="1"/>
  <c r="L58" i="3"/>
  <c r="M58" i="3" s="1"/>
  <c r="N58" i="3" s="1"/>
  <c r="L59" i="3"/>
  <c r="M59" i="3" s="1"/>
  <c r="N59" i="3" s="1"/>
  <c r="L60" i="3"/>
  <c r="M60" i="3" s="1"/>
  <c r="N60" i="3" s="1"/>
  <c r="O49" i="3"/>
  <c r="K65" i="1"/>
  <c r="L65" i="1" s="1"/>
  <c r="M65" i="1" s="1"/>
  <c r="K76" i="1"/>
  <c r="L76" i="1" s="1"/>
  <c r="M76" i="1" s="1"/>
  <c r="K10" i="1"/>
  <c r="L10" i="1" s="1"/>
  <c r="M10" i="1" s="1"/>
  <c r="K6" i="1"/>
  <c r="K18" i="1"/>
  <c r="L18" i="1" s="1"/>
  <c r="M18" i="1" s="1"/>
  <c r="G6" i="1"/>
  <c r="G7" i="1" s="1"/>
  <c r="G8" i="1" s="1"/>
  <c r="K9" i="1"/>
  <c r="L9" i="1" s="1"/>
  <c r="M9" i="1" s="1"/>
  <c r="K17" i="1"/>
  <c r="L17" i="1" s="1"/>
  <c r="M17" i="1" s="1"/>
  <c r="K74" i="1"/>
  <c r="L74" i="1" s="1"/>
  <c r="M74" i="1" s="1"/>
  <c r="K41" i="1"/>
  <c r="L41" i="1" s="1"/>
  <c r="M41" i="1" s="1"/>
  <c r="K80" i="1"/>
  <c r="L80" i="1" s="1"/>
  <c r="M80" i="1" s="1"/>
  <c r="K14" i="1"/>
  <c r="L14" i="1" s="1"/>
  <c r="M14" i="1" s="1"/>
  <c r="K73" i="1"/>
  <c r="L73" i="1" s="1"/>
  <c r="M73" i="1" s="1"/>
  <c r="K78" i="1"/>
  <c r="L78" i="1" s="1"/>
  <c r="M78" i="1" s="1"/>
  <c r="K13" i="1"/>
  <c r="L13" i="1" s="1"/>
  <c r="M13" i="1" s="1"/>
  <c r="I11" i="1"/>
  <c r="I19" i="1"/>
  <c r="I20" i="1" s="1"/>
  <c r="K20" i="1" s="1"/>
  <c r="L20" i="1" s="1"/>
  <c r="M20" i="1" s="1"/>
  <c r="K21" i="1"/>
  <c r="L21" i="1" s="1"/>
  <c r="M21" i="1" s="1"/>
  <c r="L53" i="3"/>
  <c r="M53" i="3" s="1"/>
  <c r="N53" i="3" s="1"/>
  <c r="L81" i="3"/>
  <c r="M81" i="3" s="1"/>
  <c r="N81" i="3" s="1"/>
  <c r="L54" i="3"/>
  <c r="M54" i="3" s="1"/>
  <c r="N54" i="3" s="1"/>
  <c r="L82" i="3"/>
  <c r="M82" i="3" s="1"/>
  <c r="N82" i="3" s="1"/>
  <c r="L55" i="3"/>
  <c r="M55" i="3" s="1"/>
  <c r="N55" i="3" s="1"/>
  <c r="L83" i="3"/>
  <c r="M83" i="3" s="1"/>
  <c r="N83" i="3" s="1"/>
  <c r="L84" i="3"/>
  <c r="M84" i="3" s="1"/>
  <c r="N84" i="3" s="1"/>
  <c r="L56" i="3"/>
  <c r="M56" i="3" s="1"/>
  <c r="N56" i="3" s="1"/>
  <c r="L61" i="3"/>
  <c r="M61" i="3" s="1"/>
  <c r="N61" i="3" s="1"/>
  <c r="L62" i="3"/>
  <c r="M62" i="3" s="1"/>
  <c r="N62" i="3" s="1"/>
  <c r="L63" i="3"/>
  <c r="M63" i="3" s="1"/>
  <c r="N63" i="3" s="1"/>
  <c r="L64" i="3"/>
  <c r="M64" i="3" s="1"/>
  <c r="N64" i="3" s="1"/>
  <c r="L69" i="3"/>
  <c r="M69" i="3" s="1"/>
  <c r="N69" i="3" s="1"/>
  <c r="L70" i="3"/>
  <c r="M70" i="3" s="1"/>
  <c r="N70" i="3" s="1"/>
  <c r="L71" i="3"/>
  <c r="M71" i="3" s="1"/>
  <c r="N71" i="3" s="1"/>
  <c r="L72" i="3"/>
  <c r="M72" i="3" s="1"/>
  <c r="N72" i="3" s="1"/>
  <c r="L66" i="3"/>
  <c r="M66" i="3" s="1"/>
  <c r="N66" i="3" s="1"/>
  <c r="L65" i="3"/>
  <c r="M65" i="3" s="1"/>
  <c r="N65" i="3" s="1"/>
  <c r="L67" i="3"/>
  <c r="M67" i="3" s="1"/>
  <c r="N67" i="3" s="1"/>
  <c r="L68" i="3"/>
  <c r="M68" i="3" s="1"/>
  <c r="N68" i="3" s="1"/>
  <c r="L90" i="3"/>
  <c r="M90" i="3" s="1"/>
  <c r="N90" i="3" s="1"/>
  <c r="L89" i="3"/>
  <c r="M89" i="3" s="1"/>
  <c r="N89" i="3" s="1"/>
  <c r="L99" i="3"/>
  <c r="M99" i="3" s="1"/>
  <c r="N99" i="3" s="1"/>
  <c r="L104" i="3"/>
  <c r="M104" i="3" s="1"/>
  <c r="N104" i="3" s="1"/>
  <c r="L106" i="3"/>
  <c r="M106" i="3" s="1"/>
  <c r="N106" i="3" s="1"/>
  <c r="L95" i="3"/>
  <c r="M95" i="3" s="1"/>
  <c r="N95" i="3" s="1"/>
  <c r="L92" i="3"/>
  <c r="M92" i="3" s="1"/>
  <c r="N92" i="3" s="1"/>
  <c r="L87" i="3"/>
  <c r="M87" i="3" s="1"/>
  <c r="N87" i="3" s="1"/>
  <c r="L100" i="3"/>
  <c r="M100" i="3" s="1"/>
  <c r="N100" i="3" s="1"/>
  <c r="L91" i="3"/>
  <c r="M91" i="3" s="1"/>
  <c r="N91" i="3" s="1"/>
  <c r="L77" i="3"/>
  <c r="M77" i="3" s="1"/>
  <c r="N77" i="3" s="1"/>
  <c r="L73" i="3"/>
  <c r="M73" i="3" s="1"/>
  <c r="N73" i="3" s="1"/>
  <c r="L98" i="3"/>
  <c r="M98" i="3" s="1"/>
  <c r="N98" i="3" s="1"/>
  <c r="L105" i="3"/>
  <c r="M105" i="3" s="1"/>
  <c r="N105" i="3" s="1"/>
  <c r="L97" i="3"/>
  <c r="M97" i="3" s="1"/>
  <c r="N97" i="3" s="1"/>
  <c r="L93" i="3"/>
  <c r="M93" i="3" s="1"/>
  <c r="N93" i="3" s="1"/>
  <c r="L102" i="3"/>
  <c r="M102" i="3" s="1"/>
  <c r="N102" i="3" s="1"/>
  <c r="L94" i="3"/>
  <c r="M94" i="3" s="1"/>
  <c r="N94" i="3" s="1"/>
  <c r="L74" i="3"/>
  <c r="M74" i="3" s="1"/>
  <c r="N74" i="3" s="1"/>
  <c r="L96" i="3"/>
  <c r="M96" i="3" s="1"/>
  <c r="N96" i="3" s="1"/>
  <c r="L78" i="3"/>
  <c r="M78" i="3" s="1"/>
  <c r="N78" i="3" s="1"/>
  <c r="L79" i="3"/>
  <c r="M79" i="3" s="1"/>
  <c r="N79" i="3" s="1"/>
  <c r="D80" i="3"/>
  <c r="L80" i="3" s="1"/>
  <c r="M80" i="3" s="1"/>
  <c r="N80" i="3" s="1"/>
  <c r="L75" i="3"/>
  <c r="M75" i="3" s="1"/>
  <c r="N75" i="3" s="1"/>
  <c r="D76" i="3"/>
  <c r="L76" i="3" s="1"/>
  <c r="M76" i="3" s="1"/>
  <c r="N76" i="3" s="1"/>
  <c r="D32" i="3"/>
  <c r="L32" i="3" s="1"/>
  <c r="M32" i="3" s="1"/>
  <c r="N32" i="3" s="1"/>
  <c r="D28" i="3"/>
  <c r="L28" i="3" s="1"/>
  <c r="M28" i="3" s="1"/>
  <c r="N28" i="3" s="1"/>
  <c r="L107" i="3"/>
  <c r="M107" i="3" s="1"/>
  <c r="N107" i="3" s="1"/>
  <c r="D108" i="3"/>
  <c r="L108" i="3" s="1"/>
  <c r="M108" i="3" s="1"/>
  <c r="N108" i="3" s="1"/>
  <c r="L101" i="3"/>
  <c r="M101" i="3" s="1"/>
  <c r="N101" i="3" s="1"/>
  <c r="L103" i="3"/>
  <c r="M103" i="3" s="1"/>
  <c r="N103" i="3" s="1"/>
  <c r="D88" i="3"/>
  <c r="L88" i="3" s="1"/>
  <c r="M88" i="3" s="1"/>
  <c r="N88" i="3" s="1"/>
  <c r="L85" i="3"/>
  <c r="M85" i="3" s="1"/>
  <c r="N85" i="3" s="1"/>
  <c r="L86" i="3"/>
  <c r="M86" i="3" s="1"/>
  <c r="N86" i="3" s="1"/>
  <c r="X28" i="3"/>
  <c r="Y28" i="3" s="1"/>
  <c r="Z28" i="3" s="1"/>
  <c r="H34" i="3"/>
  <c r="I36" i="3"/>
  <c r="H10" i="3"/>
  <c r="I12" i="3"/>
  <c r="I34" i="3"/>
  <c r="M34" i="3" s="1"/>
  <c r="N34" i="3" s="1"/>
  <c r="I14" i="3"/>
  <c r="X37" i="3"/>
  <c r="Y37" i="3" s="1"/>
  <c r="Z37" i="3" s="1"/>
  <c r="I10" i="3"/>
  <c r="H36" i="3"/>
  <c r="H35" i="3"/>
  <c r="I35" i="3"/>
  <c r="G16" i="3"/>
  <c r="H15" i="3"/>
  <c r="F16" i="3"/>
  <c r="I15" i="3"/>
  <c r="H14" i="3"/>
  <c r="H11" i="3"/>
  <c r="H12" i="3"/>
  <c r="I11" i="3"/>
  <c r="H6" i="3"/>
  <c r="H7" i="3" s="1"/>
  <c r="H8" i="3" s="1"/>
  <c r="AA28" i="3"/>
  <c r="AA33" i="3"/>
  <c r="AA23" i="3"/>
  <c r="J12" i="3"/>
  <c r="L12" i="3" s="1"/>
  <c r="M12" i="3" s="1"/>
  <c r="N12" i="3" s="1"/>
  <c r="J16" i="3"/>
  <c r="L16" i="3" s="1"/>
  <c r="X32" i="3"/>
  <c r="Y32" i="3" s="1"/>
  <c r="Z32" i="3" s="1"/>
  <c r="X30" i="3"/>
  <c r="Y30" i="3" s="1"/>
  <c r="Z30" i="3" s="1"/>
  <c r="X29" i="3"/>
  <c r="Y29" i="3" s="1"/>
  <c r="Z29" i="3" s="1"/>
  <c r="X23" i="3"/>
  <c r="Y23" i="3" s="1"/>
  <c r="Z23" i="3" s="1"/>
  <c r="X21" i="3"/>
  <c r="Y21" i="3" s="1"/>
  <c r="Z21" i="3" s="1"/>
  <c r="X38" i="3"/>
  <c r="Y38" i="3" s="1"/>
  <c r="Z38" i="3" s="1"/>
  <c r="X36" i="3"/>
  <c r="Y36" i="3" s="1"/>
  <c r="Z36" i="3" s="1"/>
  <c r="X34" i="3"/>
  <c r="Y34" i="3" s="1"/>
  <c r="Z34" i="3" s="1"/>
  <c r="X25" i="3"/>
  <c r="Y25" i="3" s="1"/>
  <c r="Z25" i="3" s="1"/>
  <c r="X35" i="3"/>
  <c r="Y35" i="3" s="1"/>
  <c r="Z35" i="3" s="1"/>
  <c r="X24" i="3"/>
  <c r="Y24" i="3" s="1"/>
  <c r="Z24" i="3" s="1"/>
  <c r="X9" i="3"/>
  <c r="X22" i="3"/>
  <c r="Y22" i="3" s="1"/>
  <c r="Z22" i="3" s="1"/>
  <c r="X26" i="3"/>
  <c r="Y26" i="3" s="1"/>
  <c r="Z26" i="3" s="1"/>
  <c r="J40" i="3"/>
  <c r="L40" i="3" s="1"/>
  <c r="M40" i="3" s="1"/>
  <c r="N40" i="3" s="1"/>
  <c r="X33" i="3"/>
  <c r="Y33" i="3" s="1"/>
  <c r="Z33" i="3" s="1"/>
  <c r="X19" i="3"/>
  <c r="Y19" i="3" s="1"/>
  <c r="Z19" i="3" s="1"/>
  <c r="X20" i="3"/>
  <c r="Y20" i="3" s="1"/>
  <c r="Z20" i="3" s="1"/>
  <c r="J35" i="3"/>
  <c r="L35" i="3" s="1"/>
  <c r="M35" i="3" s="1"/>
  <c r="N35" i="3" s="1"/>
  <c r="X27" i="3"/>
  <c r="Y27" i="3" s="1"/>
  <c r="Z27" i="3" s="1"/>
  <c r="X31" i="3"/>
  <c r="Y31" i="3" s="1"/>
  <c r="Z31" i="3" s="1"/>
  <c r="AA38" i="3"/>
  <c r="J8" i="3"/>
  <c r="L8" i="3" s="1"/>
  <c r="M8" i="3" s="1"/>
  <c r="N8" i="3" s="1"/>
  <c r="K79" i="1"/>
  <c r="L79" i="1" s="1"/>
  <c r="M79" i="1" s="1"/>
  <c r="K43" i="1"/>
  <c r="L43" i="1" s="1"/>
  <c r="M43" i="1" s="1"/>
  <c r="I44" i="1"/>
  <c r="K44" i="1" s="1"/>
  <c r="L44" i="1" s="1"/>
  <c r="M44" i="1" s="1"/>
  <c r="K42" i="1"/>
  <c r="L42" i="1" s="1"/>
  <c r="M42" i="1" s="1"/>
  <c r="K75" i="1"/>
  <c r="L75" i="1" s="1"/>
  <c r="M75" i="1" s="1"/>
  <c r="K67" i="1"/>
  <c r="L67" i="1" s="1"/>
  <c r="M67" i="1" s="1"/>
  <c r="I68" i="1"/>
  <c r="K68" i="1" s="1"/>
  <c r="L68" i="1" s="1"/>
  <c r="M68" i="1" s="1"/>
  <c r="K66" i="1"/>
  <c r="L66" i="1" s="1"/>
  <c r="M66" i="1" s="1"/>
  <c r="I28" i="1"/>
  <c r="K23" i="1"/>
  <c r="L23" i="1" s="1"/>
  <c r="M23" i="1" s="1"/>
  <c r="I24" i="1"/>
  <c r="K24" i="1" s="1"/>
  <c r="L24" i="1" s="1"/>
  <c r="M24" i="1" s="1"/>
  <c r="K22" i="1"/>
  <c r="L22" i="1" s="1"/>
  <c r="M22" i="1" s="1"/>
  <c r="K15" i="1"/>
  <c r="L15" i="1" s="1"/>
  <c r="M15" i="1" s="1"/>
  <c r="K16" i="1"/>
  <c r="L16" i="1" s="1"/>
  <c r="M16" i="1" s="1"/>
  <c r="W9" i="1"/>
  <c r="D7" i="1"/>
  <c r="C8" i="1"/>
  <c r="C7" i="1"/>
  <c r="M11" i="3" l="1"/>
  <c r="N11" i="3" s="1"/>
  <c r="M7" i="3"/>
  <c r="N7" i="3" s="1"/>
  <c r="M15" i="3"/>
  <c r="N15" i="3" s="1"/>
  <c r="M6" i="3"/>
  <c r="N6" i="3" s="1"/>
  <c r="Q5" i="3" s="1"/>
  <c r="P113" i="3"/>
  <c r="O105" i="1"/>
  <c r="P85" i="1"/>
  <c r="O85" i="1"/>
  <c r="P57" i="1"/>
  <c r="O57" i="1"/>
  <c r="P69" i="1"/>
  <c r="O69" i="1"/>
  <c r="P101" i="1"/>
  <c r="O101" i="1"/>
  <c r="P105" i="1"/>
  <c r="O37" i="1"/>
  <c r="P37" i="1"/>
  <c r="O49" i="1"/>
  <c r="P49" i="1"/>
  <c r="O97" i="1"/>
  <c r="P97" i="1"/>
  <c r="P109" i="1"/>
  <c r="O109" i="1"/>
  <c r="P89" i="1"/>
  <c r="O89" i="1"/>
  <c r="P53" i="1"/>
  <c r="O53" i="1"/>
  <c r="P61" i="1"/>
  <c r="P81" i="1"/>
  <c r="O81" i="1"/>
  <c r="O61" i="1"/>
  <c r="P45" i="1"/>
  <c r="O45" i="1"/>
  <c r="O93" i="1"/>
  <c r="P93" i="1"/>
  <c r="Q57" i="3"/>
  <c r="P121" i="3"/>
  <c r="P157" i="3"/>
  <c r="Q157" i="3"/>
  <c r="Q173" i="3"/>
  <c r="P173" i="3"/>
  <c r="Q129" i="3"/>
  <c r="P129" i="3"/>
  <c r="Q153" i="3"/>
  <c r="P153" i="3"/>
  <c r="Q141" i="3"/>
  <c r="P141" i="3"/>
  <c r="P145" i="3"/>
  <c r="Q145" i="3"/>
  <c r="Q121" i="3"/>
  <c r="Q113" i="3"/>
  <c r="Q117" i="3"/>
  <c r="P117" i="3"/>
  <c r="Q165" i="3"/>
  <c r="P165" i="3"/>
  <c r="Q109" i="3"/>
  <c r="P109" i="3"/>
  <c r="P133" i="3"/>
  <c r="Q133" i="3"/>
  <c r="P177" i="3"/>
  <c r="Q177" i="3"/>
  <c r="Q137" i="3"/>
  <c r="P137" i="3"/>
  <c r="Q161" i="3"/>
  <c r="P161" i="3"/>
  <c r="P57" i="3"/>
  <c r="Q169" i="3"/>
  <c r="P169" i="3"/>
  <c r="Q149" i="3"/>
  <c r="P149" i="3"/>
  <c r="Q125" i="3"/>
  <c r="P125" i="3"/>
  <c r="Q17" i="3"/>
  <c r="P17" i="3"/>
  <c r="P85" i="3"/>
  <c r="Q85" i="3"/>
  <c r="P101" i="3"/>
  <c r="Q101" i="3"/>
  <c r="P97" i="3"/>
  <c r="Q97" i="3"/>
  <c r="Q77" i="3"/>
  <c r="P77" i="3"/>
  <c r="Q49" i="3"/>
  <c r="Q45" i="3"/>
  <c r="P45" i="3"/>
  <c r="P25" i="3"/>
  <c r="Q25" i="3"/>
  <c r="Q105" i="3"/>
  <c r="P105" i="3"/>
  <c r="P65" i="3"/>
  <c r="Q65" i="3"/>
  <c r="P81" i="3"/>
  <c r="Q81" i="3"/>
  <c r="Q37" i="3"/>
  <c r="P37" i="3"/>
  <c r="Q29" i="3"/>
  <c r="P29" i="3"/>
  <c r="Q89" i="3"/>
  <c r="P89" i="3"/>
  <c r="Q53" i="3"/>
  <c r="P53" i="3"/>
  <c r="Q93" i="3"/>
  <c r="P93" i="3"/>
  <c r="Q73" i="3"/>
  <c r="P73" i="3"/>
  <c r="P41" i="3"/>
  <c r="Q41" i="3"/>
  <c r="P69" i="3"/>
  <c r="Q69" i="3"/>
  <c r="P61" i="3"/>
  <c r="Q61" i="3"/>
  <c r="Q21" i="3"/>
  <c r="P21" i="3"/>
  <c r="P49" i="3"/>
  <c r="L6" i="1"/>
  <c r="P77" i="1"/>
  <c r="K19" i="1"/>
  <c r="L19" i="1" s="1"/>
  <c r="M19" i="1" s="1"/>
  <c r="O17" i="1" s="1"/>
  <c r="P65" i="1"/>
  <c r="O65" i="1"/>
  <c r="O77" i="1"/>
  <c r="K11" i="1"/>
  <c r="L11" i="1" s="1"/>
  <c r="M11" i="1" s="1"/>
  <c r="I12" i="1"/>
  <c r="K12" i="1" s="1"/>
  <c r="L12" i="1" s="1"/>
  <c r="M12" i="1" s="1"/>
  <c r="O73" i="1"/>
  <c r="P73" i="1"/>
  <c r="O21" i="1"/>
  <c r="P21" i="1"/>
  <c r="K7" i="1"/>
  <c r="L7" i="1" s="1"/>
  <c r="P13" i="1"/>
  <c r="O13" i="1"/>
  <c r="O41" i="1"/>
  <c r="P41" i="1"/>
  <c r="I16" i="3"/>
  <c r="M16" i="3" s="1"/>
  <c r="N16" i="3" s="1"/>
  <c r="H16" i="3"/>
  <c r="AB23" i="3"/>
  <c r="AC23" i="3"/>
  <c r="J36" i="3"/>
  <c r="L36" i="3" s="1"/>
  <c r="M36" i="3" s="1"/>
  <c r="N36" i="3" s="1"/>
  <c r="AC28" i="3"/>
  <c r="AB28" i="3"/>
  <c r="AC38" i="3"/>
  <c r="AB38" i="3"/>
  <c r="AC33" i="3"/>
  <c r="AB33" i="3"/>
  <c r="D8" i="1"/>
  <c r="K8" i="1" s="1"/>
  <c r="L8" i="1" s="1"/>
  <c r="M8" i="1" s="1"/>
  <c r="G36" i="2"/>
  <c r="H36" i="2"/>
  <c r="I36" i="2"/>
  <c r="L40" i="2"/>
  <c r="K40" i="2"/>
  <c r="J40" i="2"/>
  <c r="Q13" i="3" l="1"/>
  <c r="P13" i="3"/>
  <c r="P5" i="3"/>
  <c r="P9" i="3"/>
  <c r="P33" i="3"/>
  <c r="Q9" i="3"/>
  <c r="Q33" i="3"/>
  <c r="P17" i="1"/>
  <c r="P9" i="1"/>
  <c r="O9" i="1"/>
  <c r="J55" i="2"/>
  <c r="J50" i="2"/>
  <c r="J45" i="2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F36" i="2"/>
  <c r="W19" i="1" l="1"/>
  <c r="X19" i="1" s="1"/>
  <c r="Y19" i="1" s="1"/>
  <c r="Z33" i="1"/>
  <c r="Z23" i="1"/>
  <c r="M7" i="1"/>
  <c r="M6" i="1"/>
  <c r="W37" i="1"/>
  <c r="X37" i="1" s="1"/>
  <c r="W33" i="1"/>
  <c r="X33" i="1" s="1"/>
  <c r="W29" i="1"/>
  <c r="X29" i="1" s="1"/>
  <c r="W25" i="1"/>
  <c r="X25" i="1" s="1"/>
  <c r="W21" i="1"/>
  <c r="X21" i="1" s="1"/>
  <c r="Y21" i="1" s="1"/>
  <c r="W36" i="1"/>
  <c r="X36" i="1" s="1"/>
  <c r="W32" i="1"/>
  <c r="X32" i="1" s="1"/>
  <c r="W28" i="1"/>
  <c r="X28" i="1" s="1"/>
  <c r="W24" i="1"/>
  <c r="X24" i="1" s="1"/>
  <c r="W35" i="1"/>
  <c r="X35" i="1" s="1"/>
  <c r="W31" i="1"/>
  <c r="X31" i="1" s="1"/>
  <c r="W27" i="1"/>
  <c r="X27" i="1" s="1"/>
  <c r="W23" i="1"/>
  <c r="X23" i="1" s="1"/>
  <c r="W38" i="1"/>
  <c r="X38" i="1" s="1"/>
  <c r="W34" i="1"/>
  <c r="X34" i="1" s="1"/>
  <c r="W30" i="1"/>
  <c r="X30" i="1" s="1"/>
  <c r="W26" i="1"/>
  <c r="X26" i="1" s="1"/>
  <c r="W22" i="1"/>
  <c r="X22" i="1" s="1"/>
  <c r="W20" i="1"/>
  <c r="X20" i="1" s="1"/>
  <c r="Z38" i="1"/>
  <c r="Z28" i="1"/>
  <c r="C21" i="2"/>
  <c r="C22" i="2"/>
  <c r="H48" i="2" s="1"/>
  <c r="I48" i="2" s="1"/>
  <c r="C23" i="2"/>
  <c r="C24" i="2"/>
  <c r="F37" i="2"/>
  <c r="F38" i="2"/>
  <c r="F39" i="2"/>
  <c r="F40" i="2"/>
  <c r="F41" i="2"/>
  <c r="G41" i="2"/>
  <c r="H41" i="2" s="1"/>
  <c r="I41" i="2" s="1"/>
  <c r="F42" i="2"/>
  <c r="G42" i="2"/>
  <c r="H42" i="2" s="1"/>
  <c r="I42" i="2" s="1"/>
  <c r="F43" i="2"/>
  <c r="G43" i="2"/>
  <c r="H43" i="2" s="1"/>
  <c r="I43" i="2" s="1"/>
  <c r="F44" i="2"/>
  <c r="G44" i="2"/>
  <c r="H44" i="2" s="1"/>
  <c r="I44" i="2" s="1"/>
  <c r="F45" i="2"/>
  <c r="G45" i="2"/>
  <c r="H45" i="2" s="1"/>
  <c r="I45" i="2" s="1"/>
  <c r="F46" i="2"/>
  <c r="G46" i="2"/>
  <c r="H46" i="2"/>
  <c r="I46" i="2" s="1"/>
  <c r="F47" i="2"/>
  <c r="G47" i="2"/>
  <c r="H47" i="2"/>
  <c r="I47" i="2" s="1"/>
  <c r="F48" i="2"/>
  <c r="G48" i="2"/>
  <c r="F49" i="2"/>
  <c r="G49" i="2"/>
  <c r="H49" i="2"/>
  <c r="I49" i="2" s="1"/>
  <c r="F50" i="2"/>
  <c r="G50" i="2"/>
  <c r="H50" i="2"/>
  <c r="I50" i="2" s="1"/>
  <c r="F51" i="2"/>
  <c r="G51" i="2"/>
  <c r="F52" i="2"/>
  <c r="G52" i="2"/>
  <c r="F53" i="2"/>
  <c r="G53" i="2"/>
  <c r="F54" i="2"/>
  <c r="G54" i="2"/>
  <c r="F55" i="2"/>
  <c r="G55" i="2"/>
  <c r="P5" i="1" l="1"/>
  <c r="O5" i="1"/>
  <c r="Y33" i="1"/>
  <c r="L45" i="2"/>
  <c r="K45" i="2"/>
  <c r="K50" i="2"/>
  <c r="L50" i="2"/>
  <c r="H55" i="2"/>
  <c r="I55" i="2" s="1"/>
  <c r="H54" i="2"/>
  <c r="I54" i="2" s="1"/>
  <c r="H53" i="2"/>
  <c r="I53" i="2" s="1"/>
  <c r="H52" i="2"/>
  <c r="I52" i="2" s="1"/>
  <c r="H51" i="2"/>
  <c r="I51" i="2" s="1"/>
  <c r="G40" i="2"/>
  <c r="H40" i="2" s="1"/>
  <c r="I40" i="2" s="1"/>
  <c r="G39" i="2"/>
  <c r="H39" i="2" s="1"/>
  <c r="I39" i="2" s="1"/>
  <c r="G38" i="2"/>
  <c r="H38" i="2" s="1"/>
  <c r="I38" i="2" s="1"/>
  <c r="G37" i="2"/>
  <c r="H37" i="2" s="1"/>
  <c r="I37" i="2" s="1"/>
  <c r="Y35" i="1" l="1"/>
  <c r="Y31" i="1"/>
  <c r="Y30" i="1"/>
  <c r="Y27" i="1"/>
  <c r="Y23" i="1"/>
  <c r="Y25" i="1"/>
  <c r="Y34" i="1"/>
  <c r="Y28" i="1"/>
  <c r="Y24" i="1"/>
  <c r="Y36" i="1"/>
  <c r="Y26" i="1"/>
  <c r="Y32" i="1"/>
  <c r="Y22" i="1"/>
  <c r="Y38" i="1"/>
  <c r="Y37" i="1"/>
  <c r="Y20" i="1"/>
  <c r="Y29" i="1"/>
  <c r="K55" i="2"/>
  <c r="L55" i="2"/>
  <c r="AA23" i="1" l="1"/>
  <c r="AB23" i="1"/>
  <c r="AA33" i="1"/>
  <c r="AB33" i="1"/>
  <c r="AA28" i="1"/>
  <c r="AB28" i="1"/>
  <c r="AB38" i="1"/>
  <c r="AA38" i="1"/>
</calcChain>
</file>

<file path=xl/sharedStrings.xml><?xml version="1.0" encoding="utf-8"?>
<sst xmlns="http://schemas.openxmlformats.org/spreadsheetml/2006/main" count="506" uniqueCount="156">
  <si>
    <t>Permeability</t>
  </si>
  <si>
    <r>
      <t xml:space="preserve">Pressure head </t>
    </r>
    <r>
      <rPr>
        <sz val="11"/>
        <color theme="1"/>
        <rFont val="Calibri"/>
        <family val="2"/>
      </rPr>
      <t>Δ [cm]</t>
    </r>
  </si>
  <si>
    <t>Water V [ml]</t>
  </si>
  <si>
    <t>elapsed time [s]</t>
  </si>
  <si>
    <t>sed. length [cm]</t>
  </si>
  <si>
    <t>(m^2)</t>
  </si>
  <si>
    <t>(Pa)</t>
  </si>
  <si>
    <t>(cm^2)</t>
  </si>
  <si>
    <t>(cm s^-1)</t>
  </si>
  <si>
    <t>(s)</t>
  </si>
  <si>
    <t>(min)</t>
  </si>
  <si>
    <t>(cm^3)</t>
  </si>
  <si>
    <t>(cm)</t>
  </si>
  <si>
    <t>k</t>
  </si>
  <si>
    <t>K</t>
  </si>
  <si>
    <t>t</t>
  </si>
  <si>
    <t>V</t>
  </si>
  <si>
    <t>h</t>
  </si>
  <si>
    <t>stdevs</t>
  </si>
  <si>
    <t>averages</t>
  </si>
  <si>
    <t>head</t>
  </si>
  <si>
    <t>conductivity</t>
  </si>
  <si>
    <t>w collection</t>
  </si>
  <si>
    <t>collected</t>
  </si>
  <si>
    <t>permeability</t>
  </si>
  <si>
    <t>pressure</t>
  </si>
  <si>
    <t>hydraulic</t>
  </si>
  <si>
    <t>total time for</t>
  </si>
  <si>
    <t>time for</t>
  </si>
  <si>
    <t>water volume</t>
  </si>
  <si>
    <t>Sample ID</t>
  </si>
  <si>
    <t>(cm s^-2)</t>
  </si>
  <si>
    <t>gravity g =</t>
  </si>
  <si>
    <t>core volume V =</t>
  </si>
  <si>
    <t>core area A =</t>
  </si>
  <si>
    <t>(g cm^-1 s^-1)</t>
  </si>
  <si>
    <t>viscosity m=</t>
  </si>
  <si>
    <t>(g cm^-3)</t>
  </si>
  <si>
    <t>density d =</t>
  </si>
  <si>
    <t>core length L =</t>
  </si>
  <si>
    <t>core diameter D =</t>
  </si>
  <si>
    <t>(%o)</t>
  </si>
  <si>
    <t>salinity S =</t>
  </si>
  <si>
    <t>(°C)</t>
  </si>
  <si>
    <t>temperature T=</t>
  </si>
  <si>
    <t>Please fill in fields with boarders:</t>
  </si>
  <si>
    <t>t = time (s)</t>
  </si>
  <si>
    <t>g = 981 cm s^-2</t>
  </si>
  <si>
    <t>A = surface area of core (cm^2)</t>
  </si>
  <si>
    <t>d = density (g cm^-3)</t>
  </si>
  <si>
    <t>h = pressure head (cm)</t>
  </si>
  <si>
    <t>m = viscosity (g cm^-1 s^-1)</t>
  </si>
  <si>
    <t>L = length of core (cm)</t>
  </si>
  <si>
    <t>Pa = N/m^2</t>
  </si>
  <si>
    <t>K = hydraulic conductivity (cm s^-1)</t>
  </si>
  <si>
    <t>V = volume of water collected (cm^3)</t>
  </si>
  <si>
    <t>9.81 N ≈ 1kg</t>
  </si>
  <si>
    <t>k = permeability (cm^2)</t>
  </si>
  <si>
    <t>N = kg *9.81 m/s^2</t>
  </si>
  <si>
    <t>N = (kg m)/s^2</t>
  </si>
  <si>
    <t>k=Km/dg</t>
  </si>
  <si>
    <t>K=(V*L)/(h*A*t)</t>
  </si>
  <si>
    <t>transformation into permeability</t>
  </si>
  <si>
    <t>hydraulic conductivity</t>
  </si>
  <si>
    <t>Calculation of hydraulic conductivity and permeability</t>
  </si>
  <si>
    <t>Date</t>
  </si>
  <si>
    <t xml:space="preserve">Are these hours?  </t>
  </si>
  <si>
    <t>1A</t>
  </si>
  <si>
    <t>Temperature</t>
  </si>
  <si>
    <t>Salinity</t>
  </si>
  <si>
    <t>Egmond transect samples (stations:  1, 3, 7, 9, 11, 15, 17, 19)</t>
  </si>
  <si>
    <t>density</t>
  </si>
  <si>
    <t>1B</t>
  </si>
  <si>
    <t>1C</t>
  </si>
  <si>
    <t>top 1 cm removed</t>
  </si>
  <si>
    <t>3B</t>
  </si>
  <si>
    <t>3C</t>
  </si>
  <si>
    <t>bottom 6 cm clay cut out</t>
  </si>
  <si>
    <t>bottom 5.5 cm clay cut out</t>
  </si>
  <si>
    <t>11C</t>
  </si>
  <si>
    <t>13C</t>
  </si>
  <si>
    <t>7B</t>
  </si>
  <si>
    <t>15A</t>
  </si>
  <si>
    <t>Sandwave transect samples (stations:  1-16)</t>
  </si>
  <si>
    <t>4A</t>
  </si>
  <si>
    <t>4B</t>
  </si>
  <si>
    <t>5A</t>
  </si>
  <si>
    <t>5B</t>
  </si>
  <si>
    <t>Station #</t>
  </si>
  <si>
    <t>9A</t>
  </si>
  <si>
    <t>*half an urchin</t>
  </si>
  <si>
    <t>10B</t>
  </si>
  <si>
    <t>10A</t>
  </si>
  <si>
    <t>9B</t>
  </si>
  <si>
    <t>10C</t>
  </si>
  <si>
    <t>2C</t>
  </si>
  <si>
    <t>*2 small Lanice tubes</t>
  </si>
  <si>
    <t>9C</t>
  </si>
  <si>
    <t>*part urchin on surface; decomposing</t>
  </si>
  <si>
    <t>7C</t>
  </si>
  <si>
    <t>8B</t>
  </si>
  <si>
    <t>7A</t>
  </si>
  <si>
    <t>4C</t>
  </si>
  <si>
    <t>6C</t>
  </si>
  <si>
    <t xml:space="preserve">*bottom 3.5 cm shelly </t>
  </si>
  <si>
    <t>*tiny amount of clay at very bottom at one edge</t>
  </si>
  <si>
    <t>8C</t>
  </si>
  <si>
    <t>2B</t>
  </si>
  <si>
    <t>5C</t>
  </si>
  <si>
    <t>*half shell in middle of core at edge</t>
  </si>
  <si>
    <t>*half urchin in the middle of core</t>
  </si>
  <si>
    <t>14 cm</t>
  </si>
  <si>
    <t>19 cm</t>
  </si>
  <si>
    <t>Luminophore-sediment calculations</t>
  </si>
  <si>
    <t>Area</t>
  </si>
  <si>
    <t>Egmond</t>
  </si>
  <si>
    <t>11B</t>
  </si>
  <si>
    <t>11A</t>
  </si>
  <si>
    <t>17B</t>
  </si>
  <si>
    <t>17C</t>
  </si>
  <si>
    <t>19A</t>
  </si>
  <si>
    <t>19B</t>
  </si>
  <si>
    <t>17A</t>
  </si>
  <si>
    <t>19C</t>
  </si>
  <si>
    <t>15B</t>
  </si>
  <si>
    <t>15C</t>
  </si>
  <si>
    <t>13A</t>
  </si>
  <si>
    <t>2A</t>
  </si>
  <si>
    <t>6A</t>
  </si>
  <si>
    <t>12B</t>
  </si>
  <si>
    <t>5-6 Lanice tubes</t>
  </si>
  <si>
    <t>12A</t>
  </si>
  <si>
    <t>16A</t>
  </si>
  <si>
    <t>16B</t>
  </si>
  <si>
    <t>14C</t>
  </si>
  <si>
    <t>14A</t>
  </si>
  <si>
    <t>12C</t>
  </si>
  <si>
    <t>14B</t>
  </si>
  <si>
    <t>13B</t>
  </si>
  <si>
    <t>1C*</t>
  </si>
  <si>
    <t>Texel</t>
  </si>
  <si>
    <t>5B*</t>
  </si>
  <si>
    <t>average</t>
  </si>
  <si>
    <t>Trough</t>
  </si>
  <si>
    <t>R-slope</t>
  </si>
  <si>
    <t>Crest</t>
  </si>
  <si>
    <t>L-slope</t>
  </si>
  <si>
    <t>trough</t>
  </si>
  <si>
    <t>crest</t>
  </si>
  <si>
    <t>stdev</t>
  </si>
  <si>
    <t>Station ID</t>
  </si>
  <si>
    <t xml:space="preserve">Permeability </t>
  </si>
  <si>
    <t>STDEV</t>
  </si>
  <si>
    <t>Permeability (averaged)</t>
  </si>
  <si>
    <t>Sandwave position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</si>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</sst>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Geneva"/>
    </font>
    <font>
      <b/>
      <sz val="10"/>
      <name val="Geneva"/>
    </font>
    <font>
      <b/>
      <sz val="14"/>
      <name val="Geneva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3" fillId="0" borderId="0" xfId="1"/>
    <xf numFmtId="11" fontId="3" fillId="0" borderId="0" xfId="1" applyNumberFormat="1"/>
    <xf numFmtId="2" fontId="3" fillId="0" borderId="0" xfId="1" applyNumberFormat="1"/>
    <xf numFmtId="0" fontId="3" fillId="0" borderId="0" xfId="1" applyAlignment="1">
      <alignment horizontal="right"/>
    </xf>
    <xf numFmtId="164" fontId="3" fillId="0" borderId="0" xfId="1" applyNumberFormat="1"/>
    <xf numFmtId="164" fontId="3" fillId="0" borderId="0" xfId="1" applyNumberFormat="1" applyBorder="1"/>
    <xf numFmtId="0" fontId="4" fillId="0" borderId="1" xfId="1" applyFont="1" applyBorder="1"/>
    <xf numFmtId="0" fontId="4" fillId="0" borderId="2" xfId="1" applyFont="1" applyBorder="1"/>
    <xf numFmtId="0" fontId="4" fillId="0" borderId="0" xfId="1" applyFont="1"/>
    <xf numFmtId="0" fontId="5" fillId="0" borderId="0" xfId="1" applyFont="1"/>
    <xf numFmtId="11" fontId="0" fillId="0" borderId="0" xfId="0" applyNumberFormat="1"/>
    <xf numFmtId="0" fontId="0" fillId="2" borderId="2" xfId="0" applyFill="1" applyBorder="1"/>
    <xf numFmtId="0" fontId="0" fillId="3" borderId="0" xfId="0" applyFill="1"/>
    <xf numFmtId="14" fontId="0" fillId="3" borderId="0" xfId="0" applyNumberFormat="1" applyFill="1"/>
    <xf numFmtId="0" fontId="0" fillId="2" borderId="0" xfId="0" applyFill="1"/>
    <xf numFmtId="164" fontId="3" fillId="2" borderId="0" xfId="1" applyNumberFormat="1" applyFill="1" applyBorder="1"/>
    <xf numFmtId="164" fontId="3" fillId="3" borderId="0" xfId="1" applyNumberFormat="1" applyFill="1" applyBorder="1"/>
    <xf numFmtId="164" fontId="3" fillId="3" borderId="0" xfId="1" applyNumberFormat="1" applyFill="1"/>
    <xf numFmtId="14" fontId="0" fillId="2" borderId="0" xfId="0" applyNumberFormat="1" applyFill="1"/>
    <xf numFmtId="0" fontId="3" fillId="0" borderId="0" xfId="1" applyFill="1"/>
    <xf numFmtId="164" fontId="3" fillId="2" borderId="0" xfId="1" applyNumberForma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Texel - Permeability</a:t>
            </a:r>
          </a:p>
        </c:rich>
      </c:tx>
      <c:layout>
        <c:manualLayout>
          <c:xMode val="edge"/>
          <c:yMode val="edge"/>
          <c:x val="0.3354234470691163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522003499562553"/>
          <c:y val="0.17171296296296296"/>
          <c:w val="0.81422440944881902"/>
          <c:h val="0.622716170895304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Graphs_combined!$C$118:$C$133</c:f>
                <c:numCache>
                  <c:formatCode>General</c:formatCode>
                  <c:ptCount val="16"/>
                  <c:pt idx="1">
                    <c:v>3.8991835829915175E-12</c:v>
                  </c:pt>
                  <c:pt idx="2">
                    <c:v>2.7056100968714913E-12</c:v>
                  </c:pt>
                  <c:pt idx="3">
                    <c:v>3.2596238868329471E-12</c:v>
                  </c:pt>
                  <c:pt idx="4">
                    <c:v>4.5463154265787975E-12</c:v>
                  </c:pt>
                  <c:pt idx="5">
                    <c:v>6.2741257854107579E-12</c:v>
                  </c:pt>
                  <c:pt idx="6">
                    <c:v>1.2366304455745678E-11</c:v>
                  </c:pt>
                  <c:pt idx="7">
                    <c:v>1.2182638057268562E-11</c:v>
                  </c:pt>
                  <c:pt idx="9">
                    <c:v>5.8695658739692555E-13</c:v>
                  </c:pt>
                  <c:pt idx="11">
                    <c:v>1.3274914842259583E-11</c:v>
                  </c:pt>
                  <c:pt idx="14">
                    <c:v>8.7073312704154512E-13</c:v>
                  </c:pt>
                  <c:pt idx="15">
                    <c:v>6.6697493681047908E-12</c:v>
                  </c:pt>
                </c:numCache>
              </c:numRef>
            </c:plus>
            <c:minus>
              <c:numRef>
                <c:f>Graphs_combined!$C$118:$C$133</c:f>
                <c:numCache>
                  <c:formatCode>General</c:formatCode>
                  <c:ptCount val="16"/>
                  <c:pt idx="1">
                    <c:v>3.8991835829915175E-12</c:v>
                  </c:pt>
                  <c:pt idx="2">
                    <c:v>2.7056100968714913E-12</c:v>
                  </c:pt>
                  <c:pt idx="3">
                    <c:v>3.2596238868329471E-12</c:v>
                  </c:pt>
                  <c:pt idx="4">
                    <c:v>4.5463154265787975E-12</c:v>
                  </c:pt>
                  <c:pt idx="5">
                    <c:v>6.2741257854107579E-12</c:v>
                  </c:pt>
                  <c:pt idx="6">
                    <c:v>1.2366304455745678E-11</c:v>
                  </c:pt>
                  <c:pt idx="7">
                    <c:v>1.2182638057268562E-11</c:v>
                  </c:pt>
                  <c:pt idx="9">
                    <c:v>5.8695658739692555E-13</c:v>
                  </c:pt>
                  <c:pt idx="11">
                    <c:v>1.3274914842259583E-11</c:v>
                  </c:pt>
                  <c:pt idx="14">
                    <c:v>8.7073312704154512E-13</c:v>
                  </c:pt>
                  <c:pt idx="15">
                    <c:v>6.6697493681047908E-12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Graphs_combined!$A$100:$A$115</c:f>
              <c:numCache>
                <c:formatCode>General</c:formatCode>
                <c:ptCount val="16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</c:numCache>
            </c:numRef>
          </c:cat>
          <c:val>
            <c:numRef>
              <c:f>Graphs_combined!$B$100:$B$115</c:f>
              <c:numCache>
                <c:formatCode>0.00E+00</c:formatCode>
                <c:ptCount val="16"/>
                <c:pt idx="0">
                  <c:v>1.135152408632597E-11</c:v>
                </c:pt>
                <c:pt idx="1">
                  <c:v>2.6162858627138871E-11</c:v>
                </c:pt>
                <c:pt idx="2">
                  <c:v>2.7904579922343321E-11</c:v>
                </c:pt>
                <c:pt idx="3">
                  <c:v>2.601237589609206E-11</c:v>
                </c:pt>
                <c:pt idx="4">
                  <c:v>8.4552129101388916E-12</c:v>
                </c:pt>
                <c:pt idx="5">
                  <c:v>2.057824461656528E-11</c:v>
                </c:pt>
                <c:pt idx="6">
                  <c:v>4.0805682985712996E-11</c:v>
                </c:pt>
                <c:pt idx="7">
                  <c:v>3.0659394909862232E-11</c:v>
                </c:pt>
                <c:pt idx="8">
                  <c:v>2.1747182034888285E-11</c:v>
                </c:pt>
                <c:pt idx="9">
                  <c:v>4.6386966138795531E-11</c:v>
                </c:pt>
                <c:pt idx="10">
                  <c:v>1.6161124743026836E-11</c:v>
                </c:pt>
                <c:pt idx="11">
                  <c:v>3.2559994418067853E-11</c:v>
                </c:pt>
                <c:pt idx="12">
                  <c:v>3.9763876879358683E-11</c:v>
                </c:pt>
                <c:pt idx="13">
                  <c:v>4.6386966138795531E-11</c:v>
                </c:pt>
                <c:pt idx="14">
                  <c:v>7.3544282769552486E-12</c:v>
                </c:pt>
                <c:pt idx="15">
                  <c:v>1.3323302901039906E-11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3E-46FF-B906-F77C63ADF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2404864"/>
        <c:axId val="352405280"/>
      </c:barChart>
      <c:catAx>
        <c:axId val="3524048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Station Number</a:t>
                </a:r>
              </a:p>
            </c:rich>
          </c:tx>
          <c:layout>
            <c:manualLayout>
              <c:xMode val="edge"/>
              <c:yMode val="edge"/>
              <c:x val="0.39763079615048114"/>
              <c:y val="0.901828521434820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2405280"/>
        <c:crosses val="autoZero"/>
        <c:auto val="1"/>
        <c:lblAlgn val="ctr"/>
        <c:lblOffset val="100"/>
        <c:tickMarkSkip val="1"/>
        <c:noMultiLvlLbl val="0"/>
      </c:catAx>
      <c:valAx>
        <c:axId val="3524052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Permeability K (m2)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2404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Graphs_combined!$A$145:$A$151</c:f>
              <c:numCache>
                <c:formatCode>General</c:formatCode>
                <c:ptCount val="7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</c:numCache>
            </c:numRef>
          </c:xVal>
          <c:yVal>
            <c:numRef>
              <c:f>Graphs_combined!$B$145:$B$151</c:f>
              <c:numCache>
                <c:formatCode>General</c:formatCode>
                <c:ptCount val="7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6A-480E-A603-FC31C1668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059008"/>
        <c:axId val="751036544"/>
      </c:scatterChart>
      <c:valAx>
        <c:axId val="751059008"/>
        <c:scaling>
          <c:orientation val="maxMin"/>
          <c:max val="8"/>
          <c:min val="0"/>
        </c:scaling>
        <c:delete val="1"/>
        <c:axPos val="b"/>
        <c:numFmt formatCode="General" sourceLinked="1"/>
        <c:majorTickMark val="none"/>
        <c:minorTickMark val="none"/>
        <c:tickLblPos val="nextTo"/>
        <c:crossAx val="751036544"/>
        <c:crosses val="autoZero"/>
        <c:crossBetween val="midCat"/>
      </c:valAx>
      <c:valAx>
        <c:axId val="75103654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751059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Graphs_combined!$A$136:$A$144</c:f>
              <c:numCache>
                <c:formatCode>General</c:formatCode>
                <c:ptCount val="9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</c:numCache>
            </c:numRef>
          </c:xVal>
          <c:yVal>
            <c:numRef>
              <c:f>Graphs_combined!$B$136:$B$144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59C-4686-80D9-DF2077B16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059008"/>
        <c:axId val="751036544"/>
      </c:scatterChart>
      <c:valAx>
        <c:axId val="751059008"/>
        <c:scaling>
          <c:orientation val="maxMin"/>
          <c:max val="22"/>
          <c:min val="12"/>
        </c:scaling>
        <c:delete val="1"/>
        <c:axPos val="b"/>
        <c:numFmt formatCode="General" sourceLinked="1"/>
        <c:majorTickMark val="none"/>
        <c:minorTickMark val="none"/>
        <c:tickLblPos val="nextTo"/>
        <c:crossAx val="751036544"/>
        <c:crosses val="autoZero"/>
        <c:crossBetween val="midCat"/>
      </c:valAx>
      <c:valAx>
        <c:axId val="75103654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751059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r>
              <a:rPr lang="en-GB"/>
              <a:t>Permeability vs pressure</a:t>
            </a:r>
          </a:p>
        </c:rich>
      </c:tx>
      <c:layout>
        <c:manualLayout>
          <c:xMode val="edge"/>
          <c:yMode val="edge"/>
          <c:x val="0.27816153662610354"/>
          <c:y val="3.201970443349753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678214076450424"/>
          <c:y val="0.19458151480420019"/>
          <c:w val="0.68276015346658014"/>
          <c:h val="0.63300568740100571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Permeability_calculations!$J$40:$J$55</c:f>
              <c:numCache>
                <c:formatCode>0.00</c:formatCode>
                <c:ptCount val="16"/>
                <c:pt idx="0">
                  <c:v>670.68379804387359</c:v>
                </c:pt>
                <c:pt idx="5">
                  <c:v>500.51029704766688</c:v>
                </c:pt>
                <c:pt idx="10">
                  <c:v>600.61235645720024</c:v>
                </c:pt>
                <c:pt idx="15">
                  <c:v>700.71441586673359</c:v>
                </c:pt>
              </c:numCache>
            </c:numRef>
          </c:xVal>
          <c:yVal>
            <c:numRef>
              <c:f>Permeability_calculations!$K$40:$K$55</c:f>
              <c:numCache>
                <c:formatCode>0.00E+00</c:formatCode>
                <c:ptCount val="16"/>
                <c:pt idx="0">
                  <c:v>1.5948080409814751E-11</c:v>
                </c:pt>
                <c:pt idx="5">
                  <c:v>1.678671361584735E-11</c:v>
                </c:pt>
                <c:pt idx="10">
                  <c:v>1.6927828207283978E-11</c:v>
                </c:pt>
                <c:pt idx="15">
                  <c:v>1.6815936403110147E-11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EA-4EEE-8071-9E633B307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987776"/>
        <c:axId val="1"/>
      </c:scatterChart>
      <c:valAx>
        <c:axId val="23898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en-GB"/>
                  <a:t>pressure (Pa)</a:t>
                </a:r>
              </a:p>
            </c:rich>
          </c:tx>
          <c:layout>
            <c:manualLayout>
              <c:xMode val="edge"/>
              <c:yMode val="edge"/>
              <c:x val="0.47816201383917922"/>
              <c:y val="0.9039419210529717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en-GB"/>
                  <a:t>permeability (m^2)</a:t>
                </a:r>
              </a:p>
            </c:rich>
          </c:tx>
          <c:layout>
            <c:manualLayout>
              <c:xMode val="edge"/>
              <c:yMode val="edge"/>
              <c:x val="3.678167501789549E-2"/>
              <c:y val="0.35960642850678148"/>
            </c:manualLayout>
          </c:layout>
          <c:overlay val="0"/>
          <c:spPr>
            <a:noFill/>
            <a:ln w="25400">
              <a:noFill/>
            </a:ln>
          </c:spPr>
        </c:title>
        <c:numFmt formatCode="0.00E+0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en-US"/>
          </a:p>
        </c:txPr>
        <c:crossAx val="2389877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en-US"/>
    </a:p>
  </c:txPr>
  <c:printSettings>
    <c:headerFooter alignWithMargins="0">
      <c:oddHeader>&amp;F</c:oddHeader>
      <c:oddFooter>Page &amp;P</c:oddFooter>
    </c:headerFooter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Texel - Permeability</a:t>
            </a:r>
          </a:p>
        </c:rich>
      </c:tx>
      <c:layout>
        <c:manualLayout>
          <c:xMode val="edge"/>
          <c:yMode val="edge"/>
          <c:x val="0.33542344706911631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522003499562553"/>
          <c:y val="0.17171296296296296"/>
          <c:w val="0.81422440944881902"/>
          <c:h val="0.622716170895304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Graphs_combined!$C$118:$C$133</c:f>
                <c:numCache>
                  <c:formatCode>General</c:formatCode>
                  <c:ptCount val="16"/>
                  <c:pt idx="1">
                    <c:v>3.8991835829915175E-12</c:v>
                  </c:pt>
                  <c:pt idx="2">
                    <c:v>2.7056100968714913E-12</c:v>
                  </c:pt>
                  <c:pt idx="3">
                    <c:v>3.2596238868329471E-12</c:v>
                  </c:pt>
                  <c:pt idx="4">
                    <c:v>4.5463154265787975E-12</c:v>
                  </c:pt>
                  <c:pt idx="5">
                    <c:v>6.2741257854107579E-12</c:v>
                  </c:pt>
                  <c:pt idx="6">
                    <c:v>1.2366304455745678E-11</c:v>
                  </c:pt>
                  <c:pt idx="7">
                    <c:v>1.2182638057268562E-11</c:v>
                  </c:pt>
                  <c:pt idx="9">
                    <c:v>5.8695658739692555E-13</c:v>
                  </c:pt>
                  <c:pt idx="11">
                    <c:v>1.3274914842259583E-11</c:v>
                  </c:pt>
                  <c:pt idx="14">
                    <c:v>8.7073312704154512E-13</c:v>
                  </c:pt>
                  <c:pt idx="15">
                    <c:v>6.6697493681047908E-12</c:v>
                  </c:pt>
                </c:numCache>
              </c:numRef>
            </c:plus>
            <c:minus>
              <c:numRef>
                <c:f>Graphs_combined!$C$118:$C$133</c:f>
                <c:numCache>
                  <c:formatCode>General</c:formatCode>
                  <c:ptCount val="16"/>
                  <c:pt idx="1">
                    <c:v>3.8991835829915175E-12</c:v>
                  </c:pt>
                  <c:pt idx="2">
                    <c:v>2.7056100968714913E-12</c:v>
                  </c:pt>
                  <c:pt idx="3">
                    <c:v>3.2596238868329471E-12</c:v>
                  </c:pt>
                  <c:pt idx="4">
                    <c:v>4.5463154265787975E-12</c:v>
                  </c:pt>
                  <c:pt idx="5">
                    <c:v>6.2741257854107579E-12</c:v>
                  </c:pt>
                  <c:pt idx="6">
                    <c:v>1.2366304455745678E-11</c:v>
                  </c:pt>
                  <c:pt idx="7">
                    <c:v>1.2182638057268562E-11</c:v>
                  </c:pt>
                  <c:pt idx="9">
                    <c:v>5.8695658739692555E-13</c:v>
                  </c:pt>
                  <c:pt idx="11">
                    <c:v>1.3274914842259583E-11</c:v>
                  </c:pt>
                  <c:pt idx="14">
                    <c:v>8.7073312704154512E-13</c:v>
                  </c:pt>
                  <c:pt idx="15">
                    <c:v>6.6697493681047908E-12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Graphs_combined!$A$100:$A$115</c:f>
              <c:numCache>
                <c:formatCode>General</c:formatCode>
                <c:ptCount val="16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</c:numCache>
            </c:numRef>
          </c:cat>
          <c:val>
            <c:numRef>
              <c:f>Graphs_combined!$B$100:$B$115</c:f>
              <c:numCache>
                <c:formatCode>0.00E+00</c:formatCode>
                <c:ptCount val="16"/>
                <c:pt idx="0">
                  <c:v>1.135152408632597E-11</c:v>
                </c:pt>
                <c:pt idx="1">
                  <c:v>2.6162858627138871E-11</c:v>
                </c:pt>
                <c:pt idx="2">
                  <c:v>2.7904579922343321E-11</c:v>
                </c:pt>
                <c:pt idx="3">
                  <c:v>2.601237589609206E-11</c:v>
                </c:pt>
                <c:pt idx="4">
                  <c:v>8.4552129101388916E-12</c:v>
                </c:pt>
                <c:pt idx="5">
                  <c:v>2.057824461656528E-11</c:v>
                </c:pt>
                <c:pt idx="6">
                  <c:v>4.0805682985712996E-11</c:v>
                </c:pt>
                <c:pt idx="7">
                  <c:v>3.0659394909862232E-11</c:v>
                </c:pt>
                <c:pt idx="8">
                  <c:v>2.1747182034888285E-11</c:v>
                </c:pt>
                <c:pt idx="9">
                  <c:v>4.6386966138795531E-11</c:v>
                </c:pt>
                <c:pt idx="10">
                  <c:v>1.6161124743026836E-11</c:v>
                </c:pt>
                <c:pt idx="11">
                  <c:v>3.2559994418067853E-11</c:v>
                </c:pt>
                <c:pt idx="12">
                  <c:v>3.9763876879358683E-11</c:v>
                </c:pt>
                <c:pt idx="13">
                  <c:v>4.6386966138795531E-11</c:v>
                </c:pt>
                <c:pt idx="14">
                  <c:v>7.3544282769552486E-12</c:v>
                </c:pt>
                <c:pt idx="15">
                  <c:v>1.3323302901039906E-11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F8-410A-9D4A-99BF1754B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2404864"/>
        <c:axId val="352405280"/>
      </c:barChart>
      <c:catAx>
        <c:axId val="3524048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Station Number</a:t>
                </a:r>
              </a:p>
            </c:rich>
          </c:tx>
          <c:layout>
            <c:manualLayout>
              <c:xMode val="edge"/>
              <c:yMode val="edge"/>
              <c:x val="0.39763079615048114"/>
              <c:y val="0.901828521434820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2405280"/>
        <c:crosses val="autoZero"/>
        <c:auto val="1"/>
        <c:lblAlgn val="ctr"/>
        <c:lblOffset val="100"/>
        <c:tickMarkSkip val="1"/>
        <c:noMultiLvlLbl val="0"/>
      </c:catAx>
      <c:valAx>
        <c:axId val="3524052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Permeability K (m2)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2404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671361502347418E-2"/>
          <c:y val="0.15804597701149425"/>
          <c:w val="0.91433357362019885"/>
          <c:h val="0.68390804597701149"/>
        </c:manualLayout>
      </c:layout>
      <c:scatterChart>
        <c:scatterStyle val="smoothMarker"/>
        <c:varyColors val="0"/>
        <c:ser>
          <c:idx val="0"/>
          <c:order val="0"/>
          <c:tx>
            <c:v>Sandwave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Graphs_combined!$A$136:$A$151</c:f>
              <c:numCache>
                <c:formatCode>General</c:formatCode>
                <c:ptCount val="16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</c:numCache>
            </c:numRef>
          </c:xVal>
          <c:yVal>
            <c:numRef>
              <c:f>Graphs_combined!$B$136:$B$151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87-4E5C-BA83-961278EA6C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227856"/>
        <c:axId val="360228688"/>
      </c:scatterChart>
      <c:valAx>
        <c:axId val="360227856"/>
        <c:scaling>
          <c:orientation val="maxMin"/>
          <c:max val="16"/>
        </c:scaling>
        <c:delete val="1"/>
        <c:axPos val="b"/>
        <c:numFmt formatCode="General" sourceLinked="1"/>
        <c:majorTickMark val="out"/>
        <c:minorTickMark val="none"/>
        <c:tickLblPos val="nextTo"/>
        <c:crossAx val="360228688"/>
        <c:crosses val="autoZero"/>
        <c:crossBetween val="midCat"/>
        <c:majorUnit val="1"/>
      </c:valAx>
      <c:valAx>
        <c:axId val="36022868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3602278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729058442363887"/>
          <c:y val="1.9575300932211059E-2"/>
          <c:w val="0.21170484596797801"/>
          <c:h val="0.24245859353787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Texel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Graphs_combined!$A$39</c:f>
              <c:strCache>
                <c:ptCount val="1"/>
                <c:pt idx="0">
                  <c:v>1A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Graphs_combined!$D$39</c:f>
              <c:numCache>
                <c:formatCode>General</c:formatCode>
                <c:ptCount val="1"/>
                <c:pt idx="0">
                  <c:v>1.4368147066812075E-11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2B-45E1-801C-9D0ED123F47A}"/>
            </c:ext>
          </c:extLst>
        </c:ser>
        <c:ser>
          <c:idx val="1"/>
          <c:order val="1"/>
          <c:tx>
            <c:strRef>
              <c:f>Graphs_combined!$A$40</c:f>
              <c:strCache>
                <c:ptCount val="1"/>
                <c:pt idx="0">
                  <c:v>1B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Graphs_combined!$D$40</c:f>
              <c:numCache>
                <c:formatCode>General</c:formatCode>
                <c:ptCount val="1"/>
                <c:pt idx="0">
                  <c:v>6.1927962140288736E-12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2B-45E1-801C-9D0ED123F47A}"/>
            </c:ext>
          </c:extLst>
        </c:ser>
        <c:ser>
          <c:idx val="2"/>
          <c:order val="2"/>
          <c:tx>
            <c:strRef>
              <c:f>Graphs_combined!$A$41</c:f>
              <c:strCache>
                <c:ptCount val="1"/>
                <c:pt idx="0">
                  <c:v>1C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Graphs_combined!$D$41</c:f>
              <c:numCache>
                <c:formatCode>General</c:formatCode>
                <c:ptCount val="1"/>
                <c:pt idx="0">
                  <c:v>1.9408965422278767E-11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2B-45E1-801C-9D0ED123F47A}"/>
            </c:ext>
          </c:extLst>
        </c:ser>
        <c:ser>
          <c:idx val="3"/>
          <c:order val="3"/>
          <c:tx>
            <c:strRef>
              <c:f>Graphs_combined!$A$42</c:f>
              <c:strCache>
                <c:ptCount val="1"/>
                <c:pt idx="0">
                  <c:v>2A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Graphs_combined!$D$42</c:f>
              <c:numCache>
                <c:formatCode>General</c:formatCode>
                <c:ptCount val="1"/>
                <c:pt idx="0">
                  <c:v>7.7902108756089127E-12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2B-45E1-801C-9D0ED123F47A}"/>
            </c:ext>
          </c:extLst>
        </c:ser>
        <c:ser>
          <c:idx val="4"/>
          <c:order val="4"/>
          <c:tx>
            <c:strRef>
              <c:f>Graphs_combined!$A$43</c:f>
              <c:strCache>
                <c:ptCount val="1"/>
                <c:pt idx="0">
                  <c:v>2B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Graphs_combined!$D$43</c:f>
              <c:numCache>
                <c:formatCode>General</c:formatCode>
                <c:ptCount val="1"/>
                <c:pt idx="0">
                  <c:v>9.5259675434758733E-12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72B-45E1-801C-9D0ED123F47A}"/>
            </c:ext>
          </c:extLst>
        </c:ser>
        <c:ser>
          <c:idx val="5"/>
          <c:order val="5"/>
          <c:tx>
            <c:strRef>
              <c:f>Graphs_combined!$A$44</c:f>
              <c:strCache>
                <c:ptCount val="1"/>
                <c:pt idx="0">
                  <c:v>2C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Graphs_combined!$D$44</c:f>
              <c:numCache>
                <c:formatCode>General</c:formatCode>
                <c:ptCount val="1"/>
                <c:pt idx="0">
                  <c:v>8.5360640971712812E-12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72B-45E1-801C-9D0ED123F47A}"/>
            </c:ext>
          </c:extLst>
        </c:ser>
        <c:ser>
          <c:idx val="6"/>
          <c:order val="6"/>
          <c:tx>
            <c:strRef>
              <c:f>Graphs_combined!$A$45</c:f>
              <c:strCache>
                <c:ptCount val="1"/>
                <c:pt idx="0">
                  <c:v>3C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Graphs_combined!$D$45</c:f>
              <c:numCache>
                <c:formatCode>General</c:formatCode>
                <c:ptCount val="1"/>
                <c:pt idx="0">
                  <c:v>7.3544282769552486E-12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2B-45E1-801C-9D0ED123F47A}"/>
            </c:ext>
          </c:extLst>
        </c:ser>
        <c:ser>
          <c:idx val="7"/>
          <c:order val="7"/>
          <c:tx>
            <c:strRef>
              <c:f>Graphs_combined!$A$46</c:f>
              <c:strCache>
                <c:ptCount val="1"/>
                <c:pt idx="0">
                  <c:v>4A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Graphs_combined!$D$46</c:f>
              <c:numCache>
                <c:formatCode>General</c:formatCode>
                <c:ptCount val="1"/>
                <c:pt idx="0">
                  <c:v>3.5529615475972348E-11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72B-45E1-801C-9D0ED123F47A}"/>
            </c:ext>
          </c:extLst>
        </c:ser>
        <c:ser>
          <c:idx val="8"/>
          <c:order val="8"/>
          <c:tx>
            <c:strRef>
              <c:f>Graphs_combined!$A$47</c:f>
              <c:strCache>
                <c:ptCount val="1"/>
                <c:pt idx="0">
                  <c:v>4B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Graphs_combined!$D$47</c:f>
              <c:numCache>
                <c:formatCode>General</c:formatCode>
                <c:ptCount val="1"/>
                <c:pt idx="0">
                  <c:v>4.0689837894468027E-11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72B-45E1-801C-9D0ED123F47A}"/>
            </c:ext>
          </c:extLst>
        </c:ser>
        <c:ser>
          <c:idx val="9"/>
          <c:order val="9"/>
          <c:tx>
            <c:strRef>
              <c:f>Graphs_combined!$A$48</c:f>
              <c:strCache>
                <c:ptCount val="1"/>
                <c:pt idx="0">
                  <c:v>4C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Graphs_combined!$D$48</c:f>
              <c:numCache>
                <c:formatCode>General</c:formatCode>
                <c:ptCount val="1"/>
                <c:pt idx="0">
                  <c:v>4.3072177267635673E-11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72B-45E1-801C-9D0ED123F47A}"/>
            </c:ext>
          </c:extLst>
        </c:ser>
        <c:ser>
          <c:idx val="10"/>
          <c:order val="10"/>
          <c:tx>
            <c:strRef>
              <c:f>Graphs_combined!$A$49</c:f>
              <c:strCache>
                <c:ptCount val="1"/>
                <c:pt idx="0">
                  <c:v>5A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Graphs_combined!$D$49</c:f>
              <c:numCache>
                <c:formatCode>General</c:formatCode>
                <c:ptCount val="1"/>
                <c:pt idx="0">
                  <c:v>3.4724901065527402E-11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72B-45E1-801C-9D0ED123F47A}"/>
            </c:ext>
          </c:extLst>
        </c:ser>
        <c:ser>
          <c:idx val="11"/>
          <c:order val="11"/>
          <c:tx>
            <c:strRef>
              <c:f>Graphs_combined!$A$50</c:f>
              <c:strCache>
                <c:ptCount val="1"/>
                <c:pt idx="0">
                  <c:v>5B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Graphs_combined!$D$50</c:f>
              <c:numCache>
                <c:formatCode>General</c:formatCode>
                <c:ptCount val="1"/>
                <c:pt idx="0">
                  <c:v>4.7772017488234912E-11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72B-45E1-801C-9D0ED123F47A}"/>
            </c:ext>
          </c:extLst>
        </c:ser>
        <c:ser>
          <c:idx val="12"/>
          <c:order val="12"/>
          <c:tx>
            <c:strRef>
              <c:f>Graphs_combined!$A$51</c:f>
              <c:strCache>
                <c:ptCount val="1"/>
                <c:pt idx="0">
                  <c:v>5B*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Graphs_combined!$D$51</c:f>
              <c:numCache>
                <c:formatCode>General</c:formatCode>
                <c:ptCount val="1"/>
                <c:pt idx="0">
                  <c:v>1.7707022865529668E-11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72B-45E1-801C-9D0ED123F47A}"/>
            </c:ext>
          </c:extLst>
        </c:ser>
        <c:ser>
          <c:idx val="13"/>
          <c:order val="13"/>
          <c:tx>
            <c:strRef>
              <c:f>Graphs_combined!$A$52</c:f>
              <c:strCache>
                <c:ptCount val="1"/>
                <c:pt idx="0">
                  <c:v>5B*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Graphs_combined!$D$52</c:f>
              <c:numCache>
                <c:formatCode>General</c:formatCode>
                <c:ptCount val="1"/>
                <c:pt idx="0">
                  <c:v>2.7530872436537224E-11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72B-45E1-801C-9D0ED123F47A}"/>
            </c:ext>
          </c:extLst>
        </c:ser>
        <c:ser>
          <c:idx val="14"/>
          <c:order val="14"/>
          <c:tx>
            <c:strRef>
              <c:f>Graphs_combined!$A$53</c:f>
              <c:strCache>
                <c:ptCount val="1"/>
                <c:pt idx="0">
                  <c:v>5C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Graphs_combined!$D$53</c:f>
              <c:numCache>
                <c:formatCode>General</c:formatCode>
                <c:ptCount val="1"/>
                <c:pt idx="0">
                  <c:v>1.5183064700441247E-11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72B-45E1-801C-9D0ED123F47A}"/>
            </c:ext>
          </c:extLst>
        </c:ser>
        <c:ser>
          <c:idx val="15"/>
          <c:order val="15"/>
          <c:tx>
            <c:strRef>
              <c:f>Graphs_combined!$A$54</c:f>
              <c:strCache>
                <c:ptCount val="1"/>
                <c:pt idx="0">
                  <c:v>6A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Graphs_combined!$D$54</c:f>
              <c:numCache>
                <c:formatCode>General</c:formatCode>
                <c:ptCount val="1"/>
                <c:pt idx="0">
                  <c:v>1.9010519673435893E-11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72B-45E1-801C-9D0ED123F47A}"/>
            </c:ext>
          </c:extLst>
        </c:ser>
        <c:ser>
          <c:idx val="16"/>
          <c:order val="16"/>
          <c:tx>
            <c:strRef>
              <c:f>Graphs_combined!$A$55</c:f>
              <c:strCache>
                <c:ptCount val="1"/>
                <c:pt idx="0">
                  <c:v>6C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Graphs_combined!$D$55</c:f>
              <c:numCache>
                <c:formatCode>General</c:formatCode>
                <c:ptCount val="1"/>
                <c:pt idx="0">
                  <c:v>1.3311729812617778E-11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72B-45E1-801C-9D0ED123F47A}"/>
            </c:ext>
          </c:extLst>
        </c:ser>
        <c:ser>
          <c:idx val="17"/>
          <c:order val="17"/>
          <c:tx>
            <c:strRef>
              <c:f>Graphs_combined!$A$56</c:f>
              <c:strCache>
                <c:ptCount val="1"/>
                <c:pt idx="0">
                  <c:v>7A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Graphs_combined!$D$56</c:f>
              <c:numCache>
                <c:formatCode>General</c:formatCode>
                <c:ptCount val="1"/>
                <c:pt idx="0">
                  <c:v>4.6383063820058978E-11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72B-45E1-801C-9D0ED123F47A}"/>
            </c:ext>
          </c:extLst>
        </c:ser>
        <c:ser>
          <c:idx val="18"/>
          <c:order val="18"/>
          <c:tx>
            <c:strRef>
              <c:f>Graphs_combined!$A$57</c:f>
              <c:strCache>
                <c:ptCount val="1"/>
                <c:pt idx="0">
                  <c:v>7B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Graphs_combined!$D$57</c:f>
              <c:numCache>
                <c:formatCode>General</c:formatCode>
                <c:ptCount val="1"/>
                <c:pt idx="0">
                  <c:v>4.5801970439904905E-11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772B-45E1-801C-9D0ED123F47A}"/>
            </c:ext>
          </c:extLst>
        </c:ser>
        <c:ser>
          <c:idx val="19"/>
          <c:order val="19"/>
          <c:tx>
            <c:strRef>
              <c:f>Graphs_combined!$A$58</c:f>
              <c:strCache>
                <c:ptCount val="1"/>
                <c:pt idx="0">
                  <c:v>7C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Graphs_combined!$D$58</c:f>
              <c:numCache>
                <c:formatCode>General</c:formatCode>
                <c:ptCount val="1"/>
                <c:pt idx="0">
                  <c:v>4.6975864156422722E-11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772B-45E1-801C-9D0ED123F47A}"/>
            </c:ext>
          </c:extLst>
        </c:ser>
        <c:ser>
          <c:idx val="20"/>
          <c:order val="20"/>
          <c:tx>
            <c:strRef>
              <c:f>Graphs_combined!$A$59</c:f>
              <c:strCache>
                <c:ptCount val="1"/>
                <c:pt idx="0">
                  <c:v>8B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Graphs_combined!$D$59</c:f>
              <c:numCache>
                <c:formatCode>General</c:formatCode>
                <c:ptCount val="1"/>
                <c:pt idx="0">
                  <c:v>2.3368670737595854E-11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72B-45E1-801C-9D0ED123F47A}"/>
            </c:ext>
          </c:extLst>
        </c:ser>
        <c:ser>
          <c:idx val="21"/>
          <c:order val="21"/>
          <c:tx>
            <c:strRef>
              <c:f>Graphs_combined!$A$60</c:f>
              <c:strCache>
                <c:ptCount val="1"/>
                <c:pt idx="0">
                  <c:v>8C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Graphs_combined!$D$60</c:f>
              <c:numCache>
                <c:formatCode>General</c:formatCode>
                <c:ptCount val="1"/>
                <c:pt idx="0">
                  <c:v>2.0125693332180716E-11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72B-45E1-801C-9D0ED123F47A}"/>
            </c:ext>
          </c:extLst>
        </c:ser>
        <c:ser>
          <c:idx val="22"/>
          <c:order val="22"/>
          <c:tx>
            <c:strRef>
              <c:f>Graphs_combined!$A$61</c:f>
              <c:strCache>
                <c:ptCount val="1"/>
                <c:pt idx="0">
                  <c:v>9A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Graphs_combined!$D$61</c:f>
              <c:numCache>
                <c:formatCode>General</c:formatCode>
                <c:ptCount val="1"/>
                <c:pt idx="0">
                  <c:v>3.5810555054637529E-11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772B-45E1-801C-9D0ED123F47A}"/>
            </c:ext>
          </c:extLst>
        </c:ser>
        <c:ser>
          <c:idx val="23"/>
          <c:order val="23"/>
          <c:tx>
            <c:strRef>
              <c:f>Graphs_combined!$A$62</c:f>
              <c:strCache>
                <c:ptCount val="1"/>
                <c:pt idx="0">
                  <c:v>9B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Graphs_combined!$D$62</c:f>
              <c:numCache>
                <c:formatCode>General</c:formatCode>
                <c:ptCount val="1"/>
                <c:pt idx="0">
                  <c:v>3.9420297180184211E-11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772B-45E1-801C-9D0ED123F47A}"/>
            </c:ext>
          </c:extLst>
        </c:ser>
        <c:ser>
          <c:idx val="24"/>
          <c:order val="24"/>
          <c:tx>
            <c:strRef>
              <c:f>Graphs_combined!$A$63</c:f>
              <c:strCache>
                <c:ptCount val="1"/>
                <c:pt idx="0">
                  <c:v>9C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Graphs_combined!$D$63</c:f>
              <c:numCache>
                <c:formatCode>General</c:formatCode>
                <c:ptCount val="1"/>
                <c:pt idx="0">
                  <c:v>1.6747332494764953E-11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F3-4B93-B8A6-978E916580E6}"/>
            </c:ext>
          </c:extLst>
        </c:ser>
        <c:ser>
          <c:idx val="25"/>
          <c:order val="25"/>
          <c:tx>
            <c:strRef>
              <c:f>Graphs_combined!$A$64</c:f>
              <c:strCache>
                <c:ptCount val="1"/>
                <c:pt idx="0">
                  <c:v>10A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Graphs_combined!$D$64</c:f>
              <c:numCache>
                <c:formatCode>General</c:formatCode>
                <c:ptCount val="1"/>
                <c:pt idx="0">
                  <c:v>5.1518884770856704E-11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F3-4B93-B8A6-978E916580E6}"/>
            </c:ext>
          </c:extLst>
        </c:ser>
        <c:ser>
          <c:idx val="26"/>
          <c:order val="26"/>
          <c:tx>
            <c:strRef>
              <c:f>Graphs_combined!$A$65</c:f>
              <c:strCache>
                <c:ptCount val="1"/>
                <c:pt idx="0">
                  <c:v>10B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Graphs_combined!$D$65</c:f>
              <c:numCache>
                <c:formatCode>General</c:formatCode>
                <c:ptCount val="1"/>
                <c:pt idx="0">
                  <c:v>3.8888490986563959E-11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F3-4B93-B8A6-978E916580E6}"/>
            </c:ext>
          </c:extLst>
        </c:ser>
        <c:ser>
          <c:idx val="27"/>
          <c:order val="27"/>
          <c:tx>
            <c:strRef>
              <c:f>Graphs_combined!$A$66</c:f>
              <c:strCache>
                <c:ptCount val="1"/>
                <c:pt idx="0">
                  <c:v>10C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Graphs_combined!$D$66</c:f>
              <c:numCache>
                <c:formatCode>General</c:formatCode>
                <c:ptCount val="1"/>
                <c:pt idx="0">
                  <c:v>4.8688623617147443E-11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F3-4B93-B8A6-978E916580E6}"/>
            </c:ext>
          </c:extLst>
        </c:ser>
        <c:ser>
          <c:idx val="28"/>
          <c:order val="28"/>
          <c:tx>
            <c:strRef>
              <c:f>Graphs_combined!$A$67</c:f>
              <c:strCache>
                <c:ptCount val="1"/>
                <c:pt idx="0">
                  <c:v>10C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Graphs_combined!$D$67</c:f>
              <c:numCache>
                <c:formatCode>General</c:formatCode>
                <c:ptCount val="1"/>
                <c:pt idx="0">
                  <c:v>2.4126732568283885E-11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AF3-4B93-B8A6-978E916580E6}"/>
            </c:ext>
          </c:extLst>
        </c:ser>
        <c:ser>
          <c:idx val="29"/>
          <c:order val="29"/>
          <c:tx>
            <c:strRef>
              <c:f>Graphs_combined!$A$68</c:f>
              <c:strCache>
                <c:ptCount val="1"/>
                <c:pt idx="0">
                  <c:v>11A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Graphs_combined!$D$68</c:f>
              <c:numCache>
                <c:formatCode>General</c:formatCode>
                <c:ptCount val="1"/>
                <c:pt idx="0">
                  <c:v>2.6201813539867993E-11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AF3-4B93-B8A6-978E916580E6}"/>
            </c:ext>
          </c:extLst>
        </c:ser>
        <c:ser>
          <c:idx val="30"/>
          <c:order val="30"/>
          <c:tx>
            <c:strRef>
              <c:f>Graphs_combined!$A$69</c:f>
              <c:strCache>
                <c:ptCount val="1"/>
                <c:pt idx="0">
                  <c:v>11B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Graphs_combined!$D$69</c:f>
              <c:numCache>
                <c:formatCode>General</c:formatCode>
                <c:ptCount val="1"/>
                <c:pt idx="0">
                  <c:v>2.1721995364566864E-11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AF3-4B93-B8A6-978E916580E6}"/>
            </c:ext>
          </c:extLst>
        </c:ser>
        <c:ser>
          <c:idx val="31"/>
          <c:order val="31"/>
          <c:tx>
            <c:strRef>
              <c:f>Graphs_combined!$A$70</c:f>
              <c:strCache>
                <c:ptCount val="1"/>
                <c:pt idx="0">
                  <c:v>11C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Graphs_combined!$D$70</c:f>
              <c:numCache>
                <c:formatCode>General</c:formatCode>
                <c:ptCount val="1"/>
                <c:pt idx="0">
                  <c:v>1.3810924945260983E-11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AF3-4B93-B8A6-978E916580E6}"/>
            </c:ext>
          </c:extLst>
        </c:ser>
        <c:ser>
          <c:idx val="32"/>
          <c:order val="32"/>
          <c:tx>
            <c:strRef>
              <c:f>Graphs_combined!$A$71</c:f>
              <c:strCache>
                <c:ptCount val="1"/>
                <c:pt idx="0">
                  <c:v>12A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Graphs_combined!$D$71</c:f>
              <c:numCache>
                <c:formatCode>General</c:formatCode>
                <c:ptCount val="1"/>
                <c:pt idx="0">
                  <c:v>7.6631949228245806E-12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AF3-4B93-B8A6-978E916580E6}"/>
            </c:ext>
          </c:extLst>
        </c:ser>
        <c:ser>
          <c:idx val="33"/>
          <c:order val="33"/>
          <c:tx>
            <c:strRef>
              <c:f>Graphs_combined!$A$72</c:f>
              <c:strCache>
                <c:ptCount val="1"/>
                <c:pt idx="0">
                  <c:v>12B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Graphs_combined!$D$72</c:f>
              <c:numCache>
                <c:formatCode>General</c:formatCode>
                <c:ptCount val="1"/>
                <c:pt idx="0">
                  <c:v>4.3569461458149796E-12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AF3-4B93-B8A6-978E916580E6}"/>
            </c:ext>
          </c:extLst>
        </c:ser>
        <c:ser>
          <c:idx val="34"/>
          <c:order val="34"/>
          <c:tx>
            <c:strRef>
              <c:f>Graphs_combined!$A$73</c:f>
              <c:strCache>
                <c:ptCount val="1"/>
                <c:pt idx="0">
                  <c:v>12C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Graphs_combined!$D$73</c:f>
              <c:numCache>
                <c:formatCode>General</c:formatCode>
                <c:ptCount val="1"/>
                <c:pt idx="0">
                  <c:v>1.3345497661777113E-11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F3-4B93-B8A6-978E916580E6}"/>
            </c:ext>
          </c:extLst>
        </c:ser>
        <c:ser>
          <c:idx val="35"/>
          <c:order val="35"/>
          <c:tx>
            <c:strRef>
              <c:f>Graphs_combined!$A$74</c:f>
              <c:strCache>
                <c:ptCount val="1"/>
                <c:pt idx="0">
                  <c:v>13A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Graphs_combined!$D$74</c:f>
              <c:numCache>
                <c:formatCode>General</c:formatCode>
                <c:ptCount val="1"/>
                <c:pt idx="0">
                  <c:v>2.5967661476156066E-11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AF3-4B93-B8A6-978E916580E6}"/>
            </c:ext>
          </c:extLst>
        </c:ser>
        <c:ser>
          <c:idx val="36"/>
          <c:order val="36"/>
          <c:tx>
            <c:strRef>
              <c:f>Graphs_combined!$A$75</c:f>
              <c:strCache>
                <c:ptCount val="1"/>
                <c:pt idx="0">
                  <c:v>13B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Graphs_combined!$D$75</c:f>
              <c:numCache>
                <c:formatCode>General</c:formatCode>
                <c:ptCount val="1"/>
                <c:pt idx="0">
                  <c:v>2.27753392438367E-11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AF3-4B93-B8A6-978E916580E6}"/>
            </c:ext>
          </c:extLst>
        </c:ser>
        <c:ser>
          <c:idx val="37"/>
          <c:order val="37"/>
          <c:tx>
            <c:strRef>
              <c:f>Graphs_combined!$A$76</c:f>
              <c:strCache>
                <c:ptCount val="1"/>
                <c:pt idx="0">
                  <c:v>13C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Graphs_combined!$D$76</c:f>
              <c:numCache>
                <c:formatCode>General</c:formatCode>
                <c:ptCount val="1"/>
                <c:pt idx="0">
                  <c:v>2.9294126968283408E-11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AF3-4B93-B8A6-978E916580E6}"/>
            </c:ext>
          </c:extLst>
        </c:ser>
        <c:ser>
          <c:idx val="38"/>
          <c:order val="38"/>
          <c:tx>
            <c:strRef>
              <c:f>Graphs_combined!$A$77</c:f>
              <c:strCache>
                <c:ptCount val="1"/>
                <c:pt idx="0">
                  <c:v>14A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Graphs_combined!$D$77</c:f>
              <c:numCache>
                <c:formatCode>General</c:formatCode>
                <c:ptCount val="1"/>
                <c:pt idx="0">
                  <c:v>3.0248734906608316E-11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AF3-4B93-B8A6-978E916580E6}"/>
            </c:ext>
          </c:extLst>
        </c:ser>
        <c:ser>
          <c:idx val="39"/>
          <c:order val="39"/>
          <c:tx>
            <c:strRef>
              <c:f>Graphs_combined!$A$78</c:f>
              <c:strCache>
                <c:ptCount val="1"/>
                <c:pt idx="0">
                  <c:v>14B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Graphs_combined!$D$78</c:f>
              <c:numCache>
                <c:formatCode>General</c:formatCode>
                <c:ptCount val="1"/>
                <c:pt idx="0">
                  <c:v>2.4943919456568799E-11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AF3-4B93-B8A6-978E916580E6}"/>
            </c:ext>
          </c:extLst>
        </c:ser>
        <c:ser>
          <c:idx val="40"/>
          <c:order val="40"/>
          <c:tx>
            <c:strRef>
              <c:f>Graphs_combined!$A$79</c:f>
              <c:strCache>
                <c:ptCount val="1"/>
                <c:pt idx="0">
                  <c:v>14C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Graphs_combined!$D$79</c:f>
              <c:numCache>
                <c:formatCode>General</c:formatCode>
                <c:ptCount val="1"/>
                <c:pt idx="0">
                  <c:v>2.8521085403852848E-11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AF3-4B93-B8A6-978E916580E6}"/>
            </c:ext>
          </c:extLst>
        </c:ser>
        <c:ser>
          <c:idx val="41"/>
          <c:order val="41"/>
          <c:tx>
            <c:strRef>
              <c:f>Graphs_combined!$A$80</c:f>
              <c:strCache>
                <c:ptCount val="1"/>
                <c:pt idx="0">
                  <c:v>15A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Graphs_combined!$D$80</c:f>
              <c:numCache>
                <c:formatCode>General</c:formatCode>
                <c:ptCount val="1"/>
                <c:pt idx="0">
                  <c:v>2.3187538061034129E-11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CAF3-4B93-B8A6-978E916580E6}"/>
            </c:ext>
          </c:extLst>
        </c:ser>
        <c:ser>
          <c:idx val="42"/>
          <c:order val="42"/>
          <c:tx>
            <c:strRef>
              <c:f>Graphs_combined!$A$81</c:f>
              <c:strCache>
                <c:ptCount val="1"/>
                <c:pt idx="0">
                  <c:v>15B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Graphs_combined!$D$81</c:f>
              <c:numCache>
                <c:formatCode>General</c:formatCode>
                <c:ptCount val="1"/>
                <c:pt idx="0">
                  <c:v>2.4724047782611788E-11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CAF3-4B93-B8A6-978E916580E6}"/>
            </c:ext>
          </c:extLst>
        </c:ser>
        <c:ser>
          <c:idx val="43"/>
          <c:order val="43"/>
          <c:tx>
            <c:strRef>
              <c:f>Graphs_combined!$A$82</c:f>
              <c:strCache>
                <c:ptCount val="1"/>
                <c:pt idx="0">
                  <c:v>15C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Graphs_combined!$D$82</c:f>
              <c:numCache>
                <c:formatCode>General</c:formatCode>
                <c:ptCount val="1"/>
                <c:pt idx="0">
                  <c:v>3.0576990037770702E-11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CAF3-4B93-B8A6-978E916580E6}"/>
            </c:ext>
          </c:extLst>
        </c:ser>
        <c:ser>
          <c:idx val="44"/>
          <c:order val="44"/>
          <c:tx>
            <c:strRef>
              <c:f>Graphs_combined!$A$83</c:f>
              <c:strCache>
                <c:ptCount val="1"/>
                <c:pt idx="0">
                  <c:v>16A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Graphs_combined!$D$83</c:f>
              <c:numCache>
                <c:formatCode>General</c:formatCode>
                <c:ptCount val="1"/>
                <c:pt idx="0">
                  <c:v>1.1683264477360885E-11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AF3-4B93-B8A6-978E916580E6}"/>
            </c:ext>
          </c:extLst>
        </c:ser>
        <c:ser>
          <c:idx val="45"/>
          <c:order val="45"/>
          <c:tx>
            <c:strRef>
              <c:f>Graphs_combined!$A$84</c:f>
              <c:strCache>
                <c:ptCount val="1"/>
                <c:pt idx="0">
                  <c:v>16B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Graphs_combined!$D$84</c:f>
              <c:numCache>
                <c:formatCode>General</c:formatCode>
                <c:ptCount val="1"/>
                <c:pt idx="0">
                  <c:v>1.1019783695291055E-11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CAF3-4B93-B8A6-978E91658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0208464"/>
        <c:axId val="230208048"/>
      </c:barChart>
      <c:catAx>
        <c:axId val="230208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Station 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0208048"/>
        <c:crosses val="autoZero"/>
        <c:auto val="1"/>
        <c:lblAlgn val="ctr"/>
        <c:lblOffset val="100"/>
        <c:noMultiLvlLbl val="0"/>
      </c:catAx>
      <c:valAx>
        <c:axId val="2302080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Permeability K (m2)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0208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Egmond - Permeability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 w="19050"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Graphs_combined!$C$88:$C$97</c:f>
                <c:numCache>
                  <c:formatCode>General</c:formatCode>
                  <c:ptCount val="10"/>
                  <c:pt idx="0">
                    <c:v>2.2735685750425889E-12</c:v>
                  </c:pt>
                  <c:pt idx="4">
                    <c:v>1.0990979228239457E-12</c:v>
                  </c:pt>
                  <c:pt idx="5">
                    <c:v>2.372012178844402E-12</c:v>
                  </c:pt>
                  <c:pt idx="6">
                    <c:v>0</c:v>
                  </c:pt>
                  <c:pt idx="8">
                    <c:v>1.3472730233048849E-12</c:v>
                  </c:pt>
                  <c:pt idx="9">
                    <c:v>3.6626054573385962E-13</c:v>
                  </c:pt>
                </c:numCache>
              </c:numRef>
            </c:plus>
            <c:minus>
              <c:numRef>
                <c:f>Graphs_combined!$C$88:$C$97</c:f>
                <c:numCache>
                  <c:formatCode>General</c:formatCode>
                  <c:ptCount val="10"/>
                  <c:pt idx="0">
                    <c:v>2.2735685750425889E-12</c:v>
                  </c:pt>
                  <c:pt idx="4">
                    <c:v>1.0990979228239457E-12</c:v>
                  </c:pt>
                  <c:pt idx="5">
                    <c:v>2.372012178844402E-12</c:v>
                  </c:pt>
                  <c:pt idx="6">
                    <c:v>0</c:v>
                  </c:pt>
                  <c:pt idx="8">
                    <c:v>1.3472730233048849E-12</c:v>
                  </c:pt>
                  <c:pt idx="9">
                    <c:v>3.6626054573385962E-13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Graphs_combined!$A$88:$A$97</c:f>
              <c:numCache>
                <c:formatCode>General</c:formatCode>
                <c:ptCount val="10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19</c:v>
                </c:pt>
              </c:numCache>
            </c:numRef>
          </c:cat>
          <c:val>
            <c:numRef>
              <c:f>Graphs_combined!$B$88:$B$97</c:f>
              <c:numCache>
                <c:formatCode>0.00E+00</c:formatCode>
                <c:ptCount val="10"/>
                <c:pt idx="0">
                  <c:v>1.6928275353183587E-11</c:v>
                </c:pt>
                <c:pt idx="1">
                  <c:v>1.5278473202914056E-11</c:v>
                </c:pt>
                <c:pt idx="2">
                  <c:v>2.3047380417718762E-11</c:v>
                </c:pt>
                <c:pt idx="3">
                  <c:v>2.294668101956148E-11</c:v>
                </c:pt>
                <c:pt idx="4">
                  <c:v>2.1846990027080787E-11</c:v>
                </c:pt>
                <c:pt idx="5">
                  <c:v>2.2516248689071131E-11</c:v>
                </c:pt>
                <c:pt idx="6">
                  <c:v>2.143020145234294E-11</c:v>
                </c:pt>
                <c:pt idx="7">
                  <c:v>1.8632100595522826E-11</c:v>
                </c:pt>
                <c:pt idx="8">
                  <c:v>1.4768727840861007E-11</c:v>
                </c:pt>
                <c:pt idx="9">
                  <c:v>3.9933721379259158E-11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D8-4824-878A-A252A77B0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916704"/>
        <c:axId val="354916288"/>
      </c:barChart>
      <c:catAx>
        <c:axId val="3549167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Station</a:t>
                </a:r>
                <a:r>
                  <a:rPr lang="en-US" baseline="0"/>
                  <a:t> Number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9988757376665496"/>
              <c:y val="0.902343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4916288"/>
        <c:crosses val="autoZero"/>
        <c:auto val="1"/>
        <c:lblAlgn val="ctr"/>
        <c:lblOffset val="100"/>
        <c:noMultiLvlLbl val="0"/>
      </c:catAx>
      <c:valAx>
        <c:axId val="3549162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Permeability K (m</a:t>
                </a:r>
                <a:r>
                  <a:rPr lang="en-US" baseline="30000"/>
                  <a:t>2</a:t>
                </a:r>
                <a:r>
                  <a:rPr lang="en-US" baseline="0"/>
                  <a:t>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3885350318471339E-2"/>
              <c:y val="0.299663372156605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4916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671370237510481E-2"/>
          <c:y val="0.17241379310344829"/>
          <c:w val="0.91433357362019885"/>
          <c:h val="0.68390804597701149"/>
        </c:manualLayout>
      </c:layout>
      <c:scatterChart>
        <c:scatterStyle val="smoothMarker"/>
        <c:varyColors val="0"/>
        <c:ser>
          <c:idx val="0"/>
          <c:order val="0"/>
          <c:tx>
            <c:v>Station position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002060"/>
                </a:solidFill>
              </a:ln>
              <a:effectLst/>
            </c:spPr>
          </c:marker>
          <c:xVal>
            <c:numRef>
              <c:f>Graphs_combined!$A$136:$A$151</c:f>
              <c:numCache>
                <c:formatCode>General</c:formatCode>
                <c:ptCount val="16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</c:numCache>
            </c:numRef>
          </c:xVal>
          <c:yVal>
            <c:numRef>
              <c:f>Graphs_combined!$B$136:$B$151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3D-410B-A20A-C734517D7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227856"/>
        <c:axId val="360228688"/>
      </c:scatterChart>
      <c:valAx>
        <c:axId val="360227856"/>
        <c:scaling>
          <c:orientation val="maxMin"/>
          <c:max val="16"/>
        </c:scaling>
        <c:delete val="1"/>
        <c:axPos val="b"/>
        <c:numFmt formatCode="General" sourceLinked="1"/>
        <c:majorTickMark val="out"/>
        <c:minorTickMark val="none"/>
        <c:tickLblPos val="nextTo"/>
        <c:crossAx val="360228688"/>
        <c:crosses val="autoZero"/>
        <c:crossBetween val="midCat"/>
        <c:majorUnit val="1"/>
      </c:valAx>
      <c:valAx>
        <c:axId val="36022868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360227856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68934477471979527"/>
          <c:y val="0.19198909403565934"/>
          <c:w val="0.23173273000610273"/>
          <c:h val="0.242458593537876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Egmond-Permeability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Graphs_combined!$A$7</c:f>
              <c:strCache>
                <c:ptCount val="1"/>
                <c:pt idx="0">
                  <c:v>1A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Graphs_combined!$D$7</c:f>
              <c:numCache>
                <c:formatCode>0.00E+00</c:formatCode>
                <c:ptCount val="1"/>
                <c:pt idx="0">
                  <c:v>1.3022005899661998E-11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E9-4A2C-865D-972E6C139193}"/>
            </c:ext>
          </c:extLst>
        </c:ser>
        <c:ser>
          <c:idx val="1"/>
          <c:order val="1"/>
          <c:tx>
            <c:strRef>
              <c:f>Graphs_combined!$A$8</c:f>
              <c:strCache>
                <c:ptCount val="1"/>
                <c:pt idx="0">
                  <c:v>1B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Graphs_combined!$D$8</c:f>
              <c:numCache>
                <c:formatCode>0.00E+00</c:formatCode>
                <c:ptCount val="1"/>
                <c:pt idx="0">
                  <c:v>1.5527840042170395E-11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E9-4A2C-865D-972E6C139193}"/>
            </c:ext>
          </c:extLst>
        </c:ser>
        <c:ser>
          <c:idx val="2"/>
          <c:order val="2"/>
          <c:tx>
            <c:strRef>
              <c:f>Graphs_combined!$A$9</c:f>
              <c:strCache>
                <c:ptCount val="1"/>
                <c:pt idx="0">
                  <c:v>1C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Graphs_combined!$D$9</c:f>
              <c:numCache>
                <c:formatCode>0.00E+00</c:formatCode>
                <c:ptCount val="1"/>
                <c:pt idx="0">
                  <c:v>2.0160546992826412E-11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E9-4A2C-865D-972E6C139193}"/>
            </c:ext>
          </c:extLst>
        </c:ser>
        <c:ser>
          <c:idx val="3"/>
          <c:order val="3"/>
          <c:tx>
            <c:strRef>
              <c:f>Graphs_combined!$A$10</c:f>
              <c:strCache>
                <c:ptCount val="1"/>
                <c:pt idx="0">
                  <c:v>1C*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Graphs_combined!$D$10</c:f>
              <c:numCache>
                <c:formatCode>0.00E+00</c:formatCode>
                <c:ptCount val="1"/>
                <c:pt idx="0">
                  <c:v>1.9002708478075541E-11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E9-4A2C-865D-972E6C139193}"/>
            </c:ext>
          </c:extLst>
        </c:ser>
        <c:ser>
          <c:idx val="4"/>
          <c:order val="4"/>
          <c:tx>
            <c:strRef>
              <c:f>Graphs_combined!$A$11</c:f>
              <c:strCache>
                <c:ptCount val="1"/>
                <c:pt idx="0">
                  <c:v>3B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Graphs_combined!$D$11</c:f>
              <c:numCache>
                <c:formatCode>0.00E+00</c:formatCode>
                <c:ptCount val="1"/>
                <c:pt idx="0">
                  <c:v>6.8451268849435629E-12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E9-4A2C-865D-972E6C139193}"/>
            </c:ext>
          </c:extLst>
        </c:ser>
        <c:ser>
          <c:idx val="5"/>
          <c:order val="5"/>
          <c:tx>
            <c:strRef>
              <c:f>Graphs_combined!$A$12</c:f>
              <c:strCache>
                <c:ptCount val="1"/>
                <c:pt idx="0">
                  <c:v>3C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Graphs_combined!$D$12</c:f>
              <c:numCache>
                <c:formatCode>0.00E+00</c:formatCode>
                <c:ptCount val="1"/>
                <c:pt idx="0">
                  <c:v>2.3711819520884548E-11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E9-4A2C-865D-972E6C139193}"/>
            </c:ext>
          </c:extLst>
        </c:ser>
        <c:ser>
          <c:idx val="6"/>
          <c:order val="6"/>
          <c:tx>
            <c:strRef>
              <c:f>Graphs_combined!$A$13</c:f>
              <c:strCache>
                <c:ptCount val="1"/>
                <c:pt idx="0">
                  <c:v>5B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Graphs_combined!$D$13</c:f>
              <c:numCache>
                <c:formatCode>0.00E+00</c:formatCode>
                <c:ptCount val="1"/>
                <c:pt idx="0">
                  <c:v>1.8030039126495352E-11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FE9-4A2C-865D-972E6C139193}"/>
            </c:ext>
          </c:extLst>
        </c:ser>
        <c:ser>
          <c:idx val="7"/>
          <c:order val="7"/>
          <c:tx>
            <c:strRef>
              <c:f>Graphs_combined!$A$14</c:f>
              <c:strCache>
                <c:ptCount val="1"/>
                <c:pt idx="0">
                  <c:v>5B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Graphs_combined!$D$14</c:f>
              <c:numCache>
                <c:formatCode>General</c:formatCode>
                <c:ptCount val="1"/>
                <c:pt idx="0">
                  <c:v>2.8064721708942171E-11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E9-4A2C-865D-972E6C139193}"/>
            </c:ext>
          </c:extLst>
        </c:ser>
        <c:ser>
          <c:idx val="8"/>
          <c:order val="8"/>
          <c:tx>
            <c:strRef>
              <c:f>Graphs_combined!$A$15</c:f>
              <c:strCache>
                <c:ptCount val="1"/>
                <c:pt idx="0">
                  <c:v>7A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Graphs_combined!$D$15</c:f>
              <c:numCache>
                <c:formatCode>0.00E+00</c:formatCode>
                <c:ptCount val="1"/>
                <c:pt idx="0">
                  <c:v>2.0451881965047876E-11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FE9-4A2C-865D-972E6C139193}"/>
            </c:ext>
          </c:extLst>
        </c:ser>
        <c:ser>
          <c:idx val="9"/>
          <c:order val="9"/>
          <c:tx>
            <c:strRef>
              <c:f>Graphs_combined!$A$16</c:f>
              <c:strCache>
                <c:ptCount val="1"/>
                <c:pt idx="0">
                  <c:v>7B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Graphs_combined!$D$16</c:f>
              <c:numCache>
                <c:formatCode>0.00E+00</c:formatCode>
                <c:ptCount val="1"/>
                <c:pt idx="0">
                  <c:v>2.5441480074075083E-11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FE9-4A2C-865D-972E6C139193}"/>
            </c:ext>
          </c:extLst>
        </c:ser>
        <c:ser>
          <c:idx val="10"/>
          <c:order val="10"/>
          <c:tx>
            <c:strRef>
              <c:f>Graphs_combined!$A$17</c:f>
              <c:strCache>
                <c:ptCount val="1"/>
                <c:pt idx="0">
                  <c:v>9A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Graphs_combined!$D$17</c:f>
              <c:numCache>
                <c:formatCode>0.00E+00</c:formatCode>
                <c:ptCount val="1"/>
                <c:pt idx="0">
                  <c:v>2.1250507103510706E-11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FE9-4A2C-865D-972E6C139193}"/>
            </c:ext>
          </c:extLst>
        </c:ser>
        <c:ser>
          <c:idx val="11"/>
          <c:order val="11"/>
          <c:tx>
            <c:strRef>
              <c:f>Graphs_combined!$A$18</c:f>
              <c:strCache>
                <c:ptCount val="1"/>
                <c:pt idx="0">
                  <c:v>9B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Graphs_combined!$D$18</c:f>
              <c:numCache>
                <c:formatCode>0.00E+00</c:formatCode>
                <c:ptCount val="1"/>
                <c:pt idx="0">
                  <c:v>1.8496935742023346E-11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FE9-4A2C-865D-972E6C139193}"/>
            </c:ext>
          </c:extLst>
        </c:ser>
        <c:ser>
          <c:idx val="12"/>
          <c:order val="12"/>
          <c:tx>
            <c:strRef>
              <c:f>Graphs_combined!$A$19</c:f>
              <c:strCache>
                <c:ptCount val="1"/>
                <c:pt idx="0">
                  <c:v>9C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Graphs_combined!$D$19</c:f>
              <c:numCache>
                <c:formatCode>0.00E+00</c:formatCode>
                <c:ptCount val="1"/>
                <c:pt idx="0">
                  <c:v>2.5793527235708307E-11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FE9-4A2C-865D-972E6C139193}"/>
            </c:ext>
          </c:extLst>
        </c:ser>
        <c:ser>
          <c:idx val="13"/>
          <c:order val="13"/>
          <c:tx>
            <c:strRef>
              <c:f>Graphs_combined!$A$20</c:f>
              <c:strCache>
                <c:ptCount val="1"/>
                <c:pt idx="0">
                  <c:v>11A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Graphs_combined!$D$20</c:f>
              <c:numCache>
                <c:formatCode>0.00E+00</c:formatCode>
                <c:ptCount val="1"/>
                <c:pt idx="0">
                  <c:v>2.9932664578994511E-11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FE9-4A2C-865D-972E6C139193}"/>
            </c:ext>
          </c:extLst>
        </c:ser>
        <c:ser>
          <c:idx val="14"/>
          <c:order val="14"/>
          <c:tx>
            <c:strRef>
              <c:f>Graphs_combined!$A$21</c:f>
              <c:strCache>
                <c:ptCount val="1"/>
                <c:pt idx="0">
                  <c:v>11B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Graphs_combined!$D$21</c:f>
              <c:numCache>
                <c:formatCode>0.00E+00</c:formatCode>
                <c:ptCount val="1"/>
                <c:pt idx="0">
                  <c:v>9.5513597792767104E-12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E9-4A2C-865D-972E6C139193}"/>
            </c:ext>
          </c:extLst>
        </c:ser>
        <c:ser>
          <c:idx val="15"/>
          <c:order val="15"/>
          <c:tx>
            <c:strRef>
              <c:f>Graphs_combined!$A$22</c:f>
              <c:strCache>
                <c:ptCount val="1"/>
                <c:pt idx="0">
                  <c:v>11C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Graphs_combined!$D$22</c:f>
              <c:numCache>
                <c:formatCode>0.00E+00</c:formatCode>
                <c:ptCount val="1"/>
                <c:pt idx="0">
                  <c:v>2.8064721708942171E-11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FE9-4A2C-865D-972E6C139193}"/>
            </c:ext>
          </c:extLst>
        </c:ser>
        <c:ser>
          <c:idx val="16"/>
          <c:order val="16"/>
          <c:tx>
            <c:strRef>
              <c:f>Graphs_combined!$A$23</c:f>
              <c:strCache>
                <c:ptCount val="1"/>
                <c:pt idx="0">
                  <c:v>13A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Graphs_combined!$D$23</c:f>
              <c:numCache>
                <c:formatCode>0.00E+00</c:formatCode>
                <c:ptCount val="1"/>
                <c:pt idx="0">
                  <c:v>1.876054583555451E-11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FE9-4A2C-865D-972E6C139193}"/>
            </c:ext>
          </c:extLst>
        </c:ser>
        <c:ser>
          <c:idx val="17"/>
          <c:order val="17"/>
          <c:tx>
            <c:strRef>
              <c:f>Graphs_combined!$A$24</c:f>
              <c:strCache>
                <c:ptCount val="1"/>
                <c:pt idx="0">
                  <c:v>13C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Graphs_combined!$D$24</c:f>
              <c:numCache>
                <c:formatCode>0.00E+00</c:formatCode>
                <c:ptCount val="1"/>
                <c:pt idx="0">
                  <c:v>2.4099857069131365E-11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FE9-4A2C-865D-972E6C139193}"/>
            </c:ext>
          </c:extLst>
        </c:ser>
        <c:ser>
          <c:idx val="18"/>
          <c:order val="18"/>
          <c:tx>
            <c:strRef>
              <c:f>Graphs_combined!$A$25</c:f>
              <c:strCache>
                <c:ptCount val="1"/>
                <c:pt idx="0">
                  <c:v>15A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Graphs_combined!$D$25</c:f>
              <c:numCache>
                <c:formatCode>0.00E+00</c:formatCode>
                <c:ptCount val="1"/>
                <c:pt idx="0">
                  <c:v>2.4062948414203494E-11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7FE9-4A2C-865D-972E6C139193}"/>
            </c:ext>
          </c:extLst>
        </c:ser>
        <c:ser>
          <c:idx val="19"/>
          <c:order val="19"/>
          <c:tx>
            <c:strRef>
              <c:f>Graphs_combined!$A$26</c:f>
              <c:strCache>
                <c:ptCount val="1"/>
                <c:pt idx="0">
                  <c:v>15B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Graphs_combined!$D$26</c:f>
              <c:numCache>
                <c:formatCode>0.00E+00</c:formatCode>
                <c:ptCount val="1"/>
                <c:pt idx="0">
                  <c:v>1.8718135579713677E-11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7FE9-4A2C-865D-972E6C139193}"/>
            </c:ext>
          </c:extLst>
        </c:ser>
        <c:ser>
          <c:idx val="20"/>
          <c:order val="20"/>
          <c:tx>
            <c:strRef>
              <c:f>Graphs_combined!$A$27</c:f>
              <c:strCache>
                <c:ptCount val="1"/>
                <c:pt idx="0">
                  <c:v>15C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Graphs_combined!$D$27</c:f>
              <c:numCache>
                <c:formatCode>0.00E+00</c:formatCode>
                <c:ptCount val="1"/>
                <c:pt idx="0">
                  <c:v>1.3115217792651304E-11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FE9-4A2C-865D-972E6C139193}"/>
            </c:ext>
          </c:extLst>
        </c:ser>
        <c:ser>
          <c:idx val="21"/>
          <c:order val="21"/>
          <c:tx>
            <c:strRef>
              <c:f>Graphs_combined!$A$28</c:f>
              <c:strCache>
                <c:ptCount val="1"/>
                <c:pt idx="0">
                  <c:v>17A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Graphs_combined!$D$28</c:f>
              <c:numCache>
                <c:formatCode>0.00E+00</c:formatCode>
                <c:ptCount val="1"/>
                <c:pt idx="0">
                  <c:v>1.0677258366413017E-11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FE9-4A2C-865D-972E6C139193}"/>
            </c:ext>
          </c:extLst>
        </c:ser>
        <c:ser>
          <c:idx val="22"/>
          <c:order val="22"/>
          <c:tx>
            <c:strRef>
              <c:f>Graphs_combined!$A$29</c:f>
              <c:strCache>
                <c:ptCount val="1"/>
                <c:pt idx="0">
                  <c:v>17B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Graphs_combined!$D$29</c:f>
              <c:numCache>
                <c:formatCode>0.00E+00</c:formatCode>
                <c:ptCount val="1"/>
                <c:pt idx="0">
                  <c:v>2.1069404569639528E-11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7FE9-4A2C-865D-972E6C139193}"/>
            </c:ext>
          </c:extLst>
        </c:ser>
        <c:ser>
          <c:idx val="23"/>
          <c:order val="23"/>
          <c:tx>
            <c:strRef>
              <c:f>Graphs_combined!$A$30</c:f>
              <c:strCache>
                <c:ptCount val="1"/>
                <c:pt idx="0">
                  <c:v>17C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Graphs_combined!$D$30</c:f>
              <c:numCache>
                <c:formatCode>0.00E+00</c:formatCode>
                <c:ptCount val="1"/>
                <c:pt idx="0">
                  <c:v>1.2559520586530471E-11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7FE9-4A2C-865D-972E6C139193}"/>
            </c:ext>
          </c:extLst>
        </c:ser>
        <c:ser>
          <c:idx val="24"/>
          <c:order val="24"/>
          <c:tx>
            <c:strRef>
              <c:f>Graphs_combined!$A$31</c:f>
              <c:strCache>
                <c:ptCount val="1"/>
                <c:pt idx="0">
                  <c:v>19A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Graphs_combined!$D$31</c:f>
              <c:numCache>
                <c:formatCode>0.00E+00</c:formatCode>
                <c:ptCount val="1"/>
                <c:pt idx="0">
                  <c:v>3.8563982997534458E-11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7FE9-4A2C-865D-972E6C139193}"/>
            </c:ext>
          </c:extLst>
        </c:ser>
        <c:ser>
          <c:idx val="25"/>
          <c:order val="25"/>
          <c:tx>
            <c:strRef>
              <c:f>Graphs_combined!$A$32</c:f>
              <c:strCache>
                <c:ptCount val="1"/>
                <c:pt idx="0">
                  <c:v>19B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Graphs_combined!$D$32</c:f>
              <c:numCache>
                <c:formatCode>0.00E+00</c:formatCode>
                <c:ptCount val="1"/>
                <c:pt idx="0">
                  <c:v>4.1110888201719854E-11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7FE9-4A2C-865D-972E6C139193}"/>
            </c:ext>
          </c:extLst>
        </c:ser>
        <c:ser>
          <c:idx val="26"/>
          <c:order val="26"/>
          <c:tx>
            <c:strRef>
              <c:f>Graphs_combined!$A$33</c:f>
              <c:strCache>
                <c:ptCount val="1"/>
                <c:pt idx="0">
                  <c:v>19C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Graphs_combined!$D$33</c:f>
              <c:numCache>
                <c:formatCode>0.00E+00</c:formatCode>
                <c:ptCount val="1"/>
                <c:pt idx="0">
                  <c:v>4.0126292938523155E-11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7FE9-4A2C-865D-972E6C1391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9414624"/>
        <c:axId val="432038448"/>
      </c:barChart>
      <c:catAx>
        <c:axId val="4294146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038448"/>
        <c:crosses val="autoZero"/>
        <c:auto val="1"/>
        <c:lblAlgn val="ctr"/>
        <c:lblOffset val="100"/>
        <c:noMultiLvlLbl val="0"/>
      </c:catAx>
      <c:valAx>
        <c:axId val="432038448"/>
        <c:scaling>
          <c:orientation val="minMax"/>
        </c:scaling>
        <c:delete val="0"/>
        <c:axPos val="l"/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9414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Graphs_combined!$A$145:$A$151</c:f>
              <c:numCache>
                <c:formatCode>General</c:formatCode>
                <c:ptCount val="7"/>
                <c:pt idx="0">
                  <c:v>7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</c:numCache>
            </c:numRef>
          </c:xVal>
          <c:yVal>
            <c:numRef>
              <c:f>Graphs_combined!$B$145:$B$151</c:f>
              <c:numCache>
                <c:formatCode>General</c:formatCode>
                <c:ptCount val="7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80-4A2B-AEC4-3F3D92795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059008"/>
        <c:axId val="751036544"/>
      </c:scatterChart>
      <c:valAx>
        <c:axId val="751059008"/>
        <c:scaling>
          <c:orientation val="maxMin"/>
          <c:max val="8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036544"/>
        <c:crosses val="autoZero"/>
        <c:crossBetween val="midCat"/>
      </c:valAx>
      <c:valAx>
        <c:axId val="75103654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751059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Graphs_combined!$A$136:$A$144</c:f>
              <c:numCache>
                <c:formatCode>General</c:formatCode>
                <c:ptCount val="9"/>
                <c:pt idx="0">
                  <c:v>16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11</c:v>
                </c:pt>
                <c:pt idx="6">
                  <c:v>10</c:v>
                </c:pt>
                <c:pt idx="7">
                  <c:v>9</c:v>
                </c:pt>
                <c:pt idx="8">
                  <c:v>8</c:v>
                </c:pt>
              </c:numCache>
            </c:numRef>
          </c:xVal>
          <c:yVal>
            <c:numRef>
              <c:f>Graphs_combined!$B$136:$B$144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68-4B5B-A899-8510817E6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059008"/>
        <c:axId val="751036544"/>
      </c:scatterChart>
      <c:valAx>
        <c:axId val="751059008"/>
        <c:scaling>
          <c:orientation val="maxMin"/>
          <c:max val="22"/>
          <c:min val="12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036544"/>
        <c:crosses val="autoZero"/>
        <c:crossBetween val="midCat"/>
      </c:valAx>
      <c:valAx>
        <c:axId val="751036544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extTo"/>
        <c:crossAx val="751059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136</xdr:row>
      <xdr:rowOff>59635</xdr:rowOff>
    </xdr:from>
    <xdr:to>
      <xdr:col>10</xdr:col>
      <xdr:colOff>487680</xdr:colOff>
      <xdr:row>151</xdr:row>
      <xdr:rowOff>59635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133350</xdr:colOff>
      <xdr:row>116</xdr:row>
      <xdr:rowOff>129540</xdr:rowOff>
    </xdr:from>
    <xdr:to>
      <xdr:col>11</xdr:col>
      <xdr:colOff>11430</xdr:colOff>
      <xdr:row>131</xdr:row>
      <xdr:rowOff>129540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348681</xdr:colOff>
      <xdr:row>117</xdr:row>
      <xdr:rowOff>113249</xdr:rowOff>
    </xdr:from>
    <xdr:to>
      <xdr:col>11</xdr:col>
      <xdr:colOff>295341</xdr:colOff>
      <xdr:row>122</xdr:row>
      <xdr:rowOff>82769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468630</xdr:colOff>
      <xdr:row>25</xdr:row>
      <xdr:rowOff>148590</xdr:rowOff>
    </xdr:from>
    <xdr:to>
      <xdr:col>15</xdr:col>
      <xdr:colOff>163830</xdr:colOff>
      <xdr:row>43</xdr:row>
      <xdr:rowOff>148590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514350</xdr:colOff>
      <xdr:row>87</xdr:row>
      <xdr:rowOff>83820</xdr:rowOff>
    </xdr:from>
    <xdr:to>
      <xdr:col>11</xdr:col>
      <xdr:colOff>605790</xdr:colOff>
      <xdr:row>104</xdr:row>
      <xdr:rowOff>83820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311895</xdr:colOff>
      <xdr:row>117</xdr:row>
      <xdr:rowOff>108520</xdr:rowOff>
    </xdr:from>
    <xdr:to>
      <xdr:col>11</xdr:col>
      <xdr:colOff>258555</xdr:colOff>
      <xdr:row>122</xdr:row>
      <xdr:rowOff>78040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285750</xdr:colOff>
      <xdr:row>4</xdr:row>
      <xdr:rowOff>163830</xdr:rowOff>
    </xdr:from>
    <xdr:to>
      <xdr:col>17</xdr:col>
      <xdr:colOff>590550</xdr:colOff>
      <xdr:row>19</xdr:row>
      <xdr:rowOff>163830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178905</xdr:colOff>
      <xdr:row>134</xdr:row>
      <xdr:rowOff>102705</xdr:rowOff>
    </xdr:from>
    <xdr:to>
      <xdr:col>13</xdr:col>
      <xdr:colOff>563218</xdr:colOff>
      <xdr:row>139</xdr:row>
      <xdr:rowOff>89453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490332</xdr:colOff>
      <xdr:row>129</xdr:row>
      <xdr:rowOff>132521</xdr:rowOff>
    </xdr:from>
    <xdr:to>
      <xdr:col>14</xdr:col>
      <xdr:colOff>152400</xdr:colOff>
      <xdr:row>134</xdr:row>
      <xdr:rowOff>119269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298173</xdr:colOff>
      <xdr:row>135</xdr:row>
      <xdr:rowOff>185529</xdr:rowOff>
    </xdr:from>
    <xdr:to>
      <xdr:col>10</xdr:col>
      <xdr:colOff>602974</xdr:colOff>
      <xdr:row>140</xdr:row>
      <xdr:rowOff>172277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457200</xdr:colOff>
      <xdr:row>135</xdr:row>
      <xdr:rowOff>178904</xdr:rowOff>
    </xdr:from>
    <xdr:to>
      <xdr:col>8</xdr:col>
      <xdr:colOff>192157</xdr:colOff>
      <xdr:row>140</xdr:row>
      <xdr:rowOff>165652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731520</xdr:colOff>
      <xdr:row>58</xdr:row>
      <xdr:rowOff>7620</xdr:rowOff>
    </xdr:from>
    <xdr:to>
      <xdr:col>6</xdr:col>
      <xdr:colOff>0</xdr:colOff>
      <xdr:row>81</xdr:row>
      <xdr:rowOff>160020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65"/>
  <sheetViews>
    <sheetView workbookViewId="0">
      <pane ySplit="4" topLeftCell="A26" activePane="bottomLeft" state="frozen"/>
      <selection pane="bottomLeft" activeCell="M33" sqref="M33"/>
    </sheetView>
  </sheetViews>
  <sheetFormatPr defaultRowHeight="14.4"/>
  <cols>
    <col min="1" max="1" width="18.88671875" customWidth="1"/>
    <col min="2" max="2" width="10.5546875" bestFit="1" customWidth="1"/>
    <col min="3" max="3" width="13.77734375" customWidth="1"/>
    <col min="4" max="4" width="18.33203125" bestFit="1" customWidth="1"/>
    <col min="5" max="5" width="11.5546875" bestFit="1" customWidth="1"/>
    <col min="6" max="6" width="6.77734375" bestFit="1" customWidth="1"/>
    <col min="7" max="7" width="7.5546875" bestFit="1" customWidth="1"/>
    <col min="8" max="8" width="7.5546875" customWidth="1"/>
    <col min="9" max="9" width="11.44140625" bestFit="1" customWidth="1"/>
    <col min="10" max="10" width="14" bestFit="1" customWidth="1"/>
    <col min="16" max="16" width="10.33203125" customWidth="1"/>
    <col min="17" max="17" width="9.109375" customWidth="1"/>
  </cols>
  <sheetData>
    <row r="1" spans="1:28">
      <c r="A1" s="1" t="s">
        <v>0</v>
      </c>
      <c r="B1" t="s">
        <v>70</v>
      </c>
      <c r="K1" s="2" t="s">
        <v>26</v>
      </c>
      <c r="L1" s="2" t="s">
        <v>24</v>
      </c>
      <c r="M1" s="2" t="s">
        <v>24</v>
      </c>
      <c r="N1" s="4" t="s">
        <v>25</v>
      </c>
      <c r="O1" s="2" t="s">
        <v>24</v>
      </c>
      <c r="P1" s="2" t="s">
        <v>24</v>
      </c>
    </row>
    <row r="2" spans="1:28">
      <c r="K2" s="2" t="s">
        <v>21</v>
      </c>
      <c r="L2" s="2"/>
      <c r="M2" s="2"/>
      <c r="N2" s="4" t="s">
        <v>20</v>
      </c>
      <c r="O2" s="2" t="s">
        <v>19</v>
      </c>
      <c r="P2" s="2" t="s">
        <v>18</v>
      </c>
    </row>
    <row r="3" spans="1:28">
      <c r="K3" s="2" t="s">
        <v>14</v>
      </c>
      <c r="L3" s="2" t="s">
        <v>13</v>
      </c>
      <c r="M3" s="2" t="s">
        <v>13</v>
      </c>
      <c r="N3" s="4"/>
      <c r="O3" s="2" t="s">
        <v>13</v>
      </c>
      <c r="P3" s="2" t="s">
        <v>13</v>
      </c>
    </row>
    <row r="4" spans="1:28">
      <c r="A4" t="s">
        <v>30</v>
      </c>
      <c r="B4" t="s">
        <v>65</v>
      </c>
      <c r="C4" t="s">
        <v>4</v>
      </c>
      <c r="D4" t="s">
        <v>1</v>
      </c>
      <c r="E4" t="s">
        <v>68</v>
      </c>
      <c r="F4" t="s">
        <v>69</v>
      </c>
      <c r="G4" t="s">
        <v>71</v>
      </c>
      <c r="H4" s="5" t="s">
        <v>36</v>
      </c>
      <c r="I4" t="s">
        <v>2</v>
      </c>
      <c r="J4" t="s">
        <v>3</v>
      </c>
      <c r="K4" s="2" t="s">
        <v>8</v>
      </c>
      <c r="L4" s="2" t="s">
        <v>7</v>
      </c>
      <c r="M4" s="2" t="s">
        <v>5</v>
      </c>
      <c r="N4" s="4" t="s">
        <v>6</v>
      </c>
      <c r="O4" s="2" t="s">
        <v>5</v>
      </c>
      <c r="P4" s="2" t="s">
        <v>5</v>
      </c>
    </row>
    <row r="5" spans="1:28">
      <c r="A5" s="14" t="s">
        <v>67</v>
      </c>
      <c r="B5" s="15">
        <v>42895</v>
      </c>
      <c r="C5" s="14">
        <v>9.8000000000000007</v>
      </c>
      <c r="D5" s="14">
        <v>3</v>
      </c>
      <c r="E5" s="14">
        <v>20.100000000000001</v>
      </c>
      <c r="F5" s="14">
        <v>32.24</v>
      </c>
      <c r="G5" s="18">
        <f>1.00092+0.000773*F5+(-0.0000254*E5^1.5)+(-0.00000212*E5^2)</f>
        <v>1.0226961136160397</v>
      </c>
      <c r="H5" s="19">
        <f>(1.80109+(-0.06975*E5)+(0.0067*E5^1.5)+(0.00242*F5))*0.01</f>
        <v>1.0809021280525006E-2</v>
      </c>
      <c r="I5" s="14">
        <v>3</v>
      </c>
      <c r="J5" s="14">
        <v>90</v>
      </c>
      <c r="K5" s="3">
        <f>(I5*C5)/(D5*$W$8*J5)</f>
        <v>1.1317684842090338E-2</v>
      </c>
      <c r="L5" s="3">
        <f>(K5*H5)/(G5*$W$11)</f>
        <v>1.2193499227753261E-7</v>
      </c>
      <c r="M5" s="3">
        <f>L5/10000</f>
        <v>1.2193499227753261E-11</v>
      </c>
      <c r="N5" s="4">
        <f>(((D5*$G5)/1000)*9.81)*10000</f>
        <v>300.97946623720048</v>
      </c>
      <c r="O5" s="12">
        <f>AVERAGE(M5:M8)</f>
        <v>1.3022005899661998E-11</v>
      </c>
      <c r="P5" s="12">
        <f>STDEV(M5:M8)</f>
        <v>7.8604911326367457E-13</v>
      </c>
      <c r="X5" s="2"/>
    </row>
    <row r="6" spans="1:28">
      <c r="C6" s="13">
        <v>9.8000000000000007</v>
      </c>
      <c r="D6" s="13">
        <v>3</v>
      </c>
      <c r="E6" s="16">
        <f t="shared" ref="E6:H8" si="0">E5</f>
        <v>20.100000000000001</v>
      </c>
      <c r="F6" s="16">
        <f t="shared" si="0"/>
        <v>32.24</v>
      </c>
      <c r="G6" s="7">
        <f t="shared" si="0"/>
        <v>1.0226961136160397</v>
      </c>
      <c r="H6" s="6">
        <f t="shared" si="0"/>
        <v>1.0809021280525006E-2</v>
      </c>
      <c r="I6" s="13">
        <v>3</v>
      </c>
      <c r="J6" s="13">
        <v>84</v>
      </c>
      <c r="K6" s="3">
        <f t="shared" ref="K6:K80" si="1">(I6*C6)/(D6*$W$8*J6)</f>
        <v>1.2126090902239647E-2</v>
      </c>
      <c r="L6" s="3">
        <f t="shared" ref="L6:L7" si="2">(K6*H6)/(G6*$W$11)</f>
        <v>1.3064463458307063E-7</v>
      </c>
      <c r="M6" s="3">
        <f t="shared" ref="M6:M7" si="3">L6/10000</f>
        <v>1.3064463458307063E-11</v>
      </c>
      <c r="R6" s="2"/>
      <c r="S6" s="5" t="s">
        <v>44</v>
      </c>
      <c r="T6" s="9"/>
      <c r="U6" s="2" t="s">
        <v>43</v>
      </c>
      <c r="V6" s="5" t="s">
        <v>38</v>
      </c>
      <c r="W6" s="7">
        <f>1.00092+0.000773*T7+(-0.0000254*T6^1.5)+(-0.00000212*T6^2)</f>
        <v>1.00092</v>
      </c>
      <c r="X6" s="2" t="s">
        <v>37</v>
      </c>
      <c r="Y6" s="2"/>
      <c r="Z6" s="2"/>
      <c r="AA6" s="2"/>
      <c r="AB6" s="2"/>
    </row>
    <row r="7" spans="1:28">
      <c r="C7" s="13">
        <f>C5</f>
        <v>9.8000000000000007</v>
      </c>
      <c r="D7" s="13">
        <f>D6</f>
        <v>3</v>
      </c>
      <c r="E7" s="16">
        <f t="shared" si="0"/>
        <v>20.100000000000001</v>
      </c>
      <c r="F7" s="16">
        <f t="shared" si="0"/>
        <v>32.24</v>
      </c>
      <c r="G7" s="7">
        <f t="shared" si="0"/>
        <v>1.0226961136160397</v>
      </c>
      <c r="H7" s="6">
        <f t="shared" si="0"/>
        <v>1.0809021280525006E-2</v>
      </c>
      <c r="I7" s="13">
        <f>I6</f>
        <v>3</v>
      </c>
      <c r="J7" s="13">
        <v>86</v>
      </c>
      <c r="K7" s="3">
        <f t="shared" si="1"/>
        <v>1.1844088788234074E-2</v>
      </c>
      <c r="L7" s="3">
        <f t="shared" si="2"/>
        <v>1.2760638726718528E-7</v>
      </c>
      <c r="M7" s="3">
        <f t="shared" si="3"/>
        <v>1.2760638726718528E-11</v>
      </c>
      <c r="R7" s="2"/>
      <c r="S7" s="5" t="s">
        <v>42</v>
      </c>
      <c r="T7" s="8"/>
      <c r="U7" s="2" t="s">
        <v>41</v>
      </c>
      <c r="V7" s="5" t="s">
        <v>36</v>
      </c>
      <c r="W7" s="6">
        <f>(1.80109+(-0.06975*T6)+(0.0067*T6^1.5)+(0.00242*T7))*0.01</f>
        <v>1.80109E-2</v>
      </c>
      <c r="X7" s="2" t="s">
        <v>35</v>
      </c>
      <c r="Y7" s="2"/>
      <c r="Z7" s="2"/>
      <c r="AA7" s="2"/>
      <c r="AB7" s="2"/>
    </row>
    <row r="8" spans="1:28">
      <c r="C8" s="13">
        <f>C5</f>
        <v>9.8000000000000007</v>
      </c>
      <c r="D8" s="13">
        <f>D7</f>
        <v>3</v>
      </c>
      <c r="E8" s="16">
        <f t="shared" si="0"/>
        <v>20.100000000000001</v>
      </c>
      <c r="F8" s="16">
        <f t="shared" si="0"/>
        <v>32.24</v>
      </c>
      <c r="G8" s="7">
        <f t="shared" si="0"/>
        <v>1.0226961136160397</v>
      </c>
      <c r="H8" s="6">
        <f t="shared" si="0"/>
        <v>1.0809021280525006E-2</v>
      </c>
      <c r="I8" s="13">
        <f>I7</f>
        <v>3</v>
      </c>
      <c r="J8" s="13">
        <v>78</v>
      </c>
      <c r="K8" s="3">
        <f t="shared" si="1"/>
        <v>1.3058867125488852E-2</v>
      </c>
      <c r="L8" s="3">
        <f>(K8*H8)/(G8*$W$11)</f>
        <v>1.4069422185869147E-7</v>
      </c>
      <c r="M8" s="3">
        <f>L8/10000</f>
        <v>1.4069422185869146E-11</v>
      </c>
      <c r="R8" s="2"/>
      <c r="S8" s="5" t="s">
        <v>40</v>
      </c>
      <c r="T8" s="9">
        <v>3.5</v>
      </c>
      <c r="U8" s="2" t="s">
        <v>12</v>
      </c>
      <c r="V8" s="5" t="s">
        <v>34</v>
      </c>
      <c r="W8" s="4">
        <f>PI()*(T8/2)^2</f>
        <v>9.6211275016187408</v>
      </c>
      <c r="X8" s="2" t="s">
        <v>7</v>
      </c>
      <c r="Y8" s="2"/>
      <c r="Z8" s="2"/>
      <c r="AA8" s="2"/>
      <c r="AB8" s="2"/>
    </row>
    <row r="9" spans="1:28">
      <c r="A9" s="14" t="s">
        <v>72</v>
      </c>
      <c r="B9" s="15">
        <v>42895</v>
      </c>
      <c r="C9" s="14">
        <v>9</v>
      </c>
      <c r="D9" s="14">
        <v>3</v>
      </c>
      <c r="E9" s="14">
        <v>20.100000000000001</v>
      </c>
      <c r="F9" s="14">
        <v>32.24</v>
      </c>
      <c r="G9" s="18">
        <f>1.00092+0.000773*F9+(-0.0000254*E9^1.5)+(-0.00000212*E9^2)</f>
        <v>1.0226961136160397</v>
      </c>
      <c r="H9" s="19">
        <f>(1.80109+(-0.06975*E9)+(0.0067*E9^1.5)+(0.00242*F9))*0.01</f>
        <v>1.0809021280525006E-2</v>
      </c>
      <c r="I9" s="14">
        <v>3</v>
      </c>
      <c r="J9" s="14">
        <v>67</v>
      </c>
      <c r="K9" s="3">
        <f t="shared" si="1"/>
        <v>1.3961810420489145E-2</v>
      </c>
      <c r="L9" s="3">
        <f>(K9*H9)/(G9*$W$11)</f>
        <v>1.5042239376302373E-7</v>
      </c>
      <c r="M9" s="3">
        <f>L9/10000</f>
        <v>1.5042239376302375E-11</v>
      </c>
      <c r="N9" s="4">
        <f>(((D9*$G9)/1000)*9.81)*10000</f>
        <v>300.97946623720048</v>
      </c>
      <c r="O9" s="12">
        <f>AVERAGE(M9:M12)</f>
        <v>1.5527840042170395E-11</v>
      </c>
      <c r="P9" s="12">
        <f>STDEV(M9:M12)</f>
        <v>6.9763847061780378E-13</v>
      </c>
      <c r="R9" s="2"/>
      <c r="S9" s="5" t="s">
        <v>39</v>
      </c>
      <c r="T9" s="8"/>
      <c r="U9" s="2" t="s">
        <v>12</v>
      </c>
      <c r="V9" s="5" t="s">
        <v>33</v>
      </c>
      <c r="W9" s="4">
        <f>W8*T9</f>
        <v>0</v>
      </c>
      <c r="X9" s="2" t="s">
        <v>11</v>
      </c>
      <c r="Y9" s="2"/>
      <c r="Z9" s="2"/>
      <c r="AA9" s="2"/>
      <c r="AB9" s="2"/>
    </row>
    <row r="10" spans="1:28">
      <c r="C10" s="13">
        <f>C9</f>
        <v>9</v>
      </c>
      <c r="D10" s="13">
        <f>D9</f>
        <v>3</v>
      </c>
      <c r="E10" s="16">
        <v>20.100000000000001</v>
      </c>
      <c r="F10" s="16">
        <v>32.24</v>
      </c>
      <c r="G10" s="7">
        <f t="shared" ref="G10:G12" si="4">1.00092+0.000773*F10+(-0.0000254*E10^1.5)+(-0.00000212*E10^2)</f>
        <v>1.0226961136160397</v>
      </c>
      <c r="H10" s="6">
        <f t="shared" ref="H10:H12" si="5">(1.80109+(-0.06975*E10)+(0.0067*E10^1.5)+(0.00242*F10))*0.01</f>
        <v>1.0809021280525006E-2</v>
      </c>
      <c r="I10" s="13">
        <f>I9</f>
        <v>3</v>
      </c>
      <c r="J10" s="13">
        <v>65</v>
      </c>
      <c r="K10" s="3">
        <f t="shared" si="1"/>
        <v>1.4391404587273426E-2</v>
      </c>
      <c r="L10" s="3">
        <f t="shared" ref="L10:L11" si="6">(K10*H10)/(G10*$W$11)</f>
        <v>1.5505077510957833E-7</v>
      </c>
      <c r="M10" s="3">
        <f t="shared" ref="M10:M11" si="7">L10/10000</f>
        <v>1.5505077510957835E-11</v>
      </c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>
      <c r="C11" s="13">
        <f>C9</f>
        <v>9</v>
      </c>
      <c r="D11" s="13">
        <f>D10</f>
        <v>3</v>
      </c>
      <c r="E11" s="16">
        <v>20.100000000000001</v>
      </c>
      <c r="F11" s="16">
        <v>32.24</v>
      </c>
      <c r="G11" s="7">
        <f t="shared" si="4"/>
        <v>1.0226961136160397</v>
      </c>
      <c r="H11" s="6">
        <f t="shared" si="5"/>
        <v>1.0809021280525006E-2</v>
      </c>
      <c r="I11" s="13">
        <f>I10</f>
        <v>3</v>
      </c>
      <c r="J11" s="13">
        <v>61</v>
      </c>
      <c r="K11" s="3">
        <f t="shared" si="1"/>
        <v>1.5335103248733977E-2</v>
      </c>
      <c r="L11" s="3">
        <f t="shared" si="6"/>
        <v>1.6521803905119001E-7</v>
      </c>
      <c r="M11" s="3">
        <f t="shared" si="7"/>
        <v>1.6521803905119E-11</v>
      </c>
      <c r="R11" s="2"/>
      <c r="V11" s="5" t="s">
        <v>32</v>
      </c>
      <c r="W11" s="2">
        <v>981</v>
      </c>
      <c r="X11" s="2" t="s">
        <v>31</v>
      </c>
      <c r="Y11" s="2"/>
      <c r="Z11" s="2"/>
      <c r="AA11" s="2"/>
      <c r="AB11" s="2"/>
    </row>
    <row r="12" spans="1:28">
      <c r="C12" s="13">
        <f>C9</f>
        <v>9</v>
      </c>
      <c r="D12" s="13">
        <f>D11</f>
        <v>3</v>
      </c>
      <c r="E12" s="16">
        <v>20.100000000000001</v>
      </c>
      <c r="F12" s="16">
        <v>32.24</v>
      </c>
      <c r="G12" s="7">
        <f t="shared" si="4"/>
        <v>1.0226961136160397</v>
      </c>
      <c r="H12" s="6">
        <f t="shared" si="5"/>
        <v>1.0809021280525006E-2</v>
      </c>
      <c r="I12" s="13">
        <f>I11</f>
        <v>3</v>
      </c>
      <c r="J12" s="13">
        <v>67</v>
      </c>
      <c r="K12" s="3">
        <f t="shared" si="1"/>
        <v>1.3961810420489145E-2</v>
      </c>
      <c r="L12" s="3">
        <f>(K12*H12)/(G12*$W$11)</f>
        <v>1.5042239376302373E-7</v>
      </c>
      <c r="M12" s="3">
        <f>L12/10000</f>
        <v>1.5042239376302375E-11</v>
      </c>
      <c r="R12" s="2"/>
      <c r="V12" s="2"/>
      <c r="W12" s="2"/>
      <c r="X12" s="2"/>
      <c r="Y12" s="2"/>
      <c r="Z12" s="2"/>
      <c r="AA12" s="2"/>
      <c r="AB12" s="2"/>
    </row>
    <row r="13" spans="1:28">
      <c r="A13" s="14" t="s">
        <v>73</v>
      </c>
      <c r="B13" s="15">
        <v>42895</v>
      </c>
      <c r="C13" s="14">
        <v>12</v>
      </c>
      <c r="D13" s="14">
        <v>3</v>
      </c>
      <c r="E13" s="14">
        <v>20.100000000000001</v>
      </c>
      <c r="F13" s="14">
        <v>32.24</v>
      </c>
      <c r="G13" s="18">
        <f t="shared" ref="G13:G16" si="8">1.00092+0.000773*F13+(-0.0000254*E13^1.5)+(-0.00000212*E13^2)</f>
        <v>1.0226961136160397</v>
      </c>
      <c r="H13" s="19">
        <f t="shared" ref="H13:H16" si="9">(1.80109+(-0.06975*E13)+(0.0067*E13^1.5)+(0.00242*F13))*0.01</f>
        <v>1.0809021280525006E-2</v>
      </c>
      <c r="I13" s="14">
        <v>3</v>
      </c>
      <c r="J13" s="14">
        <v>105</v>
      </c>
      <c r="K13" s="3">
        <f t="shared" si="1"/>
        <v>1.1878619659336795E-2</v>
      </c>
      <c r="L13" s="3">
        <f>(K13*$H$5)/($G$5*$W$11)</f>
        <v>1.2797841755076307E-7</v>
      </c>
      <c r="M13" s="3">
        <f>L13/10000</f>
        <v>1.2797841755076307E-11</v>
      </c>
      <c r="N13" s="4">
        <f>(((D13*$G13)/1000)*9.81)*10000</f>
        <v>300.97946623720048</v>
      </c>
      <c r="O13" s="12">
        <f>AVERAGE(M13:M16)</f>
        <v>2.0160546992826412E-11</v>
      </c>
      <c r="P13" s="12">
        <f>STDEV(M13:M16)</f>
        <v>4.9952637574656249E-12</v>
      </c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>
      <c r="C14" s="13">
        <v>12</v>
      </c>
      <c r="D14" s="16">
        <v>3</v>
      </c>
      <c r="E14" s="16">
        <v>20.100000000000001</v>
      </c>
      <c r="F14" s="16">
        <v>32.24</v>
      </c>
      <c r="G14" s="7">
        <f t="shared" si="8"/>
        <v>1.0226961136160397</v>
      </c>
      <c r="H14" s="6">
        <f t="shared" si="9"/>
        <v>1.0809021280525006E-2</v>
      </c>
      <c r="I14" s="13">
        <f>I13</f>
        <v>3</v>
      </c>
      <c r="J14" s="13">
        <v>102</v>
      </c>
      <c r="K14" s="3">
        <f t="shared" si="1"/>
        <v>1.2227990825787878E-2</v>
      </c>
      <c r="L14" s="3">
        <f>(K14*$W$7)/($W$6*$W$11)</f>
        <v>2.2429631809498045E-7</v>
      </c>
      <c r="M14" s="3">
        <f t="shared" ref="M14:M16" si="10">L14/10000</f>
        <v>2.2429631809498044E-11</v>
      </c>
      <c r="R14" s="2" t="s">
        <v>25</v>
      </c>
      <c r="S14" s="2" t="s">
        <v>29</v>
      </c>
      <c r="T14" s="2" t="s">
        <v>28</v>
      </c>
      <c r="U14" s="2" t="s">
        <v>28</v>
      </c>
      <c r="V14" s="2" t="s">
        <v>27</v>
      </c>
      <c r="W14" s="2" t="s">
        <v>26</v>
      </c>
      <c r="X14" s="2" t="s">
        <v>24</v>
      </c>
      <c r="Y14" s="2" t="s">
        <v>24</v>
      </c>
      <c r="Z14" s="4" t="s">
        <v>25</v>
      </c>
      <c r="AA14" s="2" t="s">
        <v>24</v>
      </c>
      <c r="AB14" s="2" t="s">
        <v>24</v>
      </c>
    </row>
    <row r="15" spans="1:28">
      <c r="C15" s="13">
        <v>12</v>
      </c>
      <c r="D15" s="16">
        <v>3</v>
      </c>
      <c r="E15" s="16">
        <v>20.100000000000001</v>
      </c>
      <c r="F15" s="16">
        <v>32.24</v>
      </c>
      <c r="G15" s="7">
        <f t="shared" si="8"/>
        <v>1.0226961136160397</v>
      </c>
      <c r="H15" s="6">
        <f t="shared" si="9"/>
        <v>1.0809021280525006E-2</v>
      </c>
      <c r="I15" s="13">
        <f>I14</f>
        <v>3</v>
      </c>
      <c r="J15" s="13">
        <v>106</v>
      </c>
      <c r="K15" s="3">
        <f t="shared" si="1"/>
        <v>1.1766557209720412E-2</v>
      </c>
      <c r="L15" s="3">
        <f>(K15*$W$7)/($W$6*$W$11)</f>
        <v>2.1583230609139628E-7</v>
      </c>
      <c r="M15" s="3">
        <f t="shared" si="10"/>
        <v>2.1583230609139627E-11</v>
      </c>
      <c r="R15" s="2" t="s">
        <v>20</v>
      </c>
      <c r="S15" s="2" t="s">
        <v>23</v>
      </c>
      <c r="T15" s="2" t="s">
        <v>22</v>
      </c>
      <c r="U15" s="2" t="s">
        <v>22</v>
      </c>
      <c r="V15" s="2" t="s">
        <v>22</v>
      </c>
      <c r="W15" s="2" t="s">
        <v>21</v>
      </c>
      <c r="X15" s="2"/>
      <c r="Y15" s="2"/>
      <c r="Z15" s="4" t="s">
        <v>20</v>
      </c>
      <c r="AA15" s="2" t="s">
        <v>19</v>
      </c>
      <c r="AB15" s="2" t="s">
        <v>18</v>
      </c>
    </row>
    <row r="16" spans="1:28">
      <c r="C16" s="13">
        <v>12</v>
      </c>
      <c r="D16" s="16">
        <v>3</v>
      </c>
      <c r="E16" s="16">
        <v>20.100000000000001</v>
      </c>
      <c r="F16" s="16">
        <v>32.24</v>
      </c>
      <c r="G16" s="7">
        <f t="shared" si="8"/>
        <v>1.0226961136160397</v>
      </c>
      <c r="H16" s="6">
        <f t="shared" si="9"/>
        <v>1.0809021280525006E-2</v>
      </c>
      <c r="I16" s="13">
        <f>I15</f>
        <v>3</v>
      </c>
      <c r="J16" s="13">
        <v>96</v>
      </c>
      <c r="K16" s="3">
        <f t="shared" si="1"/>
        <v>1.2992240252399621E-2</v>
      </c>
      <c r="L16" s="3">
        <f>(K16*$W$7)/($W$6*$W$11)</f>
        <v>2.3831483797591673E-7</v>
      </c>
      <c r="M16" s="3">
        <f t="shared" si="10"/>
        <v>2.3831483797591674E-11</v>
      </c>
      <c r="R16" s="2" t="s">
        <v>17</v>
      </c>
      <c r="S16" s="2" t="s">
        <v>16</v>
      </c>
      <c r="T16" s="2" t="s">
        <v>15</v>
      </c>
      <c r="U16" s="2" t="s">
        <v>15</v>
      </c>
      <c r="V16" s="2" t="s">
        <v>15</v>
      </c>
      <c r="W16" s="2" t="s">
        <v>14</v>
      </c>
      <c r="X16" s="2" t="s">
        <v>13</v>
      </c>
      <c r="Y16" s="2" t="s">
        <v>13</v>
      </c>
      <c r="Z16" s="4"/>
      <c r="AA16" s="2" t="s">
        <v>13</v>
      </c>
      <c r="AB16" s="2" t="s">
        <v>13</v>
      </c>
    </row>
    <row r="17" spans="1:28">
      <c r="A17" s="14" t="s">
        <v>139</v>
      </c>
      <c r="B17" s="15">
        <v>42895</v>
      </c>
      <c r="C17" s="14">
        <v>10.9</v>
      </c>
      <c r="D17" s="14">
        <v>3</v>
      </c>
      <c r="E17" s="14">
        <v>20.100000000000001</v>
      </c>
      <c r="F17" s="14">
        <v>32.24</v>
      </c>
      <c r="G17" s="18">
        <f t="shared" ref="G17:G20" si="11">1.00092+0.000773*F17+(-0.0000254*E17^1.5)+(-0.00000212*E17^2)</f>
        <v>1.0226961136160397</v>
      </c>
      <c r="H17" s="19">
        <f t="shared" ref="H17:H20" si="12">(1.80109+(-0.06975*E17)+(0.0067*E17^1.5)+(0.00242*F17))*0.01</f>
        <v>1.0809021280525006E-2</v>
      </c>
      <c r="I17" s="14">
        <v>3</v>
      </c>
      <c r="J17" s="14">
        <v>97</v>
      </c>
      <c r="K17" s="3">
        <f t="shared" si="1"/>
        <v>1.1679622165043785E-2</v>
      </c>
      <c r="L17" s="3">
        <f>(K17*$H$5)/($G$5*$W$11)</f>
        <v>1.2583444921550546E-7</v>
      </c>
      <c r="M17" s="3">
        <f>L17/10000</f>
        <v>1.2583444921550546E-11</v>
      </c>
      <c r="N17" s="4">
        <f>(((D17*$G17)/1000)*9.81)*10000</f>
        <v>300.97946623720048</v>
      </c>
      <c r="O17" s="12">
        <f>AVERAGE(M17:M20)</f>
        <v>1.9002708478075541E-11</v>
      </c>
      <c r="P17" s="12">
        <f>STDEV(M17:M20)</f>
        <v>4.3020415432655323E-12</v>
      </c>
      <c r="R17" s="2" t="s">
        <v>12</v>
      </c>
      <c r="S17" s="2" t="s">
        <v>11</v>
      </c>
      <c r="T17" s="2" t="s">
        <v>10</v>
      </c>
      <c r="U17" s="2" t="s">
        <v>9</v>
      </c>
      <c r="V17" s="2" t="s">
        <v>9</v>
      </c>
      <c r="W17" s="2" t="s">
        <v>8</v>
      </c>
      <c r="X17" s="2" t="s">
        <v>7</v>
      </c>
      <c r="Y17" s="2" t="s">
        <v>5</v>
      </c>
      <c r="Z17" s="4" t="s">
        <v>6</v>
      </c>
      <c r="AA17" s="2" t="s">
        <v>5</v>
      </c>
      <c r="AB17" s="2" t="s">
        <v>5</v>
      </c>
    </row>
    <row r="18" spans="1:28">
      <c r="A18" t="s">
        <v>74</v>
      </c>
      <c r="C18" s="13">
        <v>10.9</v>
      </c>
      <c r="D18" s="16">
        <v>3</v>
      </c>
      <c r="E18" s="16">
        <v>20.100000000000001</v>
      </c>
      <c r="F18" s="16">
        <v>32.24</v>
      </c>
      <c r="G18" s="7">
        <f t="shared" si="11"/>
        <v>1.0226961136160397</v>
      </c>
      <c r="H18" s="6">
        <f t="shared" si="12"/>
        <v>1.0809021280525006E-2</v>
      </c>
      <c r="I18" s="13">
        <f>I17</f>
        <v>3</v>
      </c>
      <c r="J18" s="13">
        <v>96</v>
      </c>
      <c r="K18" s="3">
        <f t="shared" si="1"/>
        <v>1.1801284895929656E-2</v>
      </c>
      <c r="L18" s="3">
        <f>(K18*$W$7)/($W$6*$W$11)</f>
        <v>2.1646931116145768E-7</v>
      </c>
      <c r="M18" s="3">
        <f t="shared" ref="M18:M20" si="13">L18/10000</f>
        <v>2.1646931116145767E-11</v>
      </c>
      <c r="R18" s="2"/>
      <c r="S18" s="2"/>
      <c r="T18" s="2"/>
      <c r="U18" s="2"/>
      <c r="V18" s="2"/>
      <c r="W18" s="2"/>
      <c r="X18" s="2"/>
      <c r="Y18" s="2"/>
      <c r="Z18" s="4"/>
      <c r="AA18" s="2"/>
      <c r="AB18" s="2"/>
    </row>
    <row r="19" spans="1:28">
      <c r="C19" s="13">
        <v>10.9</v>
      </c>
      <c r="D19" s="16">
        <v>3</v>
      </c>
      <c r="E19" s="16">
        <v>20.100000000000001</v>
      </c>
      <c r="F19" s="16">
        <v>32.24</v>
      </c>
      <c r="G19" s="7">
        <f t="shared" si="11"/>
        <v>1.0226961136160397</v>
      </c>
      <c r="H19" s="6">
        <f t="shared" si="12"/>
        <v>1.0809021280525006E-2</v>
      </c>
      <c r="I19" s="13">
        <f>I18</f>
        <v>3</v>
      </c>
      <c r="J19" s="13">
        <v>98</v>
      </c>
      <c r="K19" s="3">
        <f t="shared" si="1"/>
        <v>1.1560442347033132E-2</v>
      </c>
      <c r="L19" s="3">
        <f>(K19*$W$7)/($W$6*$W$11)</f>
        <v>2.120515701173463E-7</v>
      </c>
      <c r="M19" s="3">
        <f t="shared" si="13"/>
        <v>2.1205157011734629E-11</v>
      </c>
      <c r="R19" s="2">
        <v>3.8</v>
      </c>
      <c r="S19" s="2">
        <v>3</v>
      </c>
      <c r="T19" s="2">
        <v>1</v>
      </c>
      <c r="U19" s="2">
        <v>20</v>
      </c>
      <c r="V19" s="2">
        <f>T19*60+U19</f>
        <v>80</v>
      </c>
      <c r="W19" s="3">
        <f>(S19*$T$9)/(R19*$W$8*V19)</f>
        <v>0</v>
      </c>
      <c r="X19" s="3">
        <f t="shared" ref="X19:X38" si="14">(W19*$W$7)/($W$6*$W$11)</f>
        <v>0</v>
      </c>
      <c r="Y19" s="3">
        <f>X19/10000</f>
        <v>0</v>
      </c>
      <c r="Z19" s="4"/>
      <c r="AA19" s="3"/>
      <c r="AB19" s="3"/>
    </row>
    <row r="20" spans="1:28">
      <c r="C20" s="13">
        <v>10.9</v>
      </c>
      <c r="D20" s="16">
        <v>3</v>
      </c>
      <c r="E20" s="16">
        <v>20.100000000000001</v>
      </c>
      <c r="F20" s="16">
        <v>32.24</v>
      </c>
      <c r="G20" s="7">
        <f t="shared" si="11"/>
        <v>1.0226961136160397</v>
      </c>
      <c r="H20" s="6">
        <f t="shared" si="12"/>
        <v>1.0809021280525006E-2</v>
      </c>
      <c r="I20" s="13">
        <f>I19</f>
        <v>3</v>
      </c>
      <c r="J20" s="13">
        <v>101</v>
      </c>
      <c r="K20" s="3">
        <f t="shared" si="1"/>
        <v>1.1217062871378683E-2</v>
      </c>
      <c r="L20" s="3">
        <f>(K20*$W$7)/($W$6*$W$11)</f>
        <v>2.0575300862871228E-7</v>
      </c>
      <c r="M20" s="3">
        <f t="shared" si="13"/>
        <v>2.0575300862871229E-11</v>
      </c>
      <c r="R20" s="2">
        <v>3.8</v>
      </c>
      <c r="S20" s="2">
        <v>3</v>
      </c>
      <c r="T20" s="2">
        <v>1</v>
      </c>
      <c r="U20" s="2">
        <v>22</v>
      </c>
      <c r="V20" s="2">
        <f t="shared" ref="V20:V38" si="15">T20*60+U20</f>
        <v>82</v>
      </c>
      <c r="W20" s="3">
        <f t="shared" ref="W20:W38" si="16">(S20*$T$9)/(R20*$W$8*V20)</f>
        <v>0</v>
      </c>
      <c r="X20" s="3">
        <f t="shared" si="14"/>
        <v>0</v>
      </c>
      <c r="Y20" s="3">
        <f t="shared" ref="Y20:Y38" si="17">X20/10000</f>
        <v>0</v>
      </c>
      <c r="Z20" s="4"/>
      <c r="AA20" s="3"/>
      <c r="AB20" s="3"/>
    </row>
    <row r="21" spans="1:28">
      <c r="A21" s="14" t="s">
        <v>75</v>
      </c>
      <c r="B21" s="15">
        <v>42896</v>
      </c>
      <c r="C21" s="14">
        <v>7.6</v>
      </c>
      <c r="D21" s="14">
        <v>3.4</v>
      </c>
      <c r="E21" s="14">
        <v>20.100000000000001</v>
      </c>
      <c r="F21" s="14">
        <v>32.24</v>
      </c>
      <c r="G21" s="18">
        <f>1.00092+0.000773*F21+(-0.0000254*E21^1.5)+(-0.00000212*E21^2)</f>
        <v>1.0226961136160397</v>
      </c>
      <c r="H21" s="19">
        <f t="shared" ref="H21:H24" si="18">(1.80109+(-0.06975*E21)+(0.0067*E21^1.5)+(0.00242*F21))*0.01</f>
        <v>1.0809021280525006E-2</v>
      </c>
      <c r="I21" s="14">
        <v>3</v>
      </c>
      <c r="J21" s="14">
        <v>175</v>
      </c>
      <c r="K21" s="3">
        <f t="shared" si="1"/>
        <v>3.9828312975423372E-3</v>
      </c>
      <c r="L21" s="3">
        <f>(K21*$H$5)/($G$5*$W$11)</f>
        <v>4.2910410590549958E-8</v>
      </c>
      <c r="M21" s="3">
        <f>L21/10000</f>
        <v>4.2910410590549956E-12</v>
      </c>
      <c r="N21" s="4">
        <f>(((D21*$G21)/1000)*9.81)*10000</f>
        <v>341.1100617354939</v>
      </c>
      <c r="O21" s="12">
        <f>AVERAGE(M21:M24)</f>
        <v>6.8451268849435629E-12</v>
      </c>
      <c r="P21" s="12">
        <f>STDEV(M21:M24)</f>
        <v>1.7250059511521364E-12</v>
      </c>
      <c r="R21" s="2">
        <v>3.8</v>
      </c>
      <c r="S21" s="2">
        <v>4</v>
      </c>
      <c r="T21" s="2">
        <v>1</v>
      </c>
      <c r="U21" s="2">
        <v>51</v>
      </c>
      <c r="V21" s="2">
        <f t="shared" si="15"/>
        <v>111</v>
      </c>
      <c r="W21" s="3">
        <f t="shared" si="16"/>
        <v>0</v>
      </c>
      <c r="X21" s="3">
        <f t="shared" si="14"/>
        <v>0</v>
      </c>
      <c r="Y21" s="3">
        <f>X21/10000</f>
        <v>0</v>
      </c>
      <c r="Z21" s="4"/>
      <c r="AA21" s="3"/>
      <c r="AB21" s="3"/>
    </row>
    <row r="22" spans="1:28">
      <c r="A22" t="s">
        <v>77</v>
      </c>
      <c r="C22" s="16">
        <v>7.6</v>
      </c>
      <c r="D22" s="16">
        <v>3.4</v>
      </c>
      <c r="E22" s="16">
        <v>20.100000000000001</v>
      </c>
      <c r="F22" s="16">
        <v>32.24</v>
      </c>
      <c r="G22" s="7">
        <f t="shared" ref="G22:G24" si="19">1.00092+0.000773*F22+(-0.0000254*E22^1.5)+(-0.00000212*E22^2)</f>
        <v>1.0226961136160397</v>
      </c>
      <c r="H22" s="6">
        <f t="shared" si="18"/>
        <v>1.0809021280525006E-2</v>
      </c>
      <c r="I22" s="13">
        <f>I21</f>
        <v>3</v>
      </c>
      <c r="J22" s="13">
        <v>162</v>
      </c>
      <c r="K22" s="3">
        <f t="shared" si="1"/>
        <v>4.3024412164809197E-3</v>
      </c>
      <c r="L22" s="3">
        <f>(K22*$W$7)/($W$6*$W$11)</f>
        <v>7.8919074885270884E-8</v>
      </c>
      <c r="M22" s="3">
        <f t="shared" ref="M22:M24" si="20">L22/10000</f>
        <v>7.8919074885270879E-12</v>
      </c>
      <c r="R22" s="2">
        <v>6.7</v>
      </c>
      <c r="S22" s="2">
        <v>3</v>
      </c>
      <c r="T22" s="2">
        <v>0</v>
      </c>
      <c r="U22" s="2">
        <v>44</v>
      </c>
      <c r="V22" s="2">
        <f t="shared" si="15"/>
        <v>44</v>
      </c>
      <c r="W22" s="3">
        <f t="shared" si="16"/>
        <v>0</v>
      </c>
      <c r="X22" s="3">
        <f t="shared" si="14"/>
        <v>0</v>
      </c>
      <c r="Y22" s="3">
        <f t="shared" si="17"/>
        <v>0</v>
      </c>
      <c r="Z22" s="4"/>
      <c r="AA22" s="3"/>
      <c r="AB22" s="3"/>
    </row>
    <row r="23" spans="1:28">
      <c r="C23" s="16">
        <v>7.6</v>
      </c>
      <c r="D23" s="16">
        <v>3.4</v>
      </c>
      <c r="E23" s="16">
        <v>20.100000000000001</v>
      </c>
      <c r="F23" s="16">
        <v>32.24</v>
      </c>
      <c r="G23" s="7">
        <f t="shared" si="19"/>
        <v>1.0226961136160397</v>
      </c>
      <c r="H23" s="6">
        <f t="shared" si="18"/>
        <v>1.0809021280525006E-2</v>
      </c>
      <c r="I23" s="13">
        <f>I22</f>
        <v>3</v>
      </c>
      <c r="J23" s="13">
        <v>162</v>
      </c>
      <c r="K23" s="3">
        <f t="shared" si="1"/>
        <v>4.3024412164809197E-3</v>
      </c>
      <c r="L23" s="3">
        <f>(K23*$W$7)/($W$6*$W$11)</f>
        <v>7.8919074885270884E-8</v>
      </c>
      <c r="M23" s="3">
        <f t="shared" si="20"/>
        <v>7.8919074885270879E-12</v>
      </c>
      <c r="R23" s="2">
        <v>6.7</v>
      </c>
      <c r="S23" s="2">
        <v>5</v>
      </c>
      <c r="T23" s="2">
        <v>1</v>
      </c>
      <c r="U23" s="2">
        <v>19</v>
      </c>
      <c r="V23" s="2">
        <f t="shared" si="15"/>
        <v>79</v>
      </c>
      <c r="W23" s="3">
        <f t="shared" si="16"/>
        <v>0</v>
      </c>
      <c r="X23" s="3">
        <f t="shared" si="14"/>
        <v>0</v>
      </c>
      <c r="Y23" s="3">
        <f t="shared" si="17"/>
        <v>0</v>
      </c>
      <c r="Z23" s="4">
        <f>(((R23*$W$6)/1000)*9.81)*10000</f>
        <v>657.8746884000002</v>
      </c>
      <c r="AA23" s="3">
        <f>AVERAGE(Y19:Y23)</f>
        <v>0</v>
      </c>
      <c r="AB23" s="3">
        <f>STDEV(Y19:Y23)</f>
        <v>0</v>
      </c>
    </row>
    <row r="24" spans="1:28">
      <c r="C24" s="16">
        <v>7.6</v>
      </c>
      <c r="D24" s="16">
        <v>3.4</v>
      </c>
      <c r="E24" s="16">
        <v>20.100000000000001</v>
      </c>
      <c r="F24" s="16">
        <v>32.24</v>
      </c>
      <c r="G24" s="7">
        <f t="shared" si="19"/>
        <v>1.0226961136160397</v>
      </c>
      <c r="H24" s="6">
        <f t="shared" si="18"/>
        <v>1.0809021280525006E-2</v>
      </c>
      <c r="I24" s="13">
        <f>I23</f>
        <v>3</v>
      </c>
      <c r="J24" s="13">
        <v>175</v>
      </c>
      <c r="K24" s="3">
        <f t="shared" si="1"/>
        <v>3.9828312975423372E-3</v>
      </c>
      <c r="L24" s="3">
        <f>(K24*$W$7)/($W$6*$W$11)</f>
        <v>7.3056515036650776E-8</v>
      </c>
      <c r="M24" s="3">
        <f t="shared" si="20"/>
        <v>7.3056515036650779E-12</v>
      </c>
      <c r="R24" s="2">
        <v>6.7</v>
      </c>
      <c r="S24" s="2">
        <v>2</v>
      </c>
      <c r="T24" s="2">
        <v>0</v>
      </c>
      <c r="U24" s="2">
        <v>30</v>
      </c>
      <c r="V24" s="2">
        <f t="shared" si="15"/>
        <v>30</v>
      </c>
      <c r="W24" s="3">
        <f t="shared" si="16"/>
        <v>0</v>
      </c>
      <c r="X24" s="3">
        <f t="shared" si="14"/>
        <v>0</v>
      </c>
      <c r="Y24" s="3">
        <f t="shared" si="17"/>
        <v>0</v>
      </c>
      <c r="Z24" s="4"/>
      <c r="AA24" s="3"/>
      <c r="AB24" s="3"/>
    </row>
    <row r="25" spans="1:28">
      <c r="A25" s="14" t="s">
        <v>76</v>
      </c>
      <c r="B25" s="15">
        <v>42896</v>
      </c>
      <c r="C25" s="14">
        <v>10.5</v>
      </c>
      <c r="D25" s="14">
        <v>3</v>
      </c>
      <c r="E25" s="14">
        <v>20.100000000000001</v>
      </c>
      <c r="F25" s="14">
        <v>32.24</v>
      </c>
      <c r="G25" s="18">
        <f>1.00092+0.000773*F25+(-0.0000254*E25^1.5)+(-0.00000212*E25^2)</f>
        <v>1.0226961136160397</v>
      </c>
      <c r="H25" s="19">
        <f t="shared" ref="H25:H28" si="21">(1.80109+(-0.06975*E25)+(0.0067*E25^1.5)+(0.00242*F25))*0.01</f>
        <v>1.0809021280525006E-2</v>
      </c>
      <c r="I25" s="14">
        <v>3</v>
      </c>
      <c r="J25" s="14">
        <v>94</v>
      </c>
      <c r="K25" s="3">
        <f t="shared" si="1"/>
        <v>1.1610087034059234E-2</v>
      </c>
      <c r="L25" s="3">
        <f>(K25*$H$5)/($G$5*$W$11)</f>
        <v>1.2508528843059952E-7</v>
      </c>
      <c r="M25" s="3">
        <f>L25/10000</f>
        <v>1.2508528843059953E-11</v>
      </c>
      <c r="N25" s="4">
        <f>(((D25*$G25)/1000)*9.81)*10000</f>
        <v>300.97946623720048</v>
      </c>
      <c r="O25" s="12">
        <f>AVERAGE(M25:M28)</f>
        <v>2.3711819520884548E-11</v>
      </c>
      <c r="P25" s="12">
        <f>STDEV(M25:M28)</f>
        <v>7.9510375000968159E-12</v>
      </c>
      <c r="R25" s="2">
        <v>5</v>
      </c>
      <c r="S25" s="2">
        <v>10</v>
      </c>
      <c r="T25" s="2">
        <v>3</v>
      </c>
      <c r="U25" s="2">
        <v>8</v>
      </c>
      <c r="V25" s="2">
        <f t="shared" si="15"/>
        <v>188</v>
      </c>
      <c r="W25" s="3">
        <f t="shared" si="16"/>
        <v>0</v>
      </c>
      <c r="X25" s="3">
        <f t="shared" si="14"/>
        <v>0</v>
      </c>
      <c r="Y25" s="3">
        <f t="shared" si="17"/>
        <v>0</v>
      </c>
      <c r="Z25" s="4"/>
      <c r="AA25" s="3"/>
      <c r="AB25" s="3"/>
    </row>
    <row r="26" spans="1:28">
      <c r="A26" t="s">
        <v>78</v>
      </c>
      <c r="C26" s="16">
        <v>10.5</v>
      </c>
      <c r="D26" s="16">
        <v>3</v>
      </c>
      <c r="E26" s="16">
        <v>20.100000000000001</v>
      </c>
      <c r="F26" s="16">
        <v>32.24</v>
      </c>
      <c r="G26" s="7">
        <f t="shared" ref="G26:G28" si="22">1.00092+0.000773*F26+(-0.0000254*E26^1.5)+(-0.00000212*E26^2)</f>
        <v>1.0226961136160397</v>
      </c>
      <c r="H26" s="6">
        <f t="shared" si="21"/>
        <v>1.0809021280525006E-2</v>
      </c>
      <c r="I26" s="13">
        <f>I25</f>
        <v>3</v>
      </c>
      <c r="J26" s="13">
        <v>65</v>
      </c>
      <c r="K26" s="3">
        <f t="shared" si="1"/>
        <v>1.6789972018485665E-2</v>
      </c>
      <c r="L26" s="3">
        <f>(K26*$W$7)/($W$6*$W$11)</f>
        <v>3.0797609830733856E-7</v>
      </c>
      <c r="M26" s="3">
        <f t="shared" ref="M26:M28" si="23">L26/10000</f>
        <v>3.0797609830733853E-11</v>
      </c>
      <c r="R26" s="2">
        <v>5</v>
      </c>
      <c r="S26" s="2">
        <v>10</v>
      </c>
      <c r="T26" s="2">
        <v>3</v>
      </c>
      <c r="U26" s="2">
        <v>15</v>
      </c>
      <c r="V26" s="2">
        <f t="shared" si="15"/>
        <v>195</v>
      </c>
      <c r="W26" s="3">
        <f t="shared" si="16"/>
        <v>0</v>
      </c>
      <c r="X26" s="3">
        <f t="shared" si="14"/>
        <v>0</v>
      </c>
      <c r="Y26" s="3">
        <f t="shared" si="17"/>
        <v>0</v>
      </c>
      <c r="Z26" s="4"/>
      <c r="AA26" s="3"/>
      <c r="AB26" s="3"/>
    </row>
    <row r="27" spans="1:28">
      <c r="C27" s="16">
        <v>10.5</v>
      </c>
      <c r="D27" s="16">
        <v>3</v>
      </c>
      <c r="E27" s="16">
        <v>20.100000000000001</v>
      </c>
      <c r="F27" s="16">
        <v>32.24</v>
      </c>
      <c r="G27" s="7">
        <f t="shared" si="22"/>
        <v>1.0226961136160397</v>
      </c>
      <c r="H27" s="6">
        <f t="shared" si="21"/>
        <v>1.0809021280525006E-2</v>
      </c>
      <c r="I27" s="13">
        <f>I26</f>
        <v>3</v>
      </c>
      <c r="J27" s="13">
        <v>73</v>
      </c>
      <c r="K27" s="3">
        <f t="shared" si="1"/>
        <v>1.4949975084952986E-2</v>
      </c>
      <c r="L27" s="3">
        <f>(K27*$W$7)/($W$6*$W$11)</f>
        <v>2.7422529301338361E-7</v>
      </c>
      <c r="M27" s="3">
        <f t="shared" si="23"/>
        <v>2.7422529301338362E-11</v>
      </c>
      <c r="R27" s="2">
        <v>5</v>
      </c>
      <c r="S27" s="2">
        <v>10</v>
      </c>
      <c r="T27" s="2">
        <v>3</v>
      </c>
      <c r="U27" s="2">
        <v>21</v>
      </c>
      <c r="V27" s="2">
        <f t="shared" si="15"/>
        <v>201</v>
      </c>
      <c r="W27" s="3">
        <f t="shared" si="16"/>
        <v>0</v>
      </c>
      <c r="X27" s="3">
        <f t="shared" si="14"/>
        <v>0</v>
      </c>
      <c r="Y27" s="3">
        <f t="shared" si="17"/>
        <v>0</v>
      </c>
      <c r="Z27" s="4"/>
      <c r="AA27" s="3"/>
      <c r="AB27" s="3"/>
    </row>
    <row r="28" spans="1:28">
      <c r="C28" s="16">
        <v>10.5</v>
      </c>
      <c r="D28" s="16">
        <v>3</v>
      </c>
      <c r="E28" s="16">
        <v>20.100000000000001</v>
      </c>
      <c r="F28" s="16">
        <v>32.24</v>
      </c>
      <c r="G28" s="7">
        <f t="shared" si="22"/>
        <v>1.0226961136160397</v>
      </c>
      <c r="H28" s="6">
        <f t="shared" si="21"/>
        <v>1.0809021280525006E-2</v>
      </c>
      <c r="I28" s="13">
        <f>I27</f>
        <v>3</v>
      </c>
      <c r="J28" s="13">
        <v>83</v>
      </c>
      <c r="K28" s="3">
        <f t="shared" si="1"/>
        <v>1.3148773267488773E-2</v>
      </c>
      <c r="L28" s="3">
        <f>(K28*$W$7)/($W$6*$W$11)</f>
        <v>2.4118610108406029E-7</v>
      </c>
      <c r="M28" s="3">
        <f t="shared" si="23"/>
        <v>2.4118610108406028E-11</v>
      </c>
      <c r="R28" s="2">
        <v>5</v>
      </c>
      <c r="S28" s="2">
        <v>10</v>
      </c>
      <c r="T28" s="2">
        <v>3</v>
      </c>
      <c r="U28" s="2">
        <v>13</v>
      </c>
      <c r="V28" s="2">
        <f t="shared" si="15"/>
        <v>193</v>
      </c>
      <c r="W28" s="3">
        <f t="shared" si="16"/>
        <v>0</v>
      </c>
      <c r="X28" s="3">
        <f t="shared" si="14"/>
        <v>0</v>
      </c>
      <c r="Y28" s="3">
        <f t="shared" si="17"/>
        <v>0</v>
      </c>
      <c r="Z28" s="4">
        <f>(((R28*$W$6)/1000)*9.81)*10000</f>
        <v>490.95125999999993</v>
      </c>
      <c r="AA28" s="3">
        <f>AVERAGE(Y24:Y28)</f>
        <v>0</v>
      </c>
      <c r="AB28" s="3">
        <f>STDEV(Y24:Y28)</f>
        <v>0</v>
      </c>
    </row>
    <row r="29" spans="1:28">
      <c r="A29" s="14" t="s">
        <v>86</v>
      </c>
      <c r="B29" s="15">
        <v>42896</v>
      </c>
      <c r="C29" s="14">
        <v>11</v>
      </c>
      <c r="D29" s="14">
        <v>3.2</v>
      </c>
      <c r="E29" s="14">
        <v>25.5</v>
      </c>
      <c r="F29" s="14">
        <v>30.9</v>
      </c>
      <c r="G29" s="18">
        <f t="shared" ref="G29:G37" si="24">1.00092+0.000773*F29+(-0.0000254*E29^1.5)+(-0.00000212*E29^2)</f>
        <v>1.0201564453257115</v>
      </c>
      <c r="H29" s="19">
        <f t="shared" ref="H29:H32" si="25">(1.80109+(-0.06975*E29)+(0.0067*E29^1.5)+(0.00242*F29))*0.01</f>
        <v>9.5999320935958015E-3</v>
      </c>
      <c r="I29" s="14">
        <v>3</v>
      </c>
      <c r="J29" s="14">
        <v>98</v>
      </c>
      <c r="K29" s="3">
        <f>(I29*C29)/(D29*$W$8*J29)</f>
        <v>1.0937345110438455E-2</v>
      </c>
      <c r="L29" s="3">
        <f>(K29*$H$5)/($G$5*$W$11)</f>
        <v>1.1783727062430748E-7</v>
      </c>
      <c r="M29" s="3">
        <f>L29/10000</f>
        <v>1.1783727062430749E-11</v>
      </c>
      <c r="N29" s="4">
        <f>(((D29*$G29)/1000)*9.81)*10000</f>
        <v>320.24751131664738</v>
      </c>
      <c r="O29" s="12">
        <f>AVERAGE(M29:M32)</f>
        <v>1.8030039126495352E-11</v>
      </c>
      <c r="P29" s="12">
        <f>STDEV(M29:M32)</f>
        <v>4.2791535525964121E-12</v>
      </c>
      <c r="R29" s="2">
        <v>6</v>
      </c>
      <c r="S29" s="2">
        <v>10</v>
      </c>
      <c r="T29" s="2">
        <v>2</v>
      </c>
      <c r="U29" s="2">
        <v>43</v>
      </c>
      <c r="V29" s="2">
        <f t="shared" si="15"/>
        <v>163</v>
      </c>
      <c r="W29" s="3">
        <f t="shared" si="16"/>
        <v>0</v>
      </c>
      <c r="X29" s="3">
        <f t="shared" si="14"/>
        <v>0</v>
      </c>
      <c r="Y29" s="3">
        <f t="shared" si="17"/>
        <v>0</v>
      </c>
      <c r="Z29" s="4"/>
      <c r="AA29" s="3"/>
      <c r="AB29" s="3"/>
    </row>
    <row r="30" spans="1:28">
      <c r="A30" t="s">
        <v>110</v>
      </c>
      <c r="C30" s="16">
        <f t="shared" ref="C30:D32" si="26">C29</f>
        <v>11</v>
      </c>
      <c r="D30" s="16">
        <f t="shared" si="26"/>
        <v>3.2</v>
      </c>
      <c r="E30" s="16">
        <v>25.5</v>
      </c>
      <c r="F30" s="16">
        <v>30.9</v>
      </c>
      <c r="G30" s="17">
        <f t="shared" si="24"/>
        <v>1.0201564453257115</v>
      </c>
      <c r="H30" s="22">
        <f t="shared" si="25"/>
        <v>9.5999320935958015E-3</v>
      </c>
      <c r="I30" s="13">
        <v>3</v>
      </c>
      <c r="J30" s="13">
        <v>95</v>
      </c>
      <c r="K30" s="3">
        <f t="shared" ref="K30:K32" si="27">(I30*C30)/(D30*$W$8*J30)</f>
        <v>1.1282734956031248E-2</v>
      </c>
      <c r="L30" s="3">
        <f>(K30*$W$7)/($W$6*$W$11)</f>
        <v>2.0695762245276976E-7</v>
      </c>
      <c r="M30" s="3">
        <f t="shared" ref="M30:M32" si="28">L30/10000</f>
        <v>2.0695762245276975E-11</v>
      </c>
      <c r="R30" s="2">
        <v>6</v>
      </c>
      <c r="S30" s="2">
        <v>10</v>
      </c>
      <c r="T30" s="2">
        <v>2</v>
      </c>
      <c r="U30" s="2">
        <v>46</v>
      </c>
      <c r="V30" s="2">
        <f t="shared" si="15"/>
        <v>166</v>
      </c>
      <c r="W30" s="3">
        <f t="shared" si="16"/>
        <v>0</v>
      </c>
      <c r="X30" s="3">
        <f t="shared" si="14"/>
        <v>0</v>
      </c>
      <c r="Y30" s="3">
        <f t="shared" si="17"/>
        <v>0</v>
      </c>
      <c r="Z30" s="4"/>
      <c r="AA30" s="3"/>
      <c r="AB30" s="3"/>
    </row>
    <row r="31" spans="1:28">
      <c r="C31" s="16">
        <f t="shared" si="26"/>
        <v>11</v>
      </c>
      <c r="D31" s="16">
        <f t="shared" si="26"/>
        <v>3.2</v>
      </c>
      <c r="E31" s="16">
        <v>25.5</v>
      </c>
      <c r="F31" s="16">
        <v>30.9</v>
      </c>
      <c r="G31" s="17">
        <f t="shared" si="24"/>
        <v>1.0201564453257115</v>
      </c>
      <c r="H31" s="22">
        <f t="shared" si="25"/>
        <v>9.5999320935958015E-3</v>
      </c>
      <c r="I31" s="13">
        <v>3</v>
      </c>
      <c r="J31" s="13">
        <v>105</v>
      </c>
      <c r="K31" s="3">
        <f t="shared" si="27"/>
        <v>1.020818876974256E-2</v>
      </c>
      <c r="L31" s="3">
        <f>(K31*$W$7)/($W$6*$W$11)</f>
        <v>1.8724737269536313E-7</v>
      </c>
      <c r="M31" s="3">
        <f t="shared" si="28"/>
        <v>1.8724737269536313E-11</v>
      </c>
      <c r="R31" s="2">
        <v>6</v>
      </c>
      <c r="S31" s="2">
        <v>10</v>
      </c>
      <c r="T31" s="2">
        <v>2</v>
      </c>
      <c r="U31" s="2">
        <v>43</v>
      </c>
      <c r="V31" s="2">
        <f t="shared" si="15"/>
        <v>163</v>
      </c>
      <c r="W31" s="3">
        <f t="shared" si="16"/>
        <v>0</v>
      </c>
      <c r="X31" s="3">
        <f t="shared" si="14"/>
        <v>0</v>
      </c>
      <c r="Y31" s="3">
        <f t="shared" si="17"/>
        <v>0</v>
      </c>
      <c r="Z31" s="4"/>
      <c r="AA31" s="3"/>
      <c r="AB31" s="3"/>
    </row>
    <row r="32" spans="1:28">
      <c r="C32" s="16">
        <f t="shared" si="26"/>
        <v>11</v>
      </c>
      <c r="D32" s="16">
        <f t="shared" si="26"/>
        <v>3.2</v>
      </c>
      <c r="E32" s="16">
        <v>25.5</v>
      </c>
      <c r="F32" s="16">
        <v>30.9</v>
      </c>
      <c r="G32" s="17">
        <f t="shared" si="24"/>
        <v>1.0201564453257115</v>
      </c>
      <c r="H32" s="22">
        <f t="shared" si="25"/>
        <v>9.5999320935958015E-3</v>
      </c>
      <c r="I32" s="13">
        <v>3</v>
      </c>
      <c r="J32" s="13">
        <v>94</v>
      </c>
      <c r="K32" s="3">
        <f t="shared" si="27"/>
        <v>1.1402764051308177E-2</v>
      </c>
      <c r="L32" s="3">
        <f>(K32*$W$7)/($W$6*$W$11)</f>
        <v>2.0915929928737371E-7</v>
      </c>
      <c r="M32" s="3">
        <f t="shared" si="28"/>
        <v>2.0915929928737373E-11</v>
      </c>
      <c r="R32" s="2">
        <v>6</v>
      </c>
      <c r="S32" s="2">
        <v>10</v>
      </c>
      <c r="T32" s="2">
        <v>2</v>
      </c>
      <c r="U32" s="2">
        <v>37</v>
      </c>
      <c r="V32" s="2">
        <f t="shared" si="15"/>
        <v>157</v>
      </c>
      <c r="W32" s="3">
        <f t="shared" si="16"/>
        <v>0</v>
      </c>
      <c r="X32" s="3">
        <f t="shared" si="14"/>
        <v>0</v>
      </c>
      <c r="Y32" s="3">
        <f t="shared" si="17"/>
        <v>0</v>
      </c>
      <c r="Z32" s="4"/>
      <c r="AA32" s="3"/>
      <c r="AB32" s="3"/>
    </row>
    <row r="33" spans="1:28">
      <c r="A33" s="14" t="s">
        <v>87</v>
      </c>
      <c r="B33" s="15">
        <v>42896</v>
      </c>
      <c r="C33" s="14">
        <v>12</v>
      </c>
      <c r="D33" s="14">
        <v>3</v>
      </c>
      <c r="E33" s="14">
        <v>25.5</v>
      </c>
      <c r="F33" s="14">
        <v>30.9</v>
      </c>
      <c r="G33" s="18">
        <f t="shared" si="24"/>
        <v>1.0201564453257115</v>
      </c>
      <c r="H33" s="19">
        <f t="shared" ref="H33:H36" si="29">(1.80109+(-0.06975*E33)+(0.0067*E33^1.5)+(0.00242*F33))*0.01</f>
        <v>9.5999320935958015E-3</v>
      </c>
      <c r="I33" s="14">
        <v>3</v>
      </c>
      <c r="J33" s="14">
        <v>69</v>
      </c>
      <c r="K33" s="3">
        <f>(I33*C33)/(D33*$W$8*J33)</f>
        <v>1.8076160351164688E-2</v>
      </c>
      <c r="L33" s="3">
        <f>(K33*$H$5)/($G$5*$W$11)</f>
        <v>1.947497658381177E-7</v>
      </c>
      <c r="M33" s="3">
        <f>L33/10000</f>
        <v>1.947497658381177E-11</v>
      </c>
      <c r="N33" s="4">
        <f>(((D33*$G33)/1000)*9.81)*10000</f>
        <v>300.23204185935685</v>
      </c>
      <c r="O33" s="12">
        <f>AVERAGE(M33:M36)</f>
        <v>2.8064721708942171E-11</v>
      </c>
      <c r="P33" s="12">
        <f>STDEV(M33:M36)</f>
        <v>5.7577564173378279E-12</v>
      </c>
      <c r="R33" s="2">
        <v>6</v>
      </c>
      <c r="S33" s="2">
        <v>10</v>
      </c>
      <c r="T33" s="2">
        <v>2</v>
      </c>
      <c r="U33" s="2">
        <v>39</v>
      </c>
      <c r="V33" s="2">
        <f t="shared" si="15"/>
        <v>159</v>
      </c>
      <c r="W33" s="3">
        <f t="shared" si="16"/>
        <v>0</v>
      </c>
      <c r="X33" s="3">
        <f t="shared" si="14"/>
        <v>0</v>
      </c>
      <c r="Y33" s="3">
        <f t="shared" si="17"/>
        <v>0</v>
      </c>
      <c r="Z33" s="4">
        <f>(((R33*$W$6)/1000)*9.81)*10000</f>
        <v>589.14151200000003</v>
      </c>
      <c r="AA33" s="3">
        <f>AVERAGE(Y29:Y33)</f>
        <v>0</v>
      </c>
      <c r="AB33" s="3">
        <f>STDEV(Y29:Y33)</f>
        <v>0</v>
      </c>
    </row>
    <row r="34" spans="1:28">
      <c r="C34" s="16">
        <v>12</v>
      </c>
      <c r="D34" s="16">
        <v>3</v>
      </c>
      <c r="E34" s="16">
        <v>25.5</v>
      </c>
      <c r="F34" s="16">
        <v>30.9</v>
      </c>
      <c r="G34" s="17">
        <f t="shared" si="24"/>
        <v>1.0201564453257115</v>
      </c>
      <c r="H34" s="22">
        <f t="shared" si="29"/>
        <v>9.5999320935958015E-3</v>
      </c>
      <c r="I34" s="13">
        <f>I33</f>
        <v>3</v>
      </c>
      <c r="J34" s="13">
        <v>75</v>
      </c>
      <c r="K34" s="3">
        <f t="shared" ref="K34:K36" si="30">(I34*C34)/(D34*$W$8*J34)</f>
        <v>1.6630067523071515E-2</v>
      </c>
      <c r="L34" s="3">
        <f>(K34*$W$7)/($W$6*$W$11)</f>
        <v>3.0504299260917343E-7</v>
      </c>
      <c r="M34" s="3">
        <f t="shared" ref="M34:M36" si="31">L34/10000</f>
        <v>3.050429926091734E-11</v>
      </c>
      <c r="R34" s="2">
        <v>7</v>
      </c>
      <c r="S34" s="2">
        <v>10</v>
      </c>
      <c r="T34" s="2">
        <v>2</v>
      </c>
      <c r="U34" s="2">
        <v>19</v>
      </c>
      <c r="V34" s="2">
        <f t="shared" si="15"/>
        <v>139</v>
      </c>
      <c r="W34" s="3">
        <f t="shared" si="16"/>
        <v>0</v>
      </c>
      <c r="X34" s="3">
        <f t="shared" si="14"/>
        <v>0</v>
      </c>
      <c r="Y34" s="3">
        <f t="shared" si="17"/>
        <v>0</v>
      </c>
      <c r="Z34" s="4"/>
      <c r="AA34" s="3"/>
      <c r="AB34" s="3"/>
    </row>
    <row r="35" spans="1:28">
      <c r="C35" s="16">
        <v>12</v>
      </c>
      <c r="D35" s="16">
        <v>3</v>
      </c>
      <c r="E35" s="16">
        <v>25.5</v>
      </c>
      <c r="F35" s="16">
        <v>30.9</v>
      </c>
      <c r="G35" s="17">
        <f t="shared" si="24"/>
        <v>1.0201564453257115</v>
      </c>
      <c r="H35" s="22">
        <f t="shared" si="29"/>
        <v>9.5999320935958015E-3</v>
      </c>
      <c r="I35" s="13">
        <f>I34</f>
        <v>3</v>
      </c>
      <c r="J35" s="13">
        <v>72</v>
      </c>
      <c r="K35" s="3">
        <f t="shared" si="30"/>
        <v>1.7322987003199494E-2</v>
      </c>
      <c r="L35" s="3">
        <f>(K35*$W$7)/($W$6*$W$11)</f>
        <v>3.1775311730122231E-7</v>
      </c>
      <c r="M35" s="3">
        <f t="shared" si="31"/>
        <v>3.1775311730122232E-11</v>
      </c>
      <c r="R35" s="2">
        <v>7</v>
      </c>
      <c r="S35" s="2">
        <v>10</v>
      </c>
      <c r="T35" s="2">
        <v>2</v>
      </c>
      <c r="U35" s="2">
        <v>19</v>
      </c>
      <c r="V35" s="2">
        <f t="shared" si="15"/>
        <v>139</v>
      </c>
      <c r="W35" s="3">
        <f t="shared" si="16"/>
        <v>0</v>
      </c>
      <c r="X35" s="3">
        <f t="shared" si="14"/>
        <v>0</v>
      </c>
      <c r="Y35" s="3">
        <f t="shared" si="17"/>
        <v>0</v>
      </c>
      <c r="Z35" s="4"/>
      <c r="AA35" s="3"/>
      <c r="AB35" s="3"/>
    </row>
    <row r="36" spans="1:28">
      <c r="C36" s="16">
        <v>12</v>
      </c>
      <c r="D36" s="16">
        <v>3</v>
      </c>
      <c r="E36" s="16">
        <v>25.5</v>
      </c>
      <c r="F36" s="16">
        <v>30.9</v>
      </c>
      <c r="G36" s="17">
        <f t="shared" si="24"/>
        <v>1.0201564453257115</v>
      </c>
      <c r="H36" s="22">
        <f t="shared" si="29"/>
        <v>9.5999320935958015E-3</v>
      </c>
      <c r="I36" s="13">
        <f>I35</f>
        <v>3</v>
      </c>
      <c r="J36" s="13">
        <v>75</v>
      </c>
      <c r="K36" s="3">
        <f t="shared" si="30"/>
        <v>1.6630067523071515E-2</v>
      </c>
      <c r="L36" s="3">
        <f>(K36*$W$7)/($W$6*$W$11)</f>
        <v>3.0504299260917343E-7</v>
      </c>
      <c r="M36" s="3">
        <f t="shared" si="31"/>
        <v>3.050429926091734E-11</v>
      </c>
      <c r="R36" s="2">
        <v>7</v>
      </c>
      <c r="S36" s="2">
        <v>10</v>
      </c>
      <c r="T36" s="2">
        <v>2</v>
      </c>
      <c r="U36" s="2">
        <v>20</v>
      </c>
      <c r="V36" s="2">
        <f t="shared" si="15"/>
        <v>140</v>
      </c>
      <c r="W36" s="3">
        <f t="shared" si="16"/>
        <v>0</v>
      </c>
      <c r="X36" s="3">
        <f t="shared" si="14"/>
        <v>0</v>
      </c>
      <c r="Y36" s="3">
        <f t="shared" si="17"/>
        <v>0</v>
      </c>
      <c r="Z36" s="4"/>
      <c r="AA36" s="3"/>
      <c r="AB36" s="3"/>
    </row>
    <row r="37" spans="1:28">
      <c r="A37" s="14" t="s">
        <v>101</v>
      </c>
      <c r="B37" s="15">
        <v>42896</v>
      </c>
      <c r="C37" s="14">
        <v>8.5</v>
      </c>
      <c r="D37" s="14">
        <v>3</v>
      </c>
      <c r="E37" s="14">
        <v>25.5</v>
      </c>
      <c r="F37" s="14">
        <v>30</v>
      </c>
      <c r="G37" s="18">
        <f t="shared" si="24"/>
        <v>1.0194607453257116</v>
      </c>
      <c r="H37" s="19">
        <f t="shared" ref="H37:H40" si="32">(1.80109+(-0.06975*E37)+(0.0067*E37^1.5)+(0.00242*F37))*0.01</f>
        <v>9.5781520935958025E-3</v>
      </c>
      <c r="I37" s="14">
        <v>3</v>
      </c>
      <c r="J37" s="14">
        <v>70</v>
      </c>
      <c r="K37" s="3">
        <f t="shared" ref="K37:K40" si="33">(I37*C37)/(D37*$W$8*J37)</f>
        <v>1.2621033388045346E-2</v>
      </c>
      <c r="L37" s="3">
        <f>(K37*$H$5)/($G$5*$W$11)</f>
        <v>1.3597706864768576E-7</v>
      </c>
      <c r="M37" s="3">
        <f>L37/10000</f>
        <v>1.3597706864768576E-11</v>
      </c>
      <c r="N37" s="4">
        <f>(((D37*$G37)/1000)*9.81)*10000</f>
        <v>300.0272973493569</v>
      </c>
      <c r="O37" s="12">
        <f>AVERAGE(M37:M40)</f>
        <v>2.0451881965047876E-11</v>
      </c>
      <c r="P37" s="12">
        <f>STDEV(M37:M40)</f>
        <v>4.615565633848764E-12</v>
      </c>
      <c r="R37" s="2">
        <v>7</v>
      </c>
      <c r="S37" s="2">
        <v>10</v>
      </c>
      <c r="T37" s="2">
        <v>2</v>
      </c>
      <c r="U37" s="2">
        <v>17</v>
      </c>
      <c r="V37" s="2">
        <f t="shared" si="15"/>
        <v>137</v>
      </c>
      <c r="W37" s="3">
        <f t="shared" si="16"/>
        <v>0</v>
      </c>
      <c r="X37" s="3">
        <f t="shared" si="14"/>
        <v>0</v>
      </c>
      <c r="Y37" s="3">
        <f t="shared" si="17"/>
        <v>0</v>
      </c>
      <c r="Z37" s="4"/>
      <c r="AA37" s="3"/>
      <c r="AB37" s="3"/>
    </row>
    <row r="38" spans="1:28">
      <c r="C38" s="16">
        <f t="shared" ref="C38:D40" si="34">C37</f>
        <v>8.5</v>
      </c>
      <c r="D38" s="16">
        <f t="shared" si="34"/>
        <v>3</v>
      </c>
      <c r="E38" s="16">
        <v>25.5</v>
      </c>
      <c r="F38" s="16">
        <v>30</v>
      </c>
      <c r="G38" s="7">
        <f t="shared" ref="G38:G40" si="35">1.00092+0.000773*F38+(-0.0000254*E38^1.5)+(-0.00000212*E38^2)</f>
        <v>1.0194607453257116</v>
      </c>
      <c r="H38" s="6">
        <f t="shared" si="32"/>
        <v>9.5781520935958025E-3</v>
      </c>
      <c r="I38" s="13">
        <f>I37</f>
        <v>3</v>
      </c>
      <c r="J38" s="13">
        <v>71</v>
      </c>
      <c r="K38" s="3">
        <f t="shared" si="33"/>
        <v>1.2443272354410905E-2</v>
      </c>
      <c r="L38" s="3">
        <f>(K38*$W$7)/($W$6*$W$11)</f>
        <v>2.2824519693468081E-7</v>
      </c>
      <c r="M38" s="3">
        <f t="shared" ref="M38:M40" si="36">L38/10000</f>
        <v>2.2824519693468081E-11</v>
      </c>
      <c r="R38" s="2">
        <v>7</v>
      </c>
      <c r="S38" s="2">
        <v>10</v>
      </c>
      <c r="T38" s="2">
        <v>2</v>
      </c>
      <c r="U38" s="2">
        <v>22</v>
      </c>
      <c r="V38" s="2">
        <f t="shared" si="15"/>
        <v>142</v>
      </c>
      <c r="W38" s="3">
        <f t="shared" si="16"/>
        <v>0</v>
      </c>
      <c r="X38" s="3">
        <f t="shared" si="14"/>
        <v>0</v>
      </c>
      <c r="Y38" s="3">
        <f t="shared" si="17"/>
        <v>0</v>
      </c>
      <c r="Z38" s="4">
        <f>(((R38*$W$6)/1000)*9.81)*10000</f>
        <v>687.33176400000002</v>
      </c>
      <c r="AA38" s="3">
        <f>AVERAGE(Y34:Y38)</f>
        <v>0</v>
      </c>
      <c r="AB38" s="3">
        <f>STDEV(Y34:Y38)</f>
        <v>0</v>
      </c>
    </row>
    <row r="39" spans="1:28">
      <c r="C39" s="16">
        <f t="shared" si="34"/>
        <v>8.5</v>
      </c>
      <c r="D39" s="16">
        <f t="shared" si="34"/>
        <v>3</v>
      </c>
      <c r="E39" s="16">
        <v>25.5</v>
      </c>
      <c r="F39" s="16">
        <v>30</v>
      </c>
      <c r="G39" s="7">
        <f t="shared" si="35"/>
        <v>1.0194607453257116</v>
      </c>
      <c r="H39" s="6">
        <f t="shared" si="32"/>
        <v>9.5781520935958025E-3</v>
      </c>
      <c r="I39" s="13">
        <f>I38</f>
        <v>3</v>
      </c>
      <c r="J39" s="13">
        <v>74</v>
      </c>
      <c r="K39" s="3">
        <f t="shared" si="33"/>
        <v>1.1938815367069922E-2</v>
      </c>
      <c r="L39" s="3">
        <f>(K39*$W$7)/($W$6*$W$11)</f>
        <v>2.1899201327516673E-7</v>
      </c>
      <c r="M39" s="3">
        <f t="shared" si="36"/>
        <v>2.1899201327516671E-11</v>
      </c>
    </row>
    <row r="40" spans="1:28">
      <c r="C40" s="16">
        <f t="shared" si="34"/>
        <v>8.5</v>
      </c>
      <c r="D40" s="16">
        <f t="shared" si="34"/>
        <v>3</v>
      </c>
      <c r="E40" s="16">
        <v>25.5</v>
      </c>
      <c r="F40" s="16">
        <v>30</v>
      </c>
      <c r="G40" s="7">
        <f t="shared" si="35"/>
        <v>1.0194607453257116</v>
      </c>
      <c r="H40" s="6">
        <f t="shared" si="32"/>
        <v>9.5781520935958025E-3</v>
      </c>
      <c r="I40" s="13">
        <f>I39</f>
        <v>3</v>
      </c>
      <c r="J40" s="13">
        <v>69</v>
      </c>
      <c r="K40" s="3">
        <f t="shared" si="33"/>
        <v>1.2803946915408322E-2</v>
      </c>
      <c r="L40" s="3">
        <f>(K40*$W$7)/($W$6*$W$11)</f>
        <v>2.3486099974438171E-7</v>
      </c>
      <c r="M40" s="3">
        <f t="shared" si="36"/>
        <v>2.3486099974438173E-11</v>
      </c>
    </row>
    <row r="41" spans="1:28">
      <c r="A41" s="14" t="s">
        <v>81</v>
      </c>
      <c r="B41" s="15">
        <v>42896</v>
      </c>
      <c r="C41" s="14">
        <v>10.3</v>
      </c>
      <c r="D41" s="14">
        <v>2.9</v>
      </c>
      <c r="E41" s="14">
        <v>25.5</v>
      </c>
      <c r="F41" s="14">
        <v>30.9</v>
      </c>
      <c r="G41" s="18">
        <f>1.00092+0.000773*F41+(-0.0000254*E41^1.5)+(-0.00000212*E41^2)</f>
        <v>1.0201564453257115</v>
      </c>
      <c r="H41" s="19">
        <f t="shared" ref="H41:H44" si="37">(1.80109+(-0.06975*E41)+(0.0067*E41^1.5)+(0.00242*F41))*0.01</f>
        <v>9.5999320935958015E-3</v>
      </c>
      <c r="I41" s="14">
        <v>3</v>
      </c>
      <c r="J41" s="14">
        <v>70</v>
      </c>
      <c r="K41" s="3">
        <f>(I41*C41)/(D41*$W$8*J41)</f>
        <v>1.5821092563513234E-2</v>
      </c>
      <c r="L41" s="3">
        <f>(K41*$H$5)/($G$5*$W$11)</f>
        <v>1.7045401303097321E-7</v>
      </c>
      <c r="M41" s="3">
        <f>L41/10000</f>
        <v>1.704540130309732E-11</v>
      </c>
      <c r="N41" s="4">
        <f>(((D41*$G41)/1000)*9.81)*10000</f>
        <v>290.22430713071168</v>
      </c>
      <c r="O41" s="12">
        <f>AVERAGE(M41:M44)</f>
        <v>2.5441480074075083E-11</v>
      </c>
      <c r="P41" s="12">
        <f>STDEV(M41:M44)</f>
        <v>5.6635044203206716E-12</v>
      </c>
    </row>
    <row r="42" spans="1:28">
      <c r="C42" s="16">
        <v>10.3</v>
      </c>
      <c r="D42" s="16">
        <v>2.9</v>
      </c>
      <c r="E42" s="16">
        <v>25.5</v>
      </c>
      <c r="F42" s="16">
        <v>30.9</v>
      </c>
      <c r="G42" s="7">
        <f t="shared" ref="G42:G44" si="38">1.00092+0.000773*F42+(-0.0000254*E42^1.5)+(-0.00000212*E42^2)</f>
        <v>1.0201564453257115</v>
      </c>
      <c r="H42" s="6">
        <f t="shared" si="37"/>
        <v>9.5999320935958015E-3</v>
      </c>
      <c r="I42" s="13">
        <f>I41</f>
        <v>3</v>
      </c>
      <c r="J42" s="13">
        <v>74</v>
      </c>
      <c r="K42" s="3">
        <f>(I42*C42)/(D42*$W$8*J42)</f>
        <v>1.4965898370890898E-2</v>
      </c>
      <c r="L42" s="3">
        <f>(K42*$W$7)/($W$6*$W$11)</f>
        <v>2.7451737161065527E-7</v>
      </c>
      <c r="M42" s="3">
        <f t="shared" ref="M42:M44" si="39">L42/10000</f>
        <v>2.7451737161065527E-11</v>
      </c>
    </row>
    <row r="43" spans="1:28">
      <c r="C43" s="16">
        <v>10.3</v>
      </c>
      <c r="D43" s="16">
        <v>2.9</v>
      </c>
      <c r="E43" s="16">
        <v>25.5</v>
      </c>
      <c r="F43" s="16">
        <v>30.9</v>
      </c>
      <c r="G43" s="7">
        <f t="shared" si="38"/>
        <v>1.0201564453257115</v>
      </c>
      <c r="H43" s="6">
        <f t="shared" si="37"/>
        <v>9.5999320935958015E-3</v>
      </c>
      <c r="I43" s="13">
        <f>I42</f>
        <v>3</v>
      </c>
      <c r="J43" s="13">
        <v>73</v>
      </c>
      <c r="K43" s="3">
        <f>(I43*C43)/(D43*$W$8*J43)</f>
        <v>1.5170910677341458E-2</v>
      </c>
      <c r="L43" s="3">
        <f>(K43*$W$7)/($W$6*$W$11)</f>
        <v>2.7827788355052724E-7</v>
      </c>
      <c r="M43" s="3">
        <f t="shared" si="39"/>
        <v>2.7827788355052723E-11</v>
      </c>
    </row>
    <row r="44" spans="1:28">
      <c r="C44" s="16">
        <v>10.3</v>
      </c>
      <c r="D44" s="16">
        <v>2.9</v>
      </c>
      <c r="E44" s="16">
        <v>25.5</v>
      </c>
      <c r="F44" s="16">
        <v>30.9</v>
      </c>
      <c r="G44" s="7">
        <f t="shared" si="38"/>
        <v>1.0201564453257115</v>
      </c>
      <c r="H44" s="6">
        <f t="shared" si="37"/>
        <v>9.5999320935958015E-3</v>
      </c>
      <c r="I44" s="13">
        <f>I43</f>
        <v>3</v>
      </c>
      <c r="J44" s="13">
        <v>69</v>
      </c>
      <c r="K44" s="3">
        <f>(I44*C44)/(D44*$W$8*J44)</f>
        <v>1.6050383760085891E-2</v>
      </c>
      <c r="L44" s="3">
        <f>(K44*$W$7)/($W$6*$W$11)</f>
        <v>2.9440993477084771E-7</v>
      </c>
      <c r="M44" s="3">
        <f t="shared" si="39"/>
        <v>2.944099347708477E-11</v>
      </c>
    </row>
    <row r="45" spans="1:28">
      <c r="A45" s="14" t="s">
        <v>89</v>
      </c>
      <c r="B45" s="15">
        <v>42896</v>
      </c>
      <c r="C45" s="14">
        <v>7.5</v>
      </c>
      <c r="D45" s="14">
        <v>3</v>
      </c>
      <c r="E45" s="14">
        <v>25.5</v>
      </c>
      <c r="F45" s="14">
        <v>30</v>
      </c>
      <c r="G45" s="18">
        <f>1.00092+0.000773*F45+(-0.0000254*E45^1.5)+(-0.00000212*E45^2)</f>
        <v>1.0194607453257116</v>
      </c>
      <c r="H45" s="19">
        <f t="shared" ref="H45:H48" si="40">(1.80109+(-0.06975*E45)+(0.0067*E45^1.5)+(0.00242*F45))*0.01</f>
        <v>9.5781520935958025E-3</v>
      </c>
      <c r="I45" s="14">
        <v>3</v>
      </c>
      <c r="J45" s="14">
        <v>55</v>
      </c>
      <c r="K45" s="3">
        <f t="shared" ref="K45:K48" si="41">(I45*C45)/(D45*$W$8*J45)</f>
        <v>1.4173353002617767E-2</v>
      </c>
      <c r="L45" s="3">
        <f>(K45*$H$5)/($G$5*$W$11)</f>
        <v>1.5270152094125135E-7</v>
      </c>
      <c r="M45" s="3">
        <f>L45/10000</f>
        <v>1.5270152094125134E-11</v>
      </c>
      <c r="N45" s="4">
        <f>(((D45*$G45)/1000)*9.81)*10000</f>
        <v>300.0272973493569</v>
      </c>
      <c r="O45" s="12">
        <f>AVERAGE(M45:M48)</f>
        <v>2.1250507103510706E-11</v>
      </c>
      <c r="P45" s="12">
        <f>STDEV(M45:M48)</f>
        <v>4.1435696277405177E-12</v>
      </c>
    </row>
    <row r="46" spans="1:28">
      <c r="C46" s="16">
        <f t="shared" ref="C46:D48" si="42">C45</f>
        <v>7.5</v>
      </c>
      <c r="D46" s="16">
        <f t="shared" si="42"/>
        <v>3</v>
      </c>
      <c r="E46" s="16">
        <v>25.5</v>
      </c>
      <c r="F46" s="16">
        <v>30</v>
      </c>
      <c r="G46" s="7">
        <f t="shared" ref="G46:G48" si="43">1.00092+0.000773*F46+(-0.0000254*E46^1.5)+(-0.00000212*E46^2)</f>
        <v>1.0194607453257116</v>
      </c>
      <c r="H46" s="6">
        <f t="shared" si="40"/>
        <v>9.5781520935958025E-3</v>
      </c>
      <c r="I46" s="13">
        <f>I45</f>
        <v>3</v>
      </c>
      <c r="J46" s="13">
        <v>59</v>
      </c>
      <c r="K46" s="3">
        <f t="shared" si="41"/>
        <v>1.3212447714304699E-2</v>
      </c>
      <c r="L46" s="3">
        <f>(K46*$W$7)/($W$6*$W$11)</f>
        <v>2.4235407251788139E-7</v>
      </c>
      <c r="M46" s="3">
        <f t="shared" ref="M46:M48" si="44">L46/10000</f>
        <v>2.423540725178814E-11</v>
      </c>
    </row>
    <row r="47" spans="1:28">
      <c r="C47" s="16">
        <f t="shared" si="42"/>
        <v>7.5</v>
      </c>
      <c r="D47" s="16">
        <f t="shared" si="42"/>
        <v>3</v>
      </c>
      <c r="E47" s="16">
        <v>25.5</v>
      </c>
      <c r="F47" s="16">
        <v>30</v>
      </c>
      <c r="G47" s="7">
        <f t="shared" si="43"/>
        <v>1.0194607453257116</v>
      </c>
      <c r="H47" s="6">
        <f t="shared" si="40"/>
        <v>9.5781520935958025E-3</v>
      </c>
      <c r="I47" s="13">
        <f>I46</f>
        <v>3</v>
      </c>
      <c r="J47" s="13">
        <v>60</v>
      </c>
      <c r="K47" s="3">
        <f t="shared" si="41"/>
        <v>1.2992240252399621E-2</v>
      </c>
      <c r="L47" s="3">
        <f>(K47*$W$7)/($W$6*$W$11)</f>
        <v>2.3831483797591673E-7</v>
      </c>
      <c r="M47" s="3">
        <f t="shared" si="44"/>
        <v>2.3831483797591674E-11</v>
      </c>
    </row>
    <row r="48" spans="1:28">
      <c r="C48" s="16">
        <f t="shared" si="42"/>
        <v>7.5</v>
      </c>
      <c r="D48" s="16">
        <f t="shared" si="42"/>
        <v>3</v>
      </c>
      <c r="E48" s="16">
        <v>25.5</v>
      </c>
      <c r="F48" s="16">
        <v>30</v>
      </c>
      <c r="G48" s="7">
        <f t="shared" si="43"/>
        <v>1.0194607453257116</v>
      </c>
      <c r="H48" s="6">
        <f t="shared" si="40"/>
        <v>9.5781520935958025E-3</v>
      </c>
      <c r="I48" s="13">
        <f>I47</f>
        <v>3</v>
      </c>
      <c r="J48" s="13">
        <v>66</v>
      </c>
      <c r="K48" s="3">
        <f t="shared" si="41"/>
        <v>1.1811127502181473E-2</v>
      </c>
      <c r="L48" s="3">
        <f>(K48*$W$7)/($W$6*$W$11)</f>
        <v>2.1664985270537885E-7</v>
      </c>
      <c r="M48" s="3">
        <f t="shared" si="44"/>
        <v>2.1664985270537886E-11</v>
      </c>
    </row>
    <row r="49" spans="1:16">
      <c r="A49" s="14" t="s">
        <v>93</v>
      </c>
      <c r="B49" s="15">
        <v>42896</v>
      </c>
      <c r="C49" s="14">
        <v>8.6999999999999993</v>
      </c>
      <c r="D49" s="14">
        <v>3</v>
      </c>
      <c r="E49" s="14">
        <v>25.5</v>
      </c>
      <c r="F49" s="14">
        <v>30</v>
      </c>
      <c r="G49" s="18">
        <f>1.00092+0.000773*F49+(-0.0000254*E49^1.5)+(-0.00000212*E49^2)</f>
        <v>1.0194607453257116</v>
      </c>
      <c r="H49" s="19">
        <f t="shared" ref="H49:H52" si="45">(1.80109+(-0.06975*E49)+(0.0067*E49^1.5)+(0.00242*F49))*0.01</f>
        <v>9.5781520935958025E-3</v>
      </c>
      <c r="I49" s="14">
        <v>3</v>
      </c>
      <c r="J49" s="14">
        <v>82</v>
      </c>
      <c r="K49" s="3">
        <f t="shared" ref="K49:K52" si="46">(I49*C49)/(D49*$W$8*J49)</f>
        <v>1.1027560019109921E-2</v>
      </c>
      <c r="L49" s="3">
        <f>(K49*$H$5)/($G$5*$W$11)</f>
        <v>1.1880923214697362E-7</v>
      </c>
      <c r="M49" s="3">
        <f>L49/10000</f>
        <v>1.1880923214697361E-11</v>
      </c>
      <c r="N49" s="4">
        <f>(((D49*$G49)/1000)*9.81)*10000</f>
        <v>300.0272973493569</v>
      </c>
      <c r="O49" s="12">
        <f>AVERAGE(M49:M52)</f>
        <v>1.8496935742023346E-11</v>
      </c>
      <c r="P49" s="12">
        <f>STDEV(M49:M52)</f>
        <v>4.5395586190047356E-12</v>
      </c>
    </row>
    <row r="50" spans="1:16">
      <c r="C50" s="16">
        <f t="shared" ref="C50:D52" si="47">C49</f>
        <v>8.6999999999999993</v>
      </c>
      <c r="D50" s="16">
        <f t="shared" si="47"/>
        <v>3</v>
      </c>
      <c r="E50" s="16">
        <v>25.5</v>
      </c>
      <c r="F50" s="16">
        <v>30</v>
      </c>
      <c r="G50" s="7">
        <f t="shared" ref="G50:G52" si="48">1.00092+0.000773*F50+(-0.0000254*E50^1.5)+(-0.00000212*E50^2)</f>
        <v>1.0194607453257116</v>
      </c>
      <c r="H50" s="6">
        <f t="shared" si="45"/>
        <v>9.5781520935958025E-3</v>
      </c>
      <c r="I50" s="13">
        <f>I49</f>
        <v>3</v>
      </c>
      <c r="J50" s="13">
        <v>81</v>
      </c>
      <c r="K50" s="3">
        <f t="shared" si="46"/>
        <v>1.1163702735395228E-2</v>
      </c>
      <c r="L50" s="3">
        <f>(K50*$W$7)/($W$6*$W$11)</f>
        <v>2.0477423114967657E-7</v>
      </c>
      <c r="M50" s="3">
        <f t="shared" ref="M50:M52" si="49">L50/10000</f>
        <v>2.0477423114967657E-11</v>
      </c>
    </row>
    <row r="51" spans="1:16">
      <c r="C51" s="16">
        <f t="shared" si="47"/>
        <v>8.6999999999999993</v>
      </c>
      <c r="D51" s="16">
        <f t="shared" si="47"/>
        <v>3</v>
      </c>
      <c r="E51" s="16">
        <v>25.5</v>
      </c>
      <c r="F51" s="16">
        <v>30</v>
      </c>
      <c r="G51" s="7">
        <f t="shared" si="48"/>
        <v>1.0194607453257116</v>
      </c>
      <c r="H51" s="6">
        <f t="shared" si="45"/>
        <v>9.5781520935958025E-3</v>
      </c>
      <c r="I51" s="13">
        <f>I50</f>
        <v>3</v>
      </c>
      <c r="J51" s="13">
        <v>85</v>
      </c>
      <c r="K51" s="3">
        <f t="shared" si="46"/>
        <v>1.0638352018435455E-2</v>
      </c>
      <c r="L51" s="3">
        <f>(K51*$W$7)/($W$6*$W$11)</f>
        <v>1.95137796742633E-7</v>
      </c>
      <c r="M51" s="3">
        <f t="shared" si="49"/>
        <v>1.9513779674263299E-11</v>
      </c>
    </row>
    <row r="52" spans="1:16">
      <c r="C52" s="16">
        <f t="shared" si="47"/>
        <v>8.6999999999999993</v>
      </c>
      <c r="D52" s="16">
        <f t="shared" si="47"/>
        <v>3</v>
      </c>
      <c r="E52" s="16">
        <v>25.5</v>
      </c>
      <c r="F52" s="16">
        <v>30</v>
      </c>
      <c r="G52" s="7">
        <f t="shared" si="48"/>
        <v>1.0194607453257116</v>
      </c>
      <c r="H52" s="6">
        <f t="shared" si="45"/>
        <v>9.5781520935958025E-3</v>
      </c>
      <c r="I52" s="13">
        <f>I51</f>
        <v>3</v>
      </c>
      <c r="J52" s="13">
        <v>75</v>
      </c>
      <c r="K52" s="3">
        <f t="shared" si="46"/>
        <v>1.2056798954226846E-2</v>
      </c>
      <c r="L52" s="3">
        <f>(K52*$W$7)/($W$6*$W$11)</f>
        <v>2.2115616964165067E-7</v>
      </c>
      <c r="M52" s="3">
        <f t="shared" si="49"/>
        <v>2.2115616964165069E-11</v>
      </c>
    </row>
    <row r="53" spans="1:16">
      <c r="A53" s="14" t="s">
        <v>97</v>
      </c>
      <c r="B53" s="15">
        <v>42896</v>
      </c>
      <c r="C53" s="14">
        <v>4.3</v>
      </c>
      <c r="D53" s="14">
        <v>3.5</v>
      </c>
      <c r="E53" s="14">
        <v>25.5</v>
      </c>
      <c r="F53" s="14">
        <v>30</v>
      </c>
      <c r="G53" s="18">
        <f>1.00092+0.000773*F53+(-0.0000254*E53^1.5)+(-0.00000212*E53^2)</f>
        <v>1.0194607453257116</v>
      </c>
      <c r="H53" s="19">
        <f t="shared" ref="H53:H56" si="50">(1.80109+(-0.06975*E53)+(0.0067*E53^1.5)+(0.00242*F53))*0.01</f>
        <v>9.5781520935958025E-3</v>
      </c>
      <c r="I53" s="14">
        <v>3</v>
      </c>
      <c r="J53" s="14">
        <v>25</v>
      </c>
      <c r="K53" s="3">
        <f t="shared" ref="K53:K56" si="51">(I53*C53)/(D53*$W$8*J53)</f>
        <v>1.5323419360544465E-2</v>
      </c>
      <c r="L53" s="3">
        <f>(K53*$H$5)/($G$5*$W$11)</f>
        <v>1.6509215864048433E-7</v>
      </c>
      <c r="M53" s="3">
        <f>L53/10000</f>
        <v>1.6509215864048433E-11</v>
      </c>
      <c r="N53" s="4">
        <f>(((D53*$G53)/1000)*9.81)*10000</f>
        <v>350.03184690758303</v>
      </c>
      <c r="O53" s="12">
        <f>AVERAGE(M53:M56)</f>
        <v>2.5793527235708307E-11</v>
      </c>
      <c r="P53" s="12">
        <f>STDEV(M53:M56)</f>
        <v>6.214114061549416E-12</v>
      </c>
    </row>
    <row r="54" spans="1:16">
      <c r="C54" s="16">
        <f t="shared" ref="C54:D56" si="52">C53</f>
        <v>4.3</v>
      </c>
      <c r="D54" s="16">
        <f t="shared" si="52"/>
        <v>3.5</v>
      </c>
      <c r="E54" s="16">
        <v>25.5</v>
      </c>
      <c r="F54" s="16">
        <v>30</v>
      </c>
      <c r="G54" s="7">
        <f t="shared" ref="G54:G56" si="53">1.00092+0.000773*F54+(-0.0000254*E54^1.5)+(-0.00000212*E54^2)</f>
        <v>1.0194607453257116</v>
      </c>
      <c r="H54" s="6">
        <f t="shared" si="50"/>
        <v>9.5781520935958025E-3</v>
      </c>
      <c r="I54" s="13">
        <f>I53</f>
        <v>3</v>
      </c>
      <c r="J54" s="13">
        <v>24</v>
      </c>
      <c r="K54" s="3">
        <f t="shared" si="51"/>
        <v>1.5961895167233817E-2</v>
      </c>
      <c r="L54" s="3">
        <f>(K54*$W$7)/($W$6*$W$11)</f>
        <v>2.9278680094184055E-7</v>
      </c>
      <c r="M54" s="3">
        <f t="shared" ref="M54:M56" si="54">L54/10000</f>
        <v>2.9278680094184053E-11</v>
      </c>
    </row>
    <row r="55" spans="1:16">
      <c r="C55" s="16">
        <f t="shared" si="52"/>
        <v>4.3</v>
      </c>
      <c r="D55" s="16">
        <f t="shared" si="52"/>
        <v>3.5</v>
      </c>
      <c r="E55" s="16">
        <v>25.5</v>
      </c>
      <c r="F55" s="16">
        <v>30</v>
      </c>
      <c r="G55" s="7">
        <f t="shared" si="53"/>
        <v>1.0194607453257116</v>
      </c>
      <c r="H55" s="6">
        <f t="shared" si="50"/>
        <v>9.5781520935958025E-3</v>
      </c>
      <c r="I55" s="13">
        <f>I54</f>
        <v>3</v>
      </c>
      <c r="J55" s="13">
        <v>25</v>
      </c>
      <c r="K55" s="3">
        <f t="shared" si="51"/>
        <v>1.5323419360544465E-2</v>
      </c>
      <c r="L55" s="3">
        <f>(K55*$W$7)/($W$6*$W$11)</f>
        <v>2.8107532890416687E-7</v>
      </c>
      <c r="M55" s="3">
        <f t="shared" si="54"/>
        <v>2.8107532890416687E-11</v>
      </c>
    </row>
    <row r="56" spans="1:16">
      <c r="C56" s="16">
        <f t="shared" si="52"/>
        <v>4.3</v>
      </c>
      <c r="D56" s="16">
        <f t="shared" si="52"/>
        <v>3.5</v>
      </c>
      <c r="E56" s="16">
        <v>25.5</v>
      </c>
      <c r="F56" s="16">
        <v>30</v>
      </c>
      <c r="G56" s="7">
        <f t="shared" si="53"/>
        <v>1.0194607453257116</v>
      </c>
      <c r="H56" s="6">
        <f t="shared" si="50"/>
        <v>9.5781520935958025E-3</v>
      </c>
      <c r="I56" s="13">
        <f>I55</f>
        <v>3</v>
      </c>
      <c r="J56" s="13">
        <v>24</v>
      </c>
      <c r="K56" s="3">
        <f t="shared" si="51"/>
        <v>1.5961895167233817E-2</v>
      </c>
      <c r="L56" s="3">
        <f>(K56*$W$7)/($W$6*$W$11)</f>
        <v>2.9278680094184055E-7</v>
      </c>
      <c r="M56" s="3">
        <f t="shared" si="54"/>
        <v>2.9278680094184053E-11</v>
      </c>
    </row>
    <row r="57" spans="1:16">
      <c r="A57" s="14" t="s">
        <v>117</v>
      </c>
      <c r="B57" s="15">
        <v>42896</v>
      </c>
      <c r="C57" s="14">
        <v>7</v>
      </c>
      <c r="D57" s="14">
        <v>3</v>
      </c>
      <c r="E57" s="14">
        <v>25.5</v>
      </c>
      <c r="F57" s="14">
        <v>30</v>
      </c>
      <c r="G57" s="18">
        <f>1.00092+0.000773*F57+(-0.0000254*E57^1.5)+(-0.00000212*E57^2)</f>
        <v>1.0194607453257116</v>
      </c>
      <c r="H57" s="19">
        <f>(1.80109+(-0.06975*E57)+(0.0067*E57^1.5)+(0.00242*F57))*0.01</f>
        <v>9.5781520935958025E-3</v>
      </c>
      <c r="I57" s="14">
        <v>3</v>
      </c>
      <c r="J57" s="14">
        <v>40</v>
      </c>
      <c r="K57" s="3">
        <f>(I57*C57)/(D57*$W$8*J57)</f>
        <v>1.8189136353359468E-2</v>
      </c>
      <c r="L57" s="3">
        <f>(K57*$H$5)/($G$5*$W$11)</f>
        <v>1.9596695187460594E-7</v>
      </c>
      <c r="M57" s="3">
        <f>L57/10000</f>
        <v>1.9596695187460595E-11</v>
      </c>
      <c r="N57" s="4">
        <f>(((D57*$G57)/1000)*9.81)*10000</f>
        <v>300.0272973493569</v>
      </c>
      <c r="O57" s="12">
        <f>AVERAGE(M57:M60)</f>
        <v>2.9932664578994511E-11</v>
      </c>
      <c r="P57" s="12">
        <f>STDEV(M57:M60)</f>
        <v>6.9242689373011581E-12</v>
      </c>
    </row>
    <row r="58" spans="1:16">
      <c r="C58" s="16">
        <f t="shared" ref="C58:D60" si="55">C57</f>
        <v>7</v>
      </c>
      <c r="D58" s="16">
        <f t="shared" si="55"/>
        <v>3</v>
      </c>
      <c r="E58" s="16">
        <v>25.5</v>
      </c>
      <c r="F58" s="16">
        <v>30</v>
      </c>
      <c r="G58" s="7">
        <f t="shared" ref="G58:G60" si="56">1.00092+0.000773*F58+(-0.0000254*E58^1.5)+(-0.00000212*E58^2)</f>
        <v>1.0194607453257116</v>
      </c>
      <c r="H58" s="6">
        <f>(1.80109+(-0.06975*E58)+(0.0067*E58^1.5)+(0.00242*F58))*0.01</f>
        <v>9.5781520935958025E-3</v>
      </c>
      <c r="I58" s="13">
        <f>I57</f>
        <v>3</v>
      </c>
      <c r="J58" s="13">
        <v>40</v>
      </c>
      <c r="K58" s="3">
        <f>(I58*C58)/(D58*$W$8*J58)</f>
        <v>1.8189136353359468E-2</v>
      </c>
      <c r="L58" s="3">
        <f>(K58*$W$7)/($W$6*$W$11)</f>
        <v>3.3364077316628338E-7</v>
      </c>
      <c r="M58" s="3">
        <f t="shared" ref="M58:M60" si="57">L58/10000</f>
        <v>3.336407731662834E-11</v>
      </c>
    </row>
    <row r="59" spans="1:16">
      <c r="C59" s="16">
        <f t="shared" si="55"/>
        <v>7</v>
      </c>
      <c r="D59" s="16">
        <f t="shared" si="55"/>
        <v>3</v>
      </c>
      <c r="E59" s="16">
        <v>25.5</v>
      </c>
      <c r="F59" s="16">
        <v>30</v>
      </c>
      <c r="G59" s="7">
        <f t="shared" si="56"/>
        <v>1.0194607453257116</v>
      </c>
      <c r="H59" s="6">
        <f>(1.80109+(-0.06975*E59)+(0.0067*E59^1.5)+(0.00242*F59))*0.01</f>
        <v>9.5781520935958025E-3</v>
      </c>
      <c r="I59" s="13">
        <f>I58</f>
        <v>3</v>
      </c>
      <c r="J59" s="13">
        <v>41</v>
      </c>
      <c r="K59" s="3">
        <f>(I59*C59)/(D59*$W$8*J59)</f>
        <v>1.7745498881326309E-2</v>
      </c>
      <c r="L59" s="3">
        <f>(K59*$W$7)/($W$6*$W$11)</f>
        <v>3.2550319333295937E-7</v>
      </c>
      <c r="M59" s="3">
        <f t="shared" si="57"/>
        <v>3.2550319333295939E-11</v>
      </c>
    </row>
    <row r="60" spans="1:16">
      <c r="C60" s="16">
        <f t="shared" si="55"/>
        <v>7</v>
      </c>
      <c r="D60" s="16">
        <f t="shared" si="55"/>
        <v>3</v>
      </c>
      <c r="E60" s="16">
        <v>25.5</v>
      </c>
      <c r="F60" s="16">
        <v>30</v>
      </c>
      <c r="G60" s="7">
        <f t="shared" si="56"/>
        <v>1.0194607453257116</v>
      </c>
      <c r="H60" s="6">
        <f>(1.80109+(-0.06975*E60)+(0.0067*E60^1.5)+(0.00242*F60))*0.01</f>
        <v>9.5781520935958025E-3</v>
      </c>
      <c r="I60" s="13">
        <f>I59</f>
        <v>3</v>
      </c>
      <c r="J60" s="13">
        <v>39</v>
      </c>
      <c r="K60" s="3">
        <f>(I60*C60)/(D60*$W$8*J60)</f>
        <v>1.8655524464984072E-2</v>
      </c>
      <c r="L60" s="3">
        <f>(K60*$W$7)/($W$6*$W$11)</f>
        <v>3.4219566478593172E-7</v>
      </c>
      <c r="M60" s="3">
        <f t="shared" si="57"/>
        <v>3.4219566478593171E-11</v>
      </c>
    </row>
    <row r="61" spans="1:16">
      <c r="A61" s="14" t="s">
        <v>116</v>
      </c>
      <c r="B61" s="15">
        <v>42896</v>
      </c>
      <c r="C61" s="14">
        <v>13</v>
      </c>
      <c r="D61" s="14">
        <v>3.3</v>
      </c>
      <c r="E61" s="14">
        <v>25.5</v>
      </c>
      <c r="F61" s="14">
        <v>30</v>
      </c>
      <c r="G61" s="18">
        <f>1.00092+0.000773*F61+(-0.0000254*E61^1.5)+(-0.00000212*E61^2)</f>
        <v>1.0194607453257116</v>
      </c>
      <c r="H61" s="19">
        <f t="shared" ref="H61:H64" si="58">(1.80109+(-0.06975*E61)+(0.0067*E61^1.5)+(0.00242*F61))*0.01</f>
        <v>9.5781520935958025E-3</v>
      </c>
      <c r="I61" s="14">
        <v>3</v>
      </c>
      <c r="J61" s="14">
        <v>220</v>
      </c>
      <c r="K61" s="3">
        <f t="shared" ref="K61:K64" si="59">(I61*C61)/(D61*$W$8*J61)</f>
        <v>5.583442091940333E-3</v>
      </c>
      <c r="L61" s="3">
        <f>(K61*$H$5)/($G$5*$W$11)</f>
        <v>6.015514461322024E-8</v>
      </c>
      <c r="M61" s="3">
        <f>L61/10000</f>
        <v>6.0155144613220244E-12</v>
      </c>
      <c r="N61" s="4">
        <f>(((D61*$G61)/1000)*9.81)*10000</f>
        <v>330.03002708429261</v>
      </c>
      <c r="O61" s="12">
        <f>AVERAGE(M61:M64)</f>
        <v>9.5513597792767104E-12</v>
      </c>
      <c r="P61" s="12">
        <f>STDEV(M61:M64)</f>
        <v>2.3587065947418239E-12</v>
      </c>
    </row>
    <row r="62" spans="1:16">
      <c r="C62" s="16">
        <f t="shared" ref="C62:D64" si="60">C61</f>
        <v>13</v>
      </c>
      <c r="D62" s="16">
        <f t="shared" si="60"/>
        <v>3.3</v>
      </c>
      <c r="E62" s="16">
        <v>25.5</v>
      </c>
      <c r="F62" s="16">
        <v>30</v>
      </c>
      <c r="G62" s="7">
        <f t="shared" ref="G62:G64" si="61">1.00092+0.000773*F62+(-0.0000254*E62^1.5)+(-0.00000212*E62^2)</f>
        <v>1.0194607453257116</v>
      </c>
      <c r="H62" s="6">
        <f t="shared" si="58"/>
        <v>9.5781520935958025E-3</v>
      </c>
      <c r="I62" s="13">
        <f>I61</f>
        <v>3</v>
      </c>
      <c r="J62" s="13">
        <v>210</v>
      </c>
      <c r="K62" s="3">
        <f t="shared" si="59"/>
        <v>5.8493202867946348E-3</v>
      </c>
      <c r="L62" s="3">
        <f>(K62*$W$7)/($W$6*$W$11)</f>
        <v>1.0729326038742571E-7</v>
      </c>
      <c r="M62" s="3">
        <f t="shared" ref="M62:M64" si="62">L62/10000</f>
        <v>1.0729326038742571E-11</v>
      </c>
    </row>
    <row r="63" spans="1:16">
      <c r="C63" s="16">
        <f t="shared" si="60"/>
        <v>13</v>
      </c>
      <c r="D63" s="16">
        <f t="shared" si="60"/>
        <v>3.3</v>
      </c>
      <c r="E63" s="16">
        <v>25.5</v>
      </c>
      <c r="F63" s="16">
        <v>30</v>
      </c>
      <c r="G63" s="7">
        <f t="shared" si="61"/>
        <v>1.0194607453257116</v>
      </c>
      <c r="H63" s="6">
        <f t="shared" si="58"/>
        <v>9.5781520935958025E-3</v>
      </c>
      <c r="I63" s="13">
        <f>I62</f>
        <v>3</v>
      </c>
      <c r="J63" s="13">
        <v>208</v>
      </c>
      <c r="K63" s="3">
        <f t="shared" si="59"/>
        <v>5.9055637510907364E-3</v>
      </c>
      <c r="L63" s="3">
        <f>(K63*$W$7)/($W$6*$W$11)</f>
        <v>1.0832492635268943E-7</v>
      </c>
      <c r="M63" s="3">
        <f t="shared" si="62"/>
        <v>1.0832492635268943E-11</v>
      </c>
    </row>
    <row r="64" spans="1:16">
      <c r="C64" s="16">
        <f t="shared" si="60"/>
        <v>13</v>
      </c>
      <c r="D64" s="16">
        <f t="shared" si="60"/>
        <v>3.3</v>
      </c>
      <c r="E64" s="16">
        <v>25.5</v>
      </c>
      <c r="F64" s="16">
        <v>30</v>
      </c>
      <c r="G64" s="7">
        <f t="shared" si="61"/>
        <v>1.0194607453257116</v>
      </c>
      <c r="H64" s="6">
        <f t="shared" si="58"/>
        <v>9.5781520935958025E-3</v>
      </c>
      <c r="I64" s="13">
        <f>I63</f>
        <v>3</v>
      </c>
      <c r="J64" s="13">
        <v>212</v>
      </c>
      <c r="K64" s="3">
        <f t="shared" si="59"/>
        <v>5.7941380199380815E-3</v>
      </c>
      <c r="L64" s="3">
        <f>(K64*$W$7)/($W$6*$W$11)</f>
        <v>1.0628105981773302E-7</v>
      </c>
      <c r="M64" s="3">
        <f t="shared" si="62"/>
        <v>1.0628105981773302E-11</v>
      </c>
    </row>
    <row r="65" spans="1:16">
      <c r="A65" s="14" t="s">
        <v>79</v>
      </c>
      <c r="B65" s="15">
        <v>42896</v>
      </c>
      <c r="C65" s="14">
        <v>12</v>
      </c>
      <c r="D65" s="14">
        <v>3</v>
      </c>
      <c r="E65" s="14">
        <v>25.5</v>
      </c>
      <c r="F65" s="14">
        <v>30.9</v>
      </c>
      <c r="G65" s="18">
        <f>1.00092+0.000773*F65+(-0.0000254*E65^1.5)+(-0.00000212*E65^2)</f>
        <v>1.0201564453257115</v>
      </c>
      <c r="H65" s="19">
        <f t="shared" ref="H65:H68" si="63">(1.80109+(-0.06975*E65)+(0.0067*E65^1.5)+(0.00242*F65))*0.01</f>
        <v>9.5999320935958015E-3</v>
      </c>
      <c r="I65" s="14">
        <v>3</v>
      </c>
      <c r="J65" s="14">
        <v>69</v>
      </c>
      <c r="K65" s="3">
        <f t="shared" si="1"/>
        <v>1.8076160351164688E-2</v>
      </c>
      <c r="L65" s="3">
        <f>(K65*$H$5)/($G$5*$W$11)</f>
        <v>1.947497658381177E-7</v>
      </c>
      <c r="M65" s="3">
        <f>L65/10000</f>
        <v>1.947497658381177E-11</v>
      </c>
      <c r="N65" s="4">
        <f>(((D65*$G65)/1000)*9.81)*10000</f>
        <v>300.23204185935685</v>
      </c>
      <c r="O65" s="12">
        <f>AVERAGE(M65:M68)</f>
        <v>2.8064721708942171E-11</v>
      </c>
      <c r="P65" s="12">
        <f>STDEV(M65:M68)</f>
        <v>5.7577564173378279E-12</v>
      </c>
    </row>
    <row r="66" spans="1:16">
      <c r="C66" s="16">
        <v>12</v>
      </c>
      <c r="D66" s="16">
        <v>3</v>
      </c>
      <c r="E66" s="16">
        <v>25.5</v>
      </c>
      <c r="F66" s="16">
        <v>30.9</v>
      </c>
      <c r="G66" s="7">
        <f t="shared" ref="G66:G68" si="64">1.00092+0.000773*F66+(-0.0000254*E66^1.5)+(-0.00000212*E66^2)</f>
        <v>1.0201564453257115</v>
      </c>
      <c r="H66" s="6">
        <f t="shared" si="63"/>
        <v>9.5999320935958015E-3</v>
      </c>
      <c r="I66" s="13">
        <f>I65</f>
        <v>3</v>
      </c>
      <c r="J66" s="13">
        <v>75</v>
      </c>
      <c r="K66" s="3">
        <f t="shared" si="1"/>
        <v>1.6630067523071515E-2</v>
      </c>
      <c r="L66" s="3">
        <f>(K66*$W$7)/($W$6*$W$11)</f>
        <v>3.0504299260917343E-7</v>
      </c>
      <c r="M66" s="3">
        <f t="shared" ref="M66:M68" si="65">L66/10000</f>
        <v>3.050429926091734E-11</v>
      </c>
    </row>
    <row r="67" spans="1:16">
      <c r="C67" s="16">
        <v>12</v>
      </c>
      <c r="D67" s="16">
        <v>3</v>
      </c>
      <c r="E67" s="16">
        <v>25.5</v>
      </c>
      <c r="F67" s="16">
        <v>30.9</v>
      </c>
      <c r="G67" s="7">
        <f t="shared" si="64"/>
        <v>1.0201564453257115</v>
      </c>
      <c r="H67" s="6">
        <f t="shared" si="63"/>
        <v>9.5999320935958015E-3</v>
      </c>
      <c r="I67" s="13">
        <f>I66</f>
        <v>3</v>
      </c>
      <c r="J67" s="13">
        <v>72</v>
      </c>
      <c r="K67" s="3">
        <f t="shared" si="1"/>
        <v>1.7322987003199494E-2</v>
      </c>
      <c r="L67" s="3">
        <f>(K67*$W$7)/($W$6*$W$11)</f>
        <v>3.1775311730122231E-7</v>
      </c>
      <c r="M67" s="3">
        <f t="shared" si="65"/>
        <v>3.1775311730122232E-11</v>
      </c>
    </row>
    <row r="68" spans="1:16">
      <c r="C68" s="16">
        <v>12</v>
      </c>
      <c r="D68" s="16">
        <v>3</v>
      </c>
      <c r="E68" s="16">
        <v>25.5</v>
      </c>
      <c r="F68" s="16">
        <v>30.9</v>
      </c>
      <c r="G68" s="7">
        <f t="shared" si="64"/>
        <v>1.0201564453257115</v>
      </c>
      <c r="H68" s="6">
        <f t="shared" si="63"/>
        <v>9.5999320935958015E-3</v>
      </c>
      <c r="I68" s="13">
        <f>I67</f>
        <v>3</v>
      </c>
      <c r="J68" s="13">
        <v>75</v>
      </c>
      <c r="K68" s="3">
        <f t="shared" si="1"/>
        <v>1.6630067523071515E-2</v>
      </c>
      <c r="L68" s="3">
        <f>(K68*$W$7)/($W$6*$W$11)</f>
        <v>3.0504299260917343E-7</v>
      </c>
      <c r="M68" s="3">
        <f t="shared" si="65"/>
        <v>3.050429926091734E-11</v>
      </c>
    </row>
    <row r="69" spans="1:16">
      <c r="A69" s="14" t="s">
        <v>126</v>
      </c>
      <c r="B69" s="15">
        <v>42896</v>
      </c>
      <c r="C69" s="14">
        <v>11</v>
      </c>
      <c r="D69" s="14">
        <v>3</v>
      </c>
      <c r="E69" s="14">
        <v>25.5</v>
      </c>
      <c r="F69" s="14">
        <v>30</v>
      </c>
      <c r="G69" s="18">
        <f>1.00092+0.000773*F69+(-0.0000254*E69^1.5)+(-0.00000212*E69^2)</f>
        <v>1.0194607453257116</v>
      </c>
      <c r="H69" s="19">
        <f t="shared" ref="H69:H72" si="66">(1.80109+(-0.06975*E69)+(0.0067*E69^1.5)+(0.00242*F69))*0.01</f>
        <v>9.5781520935958025E-3</v>
      </c>
      <c r="I69" s="14">
        <v>3</v>
      </c>
      <c r="J69" s="14">
        <v>100</v>
      </c>
      <c r="K69" s="3">
        <f t="shared" ref="K69:K72" si="67">(I69*C69)/(D69*$W$8*J69)</f>
        <v>1.1433171422111666E-2</v>
      </c>
      <c r="L69" s="3">
        <f>(K69*$H$5)/($G$5*$W$11)</f>
        <v>1.2317922689260943E-7</v>
      </c>
      <c r="M69" s="3">
        <f>L69/10000</f>
        <v>1.2317922689260942E-11</v>
      </c>
      <c r="N69" s="4">
        <f>(((D69*$G69)/1000)*9.81)*10000</f>
        <v>300.0272973493569</v>
      </c>
      <c r="O69" s="12">
        <f>AVERAGE(M69:M72)</f>
        <v>1.876054583555451E-11</v>
      </c>
      <c r="P69" s="12">
        <f>STDEV(M69:M72)</f>
        <v>4.3099279070266873E-12</v>
      </c>
    </row>
    <row r="70" spans="1:16">
      <c r="C70" s="16">
        <f t="shared" ref="C70:D72" si="68">C69</f>
        <v>11</v>
      </c>
      <c r="D70" s="16">
        <f t="shared" si="68"/>
        <v>3</v>
      </c>
      <c r="E70" s="16">
        <v>25.5</v>
      </c>
      <c r="F70" s="16">
        <v>30</v>
      </c>
      <c r="G70" s="7">
        <f t="shared" ref="G70:G72" si="69">1.00092+0.000773*F70+(-0.0000254*E70^1.5)+(-0.00000212*E70^2)</f>
        <v>1.0194607453257116</v>
      </c>
      <c r="H70" s="6">
        <f t="shared" si="66"/>
        <v>9.5781520935958025E-3</v>
      </c>
      <c r="I70" s="13">
        <f>I69</f>
        <v>3</v>
      </c>
      <c r="J70" s="13">
        <v>102</v>
      </c>
      <c r="K70" s="3">
        <f t="shared" si="67"/>
        <v>1.1208991590305556E-2</v>
      </c>
      <c r="L70" s="3">
        <f>(K70*$W$7)/($W$6*$W$11)</f>
        <v>2.0560495825373211E-7</v>
      </c>
      <c r="M70" s="3">
        <f t="shared" ref="M70:M72" si="70">L70/10000</f>
        <v>2.0560495825373209E-11</v>
      </c>
    </row>
    <row r="71" spans="1:16">
      <c r="C71" s="16">
        <f t="shared" si="68"/>
        <v>11</v>
      </c>
      <c r="D71" s="16">
        <f t="shared" si="68"/>
        <v>3</v>
      </c>
      <c r="E71" s="16">
        <v>25.5</v>
      </c>
      <c r="F71" s="16">
        <v>30</v>
      </c>
      <c r="G71" s="7">
        <f t="shared" si="69"/>
        <v>1.0194607453257116</v>
      </c>
      <c r="H71" s="6">
        <f t="shared" si="66"/>
        <v>9.5781520935958025E-3</v>
      </c>
      <c r="I71" s="13">
        <f>I70</f>
        <v>3</v>
      </c>
      <c r="J71" s="13">
        <v>101</v>
      </c>
      <c r="K71" s="3">
        <f t="shared" si="67"/>
        <v>1.1319971705061055E-2</v>
      </c>
      <c r="L71" s="3">
        <f>(K71*$W$7)/($W$6*$W$11)</f>
        <v>2.076406509097096E-7</v>
      </c>
      <c r="M71" s="3">
        <f t="shared" si="70"/>
        <v>2.0764065090970961E-11</v>
      </c>
    </row>
    <row r="72" spans="1:16">
      <c r="C72" s="16">
        <f t="shared" si="68"/>
        <v>11</v>
      </c>
      <c r="D72" s="16">
        <f t="shared" si="68"/>
        <v>3</v>
      </c>
      <c r="E72" s="16">
        <v>25.5</v>
      </c>
      <c r="F72" s="16">
        <v>30</v>
      </c>
      <c r="G72" s="7">
        <f t="shared" si="69"/>
        <v>1.0194607453257116</v>
      </c>
      <c r="H72" s="6">
        <f t="shared" si="66"/>
        <v>9.5781520935958025E-3</v>
      </c>
      <c r="I72" s="13">
        <f>I71</f>
        <v>3</v>
      </c>
      <c r="J72" s="13">
        <v>98</v>
      </c>
      <c r="K72" s="3">
        <f t="shared" si="67"/>
        <v>1.1666501451134353E-2</v>
      </c>
      <c r="L72" s="3">
        <f>(K72*$W$7)/($W$6*$W$11)</f>
        <v>2.139969973661293E-7</v>
      </c>
      <c r="M72" s="3">
        <f t="shared" si="70"/>
        <v>2.139969973661293E-11</v>
      </c>
    </row>
    <row r="73" spans="1:16">
      <c r="A73" s="14" t="s">
        <v>80</v>
      </c>
      <c r="B73" s="15">
        <v>42896</v>
      </c>
      <c r="C73" s="14">
        <v>10.5</v>
      </c>
      <c r="D73" s="14">
        <v>3</v>
      </c>
      <c r="E73" s="14">
        <v>25.5</v>
      </c>
      <c r="F73" s="14">
        <v>30.9</v>
      </c>
      <c r="G73" s="18">
        <f>1.00092+0.000773*F73+(-0.0000254*E73^1.5)+(-0.00000212*E73^2)</f>
        <v>1.0201564453257115</v>
      </c>
      <c r="H73" s="19">
        <f t="shared" ref="H73:H76" si="71">(1.80109+(-0.06975*E73)+(0.0067*E73^1.5)+(0.00242*F73))*0.01</f>
        <v>9.5999320935958015E-3</v>
      </c>
      <c r="I73" s="14">
        <v>3</v>
      </c>
      <c r="J73" s="14">
        <v>70</v>
      </c>
      <c r="K73" s="3">
        <f t="shared" si="1"/>
        <v>1.5590688302879544E-2</v>
      </c>
      <c r="L73" s="3">
        <f>(K73*$H$5)/($G$5*$W$11)</f>
        <v>1.6797167303537651E-7</v>
      </c>
      <c r="M73" s="3">
        <f>L73/10000</f>
        <v>1.679716730353765E-11</v>
      </c>
      <c r="N73" s="4">
        <f>(((D73*$G73)/1000)*9.81)*10000</f>
        <v>300.23204185935685</v>
      </c>
      <c r="O73" s="12">
        <f>AVERAGE(M73:M76)</f>
        <v>2.4099857069131365E-11</v>
      </c>
      <c r="P73" s="12">
        <f>STDEV(M73:M76)</f>
        <v>5.0841820215230753E-12</v>
      </c>
    </row>
    <row r="74" spans="1:16">
      <c r="C74" s="16">
        <v>10.5</v>
      </c>
      <c r="D74" s="16">
        <v>3</v>
      </c>
      <c r="E74" s="16">
        <v>25.5</v>
      </c>
      <c r="F74" s="16">
        <v>30.9</v>
      </c>
      <c r="G74" s="7">
        <f t="shared" ref="G74:G76" si="72">1.00092+0.000773*F74+(-0.0000254*E74^1.5)+(-0.00000212*E74^2)</f>
        <v>1.0201564453257115</v>
      </c>
      <c r="H74" s="6">
        <f t="shared" si="71"/>
        <v>9.5999320935958015E-3</v>
      </c>
      <c r="I74" s="13">
        <f>I73</f>
        <v>3</v>
      </c>
      <c r="J74" s="13">
        <v>78</v>
      </c>
      <c r="K74" s="3">
        <f t="shared" si="1"/>
        <v>1.3991643348738054E-2</v>
      </c>
      <c r="L74" s="3">
        <f>(K74*$W$7)/($W$6*$W$11)</f>
        <v>2.5664674858944882E-7</v>
      </c>
      <c r="M74" s="3">
        <f t="shared" ref="M74:M76" si="73">L74/10000</f>
        <v>2.5664674858944883E-11</v>
      </c>
    </row>
    <row r="75" spans="1:16">
      <c r="C75" s="16">
        <v>10.5</v>
      </c>
      <c r="D75" s="16">
        <v>3</v>
      </c>
      <c r="E75" s="16">
        <v>25.5</v>
      </c>
      <c r="F75" s="16">
        <v>30.9</v>
      </c>
      <c r="G75" s="7">
        <f t="shared" si="72"/>
        <v>1.0201564453257115</v>
      </c>
      <c r="H75" s="6">
        <f t="shared" si="71"/>
        <v>9.5999320935958015E-3</v>
      </c>
      <c r="I75" s="13">
        <f>I74</f>
        <v>3</v>
      </c>
      <c r="J75" s="13">
        <v>79</v>
      </c>
      <c r="K75" s="3">
        <f t="shared" si="1"/>
        <v>1.3814533939260356E-2</v>
      </c>
      <c r="L75" s="3">
        <f>(K75*$W$7)/($W$6*$W$11)</f>
        <v>2.5339805556932914E-7</v>
      </c>
      <c r="M75" s="3">
        <f t="shared" si="73"/>
        <v>2.5339805556932913E-11</v>
      </c>
    </row>
    <row r="76" spans="1:16">
      <c r="C76" s="16">
        <v>10.5</v>
      </c>
      <c r="D76" s="16">
        <v>3</v>
      </c>
      <c r="E76" s="16">
        <v>25.5</v>
      </c>
      <c r="F76" s="16">
        <v>30.9</v>
      </c>
      <c r="G76" s="7">
        <f t="shared" si="72"/>
        <v>1.0201564453257115</v>
      </c>
      <c r="H76" s="6">
        <f t="shared" si="71"/>
        <v>9.5999320935958015E-3</v>
      </c>
      <c r="I76" s="13">
        <f>I75</f>
        <v>3</v>
      </c>
      <c r="J76" s="13">
        <v>70</v>
      </c>
      <c r="K76" s="3">
        <f t="shared" si="1"/>
        <v>1.5590688302879544E-2</v>
      </c>
      <c r="L76" s="3">
        <f>(K76*$W$7)/($W$6*$W$11)</f>
        <v>2.8597780557110011E-7</v>
      </c>
      <c r="M76" s="3">
        <f t="shared" si="73"/>
        <v>2.8597780557110012E-11</v>
      </c>
    </row>
    <row r="77" spans="1:16">
      <c r="A77" s="14" t="s">
        <v>82</v>
      </c>
      <c r="B77" s="15">
        <v>42896</v>
      </c>
      <c r="C77" s="14">
        <v>9.5</v>
      </c>
      <c r="D77" s="14">
        <v>3</v>
      </c>
      <c r="E77" s="14">
        <v>25.5</v>
      </c>
      <c r="F77" s="14">
        <v>30.9</v>
      </c>
      <c r="G77" s="18">
        <f>1.00092+0.000773*F77+(-0.0000254*E77^1.5)+(-0.00000212*E77^2)</f>
        <v>1.0201564453257115</v>
      </c>
      <c r="H77" s="19">
        <f t="shared" ref="H77:H80" si="74">(1.80109+(-0.06975*E77)+(0.0067*E77^1.5)+(0.00242*F77))*0.01</f>
        <v>9.5999320935958015E-3</v>
      </c>
      <c r="I77" s="14">
        <v>3</v>
      </c>
      <c r="J77" s="14">
        <v>67</v>
      </c>
      <c r="K77" s="3">
        <f t="shared" si="1"/>
        <v>1.4737466554960764E-2</v>
      </c>
      <c r="L77" s="3">
        <f>(K77*$H$5)/($G$5*$W$11)</f>
        <v>1.5877919341652507E-7</v>
      </c>
      <c r="M77" s="3">
        <f>L77/10000</f>
        <v>1.5877919341652507E-11</v>
      </c>
      <c r="N77" s="4">
        <f>(((D77*$G77)/1000)*9.81)*10000</f>
        <v>300.23204185935685</v>
      </c>
      <c r="O77" s="12">
        <f>AVERAGE(M77:M80)</f>
        <v>2.4062948414203494E-11</v>
      </c>
      <c r="P77" s="12">
        <f>STDEV(M77:M80)</f>
        <v>5.5179558625914298E-12</v>
      </c>
    </row>
    <row r="78" spans="1:16">
      <c r="C78" s="16">
        <v>9.5</v>
      </c>
      <c r="D78" s="16">
        <v>3</v>
      </c>
      <c r="E78" s="16">
        <v>25.5</v>
      </c>
      <c r="F78" s="16">
        <v>30.9</v>
      </c>
      <c r="G78" s="7">
        <f t="shared" ref="G78:G80" si="75">1.00092+0.000773*F78+(-0.0000254*E78^1.5)+(-0.00000212*E78^2)</f>
        <v>1.0201564453257115</v>
      </c>
      <c r="H78" s="6">
        <f t="shared" si="74"/>
        <v>9.5999320935958015E-3</v>
      </c>
      <c r="I78" s="13">
        <f>I77</f>
        <v>3</v>
      </c>
      <c r="J78" s="13">
        <v>65</v>
      </c>
      <c r="K78" s="3">
        <f t="shared" si="1"/>
        <v>1.5190927064344172E-2</v>
      </c>
      <c r="L78" s="3">
        <f>(K78*$W$7)/($W$6*$W$11)</f>
        <v>2.7864504132568727E-7</v>
      </c>
      <c r="M78" s="3">
        <f t="shared" ref="M78:M80" si="76">L78/10000</f>
        <v>2.7864504132568728E-11</v>
      </c>
    </row>
    <row r="79" spans="1:16">
      <c r="C79" s="16">
        <v>9.5</v>
      </c>
      <c r="D79" s="16">
        <v>3</v>
      </c>
      <c r="E79" s="16">
        <v>25.5</v>
      </c>
      <c r="F79" s="16">
        <v>30.9</v>
      </c>
      <c r="G79" s="7">
        <f t="shared" si="75"/>
        <v>1.0201564453257115</v>
      </c>
      <c r="H79" s="6">
        <f t="shared" si="74"/>
        <v>9.5999320935958015E-3</v>
      </c>
      <c r="I79" s="13">
        <f>I78</f>
        <v>3</v>
      </c>
      <c r="J79" s="13">
        <v>70</v>
      </c>
      <c r="K79" s="3">
        <f t="shared" si="1"/>
        <v>1.4105860845462444E-2</v>
      </c>
      <c r="L79" s="3">
        <f>(K79*$W$7)/($W$6*$W$11)</f>
        <v>2.5874182408813812E-7</v>
      </c>
      <c r="M79" s="3">
        <f t="shared" si="76"/>
        <v>2.5874182408813811E-11</v>
      </c>
    </row>
    <row r="80" spans="1:16">
      <c r="C80" s="16">
        <v>9.5</v>
      </c>
      <c r="D80" s="16">
        <v>3</v>
      </c>
      <c r="E80" s="16">
        <v>25.5</v>
      </c>
      <c r="F80" s="16">
        <v>30.9</v>
      </c>
      <c r="G80" s="7">
        <f t="shared" si="75"/>
        <v>1.0201564453257115</v>
      </c>
      <c r="H80" s="6">
        <f t="shared" si="74"/>
        <v>9.5999320935958015E-3</v>
      </c>
      <c r="I80" s="13">
        <f>I79</f>
        <v>3</v>
      </c>
      <c r="J80" s="13">
        <v>68</v>
      </c>
      <c r="K80" s="3">
        <f t="shared" si="1"/>
        <v>1.4520739105623105E-2</v>
      </c>
      <c r="L80" s="3">
        <f>(K80*$W$7)/($W$6*$W$11)</f>
        <v>2.6635187773778929E-7</v>
      </c>
      <c r="M80" s="3">
        <f t="shared" si="76"/>
        <v>2.6635187773778929E-11</v>
      </c>
    </row>
    <row r="81" spans="1:16">
      <c r="A81" s="14" t="s">
        <v>124</v>
      </c>
      <c r="B81" s="15">
        <v>42896</v>
      </c>
      <c r="C81" s="14">
        <v>13</v>
      </c>
      <c r="D81" s="14">
        <v>3</v>
      </c>
      <c r="E81" s="14">
        <v>25.5</v>
      </c>
      <c r="F81" s="14">
        <v>30</v>
      </c>
      <c r="G81" s="18">
        <f>1.00092+0.000773*F81+(-0.0000254*E81^1.5)+(-0.00000212*E81^2)</f>
        <v>1.0194607453257116</v>
      </c>
      <c r="H81" s="19">
        <f t="shared" ref="H81:H84" si="77">(1.80109+(-0.06975*E81)+(0.0067*E81^1.5)+(0.00242*F81))*0.01</f>
        <v>9.5781520935958025E-3</v>
      </c>
      <c r="I81" s="14">
        <v>3</v>
      </c>
      <c r="J81" s="14">
        <v>121</v>
      </c>
      <c r="K81" s="3">
        <f t="shared" ref="K81:K84" si="78">(I81*C81)/(D81*$W$8*J81)</f>
        <v>1.1166884183880666E-2</v>
      </c>
      <c r="L81" s="3">
        <f>(K81*$H$5)/($G$5*$W$11)</f>
        <v>1.2031028922644048E-7</v>
      </c>
      <c r="M81" s="3">
        <f>L81/10000</f>
        <v>1.2031028922644049E-11</v>
      </c>
      <c r="N81" s="4">
        <f>(((D81*$G81)/1000)*9.81)*10000</f>
        <v>300.0272973493569</v>
      </c>
      <c r="O81" s="12">
        <f>AVERAGE(M81:M84)</f>
        <v>1.8718135579713677E-11</v>
      </c>
      <c r="P81" s="12">
        <f>STDEV(M81:M84)</f>
        <v>4.4634916658947603E-12</v>
      </c>
    </row>
    <row r="82" spans="1:16">
      <c r="C82" s="16">
        <f t="shared" ref="C82:D84" si="79">C81</f>
        <v>13</v>
      </c>
      <c r="D82" s="16">
        <f t="shared" si="79"/>
        <v>3</v>
      </c>
      <c r="E82" s="16">
        <v>25.5</v>
      </c>
      <c r="F82" s="16">
        <v>30</v>
      </c>
      <c r="G82" s="7">
        <f t="shared" ref="G82:G84" si="80">1.00092+0.000773*F82+(-0.0000254*E82^1.5)+(-0.00000212*E82^2)</f>
        <v>1.0194607453257116</v>
      </c>
      <c r="H82" s="6">
        <f t="shared" si="77"/>
        <v>9.5781520935958025E-3</v>
      </c>
      <c r="I82" s="13">
        <f>I81</f>
        <v>3</v>
      </c>
      <c r="J82" s="13">
        <v>120</v>
      </c>
      <c r="K82" s="3">
        <f t="shared" si="78"/>
        <v>1.1259941552079673E-2</v>
      </c>
      <c r="L82" s="3">
        <f>(K82*$W$7)/($W$6*$W$11)</f>
        <v>2.0653952624579453E-7</v>
      </c>
      <c r="M82" s="3">
        <f t="shared" ref="M82:M84" si="81">L82/10000</f>
        <v>2.0653952624579454E-11</v>
      </c>
    </row>
    <row r="83" spans="1:16">
      <c r="C83" s="16">
        <f t="shared" si="79"/>
        <v>13</v>
      </c>
      <c r="D83" s="16">
        <f t="shared" si="79"/>
        <v>3</v>
      </c>
      <c r="E83" s="16">
        <v>25.5</v>
      </c>
      <c r="F83" s="16">
        <v>30</v>
      </c>
      <c r="G83" s="7">
        <f t="shared" si="80"/>
        <v>1.0194607453257116</v>
      </c>
      <c r="H83" s="6">
        <f t="shared" si="77"/>
        <v>9.5781520935958025E-3</v>
      </c>
      <c r="I83" s="13">
        <f>I82</f>
        <v>3</v>
      </c>
      <c r="J83" s="13">
        <v>118</v>
      </c>
      <c r="K83" s="3">
        <f t="shared" si="78"/>
        <v>1.1450788019064073E-2</v>
      </c>
      <c r="L83" s="3">
        <f>(K83*$W$7)/($W$6*$W$11)</f>
        <v>2.100401961821639E-7</v>
      </c>
      <c r="M83" s="3">
        <f t="shared" si="81"/>
        <v>2.100401961821639E-11</v>
      </c>
    </row>
    <row r="84" spans="1:16">
      <c r="C84" s="16">
        <f t="shared" si="79"/>
        <v>13</v>
      </c>
      <c r="D84" s="16">
        <f t="shared" si="79"/>
        <v>3</v>
      </c>
      <c r="E84" s="16">
        <v>25.5</v>
      </c>
      <c r="F84" s="16">
        <v>30</v>
      </c>
      <c r="G84" s="7">
        <f t="shared" si="80"/>
        <v>1.0194607453257116</v>
      </c>
      <c r="H84" s="6">
        <f t="shared" si="77"/>
        <v>9.5781520935958025E-3</v>
      </c>
      <c r="I84" s="13">
        <f>I83</f>
        <v>3</v>
      </c>
      <c r="J84" s="13">
        <v>117</v>
      </c>
      <c r="K84" s="3">
        <f t="shared" si="78"/>
        <v>1.1548658002132995E-2</v>
      </c>
      <c r="L84" s="3">
        <f>(K84*$W$7)/($W$6*$W$11)</f>
        <v>2.1183541153414819E-7</v>
      </c>
      <c r="M84" s="3">
        <f t="shared" si="81"/>
        <v>2.118354115341482E-11</v>
      </c>
    </row>
    <row r="85" spans="1:16">
      <c r="A85" s="14" t="s">
        <v>125</v>
      </c>
      <c r="B85" s="15">
        <v>42896</v>
      </c>
      <c r="C85" s="14">
        <v>12</v>
      </c>
      <c r="D85" s="14">
        <v>3</v>
      </c>
      <c r="E85" s="14">
        <v>25.5</v>
      </c>
      <c r="F85" s="14">
        <v>30</v>
      </c>
      <c r="G85" s="18">
        <f>1.00092+0.000773*F85+(-0.0000254*E85^1.5)+(-0.00000212*E85^2)</f>
        <v>1.0194607453257116</v>
      </c>
      <c r="H85" s="19">
        <f t="shared" ref="H85:H88" si="82">(1.80109+(-0.06975*E85)+(0.0067*E85^1.5)+(0.00242*F85))*0.01</f>
        <v>9.5781520935958025E-3</v>
      </c>
      <c r="I85" s="14">
        <v>3</v>
      </c>
      <c r="J85" s="14">
        <v>149</v>
      </c>
      <c r="K85" s="3">
        <f t="shared" ref="K85:K88" si="83">(I85*C85)/(D85*$W$8*J85)</f>
        <v>8.3708393572507617E-3</v>
      </c>
      <c r="L85" s="3">
        <f>(K85*$H$5)/($G$5*$W$11)</f>
        <v>9.018613317335652E-8</v>
      </c>
      <c r="M85" s="3">
        <f>L85/10000</f>
        <v>9.0186133173356514E-12</v>
      </c>
      <c r="N85" s="4">
        <f>(((D85*$G85)/1000)*9.81)*10000</f>
        <v>300.0272973493569</v>
      </c>
      <c r="O85" s="12">
        <f>AVERAGE(M85:M88)</f>
        <v>1.3115217792651304E-11</v>
      </c>
      <c r="P85" s="12">
        <f>STDEV(M85:M88)</f>
        <v>2.8121156476668222E-12</v>
      </c>
    </row>
    <row r="86" spans="1:16">
      <c r="C86" s="16">
        <f t="shared" ref="C86:D88" si="84">C85</f>
        <v>12</v>
      </c>
      <c r="D86" s="16">
        <f t="shared" si="84"/>
        <v>3</v>
      </c>
      <c r="E86" s="16">
        <v>25.5</v>
      </c>
      <c r="F86" s="16">
        <v>30</v>
      </c>
      <c r="G86" s="7">
        <f t="shared" ref="G86:G88" si="85">1.00092+0.000773*F86+(-0.0000254*E86^1.5)+(-0.00000212*E86^2)</f>
        <v>1.0194607453257116</v>
      </c>
      <c r="H86" s="6">
        <f t="shared" si="82"/>
        <v>9.5781520935958025E-3</v>
      </c>
      <c r="I86" s="13">
        <f>I85</f>
        <v>3</v>
      </c>
      <c r="J86" s="13">
        <v>157</v>
      </c>
      <c r="K86" s="3">
        <f t="shared" si="83"/>
        <v>7.9442997721679218E-3</v>
      </c>
      <c r="L86" s="3">
        <f>(K86*$W$7)/($W$6*$W$11)</f>
        <v>1.4572117481329942E-7</v>
      </c>
      <c r="M86" s="3">
        <f t="shared" ref="M86:M88" si="86">L86/10000</f>
        <v>1.4572117481329941E-11</v>
      </c>
    </row>
    <row r="87" spans="1:16">
      <c r="C87" s="16">
        <f t="shared" si="84"/>
        <v>12</v>
      </c>
      <c r="D87" s="16">
        <f t="shared" si="84"/>
        <v>3</v>
      </c>
      <c r="E87" s="16">
        <v>25.5</v>
      </c>
      <c r="F87" s="16">
        <v>30</v>
      </c>
      <c r="G87" s="7">
        <f t="shared" si="85"/>
        <v>1.0194607453257116</v>
      </c>
      <c r="H87" s="6">
        <f t="shared" si="82"/>
        <v>9.5781520935958025E-3</v>
      </c>
      <c r="I87" s="13">
        <f>I86</f>
        <v>3</v>
      </c>
      <c r="J87" s="13">
        <v>168</v>
      </c>
      <c r="K87" s="3">
        <f t="shared" si="83"/>
        <v>7.4241372870854977E-3</v>
      </c>
      <c r="L87" s="3">
        <f>(K87*$W$7)/($W$6*$W$11)</f>
        <v>1.3617990741480956E-7</v>
      </c>
      <c r="M87" s="3">
        <f t="shared" si="86"/>
        <v>1.3617990741480956E-11</v>
      </c>
    </row>
    <row r="88" spans="1:16">
      <c r="C88" s="16">
        <f t="shared" si="84"/>
        <v>12</v>
      </c>
      <c r="D88" s="16">
        <f t="shared" si="84"/>
        <v>3</v>
      </c>
      <c r="E88" s="16">
        <v>25.5</v>
      </c>
      <c r="F88" s="16">
        <v>30</v>
      </c>
      <c r="G88" s="7">
        <f t="shared" si="85"/>
        <v>1.0194607453257116</v>
      </c>
      <c r="H88" s="6">
        <f t="shared" si="82"/>
        <v>9.5781520935958025E-3</v>
      </c>
      <c r="I88" s="13">
        <f>I87</f>
        <v>3</v>
      </c>
      <c r="J88" s="13">
        <v>150</v>
      </c>
      <c r="K88" s="3">
        <f t="shared" si="83"/>
        <v>8.3150337615357575E-3</v>
      </c>
      <c r="L88" s="3">
        <f>(K88*$W$7)/($W$6*$W$11)</f>
        <v>1.5252149630458671E-7</v>
      </c>
      <c r="M88" s="3">
        <f t="shared" si="86"/>
        <v>1.525214963045867E-11</v>
      </c>
    </row>
    <row r="89" spans="1:16">
      <c r="A89" s="14" t="s">
        <v>122</v>
      </c>
      <c r="B89" s="15">
        <v>42896</v>
      </c>
      <c r="C89" s="14">
        <v>10.5</v>
      </c>
      <c r="D89" s="14">
        <v>3</v>
      </c>
      <c r="E89" s="14">
        <v>25.5</v>
      </c>
      <c r="F89" s="14">
        <v>30</v>
      </c>
      <c r="G89" s="18">
        <f>1.00092+0.000773*F89+(-0.0000254*E89^1.5)+(-0.00000212*E89^2)</f>
        <v>1.0194607453257116</v>
      </c>
      <c r="H89" s="19">
        <f t="shared" ref="H89:H92" si="87">(1.80109+(-0.06975*E89)+(0.0067*E89^1.5)+(0.00242*F89))*0.01</f>
        <v>9.5781520935958025E-3</v>
      </c>
      <c r="I89" s="14">
        <v>3</v>
      </c>
      <c r="J89" s="14">
        <v>165</v>
      </c>
      <c r="K89" s="3">
        <f t="shared" ref="K89:K92" si="88">(I89*C89)/(D89*$W$8*J89)</f>
        <v>6.6142314012216244E-3</v>
      </c>
      <c r="L89" s="3">
        <f>(K89*$H$5)/($G$5*$W$11)</f>
        <v>7.1260709772583961E-8</v>
      </c>
      <c r="M89" s="3">
        <f>L89/10000</f>
        <v>7.126070977258396E-12</v>
      </c>
      <c r="N89" s="4">
        <f>(((D89*$G89)/1000)*9.81)*10000</f>
        <v>300.0272973493569</v>
      </c>
      <c r="O89" s="12">
        <f>AVERAGE(M89:M92)</f>
        <v>1.0677258366413017E-11</v>
      </c>
      <c r="P89" s="12">
        <f>STDEV(M89:M92)</f>
        <v>2.46044876068621E-12</v>
      </c>
    </row>
    <row r="90" spans="1:16">
      <c r="C90" s="16">
        <f t="shared" ref="C90:D92" si="89">C89</f>
        <v>10.5</v>
      </c>
      <c r="D90" s="16">
        <f t="shared" si="89"/>
        <v>3</v>
      </c>
      <c r="E90" s="16">
        <v>25.5</v>
      </c>
      <c r="F90" s="16">
        <v>30</v>
      </c>
      <c r="G90" s="7">
        <f t="shared" ref="G90:G92" si="90">1.00092+0.000773*F90+(-0.0000254*E90^1.5)+(-0.00000212*E90^2)</f>
        <v>1.0194607453257116</v>
      </c>
      <c r="H90" s="6">
        <f t="shared" si="87"/>
        <v>9.5781520935958025E-3</v>
      </c>
      <c r="I90" s="13">
        <f>I89</f>
        <v>3</v>
      </c>
      <c r="J90" s="13">
        <v>183</v>
      </c>
      <c r="K90" s="3">
        <f t="shared" si="88"/>
        <v>5.9636512633965471E-3</v>
      </c>
      <c r="L90" s="3">
        <f>(K90*$W$7)/($W$6*$W$11)</f>
        <v>1.0939041743156834E-7</v>
      </c>
      <c r="M90" s="3">
        <f t="shared" ref="M90:M92" si="91">L90/10000</f>
        <v>1.0939041743156834E-11</v>
      </c>
    </row>
    <row r="91" spans="1:16">
      <c r="C91" s="16">
        <f t="shared" si="89"/>
        <v>10.5</v>
      </c>
      <c r="D91" s="16">
        <f t="shared" si="89"/>
        <v>3</v>
      </c>
      <c r="E91" s="16">
        <v>25.5</v>
      </c>
      <c r="F91" s="16">
        <v>30</v>
      </c>
      <c r="G91" s="7">
        <f t="shared" si="90"/>
        <v>1.0194607453257116</v>
      </c>
      <c r="H91" s="6">
        <f t="shared" si="87"/>
        <v>9.5781520935958025E-3</v>
      </c>
      <c r="I91" s="13">
        <f>I90</f>
        <v>3</v>
      </c>
      <c r="J91" s="13">
        <v>165</v>
      </c>
      <c r="K91" s="3">
        <f t="shared" si="88"/>
        <v>6.6142314012216244E-3</v>
      </c>
      <c r="L91" s="3">
        <f>(K91*$W$7)/($W$6*$W$11)</f>
        <v>1.2132391751501212E-7</v>
      </c>
      <c r="M91" s="3">
        <f t="shared" si="91"/>
        <v>1.2132391751501212E-11</v>
      </c>
    </row>
    <row r="92" spans="1:16">
      <c r="C92" s="16">
        <f t="shared" si="89"/>
        <v>10.5</v>
      </c>
      <c r="D92" s="16">
        <f t="shared" si="89"/>
        <v>3</v>
      </c>
      <c r="E92" s="16">
        <v>25.5</v>
      </c>
      <c r="F92" s="16">
        <v>30</v>
      </c>
      <c r="G92" s="7">
        <f t="shared" si="90"/>
        <v>1.0194607453257116</v>
      </c>
      <c r="H92" s="6">
        <f t="shared" si="87"/>
        <v>9.5781520935958025E-3</v>
      </c>
      <c r="I92" s="13">
        <f>I91</f>
        <v>3</v>
      </c>
      <c r="J92" s="13">
        <v>160</v>
      </c>
      <c r="K92" s="3">
        <f t="shared" si="88"/>
        <v>6.8209261325098006E-3</v>
      </c>
      <c r="L92" s="3">
        <f>(K92*$W$7)/($W$6*$W$11)</f>
        <v>1.2511528993735626E-7</v>
      </c>
      <c r="M92" s="3">
        <f t="shared" si="91"/>
        <v>1.2511528993735627E-11</v>
      </c>
    </row>
    <row r="93" spans="1:16">
      <c r="A93" s="14" t="s">
        <v>118</v>
      </c>
      <c r="B93" s="15">
        <v>42896</v>
      </c>
      <c r="C93" s="14">
        <v>11.5</v>
      </c>
      <c r="D93" s="14">
        <v>3.1</v>
      </c>
      <c r="E93" s="14">
        <v>25.5</v>
      </c>
      <c r="F93" s="14">
        <v>30</v>
      </c>
      <c r="G93" s="18">
        <f>1.00092+0.000773*F93+(-0.0000254*E93^1.5)+(-0.00000212*E93^2)</f>
        <v>1.0194607453257116</v>
      </c>
      <c r="H93" s="19">
        <f t="shared" ref="H93:H96" si="92">(1.80109+(-0.06975*E93)+(0.0067*E93^1.5)+(0.00242*F93))*0.01</f>
        <v>9.5781520935958025E-3</v>
      </c>
      <c r="I93" s="14">
        <v>3</v>
      </c>
      <c r="J93" s="14">
        <v>92</v>
      </c>
      <c r="K93" s="3">
        <f t="shared" ref="K93:K96" si="93">(I93*C93)/(D93*$W$8*J93)</f>
        <v>1.2573135728128664E-2</v>
      </c>
      <c r="L93" s="3">
        <f>(K93*$H$5)/($G$5*$W$11)</f>
        <v>1.3546102664143268E-7</v>
      </c>
      <c r="M93" s="3">
        <f>L93/10000</f>
        <v>1.3546102664143268E-11</v>
      </c>
      <c r="N93" s="4">
        <f>(((D93*$G93)/1000)*9.81)*10000</f>
        <v>310.02820726100219</v>
      </c>
      <c r="O93" s="12">
        <f>AVERAGE(M93:M96)</f>
        <v>2.1069404569639528E-11</v>
      </c>
      <c r="P93" s="12">
        <f>STDEV(M93:M96)</f>
        <v>5.0200940926733037E-12</v>
      </c>
    </row>
    <row r="94" spans="1:16">
      <c r="C94" s="16">
        <f t="shared" ref="C94:D96" si="94">C93</f>
        <v>11.5</v>
      </c>
      <c r="D94" s="16">
        <f t="shared" si="94"/>
        <v>3.1</v>
      </c>
      <c r="E94" s="16">
        <v>25.5</v>
      </c>
      <c r="F94" s="16">
        <v>30</v>
      </c>
      <c r="G94" s="7">
        <f t="shared" ref="G94:G96" si="95">1.00092+0.000773*F94+(-0.0000254*E94^1.5)+(-0.00000212*E94^2)</f>
        <v>1.0194607453257116</v>
      </c>
      <c r="H94" s="6">
        <f t="shared" si="92"/>
        <v>9.5781520935958025E-3</v>
      </c>
      <c r="I94" s="13">
        <f>I93</f>
        <v>3</v>
      </c>
      <c r="J94" s="13">
        <v>90</v>
      </c>
      <c r="K94" s="3">
        <f t="shared" si="93"/>
        <v>1.2852538744309302E-2</v>
      </c>
      <c r="L94" s="3">
        <f>(K94*$W$7)/($W$6*$W$11)</f>
        <v>2.3575231283639072E-7</v>
      </c>
      <c r="M94" s="3">
        <f t="shared" ref="M94:M96" si="96">L94/10000</f>
        <v>2.3575231283639073E-11</v>
      </c>
    </row>
    <row r="95" spans="1:16">
      <c r="C95" s="16">
        <f t="shared" si="94"/>
        <v>11.5</v>
      </c>
      <c r="D95" s="16">
        <f t="shared" si="94"/>
        <v>3.1</v>
      </c>
      <c r="E95" s="16">
        <v>25.5</v>
      </c>
      <c r="F95" s="16">
        <v>30</v>
      </c>
      <c r="G95" s="7">
        <f t="shared" si="95"/>
        <v>1.0194607453257116</v>
      </c>
      <c r="H95" s="6">
        <f t="shared" si="92"/>
        <v>9.5781520935958025E-3</v>
      </c>
      <c r="I95" s="13">
        <f>I94</f>
        <v>3</v>
      </c>
      <c r="J95" s="13">
        <v>91</v>
      </c>
      <c r="K95" s="3">
        <f t="shared" si="93"/>
        <v>1.2711302054811397E-2</v>
      </c>
      <c r="L95" s="3">
        <f>(K95*$W$7)/($W$6*$W$11)</f>
        <v>2.3316162807994687E-7</v>
      </c>
      <c r="M95" s="3">
        <f t="shared" si="96"/>
        <v>2.3316162807994686E-11</v>
      </c>
    </row>
    <row r="96" spans="1:16">
      <c r="C96" s="16">
        <f t="shared" si="94"/>
        <v>11.5</v>
      </c>
      <c r="D96" s="16">
        <f t="shared" si="94"/>
        <v>3.1</v>
      </c>
      <c r="E96" s="16">
        <v>25.5</v>
      </c>
      <c r="F96" s="16">
        <v>30</v>
      </c>
      <c r="G96" s="7">
        <f t="shared" si="95"/>
        <v>1.0194607453257116</v>
      </c>
      <c r="H96" s="6">
        <f t="shared" si="92"/>
        <v>9.5781520935958025E-3</v>
      </c>
      <c r="I96" s="13">
        <f>I95</f>
        <v>3</v>
      </c>
      <c r="J96" s="13">
        <v>89</v>
      </c>
      <c r="K96" s="3">
        <f t="shared" si="93"/>
        <v>1.2996949291998169E-2</v>
      </c>
      <c r="L96" s="3">
        <f>(K96*$W$7)/($W$6*$W$11)</f>
        <v>2.3840121522781084E-7</v>
      </c>
      <c r="M96" s="3">
        <f t="shared" si="96"/>
        <v>2.3840121522781085E-11</v>
      </c>
    </row>
    <row r="97" spans="1:16">
      <c r="A97" s="14" t="s">
        <v>119</v>
      </c>
      <c r="B97" s="15">
        <v>42896</v>
      </c>
      <c r="C97" s="14">
        <v>12</v>
      </c>
      <c r="D97" s="14">
        <v>3.1</v>
      </c>
      <c r="E97" s="14">
        <v>25.5</v>
      </c>
      <c r="F97" s="14">
        <v>30</v>
      </c>
      <c r="G97" s="18">
        <f>1.00092+0.000773*F97+(-0.0000254*E97^1.5)+(-0.00000212*E97^2)</f>
        <v>1.0194607453257116</v>
      </c>
      <c r="H97" s="19">
        <f t="shared" ref="H97:H100" si="97">(1.80109+(-0.06975*E97)+(0.0067*E97^1.5)+(0.00242*F97))*0.01</f>
        <v>9.5781520935958025E-3</v>
      </c>
      <c r="I97" s="14">
        <v>3</v>
      </c>
      <c r="J97" s="14">
        <v>160</v>
      </c>
      <c r="K97" s="3">
        <f t="shared" ref="K97:K100" si="98">(I97*C97)/(D97*$W$8*J97)</f>
        <v>7.543881436877199E-3</v>
      </c>
      <c r="L97" s="3">
        <f>(K97*$H$5)/($G$5*$W$11)</f>
        <v>8.1276615984859607E-8</v>
      </c>
      <c r="M97" s="3">
        <f>L97/10000</f>
        <v>8.12766159848596E-12</v>
      </c>
      <c r="N97" s="4">
        <f>(((D97*$G97)/1000)*9.81)*10000</f>
        <v>310.02820726100219</v>
      </c>
      <c r="O97" s="12">
        <f>AVERAGE(M97:M100)</f>
        <v>1.2559520586530471E-11</v>
      </c>
      <c r="P97" s="12">
        <f>STDEV(M97:M100)</f>
        <v>3.0111653789728638E-12</v>
      </c>
    </row>
    <row r="98" spans="1:16">
      <c r="C98" s="16">
        <f t="shared" ref="C98:D100" si="99">C97</f>
        <v>12</v>
      </c>
      <c r="D98" s="16">
        <f t="shared" si="99"/>
        <v>3.1</v>
      </c>
      <c r="E98" s="16">
        <v>25.5</v>
      </c>
      <c r="F98" s="16">
        <v>30</v>
      </c>
      <c r="G98" s="7">
        <f t="shared" ref="G98:G100" si="100">1.00092+0.000773*F98+(-0.0000254*E98^1.5)+(-0.00000212*E98^2)</f>
        <v>1.0194607453257116</v>
      </c>
      <c r="H98" s="6">
        <f t="shared" si="97"/>
        <v>9.5781520935958025E-3</v>
      </c>
      <c r="I98" s="13">
        <f>I97</f>
        <v>3</v>
      </c>
      <c r="J98" s="13">
        <v>166</v>
      </c>
      <c r="K98" s="3">
        <f t="shared" si="98"/>
        <v>7.2712110234960953E-3</v>
      </c>
      <c r="L98" s="3">
        <f>(K98*$W$7)/($W$6*$W$11)</f>
        <v>1.3337480244279834E-7</v>
      </c>
      <c r="M98" s="3">
        <f t="shared" ref="M98:M100" si="101">L98/10000</f>
        <v>1.3337480244279835E-11</v>
      </c>
    </row>
    <row r="99" spans="1:16">
      <c r="C99" s="16">
        <f t="shared" si="99"/>
        <v>12</v>
      </c>
      <c r="D99" s="16">
        <f t="shared" si="99"/>
        <v>3.1</v>
      </c>
      <c r="E99" s="16">
        <v>25.5</v>
      </c>
      <c r="F99" s="16">
        <v>30</v>
      </c>
      <c r="G99" s="7">
        <f t="shared" si="100"/>
        <v>1.0194607453257116</v>
      </c>
      <c r="H99" s="6">
        <f t="shared" si="97"/>
        <v>9.5781520935958025E-3</v>
      </c>
      <c r="I99" s="13">
        <f>I98</f>
        <v>3</v>
      </c>
      <c r="J99" s="13">
        <v>150</v>
      </c>
      <c r="K99" s="3">
        <f t="shared" si="98"/>
        <v>8.0468068660023446E-3</v>
      </c>
      <c r="L99" s="3">
        <f>(K99*$W$7)/($W$6*$W$11)</f>
        <v>1.4760144803669679E-7</v>
      </c>
      <c r="M99" s="3">
        <f t="shared" si="101"/>
        <v>1.4760144803669679E-11</v>
      </c>
    </row>
    <row r="100" spans="1:16">
      <c r="C100" s="16">
        <f t="shared" si="99"/>
        <v>12</v>
      </c>
      <c r="D100" s="16">
        <f t="shared" si="99"/>
        <v>3.1</v>
      </c>
      <c r="E100" s="16">
        <v>25.5</v>
      </c>
      <c r="F100" s="16">
        <v>30</v>
      </c>
      <c r="G100" s="7">
        <f t="shared" si="100"/>
        <v>1.0194607453257116</v>
      </c>
      <c r="H100" s="6">
        <f t="shared" si="97"/>
        <v>9.5781520935958025E-3</v>
      </c>
      <c r="I100" s="13">
        <f>I99</f>
        <v>3</v>
      </c>
      <c r="J100" s="13">
        <v>158</v>
      </c>
      <c r="K100" s="3">
        <f t="shared" si="98"/>
        <v>7.6393736069642528E-3</v>
      </c>
      <c r="L100" s="3">
        <f>(K100*$W$7)/($W$6*$W$11)</f>
        <v>1.4012795699686407E-7</v>
      </c>
      <c r="M100" s="3">
        <f t="shared" si="101"/>
        <v>1.4012795699686407E-11</v>
      </c>
    </row>
    <row r="101" spans="1:16">
      <c r="A101" s="14" t="s">
        <v>120</v>
      </c>
      <c r="B101" s="15">
        <v>42896</v>
      </c>
      <c r="C101" s="14">
        <v>14</v>
      </c>
      <c r="D101" s="14">
        <v>3.1</v>
      </c>
      <c r="E101" s="14">
        <v>25.5</v>
      </c>
      <c r="F101" s="14">
        <v>30</v>
      </c>
      <c r="G101" s="18">
        <f>1.00092+0.000773*F101+(-0.0000254*E101^1.5)+(-0.00000212*E101^2)</f>
        <v>1.0194607453257116</v>
      </c>
      <c r="H101" s="19">
        <f t="shared" ref="H101:H108" si="102">(1.80109+(-0.06975*E101)+(0.0067*E101^1.5)+(0.00242*F101))*0.01</f>
        <v>9.5781520935958025E-3</v>
      </c>
      <c r="I101" s="14">
        <v>3</v>
      </c>
      <c r="J101" s="14">
        <v>59</v>
      </c>
      <c r="K101" s="3">
        <f t="shared" ref="K101:K108" si="103">(I101*C101)/(D101*$W$8*J101)</f>
        <v>2.3867647483905262E-2</v>
      </c>
      <c r="L101" s="3">
        <f>(K101*$H$5)/($G$5*$W$11)</f>
        <v>2.5714635565831285E-7</v>
      </c>
      <c r="M101" s="3">
        <f>L101/10000</f>
        <v>2.5714635565831284E-11</v>
      </c>
      <c r="N101" s="4">
        <f>(((D101*$G101)/1000)*9.81)*10000</f>
        <v>310.02820726100219</v>
      </c>
      <c r="O101" s="12">
        <f>AVERAGE(M101:M104)</f>
        <v>3.8563982997534458E-11</v>
      </c>
      <c r="P101" s="12">
        <f>STDEV(M101:M104)</f>
        <v>8.6534638800186914E-12</v>
      </c>
    </row>
    <row r="102" spans="1:16">
      <c r="C102" s="16">
        <f t="shared" ref="C102:D104" si="104">C101</f>
        <v>14</v>
      </c>
      <c r="D102" s="16">
        <f t="shared" si="104"/>
        <v>3.1</v>
      </c>
      <c r="E102" s="16">
        <v>25.5</v>
      </c>
      <c r="F102" s="16">
        <v>30</v>
      </c>
      <c r="G102" s="7">
        <f t="shared" ref="G102:G104" si="105">1.00092+0.000773*F102+(-0.0000254*E102^1.5)+(-0.00000212*E102^2)</f>
        <v>1.0194607453257116</v>
      </c>
      <c r="H102" s="6">
        <f t="shared" si="102"/>
        <v>9.5781520935958025E-3</v>
      </c>
      <c r="I102" s="13">
        <f>I101</f>
        <v>3</v>
      </c>
      <c r="J102" s="13">
        <v>61</v>
      </c>
      <c r="K102" s="3">
        <f t="shared" si="103"/>
        <v>2.3085101664760826E-2</v>
      </c>
      <c r="L102" s="3">
        <f>(K102*$W$7)/($W$6*$W$11)</f>
        <v>4.2344677715445805E-7</v>
      </c>
      <c r="M102" s="3">
        <f t="shared" ref="M102:M104" si="106">L102/10000</f>
        <v>4.2344677715445803E-11</v>
      </c>
    </row>
    <row r="103" spans="1:16">
      <c r="C103" s="16">
        <f t="shared" si="104"/>
        <v>14</v>
      </c>
      <c r="D103" s="16">
        <f t="shared" si="104"/>
        <v>3.1</v>
      </c>
      <c r="E103" s="16">
        <v>25.5</v>
      </c>
      <c r="F103" s="16">
        <v>30</v>
      </c>
      <c r="G103" s="7">
        <f t="shared" si="105"/>
        <v>1.0194607453257116</v>
      </c>
      <c r="H103" s="6">
        <f t="shared" si="102"/>
        <v>9.5781520935958025E-3</v>
      </c>
      <c r="I103" s="13">
        <f>I102</f>
        <v>3</v>
      </c>
      <c r="J103" s="13">
        <v>62</v>
      </c>
      <c r="K103" s="3">
        <f t="shared" si="103"/>
        <v>2.2712761315329198E-2</v>
      </c>
      <c r="L103" s="3">
        <f>(K103*$W$7)/($W$6*$W$11)</f>
        <v>4.166169904261603E-7</v>
      </c>
      <c r="M103" s="3">
        <f t="shared" si="106"/>
        <v>4.1661699042616028E-11</v>
      </c>
    </row>
    <row r="104" spans="1:16">
      <c r="C104" s="16">
        <f t="shared" si="104"/>
        <v>14</v>
      </c>
      <c r="D104" s="16">
        <f t="shared" si="104"/>
        <v>3.1</v>
      </c>
      <c r="E104" s="16">
        <v>25.5</v>
      </c>
      <c r="F104" s="16">
        <v>30</v>
      </c>
      <c r="G104" s="7">
        <f t="shared" si="105"/>
        <v>1.0194607453257116</v>
      </c>
      <c r="H104" s="6">
        <f t="shared" si="102"/>
        <v>9.5781520935958025E-3</v>
      </c>
      <c r="I104" s="13">
        <f>I103</f>
        <v>3</v>
      </c>
      <c r="J104" s="13">
        <v>58</v>
      </c>
      <c r="K104" s="3">
        <f t="shared" si="103"/>
        <v>2.4279158647420872E-2</v>
      </c>
      <c r="L104" s="3">
        <f>(K104*$W$7)/($W$6*$W$11)</f>
        <v>4.4534919666244731E-7</v>
      </c>
      <c r="M104" s="3">
        <f t="shared" si="106"/>
        <v>4.453491966624473E-11</v>
      </c>
    </row>
    <row r="105" spans="1:16">
      <c r="A105" s="14" t="s">
        <v>121</v>
      </c>
      <c r="B105" s="15">
        <v>42896</v>
      </c>
      <c r="C105" s="14">
        <v>11</v>
      </c>
      <c r="D105" s="14">
        <v>3.1</v>
      </c>
      <c r="E105" s="14">
        <v>25.5</v>
      </c>
      <c r="F105" s="14">
        <v>30</v>
      </c>
      <c r="G105" s="18">
        <f>1.00092+0.000773*F105+(-0.0000254*E105^1.5)+(-0.00000212*E105^2)</f>
        <v>1.0194607453257116</v>
      </c>
      <c r="H105" s="19">
        <f t="shared" si="102"/>
        <v>9.5781520935958025E-3</v>
      </c>
      <c r="I105" s="14">
        <v>3</v>
      </c>
      <c r="J105" s="14">
        <v>44</v>
      </c>
      <c r="K105" s="3">
        <f t="shared" si="103"/>
        <v>2.5146271456257328E-2</v>
      </c>
      <c r="L105" s="3">
        <f>(K105*$H$5)/($G$5*$W$11)</f>
        <v>2.7092205328286536E-7</v>
      </c>
      <c r="M105" s="3">
        <f>L105/10000</f>
        <v>2.7092205328286537E-11</v>
      </c>
      <c r="N105" s="4">
        <f>(((D105*$G105)/1000)*9.81)*10000</f>
        <v>310.02820726100219</v>
      </c>
      <c r="O105" s="12">
        <f>AVERAGE(M105:M108)</f>
        <v>4.1110888201719854E-11</v>
      </c>
      <c r="P105" s="12">
        <f>STDEV(M105:M108)</f>
        <v>9.3582712627956078E-12</v>
      </c>
    </row>
    <row r="106" spans="1:16">
      <c r="C106" s="16">
        <f t="shared" ref="C106:D108" si="107">C105</f>
        <v>11</v>
      </c>
      <c r="D106" s="16">
        <f t="shared" si="107"/>
        <v>3.1</v>
      </c>
      <c r="E106" s="16">
        <v>25.5</v>
      </c>
      <c r="F106" s="16">
        <v>30</v>
      </c>
      <c r="G106" s="7">
        <f t="shared" ref="G106:G108" si="108">1.00092+0.000773*F106+(-0.0000254*E106^1.5)+(-0.00000212*E106^2)</f>
        <v>1.0194607453257116</v>
      </c>
      <c r="H106" s="6">
        <f t="shared" si="102"/>
        <v>9.5781520935958025E-3</v>
      </c>
      <c r="I106" s="13">
        <f>I105</f>
        <v>3</v>
      </c>
      <c r="J106" s="13">
        <v>45</v>
      </c>
      <c r="K106" s="3">
        <f t="shared" si="103"/>
        <v>2.4587465423896056E-2</v>
      </c>
      <c r="L106" s="3">
        <f>(K106*$W$7)/($W$6*$W$11)</f>
        <v>4.5100442455657361E-7</v>
      </c>
      <c r="M106" s="3">
        <f t="shared" ref="M106:M108" si="109">L106/10000</f>
        <v>4.5100442455657359E-11</v>
      </c>
    </row>
    <row r="107" spans="1:16">
      <c r="C107" s="16">
        <f t="shared" si="107"/>
        <v>11</v>
      </c>
      <c r="D107" s="16">
        <f t="shared" si="107"/>
        <v>3.1</v>
      </c>
      <c r="E107" s="16">
        <v>25.5</v>
      </c>
      <c r="F107" s="16">
        <v>30</v>
      </c>
      <c r="G107" s="7">
        <f t="shared" si="108"/>
        <v>1.0194607453257116</v>
      </c>
      <c r="H107" s="6">
        <f t="shared" si="102"/>
        <v>9.5781520935958025E-3</v>
      </c>
      <c r="I107" s="13">
        <f>I106</f>
        <v>3</v>
      </c>
      <c r="J107" s="13">
        <v>44</v>
      </c>
      <c r="K107" s="3">
        <f t="shared" si="103"/>
        <v>2.5146271456257328E-2</v>
      </c>
      <c r="L107" s="3">
        <f>(K107*$W$7)/($W$6*$W$11)</f>
        <v>4.612545251146775E-7</v>
      </c>
      <c r="M107" s="3">
        <f t="shared" si="109"/>
        <v>4.6125452511467749E-11</v>
      </c>
    </row>
    <row r="108" spans="1:16">
      <c r="C108" s="16">
        <f t="shared" si="107"/>
        <v>11</v>
      </c>
      <c r="D108" s="16">
        <f t="shared" si="107"/>
        <v>3.1</v>
      </c>
      <c r="E108" s="16">
        <v>25.5</v>
      </c>
      <c r="F108" s="16">
        <v>30</v>
      </c>
      <c r="G108" s="7">
        <f t="shared" si="108"/>
        <v>1.0194607453257116</v>
      </c>
      <c r="H108" s="6">
        <f t="shared" si="102"/>
        <v>9.5781520935958025E-3</v>
      </c>
      <c r="I108" s="13">
        <f>I107</f>
        <v>3</v>
      </c>
      <c r="J108" s="13">
        <v>44</v>
      </c>
      <c r="K108" s="3">
        <f t="shared" si="103"/>
        <v>2.5146271456257328E-2</v>
      </c>
      <c r="L108" s="3">
        <f>(K108*$W$7)/($W$6*$W$11)</f>
        <v>4.612545251146775E-7</v>
      </c>
      <c r="M108" s="3">
        <f t="shared" si="109"/>
        <v>4.6125452511467749E-11</v>
      </c>
    </row>
    <row r="109" spans="1:16">
      <c r="A109" s="14" t="s">
        <v>123</v>
      </c>
      <c r="B109" s="15">
        <v>42896</v>
      </c>
      <c r="C109" s="14">
        <v>12.5</v>
      </c>
      <c r="D109" s="14">
        <v>3</v>
      </c>
      <c r="E109" s="14">
        <v>25.5</v>
      </c>
      <c r="F109" s="14">
        <v>30</v>
      </c>
      <c r="G109" s="18">
        <f>1.00092+0.000773*F109+(-0.0000254*E109^1.5)+(-0.00000212*E109^2)</f>
        <v>1.0194607453257116</v>
      </c>
      <c r="H109" s="19">
        <f t="shared" ref="H109:H112" si="110">(1.80109+(-0.06975*E109)+(0.0067*E109^1.5)+(0.00242*F109))*0.01</f>
        <v>9.5781520935958025E-3</v>
      </c>
      <c r="I109" s="14">
        <v>3</v>
      </c>
      <c r="J109" s="14">
        <v>53</v>
      </c>
      <c r="K109" s="3">
        <f t="shared" ref="K109:K112" si="111">(I109*C109)/(D109*$W$8*J109)</f>
        <v>2.4513660853584193E-2</v>
      </c>
      <c r="L109" s="3">
        <f>(K109*$H$5)/($G$5*$W$11)</f>
        <v>2.6410640414367376E-7</v>
      </c>
      <c r="M109" s="3">
        <f>L109/10000</f>
        <v>2.6410640414367375E-11</v>
      </c>
      <c r="N109" s="4">
        <f>(((D109*$G109)/1000)*9.81)*10000</f>
        <v>300.0272973493569</v>
      </c>
      <c r="O109" s="12">
        <f>AVERAGE(M109:M112)</f>
        <v>4.0126292938523155E-11</v>
      </c>
      <c r="P109" s="12">
        <f>STDEV(M109:M112)</f>
        <v>9.1787122327975407E-12</v>
      </c>
    </row>
    <row r="110" spans="1:16">
      <c r="C110" s="16">
        <f t="shared" ref="C110:D112" si="112">C109</f>
        <v>12.5</v>
      </c>
      <c r="D110" s="16">
        <f t="shared" si="112"/>
        <v>3</v>
      </c>
      <c r="E110" s="16">
        <v>25.5</v>
      </c>
      <c r="F110" s="16">
        <v>30</v>
      </c>
      <c r="G110" s="7">
        <f t="shared" ref="G110:G112" si="113">1.00092+0.000773*F110+(-0.0000254*E110^1.5)+(-0.00000212*E110^2)</f>
        <v>1.0194607453257116</v>
      </c>
      <c r="H110" s="6">
        <f t="shared" si="110"/>
        <v>9.5781520935958025E-3</v>
      </c>
      <c r="I110" s="13">
        <f>I109</f>
        <v>3</v>
      </c>
      <c r="J110" s="13">
        <v>52</v>
      </c>
      <c r="K110" s="3">
        <f t="shared" si="111"/>
        <v>2.4985077408460812E-2</v>
      </c>
      <c r="L110" s="3">
        <f>(K110*$W$7)/($W$6*$W$11)</f>
        <v>4.5829776533830143E-7</v>
      </c>
      <c r="M110" s="3">
        <f t="shared" ref="M110:M112" si="114">L110/10000</f>
        <v>4.5829776533830144E-11</v>
      </c>
    </row>
    <row r="111" spans="1:16">
      <c r="C111" s="16">
        <f t="shared" si="112"/>
        <v>12.5</v>
      </c>
      <c r="D111" s="16">
        <f t="shared" si="112"/>
        <v>3</v>
      </c>
      <c r="E111" s="16">
        <v>25.5</v>
      </c>
      <c r="F111" s="16">
        <v>30</v>
      </c>
      <c r="G111" s="7">
        <f t="shared" si="113"/>
        <v>1.0194607453257116</v>
      </c>
      <c r="H111" s="6">
        <f t="shared" si="110"/>
        <v>9.5781520935958025E-3</v>
      </c>
      <c r="I111" s="13">
        <f>I110</f>
        <v>3</v>
      </c>
      <c r="J111" s="13">
        <v>54</v>
      </c>
      <c r="K111" s="3">
        <f t="shared" si="111"/>
        <v>2.4059704171110408E-2</v>
      </c>
      <c r="L111" s="3">
        <f>(K111*$W$7)/($W$6*$W$11)</f>
        <v>4.4132377402947544E-7</v>
      </c>
      <c r="M111" s="3">
        <f t="shared" si="114"/>
        <v>4.4132377402947545E-11</v>
      </c>
    </row>
    <row r="112" spans="1:16">
      <c r="C112" s="16">
        <f t="shared" si="112"/>
        <v>12.5</v>
      </c>
      <c r="D112" s="16">
        <f t="shared" si="112"/>
        <v>3</v>
      </c>
      <c r="E112" s="16">
        <v>25.5</v>
      </c>
      <c r="F112" s="16">
        <v>30</v>
      </c>
      <c r="G112" s="7">
        <f t="shared" si="113"/>
        <v>1.0194607453257116</v>
      </c>
      <c r="H112" s="6">
        <f t="shared" si="110"/>
        <v>9.5781520935958025E-3</v>
      </c>
      <c r="I112" s="13">
        <f>I111</f>
        <v>3</v>
      </c>
      <c r="J112" s="13">
        <v>54</v>
      </c>
      <c r="K112" s="3">
        <f t="shared" si="111"/>
        <v>2.4059704171110408E-2</v>
      </c>
      <c r="L112" s="3">
        <f>(K112*$W$7)/($W$6*$W$11)</f>
        <v>4.4132377402947544E-7</v>
      </c>
      <c r="M112" s="3">
        <f t="shared" si="114"/>
        <v>4.4132377402947545E-11</v>
      </c>
    </row>
    <row r="665" spans="20:20">
      <c r="T665" t="s">
        <v>66</v>
      </c>
    </row>
  </sheetData>
  <pageMargins left="0.7" right="0.7" top="0.75" bottom="0.75" header="0.3" footer="0.3"/>
  <pageSetup paperSize="26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1"/>
  <sheetViews>
    <sheetView topLeftCell="A63" zoomScale="115" zoomScaleNormal="115" workbookViewId="0">
      <selection activeCell="A100" sqref="A100:A115"/>
    </sheetView>
  </sheetViews>
  <sheetFormatPr defaultRowHeight="14.4"/>
  <cols>
    <col min="2" max="2" width="11.77734375" customWidth="1"/>
    <col min="6" max="7" width="12" bestFit="1" customWidth="1"/>
  </cols>
  <sheetData>
    <row r="2" spans="1:9">
      <c r="A2" s="14" t="s">
        <v>115</v>
      </c>
    </row>
    <row r="3" spans="1:9">
      <c r="A3" s="1" t="s">
        <v>0</v>
      </c>
      <c r="B3" t="s">
        <v>70</v>
      </c>
      <c r="C3" s="2" t="s">
        <v>24</v>
      </c>
      <c r="D3" s="2" t="s">
        <v>24</v>
      </c>
      <c r="E3" s="2" t="s">
        <v>24</v>
      </c>
    </row>
    <row r="4" spans="1:9">
      <c r="C4" s="2"/>
      <c r="D4" s="2" t="s">
        <v>19</v>
      </c>
      <c r="E4" s="2" t="s">
        <v>18</v>
      </c>
    </row>
    <row r="5" spans="1:9">
      <c r="C5" s="2" t="s">
        <v>13</v>
      </c>
      <c r="D5" s="2" t="s">
        <v>13</v>
      </c>
      <c r="E5" s="2" t="s">
        <v>13</v>
      </c>
    </row>
    <row r="6" spans="1:9">
      <c r="A6" t="s">
        <v>30</v>
      </c>
      <c r="B6" t="s">
        <v>65</v>
      </c>
      <c r="C6" s="2" t="s">
        <v>5</v>
      </c>
      <c r="D6" s="2" t="s">
        <v>5</v>
      </c>
      <c r="E6" s="2" t="s">
        <v>5</v>
      </c>
      <c r="F6" s="21" t="s">
        <v>19</v>
      </c>
    </row>
    <row r="7" spans="1:9">
      <c r="A7" s="16" t="s">
        <v>67</v>
      </c>
      <c r="B7" s="20">
        <v>42895</v>
      </c>
      <c r="C7" s="3">
        <v>1.21934992277533E-11</v>
      </c>
      <c r="D7" s="12">
        <v>1.3022005899661998E-11</v>
      </c>
      <c r="E7" s="12">
        <v>7.8604911326367457E-13</v>
      </c>
      <c r="F7" s="12">
        <f>AVERAGE(D7:D10)</f>
        <v>1.6928275353183587E-11</v>
      </c>
      <c r="G7" s="12">
        <f>STDEV(E7:E10)</f>
        <v>2.2735685750425889E-12</v>
      </c>
    </row>
    <row r="8" spans="1:9">
      <c r="A8" s="16" t="s">
        <v>72</v>
      </c>
      <c r="B8" s="20">
        <v>42895</v>
      </c>
      <c r="C8" s="3">
        <v>1.5042239376302375E-11</v>
      </c>
      <c r="D8" s="12">
        <v>1.5527840042170395E-11</v>
      </c>
      <c r="E8" s="12">
        <v>6.9763847061780378E-13</v>
      </c>
    </row>
    <row r="9" spans="1:9">
      <c r="A9" s="16" t="s">
        <v>73</v>
      </c>
      <c r="B9" s="20">
        <v>42895</v>
      </c>
      <c r="C9" s="3">
        <v>1.2797841755076307E-11</v>
      </c>
      <c r="D9" s="12">
        <v>2.0160546992826412E-11</v>
      </c>
      <c r="E9" s="12">
        <v>4.9952637574656249E-12</v>
      </c>
    </row>
    <row r="10" spans="1:9">
      <c r="A10" s="16" t="s">
        <v>139</v>
      </c>
      <c r="B10" s="20">
        <v>42895</v>
      </c>
      <c r="C10" s="3">
        <v>1.2583444921550546E-11</v>
      </c>
      <c r="D10" s="12">
        <v>1.9002708478075541E-11</v>
      </c>
      <c r="E10" s="12">
        <v>4.3020415432655323E-12</v>
      </c>
      <c r="H10" t="s">
        <v>74</v>
      </c>
    </row>
    <row r="11" spans="1:9">
      <c r="A11" s="16" t="s">
        <v>75</v>
      </c>
      <c r="B11" s="20">
        <v>42896</v>
      </c>
      <c r="C11" s="3">
        <v>4.2910410590549956E-12</v>
      </c>
      <c r="D11" s="12">
        <v>6.8451268849435629E-12</v>
      </c>
      <c r="E11" s="12">
        <v>1.7250059511521364E-12</v>
      </c>
      <c r="F11" s="12">
        <f>AVERAGE(D11:D12)</f>
        <v>1.5278473202914056E-11</v>
      </c>
      <c r="H11" t="s">
        <v>77</v>
      </c>
      <c r="I11" t="s">
        <v>74</v>
      </c>
    </row>
    <row r="12" spans="1:9">
      <c r="A12" s="16" t="s">
        <v>76</v>
      </c>
      <c r="B12" s="20">
        <v>42896</v>
      </c>
      <c r="C12" s="3">
        <v>1.2508528843059953E-11</v>
      </c>
      <c r="D12" s="12">
        <v>2.3711819520884548E-11</v>
      </c>
      <c r="E12" s="12">
        <v>7.9510375000968159E-12</v>
      </c>
      <c r="H12" t="s">
        <v>78</v>
      </c>
      <c r="I12" t="s">
        <v>77</v>
      </c>
    </row>
    <row r="13" spans="1:9">
      <c r="A13" s="16" t="s">
        <v>87</v>
      </c>
      <c r="B13" s="20">
        <v>42896</v>
      </c>
      <c r="C13" s="3">
        <v>1.1783727062430749E-11</v>
      </c>
      <c r="D13" s="12">
        <v>1.8030039126495352E-11</v>
      </c>
      <c r="E13" s="12">
        <v>4.2791535525964121E-12</v>
      </c>
      <c r="F13" s="12">
        <f>AVERAGE(D13:D14)</f>
        <v>2.3047380417718762E-11</v>
      </c>
    </row>
    <row r="14" spans="1:9">
      <c r="A14" s="16" t="s">
        <v>87</v>
      </c>
      <c r="B14" s="20">
        <v>42896</v>
      </c>
      <c r="C14" s="3">
        <v>1.947497658381177E-11</v>
      </c>
      <c r="D14">
        <v>2.8064721708942171E-11</v>
      </c>
      <c r="E14">
        <v>5.7577564173378279E-12</v>
      </c>
    </row>
    <row r="15" spans="1:9">
      <c r="A15" s="16" t="s">
        <v>101</v>
      </c>
      <c r="B15" s="20">
        <v>42896</v>
      </c>
      <c r="C15" s="3">
        <v>1.3597706864768576E-11</v>
      </c>
      <c r="D15" s="12">
        <v>2.0451881965047876E-11</v>
      </c>
      <c r="E15" s="12">
        <v>4.615565633848764E-12</v>
      </c>
      <c r="F15" s="12">
        <f>AVERAGE(D15:D16)</f>
        <v>2.294668101956148E-11</v>
      </c>
      <c r="I15" t="s">
        <v>78</v>
      </c>
    </row>
    <row r="16" spans="1:9">
      <c r="A16" s="16" t="s">
        <v>81</v>
      </c>
      <c r="B16" s="20">
        <v>42896</v>
      </c>
      <c r="C16" s="3">
        <v>1.704540130309732E-11</v>
      </c>
      <c r="D16" s="12">
        <v>2.5441480074075083E-11</v>
      </c>
      <c r="E16" s="12">
        <v>5.6635044203206716E-12</v>
      </c>
    </row>
    <row r="17" spans="1:7">
      <c r="A17" s="16" t="s">
        <v>89</v>
      </c>
      <c r="B17" s="20">
        <v>42896</v>
      </c>
      <c r="C17" s="3">
        <v>1.5270152094125134E-11</v>
      </c>
      <c r="D17" s="12">
        <v>2.1250507103510706E-11</v>
      </c>
      <c r="E17" s="12">
        <v>4.1435696277405177E-12</v>
      </c>
      <c r="F17" s="12">
        <f>AVERAGE(D17:D19)</f>
        <v>2.1846990027080787E-11</v>
      </c>
      <c r="G17" s="12">
        <f>STDEV(E17:E19)</f>
        <v>1.0990979228239457E-12</v>
      </c>
    </row>
    <row r="18" spans="1:7">
      <c r="A18" s="16" t="s">
        <v>93</v>
      </c>
      <c r="B18" s="20">
        <v>42896</v>
      </c>
      <c r="C18" s="3">
        <v>1.1880923214697361E-11</v>
      </c>
      <c r="D18" s="12">
        <v>1.8496935742023346E-11</v>
      </c>
      <c r="E18" s="12">
        <v>4.5395586190047356E-12</v>
      </c>
    </row>
    <row r="19" spans="1:7">
      <c r="A19" s="16" t="s">
        <v>97</v>
      </c>
      <c r="B19" s="20">
        <v>42896</v>
      </c>
      <c r="C19" s="3">
        <v>1.6509215864048433E-11</v>
      </c>
      <c r="D19" s="12">
        <v>2.5793527235708307E-11</v>
      </c>
      <c r="E19" s="12">
        <v>6.214114061549416E-12</v>
      </c>
    </row>
    <row r="20" spans="1:7">
      <c r="A20" s="16" t="s">
        <v>117</v>
      </c>
      <c r="B20" s="20">
        <v>42896</v>
      </c>
      <c r="C20" s="3">
        <v>1.9596695187460595E-11</v>
      </c>
      <c r="D20" s="12">
        <v>2.9932664578994511E-11</v>
      </c>
      <c r="E20" s="12">
        <v>6.9242689373011581E-12</v>
      </c>
      <c r="F20" s="12">
        <f>AVERAGE(D20:D22)</f>
        <v>2.2516248689071131E-11</v>
      </c>
      <c r="G20" s="12">
        <f>STDEV(E20:E22)</f>
        <v>2.372012178844402E-12</v>
      </c>
    </row>
    <row r="21" spans="1:7">
      <c r="A21" s="16" t="s">
        <v>116</v>
      </c>
      <c r="B21" s="20">
        <v>42896</v>
      </c>
      <c r="C21" s="3">
        <v>6.0155144613220244E-12</v>
      </c>
      <c r="D21" s="12">
        <v>9.5513597792767104E-12</v>
      </c>
      <c r="E21" s="12">
        <v>2.3587065947418239E-12</v>
      </c>
    </row>
    <row r="22" spans="1:7">
      <c r="A22" s="16" t="s">
        <v>79</v>
      </c>
      <c r="B22" s="20">
        <v>42896</v>
      </c>
      <c r="C22" s="3">
        <v>1.947497658381177E-11</v>
      </c>
      <c r="D22" s="12">
        <v>2.8064721708942171E-11</v>
      </c>
      <c r="E22" s="12">
        <v>5.7577564173378279E-12</v>
      </c>
    </row>
    <row r="23" spans="1:7">
      <c r="A23" s="16" t="s">
        <v>126</v>
      </c>
      <c r="B23" s="20">
        <v>42896</v>
      </c>
      <c r="C23" s="3">
        <v>1.2317922689260942E-11</v>
      </c>
      <c r="D23" s="12">
        <v>1.876054583555451E-11</v>
      </c>
      <c r="E23" s="12">
        <v>4.3099279070266873E-12</v>
      </c>
      <c r="F23" s="12">
        <f>AVERAGE(D23:D24)</f>
        <v>2.143020145234294E-11</v>
      </c>
    </row>
    <row r="24" spans="1:7">
      <c r="A24" s="16" t="s">
        <v>80</v>
      </c>
      <c r="B24" s="20">
        <v>42896</v>
      </c>
      <c r="C24" s="3">
        <v>1.679716730353765E-11</v>
      </c>
      <c r="D24" s="12">
        <v>2.4099857069131365E-11</v>
      </c>
      <c r="E24" s="12">
        <v>5.0841820215230753E-12</v>
      </c>
    </row>
    <row r="25" spans="1:7">
      <c r="A25" s="16" t="s">
        <v>82</v>
      </c>
      <c r="B25" s="20">
        <v>42896</v>
      </c>
      <c r="C25" s="3">
        <v>1.5877919341652507E-11</v>
      </c>
      <c r="D25" s="12">
        <v>2.4062948414203494E-11</v>
      </c>
      <c r="E25" s="12">
        <v>5.5179558625914298E-12</v>
      </c>
      <c r="F25" s="12">
        <f>AVERAGE(D25:D27)</f>
        <v>1.8632100595522826E-11</v>
      </c>
      <c r="G25" s="12">
        <f>STDEV(E25:E27)</f>
        <v>1.3638492563572143E-12</v>
      </c>
    </row>
    <row r="26" spans="1:7">
      <c r="A26" s="16" t="s">
        <v>124</v>
      </c>
      <c r="B26" s="20">
        <v>42896</v>
      </c>
      <c r="C26" s="3">
        <v>1.2031028922644049E-11</v>
      </c>
      <c r="D26" s="12">
        <v>1.8718135579713677E-11</v>
      </c>
      <c r="E26" s="12">
        <v>4.4634916658947603E-12</v>
      </c>
    </row>
    <row r="27" spans="1:7">
      <c r="A27" s="16" t="s">
        <v>125</v>
      </c>
      <c r="B27" s="20">
        <v>42896</v>
      </c>
      <c r="C27" s="3">
        <v>9.0186133173356514E-12</v>
      </c>
      <c r="D27" s="12">
        <v>1.3115217792651304E-11</v>
      </c>
      <c r="E27" s="12">
        <v>2.8121156476668222E-12</v>
      </c>
    </row>
    <row r="28" spans="1:7">
      <c r="A28" s="16" t="s">
        <v>122</v>
      </c>
      <c r="B28" s="20">
        <v>42896</v>
      </c>
      <c r="C28" s="3">
        <v>7.126070977258396E-12</v>
      </c>
      <c r="D28" s="12">
        <v>1.0677258366413017E-11</v>
      </c>
      <c r="E28" s="12">
        <v>2.46044876068621E-12</v>
      </c>
      <c r="F28" s="12">
        <f>AVERAGE(D28:D30)</f>
        <v>1.4768727840861007E-11</v>
      </c>
      <c r="G28" s="12">
        <f>STDEV(E28:E30)</f>
        <v>1.3472730233048849E-12</v>
      </c>
    </row>
    <row r="29" spans="1:7">
      <c r="A29" s="16" t="s">
        <v>118</v>
      </c>
      <c r="B29" s="20">
        <v>42896</v>
      </c>
      <c r="C29" s="3">
        <v>1.3546102664143268E-11</v>
      </c>
      <c r="D29" s="12">
        <v>2.1069404569639528E-11</v>
      </c>
      <c r="E29" s="12">
        <v>5.0200940926733037E-12</v>
      </c>
    </row>
    <row r="30" spans="1:7">
      <c r="A30" s="16" t="s">
        <v>119</v>
      </c>
      <c r="B30" s="20">
        <v>42896</v>
      </c>
      <c r="C30" s="3">
        <v>8.12766159848596E-12</v>
      </c>
      <c r="D30" s="12">
        <v>1.2559520586530471E-11</v>
      </c>
      <c r="E30" s="12">
        <v>3.0111653789728638E-12</v>
      </c>
    </row>
    <row r="31" spans="1:7">
      <c r="A31" s="16" t="s">
        <v>120</v>
      </c>
      <c r="B31" s="20">
        <v>42896</v>
      </c>
      <c r="C31" s="3">
        <v>2.5714635565831284E-11</v>
      </c>
      <c r="D31" s="12">
        <v>3.8563982997534458E-11</v>
      </c>
      <c r="E31" s="12">
        <v>8.6534638800186914E-12</v>
      </c>
      <c r="F31" s="12">
        <f>AVERAGE(D31:D33)</f>
        <v>3.9933721379259158E-11</v>
      </c>
      <c r="G31" s="12">
        <f>STDEV(E31:E33)</f>
        <v>3.6626054573385962E-13</v>
      </c>
    </row>
    <row r="32" spans="1:7">
      <c r="A32" s="16" t="s">
        <v>121</v>
      </c>
      <c r="B32" s="20">
        <v>42896</v>
      </c>
      <c r="C32" s="3">
        <v>2.7092205328286537E-11</v>
      </c>
      <c r="D32" s="12">
        <v>4.1110888201719854E-11</v>
      </c>
      <c r="E32" s="12">
        <v>9.3582712627956078E-12</v>
      </c>
    </row>
    <row r="33" spans="1:8">
      <c r="A33" s="16" t="s">
        <v>123</v>
      </c>
      <c r="B33" s="20">
        <v>42896</v>
      </c>
      <c r="C33" s="3">
        <v>2.6410640414367375E-11</v>
      </c>
      <c r="D33" s="12">
        <v>4.0126292938523155E-11</v>
      </c>
      <c r="E33" s="12">
        <v>9.1787122327975407E-12</v>
      </c>
    </row>
    <row r="34" spans="1:8">
      <c r="A34" s="16"/>
      <c r="B34" s="20"/>
      <c r="C34" s="3"/>
      <c r="D34" s="12"/>
      <c r="E34" s="12"/>
    </row>
    <row r="35" spans="1:8">
      <c r="A35" s="14" t="s">
        <v>140</v>
      </c>
      <c r="B35" s="20"/>
      <c r="C35" s="2" t="s">
        <v>24</v>
      </c>
      <c r="D35" s="2" t="s">
        <v>24</v>
      </c>
      <c r="E35" s="2" t="s">
        <v>24</v>
      </c>
    </row>
    <row r="36" spans="1:8">
      <c r="A36" s="16"/>
      <c r="B36" s="20"/>
      <c r="C36" s="2"/>
      <c r="D36" s="2" t="s">
        <v>19</v>
      </c>
      <c r="E36" s="2" t="s">
        <v>18</v>
      </c>
    </row>
    <row r="37" spans="1:8">
      <c r="C37" s="2" t="s">
        <v>13</v>
      </c>
      <c r="D37" s="2" t="s">
        <v>13</v>
      </c>
      <c r="E37" s="2" t="s">
        <v>13</v>
      </c>
    </row>
    <row r="38" spans="1:8">
      <c r="A38" t="s">
        <v>30</v>
      </c>
      <c r="B38" t="s">
        <v>65</v>
      </c>
      <c r="C38" s="2" t="s">
        <v>5</v>
      </c>
      <c r="D38" s="2" t="s">
        <v>5</v>
      </c>
      <c r="E38" s="2" t="s">
        <v>5</v>
      </c>
      <c r="F38" s="21" t="s">
        <v>142</v>
      </c>
      <c r="G38" s="21" t="s">
        <v>149</v>
      </c>
    </row>
    <row r="39" spans="1:8">
      <c r="A39" t="s">
        <v>67</v>
      </c>
      <c r="B39" s="20">
        <v>42899</v>
      </c>
      <c r="C39">
        <v>1.4351129240458142E-11</v>
      </c>
      <c r="D39">
        <v>1.4368147066812075E-11</v>
      </c>
      <c r="E39">
        <v>1.1984262127613251E-12</v>
      </c>
      <c r="F39">
        <f>AVERAGE(D39:D41)</f>
        <v>1.3323302901039906E-11</v>
      </c>
      <c r="G39">
        <f>STDEV(D39:D41)</f>
        <v>6.6697493681047908E-12</v>
      </c>
    </row>
    <row r="40" spans="1:8">
      <c r="A40" t="s">
        <v>72</v>
      </c>
      <c r="B40" s="20">
        <v>42899</v>
      </c>
      <c r="C40">
        <v>7.2376689222053234E-12</v>
      </c>
      <c r="D40">
        <v>6.1927962140288736E-12</v>
      </c>
      <c r="E40">
        <v>8.0245610901833841E-13</v>
      </c>
    </row>
    <row r="41" spans="1:8">
      <c r="A41" t="s">
        <v>73</v>
      </c>
      <c r="B41" s="20">
        <v>42899</v>
      </c>
      <c r="C41">
        <v>1.1379099043063493E-11</v>
      </c>
      <c r="D41">
        <v>1.9408965422278767E-11</v>
      </c>
      <c r="E41">
        <v>5.5310759927281543E-12</v>
      </c>
    </row>
    <row r="42" spans="1:8">
      <c r="A42" t="s">
        <v>127</v>
      </c>
      <c r="B42" s="20">
        <v>42899</v>
      </c>
      <c r="C42">
        <v>5.1322537109610816E-12</v>
      </c>
      <c r="D42">
        <v>7.7902108756089127E-12</v>
      </c>
      <c r="E42">
        <v>1.8140234813461191E-12</v>
      </c>
      <c r="F42">
        <f>AVERAGE(D42:D44)</f>
        <v>8.6174141720853557E-12</v>
      </c>
      <c r="G42">
        <f>STDEV(D42:D44)</f>
        <v>8.7073312704154512E-13</v>
      </c>
    </row>
    <row r="43" spans="1:8">
      <c r="A43" t="s">
        <v>107</v>
      </c>
      <c r="B43" s="20">
        <v>42899</v>
      </c>
      <c r="C43">
        <v>6.0988281598587504E-12</v>
      </c>
      <c r="D43">
        <v>9.5259675434758733E-12</v>
      </c>
      <c r="E43">
        <v>2.3034384439085414E-12</v>
      </c>
    </row>
    <row r="44" spans="1:8">
      <c r="A44" t="s">
        <v>95</v>
      </c>
      <c r="B44" s="20">
        <v>42899</v>
      </c>
      <c r="C44">
        <v>5.4659283583214347E-12</v>
      </c>
      <c r="D44">
        <v>8.5360640971712812E-12</v>
      </c>
      <c r="E44">
        <v>2.0755349756244024E-12</v>
      </c>
      <c r="H44" t="s">
        <v>96</v>
      </c>
    </row>
    <row r="45" spans="1:8">
      <c r="A45" t="s">
        <v>76</v>
      </c>
      <c r="B45" s="20">
        <v>42899</v>
      </c>
      <c r="C45">
        <v>4.3207549555075339E-12</v>
      </c>
      <c r="D45">
        <v>7.3544282769552486E-12</v>
      </c>
      <c r="E45">
        <v>2.0286493167782874E-12</v>
      </c>
      <c r="F45" s="1">
        <f>AVERAGE(D45)</f>
        <v>7.3544282769552486E-12</v>
      </c>
      <c r="G45">
        <v>0</v>
      </c>
    </row>
    <row r="46" spans="1:8">
      <c r="A46" t="s">
        <v>84</v>
      </c>
      <c r="B46" s="20">
        <v>42899</v>
      </c>
      <c r="C46">
        <v>2.4925645522900981E-11</v>
      </c>
      <c r="D46">
        <v>3.5529615475972348E-11</v>
      </c>
      <c r="E46">
        <v>7.6105116345034625E-12</v>
      </c>
      <c r="F46">
        <f>AVERAGE(D46:D48)</f>
        <v>3.9763876879358683E-11</v>
      </c>
      <c r="G46">
        <v>0</v>
      </c>
    </row>
    <row r="47" spans="1:8">
      <c r="A47" t="s">
        <v>85</v>
      </c>
      <c r="B47" s="20">
        <v>42899</v>
      </c>
      <c r="C47">
        <v>2.5170014596654915E-11</v>
      </c>
      <c r="D47">
        <v>4.0689837894468027E-11</v>
      </c>
      <c r="E47">
        <v>1.0902485408128558E-11</v>
      </c>
    </row>
    <row r="48" spans="1:8">
      <c r="A48" t="s">
        <v>102</v>
      </c>
      <c r="B48" s="20">
        <v>42899</v>
      </c>
      <c r="C48">
        <v>2.7567534218876668E-11</v>
      </c>
      <c r="D48">
        <v>4.3072177267635673E-11</v>
      </c>
      <c r="E48">
        <v>1.0596160131089877E-11</v>
      </c>
    </row>
    <row r="49" spans="1:10">
      <c r="A49" t="s">
        <v>86</v>
      </c>
      <c r="B49" s="20">
        <v>42899</v>
      </c>
      <c r="C49">
        <v>2.0937542239236828E-11</v>
      </c>
      <c r="D49">
        <v>3.4724901065527402E-11</v>
      </c>
      <c r="E49">
        <v>9.3341512263462135E-12</v>
      </c>
      <c r="F49" s="1">
        <f>AVERAGE(D49:D50,D53)</f>
        <v>3.2559994418067853E-11</v>
      </c>
      <c r="G49" s="1">
        <f>STDEV(D49:D53)</f>
        <v>1.3274914842259583E-11</v>
      </c>
      <c r="H49" t="s">
        <v>90</v>
      </c>
    </row>
    <row r="50" spans="1:10">
      <c r="A50" t="s">
        <v>87</v>
      </c>
      <c r="B50" s="20">
        <v>42899</v>
      </c>
      <c r="C50">
        <v>2.8560635494990709E-11</v>
      </c>
      <c r="D50">
        <v>4.7772017488234912E-11</v>
      </c>
      <c r="E50">
        <v>1.2938630235017732E-11</v>
      </c>
      <c r="H50" t="s">
        <v>109</v>
      </c>
    </row>
    <row r="51" spans="1:10">
      <c r="A51" t="s">
        <v>141</v>
      </c>
      <c r="B51" s="20">
        <v>42899</v>
      </c>
      <c r="C51">
        <v>1.0491662018568016E-11</v>
      </c>
      <c r="D51">
        <v>1.7707022865529668E-11</v>
      </c>
      <c r="E51">
        <v>4.9100856197676222E-12</v>
      </c>
      <c r="H51" t="s">
        <v>110</v>
      </c>
    </row>
    <row r="52" spans="1:10">
      <c r="A52" t="s">
        <v>141</v>
      </c>
      <c r="B52" s="20">
        <v>42899</v>
      </c>
      <c r="C52">
        <v>1.7339579494191988E-11</v>
      </c>
      <c r="D52">
        <v>2.7530872436537224E-11</v>
      </c>
      <c r="E52">
        <v>6.820563293294542E-12</v>
      </c>
    </row>
    <row r="53" spans="1:10">
      <c r="A53" t="s">
        <v>108</v>
      </c>
      <c r="B53" s="20">
        <v>42899</v>
      </c>
      <c r="C53">
        <v>9.6351234794407161E-12</v>
      </c>
      <c r="D53">
        <v>1.5183064700441247E-11</v>
      </c>
      <c r="E53">
        <v>3.7831310476364882E-12</v>
      </c>
    </row>
    <row r="54" spans="1:10">
      <c r="A54" t="s">
        <v>128</v>
      </c>
      <c r="B54" s="20">
        <v>42899</v>
      </c>
      <c r="C54">
        <v>1.1236387365162387E-11</v>
      </c>
      <c r="D54">
        <v>1.9010519673435893E-11</v>
      </c>
      <c r="E54">
        <v>5.2348036093133533E-12</v>
      </c>
      <c r="F54">
        <f>AVERAGE(D54:D55)</f>
        <v>1.6161124743026836E-11</v>
      </c>
      <c r="G54">
        <v>0</v>
      </c>
    </row>
    <row r="55" spans="1:10">
      <c r="A55" t="s">
        <v>103</v>
      </c>
      <c r="B55" s="20">
        <v>42899</v>
      </c>
      <c r="C55">
        <v>8.317790497074856E-12</v>
      </c>
      <c r="D55">
        <v>1.3311729812617778E-11</v>
      </c>
      <c r="E55">
        <v>3.3671366498026676E-12</v>
      </c>
    </row>
    <row r="56" spans="1:10">
      <c r="A56" t="s">
        <v>101</v>
      </c>
      <c r="B56" s="20">
        <v>42899</v>
      </c>
      <c r="C56">
        <v>2.7818800806809128E-11</v>
      </c>
      <c r="D56">
        <v>4.6383063820058978E-11</v>
      </c>
      <c r="E56">
        <v>1.282585587748514E-11</v>
      </c>
      <c r="F56">
        <f>AVERAGE(D56:D58)</f>
        <v>4.6386966138795531E-11</v>
      </c>
      <c r="G56">
        <f>STDEV(D56:D58)</f>
        <v>5.8695658739692555E-13</v>
      </c>
    </row>
    <row r="57" spans="1:10">
      <c r="A57" t="s">
        <v>81</v>
      </c>
      <c r="B57" s="20">
        <v>42899</v>
      </c>
      <c r="C57">
        <v>2.7567534218876662E-11</v>
      </c>
      <c r="D57">
        <v>4.5801970439904905E-11</v>
      </c>
      <c r="E57">
        <v>1.2485749333501171E-11</v>
      </c>
    </row>
    <row r="58" spans="1:10">
      <c r="A58" t="s">
        <v>99</v>
      </c>
      <c r="B58" s="20">
        <v>42899</v>
      </c>
      <c r="C58">
        <v>2.8861273763359036E-11</v>
      </c>
      <c r="D58">
        <v>4.6975864156422722E-11</v>
      </c>
      <c r="E58">
        <v>1.2393496122060111E-11</v>
      </c>
      <c r="H58" t="s">
        <v>96</v>
      </c>
    </row>
    <row r="59" spans="1:10">
      <c r="A59" t="s">
        <v>100</v>
      </c>
      <c r="B59" s="20">
        <v>42899</v>
      </c>
      <c r="C59">
        <v>1.4549531948851573E-11</v>
      </c>
      <c r="D59">
        <v>2.3368670737595854E-11</v>
      </c>
      <c r="E59">
        <v>5.9165743739254066E-12</v>
      </c>
      <c r="F59">
        <f>AVERAGE(D59:D60)</f>
        <v>2.1747182034888285E-11</v>
      </c>
      <c r="G59">
        <v>0</v>
      </c>
    </row>
    <row r="60" spans="1:10">
      <c r="A60" t="s">
        <v>106</v>
      </c>
      <c r="B60" s="20">
        <v>42899</v>
      </c>
      <c r="C60">
        <v>1.2240713048870187E-11</v>
      </c>
      <c r="D60">
        <v>2.0125693332180716E-11</v>
      </c>
      <c r="E60">
        <v>5.3050692046590254E-12</v>
      </c>
      <c r="H60" t="s">
        <v>104</v>
      </c>
      <c r="J60" t="s">
        <v>105</v>
      </c>
    </row>
    <row r="61" spans="1:10">
      <c r="A61" t="s">
        <v>89</v>
      </c>
      <c r="B61" s="20">
        <v>42899</v>
      </c>
      <c r="C61">
        <v>2.0315573153461621E-11</v>
      </c>
      <c r="D61">
        <v>3.5810555054637529E-11</v>
      </c>
      <c r="E61">
        <v>1.0347888656470552E-11</v>
      </c>
      <c r="F61">
        <f>AVERAGE(D61:D63)</f>
        <v>3.0659394909862232E-11</v>
      </c>
      <c r="G61">
        <f>STDEV(D61:D63)</f>
        <v>1.2182638057268562E-11</v>
      </c>
    </row>
    <row r="62" spans="1:10">
      <c r="A62" t="s">
        <v>93</v>
      </c>
      <c r="B62" s="20">
        <v>42899</v>
      </c>
      <c r="C62">
        <v>2.4542174053317895E-11</v>
      </c>
      <c r="D62">
        <v>3.9420297180184211E-11</v>
      </c>
      <c r="E62">
        <v>9.9406127613276407E-12</v>
      </c>
    </row>
    <row r="63" spans="1:10">
      <c r="A63" t="s">
        <v>97</v>
      </c>
      <c r="B63" s="20">
        <v>42899</v>
      </c>
      <c r="C63">
        <v>9.711290463467917E-12</v>
      </c>
      <c r="D63">
        <v>1.6747332494764953E-11</v>
      </c>
      <c r="E63">
        <v>4.70817268585774E-12</v>
      </c>
      <c r="H63" t="s">
        <v>98</v>
      </c>
    </row>
    <row r="64" spans="1:10">
      <c r="A64" t="s">
        <v>92</v>
      </c>
      <c r="B64" s="20">
        <v>42899</v>
      </c>
      <c r="C64">
        <v>2.8363665595025261E-11</v>
      </c>
      <c r="D64">
        <v>5.1518884770856704E-11</v>
      </c>
      <c r="E64">
        <v>1.5571380351495912E-11</v>
      </c>
      <c r="F64">
        <f>AVERAGE(D64:D67)</f>
        <v>4.0805682985712996E-11</v>
      </c>
      <c r="G64">
        <f>STDEV(D64:D67)</f>
        <v>1.2366304455745678E-11</v>
      </c>
    </row>
    <row r="65" spans="1:8">
      <c r="A65" t="s">
        <v>91</v>
      </c>
      <c r="B65" s="20">
        <v>42899</v>
      </c>
      <c r="C65">
        <v>1.9454162359337349E-11</v>
      </c>
      <c r="D65">
        <v>3.8888490986563959E-11</v>
      </c>
      <c r="E65">
        <v>1.3068054691553511E-11</v>
      </c>
    </row>
    <row r="66" spans="1:8">
      <c r="A66" t="s">
        <v>94</v>
      </c>
      <c r="B66" s="20">
        <v>42899</v>
      </c>
      <c r="C66">
        <v>2.924948199115932E-11</v>
      </c>
      <c r="D66">
        <v>4.8688623617147443E-11</v>
      </c>
      <c r="E66">
        <v>1.3201548745998738E-11</v>
      </c>
    </row>
    <row r="67" spans="1:8">
      <c r="A67" t="s">
        <v>94</v>
      </c>
      <c r="B67" s="20">
        <v>42899</v>
      </c>
      <c r="C67">
        <v>1.4890645377317468E-11</v>
      </c>
      <c r="D67">
        <v>2.4126732568283885E-11</v>
      </c>
      <c r="E67">
        <v>6.2133315859296516E-12</v>
      </c>
    </row>
    <row r="68" spans="1:8">
      <c r="A68" t="s">
        <v>117</v>
      </c>
      <c r="B68" s="20">
        <v>42899</v>
      </c>
      <c r="C68">
        <v>2.4859353912467738E-11</v>
      </c>
      <c r="D68">
        <v>2.6201813539867993E-11</v>
      </c>
      <c r="E68">
        <v>3.0400073926525002E-12</v>
      </c>
      <c r="F68">
        <f>AVERAGE(D68:D70)</f>
        <v>2.057824461656528E-11</v>
      </c>
      <c r="G68">
        <f>STDEV(D68:D70)</f>
        <v>6.2741257854107579E-12</v>
      </c>
    </row>
    <row r="69" spans="1:8">
      <c r="A69" t="s">
        <v>116</v>
      </c>
      <c r="B69" s="20">
        <v>42899</v>
      </c>
      <c r="C69">
        <v>2.1945405297336737E-11</v>
      </c>
      <c r="D69">
        <v>2.1721995364566864E-11</v>
      </c>
      <c r="E69">
        <v>6.0340966307584408E-13</v>
      </c>
    </row>
    <row r="70" spans="1:8">
      <c r="A70" t="s">
        <v>79</v>
      </c>
      <c r="B70" s="20">
        <v>42899</v>
      </c>
      <c r="C70">
        <v>1.3080513685487397E-11</v>
      </c>
      <c r="D70">
        <v>1.3810924945260983E-11</v>
      </c>
      <c r="E70">
        <v>7.0748615927169618E-13</v>
      </c>
    </row>
    <row r="71" spans="1:8">
      <c r="A71" t="s">
        <v>131</v>
      </c>
      <c r="B71" s="20">
        <v>42899</v>
      </c>
      <c r="C71">
        <v>7.586066028708995E-12</v>
      </c>
      <c r="D71">
        <v>7.6631949228245806E-12</v>
      </c>
      <c r="E71">
        <v>2.8452867910986388E-13</v>
      </c>
      <c r="F71">
        <f>AVERAGE(D71:D73)</f>
        <v>8.4552129101388916E-12</v>
      </c>
      <c r="G71">
        <f>STDEV(D71:D73)</f>
        <v>4.5463154265787975E-12</v>
      </c>
    </row>
    <row r="72" spans="1:8">
      <c r="A72" t="s">
        <v>129</v>
      </c>
      <c r="B72" s="20">
        <v>42899</v>
      </c>
      <c r="C72">
        <v>4.53193554961836E-12</v>
      </c>
      <c r="D72">
        <v>4.3569461458149796E-12</v>
      </c>
      <c r="E72">
        <v>2.3739303709342407E-13</v>
      </c>
      <c r="H72" t="s">
        <v>130</v>
      </c>
    </row>
    <row r="73" spans="1:8">
      <c r="A73" t="s">
        <v>136</v>
      </c>
      <c r="B73" s="20">
        <v>42899</v>
      </c>
      <c r="C73">
        <v>1.3623955316865136E-11</v>
      </c>
      <c r="D73">
        <v>1.3345497661777113E-11</v>
      </c>
      <c r="E73">
        <v>4.5074714962075041E-13</v>
      </c>
    </row>
    <row r="74" spans="1:8">
      <c r="A74" t="s">
        <v>126</v>
      </c>
      <c r="B74" s="20">
        <v>42899</v>
      </c>
      <c r="C74">
        <v>2.6391859965424571E-11</v>
      </c>
      <c r="D74">
        <v>2.5967661476156066E-11</v>
      </c>
      <c r="E74">
        <v>5.3871905007591382E-13</v>
      </c>
      <c r="F74">
        <f>AVERAGE(D74:D76)</f>
        <v>2.601237589609206E-11</v>
      </c>
      <c r="G74">
        <f>STDEV(D74:D76)</f>
        <v>3.2596238868329471E-12</v>
      </c>
    </row>
    <row r="75" spans="1:8">
      <c r="A75" t="s">
        <v>138</v>
      </c>
      <c r="B75" s="20">
        <v>42899</v>
      </c>
      <c r="C75">
        <v>2.2770783264792126E-11</v>
      </c>
      <c r="D75">
        <v>2.27753392438367E-11</v>
      </c>
      <c r="E75">
        <v>3.7203132882083019E-13</v>
      </c>
    </row>
    <row r="76" spans="1:8">
      <c r="A76" t="s">
        <v>80</v>
      </c>
      <c r="B76" s="20">
        <v>42899</v>
      </c>
      <c r="C76">
        <v>2.9481946317409761E-11</v>
      </c>
      <c r="D76">
        <v>2.9294126968283408E-11</v>
      </c>
      <c r="E76">
        <v>7.8278238473405554E-13</v>
      </c>
    </row>
    <row r="77" spans="1:8">
      <c r="A77" t="s">
        <v>135</v>
      </c>
      <c r="B77" s="20">
        <v>42899</v>
      </c>
      <c r="C77">
        <v>2.9797261251285804E-11</v>
      </c>
      <c r="D77">
        <v>3.0248734906608316E-11</v>
      </c>
      <c r="E77">
        <v>5.2131687286495632E-13</v>
      </c>
      <c r="F77">
        <f>AVERAGE(D77:D79)</f>
        <v>2.7904579922343321E-11</v>
      </c>
      <c r="G77">
        <f>STDEV(D77:D79)</f>
        <v>2.7056100968714913E-12</v>
      </c>
    </row>
    <row r="78" spans="1:8">
      <c r="A78" t="s">
        <v>137</v>
      </c>
      <c r="B78" s="20">
        <v>42899</v>
      </c>
      <c r="C78">
        <v>2.521802846158604E-11</v>
      </c>
      <c r="D78">
        <v>2.4943919456568799E-11</v>
      </c>
      <c r="E78">
        <v>5.4821801003448067E-13</v>
      </c>
    </row>
    <row r="79" spans="1:8">
      <c r="A79" t="s">
        <v>134</v>
      </c>
      <c r="B79" s="20">
        <v>42899</v>
      </c>
      <c r="C79">
        <v>3.0024073016221634E-11</v>
      </c>
      <c r="D79">
        <v>2.8521085403852848E-11</v>
      </c>
      <c r="E79">
        <v>1.4189224717235964E-12</v>
      </c>
    </row>
    <row r="80" spans="1:8">
      <c r="A80" t="s">
        <v>82</v>
      </c>
      <c r="B80" s="20">
        <v>42899</v>
      </c>
      <c r="C80">
        <v>2.360247639184311E-11</v>
      </c>
      <c r="D80">
        <v>2.3187538061034129E-11</v>
      </c>
      <c r="E80">
        <v>5.2670357197592321E-13</v>
      </c>
      <c r="F80">
        <f>AVERAGE(D80:D82)</f>
        <v>2.6162858627138871E-11</v>
      </c>
      <c r="G80">
        <f>STDEV(D80:D82)</f>
        <v>3.8991835829915175E-12</v>
      </c>
    </row>
    <row r="81" spans="1:7">
      <c r="A81" t="s">
        <v>124</v>
      </c>
      <c r="B81" s="20">
        <v>42899</v>
      </c>
      <c r="C81">
        <v>2.4925645522900981E-11</v>
      </c>
      <c r="D81">
        <v>2.4724047782611788E-11</v>
      </c>
      <c r="E81">
        <v>9.456746185093179E-13</v>
      </c>
    </row>
    <row r="82" spans="1:7">
      <c r="A82" t="s">
        <v>125</v>
      </c>
      <c r="B82" s="20">
        <v>42899</v>
      </c>
      <c r="C82">
        <v>3.0324287640764338E-11</v>
      </c>
      <c r="D82">
        <v>3.0576990037770702E-11</v>
      </c>
      <c r="E82">
        <v>5.0540479401273444E-13</v>
      </c>
    </row>
    <row r="83" spans="1:7">
      <c r="A83" t="s">
        <v>132</v>
      </c>
      <c r="B83" s="20">
        <v>42899</v>
      </c>
      <c r="C83">
        <v>1.1546438734873252E-11</v>
      </c>
      <c r="D83">
        <v>1.1683264477360885E-11</v>
      </c>
      <c r="E83">
        <v>6.6969754773495397E-13</v>
      </c>
      <c r="F83">
        <f>AVERAGE(D83:D84)</f>
        <v>1.135152408632597E-11</v>
      </c>
      <c r="G83">
        <v>0</v>
      </c>
    </row>
    <row r="84" spans="1:7">
      <c r="A84" t="s">
        <v>133</v>
      </c>
      <c r="B84" s="20">
        <v>42899</v>
      </c>
      <c r="C84">
        <v>1.0761941243138388E-11</v>
      </c>
      <c r="D84">
        <v>1.1019783695291055E-11</v>
      </c>
      <c r="E84">
        <v>4.0053410947774782E-13</v>
      </c>
    </row>
    <row r="86" spans="1:7">
      <c r="A86" t="s">
        <v>115</v>
      </c>
    </row>
    <row r="87" spans="1:7">
      <c r="A87" t="s">
        <v>150</v>
      </c>
      <c r="B87" t="s">
        <v>153</v>
      </c>
      <c r="C87" t="s">
        <v>155</v>
      </c>
    </row>
    <row r="88" spans="1:7">
      <c r="A88">
        <v>1</v>
      </c>
      <c r="B88" s="12">
        <f>F7</f>
        <v>1.6928275353183587E-11</v>
      </c>
      <c r="C88" s="12">
        <f>G7</f>
        <v>2.2735685750425889E-12</v>
      </c>
    </row>
    <row r="89" spans="1:7">
      <c r="A89">
        <v>3</v>
      </c>
      <c r="B89" s="12">
        <f>F11</f>
        <v>1.5278473202914056E-11</v>
      </c>
    </row>
    <row r="90" spans="1:7">
      <c r="A90">
        <v>5</v>
      </c>
      <c r="B90" s="12">
        <f>F13</f>
        <v>2.3047380417718762E-11</v>
      </c>
    </row>
    <row r="91" spans="1:7">
      <c r="A91">
        <v>7</v>
      </c>
      <c r="B91" s="12">
        <f>F15</f>
        <v>2.294668101956148E-11</v>
      </c>
    </row>
    <row r="92" spans="1:7">
      <c r="A92">
        <v>9</v>
      </c>
      <c r="B92" s="12">
        <f>F17</f>
        <v>2.1846990027080787E-11</v>
      </c>
      <c r="C92" s="12">
        <f>G17</f>
        <v>1.0990979228239457E-12</v>
      </c>
    </row>
    <row r="93" spans="1:7">
      <c r="A93">
        <v>11</v>
      </c>
      <c r="B93" s="12">
        <f>F20</f>
        <v>2.2516248689071131E-11</v>
      </c>
      <c r="C93" s="12">
        <f>G20</f>
        <v>2.372012178844402E-12</v>
      </c>
    </row>
    <row r="94" spans="1:7">
      <c r="A94">
        <v>13</v>
      </c>
      <c r="B94" s="12">
        <f>F23</f>
        <v>2.143020145234294E-11</v>
      </c>
      <c r="C94" s="12">
        <f>G23</f>
        <v>0</v>
      </c>
      <c r="D94" s="1"/>
    </row>
    <row r="95" spans="1:7">
      <c r="A95">
        <v>15</v>
      </c>
      <c r="B95" s="12">
        <f>F25</f>
        <v>1.8632100595522826E-11</v>
      </c>
    </row>
    <row r="96" spans="1:7">
      <c r="A96">
        <v>17</v>
      </c>
      <c r="B96" s="12">
        <f>F28</f>
        <v>1.4768727840861007E-11</v>
      </c>
      <c r="C96" s="12">
        <f>G28</f>
        <v>1.3472730233048849E-12</v>
      </c>
    </row>
    <row r="97" spans="1:4">
      <c r="A97">
        <v>19</v>
      </c>
      <c r="B97" s="12">
        <f>F31</f>
        <v>3.9933721379259158E-11</v>
      </c>
      <c r="C97" s="12">
        <f>G31</f>
        <v>3.6626054573385962E-13</v>
      </c>
    </row>
    <row r="98" spans="1:4">
      <c r="A98" t="s">
        <v>140</v>
      </c>
      <c r="B98" s="12"/>
    </row>
    <row r="99" spans="1:4">
      <c r="A99" t="s">
        <v>150</v>
      </c>
      <c r="B99" t="s">
        <v>153</v>
      </c>
      <c r="D99" s="1"/>
    </row>
    <row r="100" spans="1:4">
      <c r="A100">
        <v>16</v>
      </c>
      <c r="B100" s="12">
        <f>F83</f>
        <v>1.135152408632597E-11</v>
      </c>
      <c r="C100" t="s">
        <v>143</v>
      </c>
      <c r="D100">
        <v>0</v>
      </c>
    </row>
    <row r="101" spans="1:4">
      <c r="A101">
        <v>15</v>
      </c>
      <c r="B101" s="12">
        <f>F80</f>
        <v>2.6162858627138871E-11</v>
      </c>
      <c r="C101" t="s">
        <v>144</v>
      </c>
      <c r="D101">
        <v>1</v>
      </c>
    </row>
    <row r="102" spans="1:4">
      <c r="A102">
        <v>14</v>
      </c>
      <c r="B102" s="12">
        <f>F77</f>
        <v>2.7904579922343321E-11</v>
      </c>
      <c r="C102" t="s">
        <v>145</v>
      </c>
      <c r="D102">
        <v>2</v>
      </c>
    </row>
    <row r="103" spans="1:4">
      <c r="A103">
        <v>13</v>
      </c>
      <c r="B103" s="12">
        <f>F74</f>
        <v>2.601237589609206E-11</v>
      </c>
      <c r="C103" t="s">
        <v>146</v>
      </c>
      <c r="D103">
        <v>1</v>
      </c>
    </row>
    <row r="104" spans="1:4">
      <c r="A104">
        <v>12</v>
      </c>
      <c r="B104" s="12">
        <f>F71</f>
        <v>8.4552129101388916E-12</v>
      </c>
      <c r="C104" t="s">
        <v>147</v>
      </c>
      <c r="D104">
        <v>0</v>
      </c>
    </row>
    <row r="105" spans="1:4">
      <c r="A105">
        <v>11</v>
      </c>
      <c r="B105" s="12">
        <f>F68</f>
        <v>2.057824461656528E-11</v>
      </c>
      <c r="C105" t="s">
        <v>144</v>
      </c>
      <c r="D105">
        <v>1</v>
      </c>
    </row>
    <row r="106" spans="1:4">
      <c r="A106">
        <v>10</v>
      </c>
      <c r="B106" s="12">
        <f>F64</f>
        <v>4.0805682985712996E-11</v>
      </c>
      <c r="C106" t="s">
        <v>148</v>
      </c>
      <c r="D106">
        <v>2</v>
      </c>
    </row>
    <row r="107" spans="1:4">
      <c r="A107">
        <v>9</v>
      </c>
      <c r="B107" s="12">
        <f>F61</f>
        <v>3.0659394909862232E-11</v>
      </c>
      <c r="C107" t="s">
        <v>143</v>
      </c>
      <c r="D107">
        <v>0</v>
      </c>
    </row>
    <row r="108" spans="1:4">
      <c r="A108">
        <v>8</v>
      </c>
      <c r="B108" s="12">
        <f>F59</f>
        <v>2.1747182034888285E-11</v>
      </c>
      <c r="C108" t="s">
        <v>144</v>
      </c>
      <c r="D108">
        <v>1</v>
      </c>
    </row>
    <row r="109" spans="1:4">
      <c r="A109">
        <v>7</v>
      </c>
      <c r="B109" s="12">
        <f>F56</f>
        <v>4.6386966138795531E-11</v>
      </c>
      <c r="C109" t="s">
        <v>145</v>
      </c>
      <c r="D109">
        <v>2</v>
      </c>
    </row>
    <row r="110" spans="1:4">
      <c r="A110">
        <v>6</v>
      </c>
      <c r="B110" s="12">
        <f>F54</f>
        <v>1.6161124743026836E-11</v>
      </c>
      <c r="C110" t="s">
        <v>146</v>
      </c>
      <c r="D110">
        <v>1</v>
      </c>
    </row>
    <row r="111" spans="1:4">
      <c r="A111">
        <v>5</v>
      </c>
      <c r="B111" s="12">
        <f>F49</f>
        <v>3.2559994418067853E-11</v>
      </c>
      <c r="C111" t="s">
        <v>143</v>
      </c>
      <c r="D111">
        <v>0</v>
      </c>
    </row>
    <row r="112" spans="1:4">
      <c r="A112">
        <v>4</v>
      </c>
      <c r="B112" s="12">
        <f>F46</f>
        <v>3.9763876879358683E-11</v>
      </c>
      <c r="C112" t="s">
        <v>144</v>
      </c>
      <c r="D112">
        <v>1</v>
      </c>
    </row>
    <row r="113" spans="1:6">
      <c r="A113">
        <v>3</v>
      </c>
      <c r="B113" s="12">
        <f>F56</f>
        <v>4.6386966138795531E-11</v>
      </c>
      <c r="C113" t="s">
        <v>145</v>
      </c>
      <c r="D113">
        <v>2</v>
      </c>
    </row>
    <row r="114" spans="1:6">
      <c r="A114">
        <v>2</v>
      </c>
      <c r="B114" s="12">
        <f>F45</f>
        <v>7.3544282769552486E-12</v>
      </c>
      <c r="C114" t="s">
        <v>146</v>
      </c>
      <c r="D114">
        <v>1</v>
      </c>
    </row>
    <row r="115" spans="1:6">
      <c r="A115">
        <v>1</v>
      </c>
      <c r="B115" s="12">
        <f>F39</f>
        <v>1.3323302901039906E-11</v>
      </c>
      <c r="C115" t="s">
        <v>143</v>
      </c>
      <c r="D115">
        <v>0</v>
      </c>
    </row>
    <row r="116" spans="1:6">
      <c r="B116" s="12"/>
    </row>
    <row r="117" spans="1:6">
      <c r="A117" t="s">
        <v>150</v>
      </c>
      <c r="B117" t="s">
        <v>151</v>
      </c>
      <c r="C117" t="s">
        <v>152</v>
      </c>
    </row>
    <row r="118" spans="1:6">
      <c r="A118">
        <v>16</v>
      </c>
      <c r="B118">
        <v>1.135152408632597E-11</v>
      </c>
    </row>
    <row r="119" spans="1:6">
      <c r="A119">
        <v>15</v>
      </c>
      <c r="B119">
        <v>2.6162858627138871E-11</v>
      </c>
      <c r="C119">
        <v>3.8991835829915175E-12</v>
      </c>
    </row>
    <row r="120" spans="1:6">
      <c r="A120">
        <v>14</v>
      </c>
      <c r="B120">
        <v>2.7904579922343321E-11</v>
      </c>
      <c r="C120">
        <v>2.7056100968714913E-12</v>
      </c>
      <c r="E120" s="12"/>
    </row>
    <row r="121" spans="1:6">
      <c r="A121">
        <v>13</v>
      </c>
      <c r="B121">
        <v>2.601237589609206E-11</v>
      </c>
      <c r="C121">
        <v>3.2596238868329471E-12</v>
      </c>
      <c r="E121" s="12"/>
      <c r="F121" s="12"/>
    </row>
    <row r="122" spans="1:6">
      <c r="A122">
        <v>12</v>
      </c>
      <c r="B122">
        <v>8.4552129101388916E-12</v>
      </c>
      <c r="C122">
        <v>4.5463154265787975E-12</v>
      </c>
      <c r="E122" s="12"/>
    </row>
    <row r="123" spans="1:6">
      <c r="A123">
        <v>11</v>
      </c>
      <c r="B123">
        <v>2.057824461656528E-11</v>
      </c>
      <c r="C123">
        <v>6.2741257854107579E-12</v>
      </c>
      <c r="E123" s="12"/>
    </row>
    <row r="124" spans="1:6">
      <c r="A124">
        <v>10</v>
      </c>
      <c r="B124">
        <v>4.0805682985712996E-11</v>
      </c>
      <c r="C124">
        <v>1.2366304455745678E-11</v>
      </c>
      <c r="E124" s="12"/>
    </row>
    <row r="125" spans="1:6">
      <c r="A125">
        <v>9</v>
      </c>
      <c r="B125">
        <v>3.0659394909862232E-11</v>
      </c>
      <c r="C125">
        <v>1.2182638057268562E-11</v>
      </c>
      <c r="E125" s="12"/>
    </row>
    <row r="126" spans="1:6">
      <c r="A126">
        <v>8</v>
      </c>
      <c r="B126">
        <v>2.1747182034888285E-11</v>
      </c>
      <c r="E126" s="12"/>
    </row>
    <row r="127" spans="1:6">
      <c r="A127">
        <v>7</v>
      </c>
      <c r="B127">
        <v>4.6386966138795531E-11</v>
      </c>
      <c r="C127">
        <v>5.8695658739692555E-13</v>
      </c>
      <c r="E127" s="12"/>
    </row>
    <row r="128" spans="1:6">
      <c r="A128">
        <v>6</v>
      </c>
      <c r="B128">
        <v>1.6161124743026836E-11</v>
      </c>
      <c r="E128" s="12"/>
    </row>
    <row r="129" spans="1:6">
      <c r="A129">
        <v>5</v>
      </c>
      <c r="B129">
        <v>2.8583575711254089E-11</v>
      </c>
      <c r="C129" s="1">
        <v>1.3274914842259583E-11</v>
      </c>
      <c r="E129" s="12"/>
    </row>
    <row r="130" spans="1:6">
      <c r="A130">
        <v>4</v>
      </c>
      <c r="B130">
        <v>3.9763876879358683E-11</v>
      </c>
      <c r="E130" s="12"/>
    </row>
    <row r="131" spans="1:6">
      <c r="A131">
        <v>3</v>
      </c>
      <c r="B131">
        <v>7.3544282769552486E-12</v>
      </c>
      <c r="E131" s="12"/>
      <c r="F131" s="1"/>
    </row>
    <row r="132" spans="1:6">
      <c r="A132">
        <v>2</v>
      </c>
      <c r="B132">
        <v>8.6174141720853557E-12</v>
      </c>
      <c r="C132">
        <v>8.7073312704154512E-13</v>
      </c>
      <c r="E132" s="12"/>
    </row>
    <row r="133" spans="1:6">
      <c r="A133">
        <v>1</v>
      </c>
      <c r="B133">
        <v>1.3323302901039906E-11</v>
      </c>
      <c r="C133">
        <v>6.6697493681047908E-12</v>
      </c>
      <c r="E133" s="12"/>
    </row>
    <row r="134" spans="1:6">
      <c r="E134" s="12"/>
    </row>
    <row r="135" spans="1:6">
      <c r="A135" t="s">
        <v>150</v>
      </c>
      <c r="B135" t="s">
        <v>154</v>
      </c>
      <c r="E135" s="12"/>
    </row>
    <row r="136" spans="1:6">
      <c r="A136">
        <v>16</v>
      </c>
      <c r="B136">
        <v>0</v>
      </c>
    </row>
    <row r="137" spans="1:6">
      <c r="A137">
        <v>15</v>
      </c>
      <c r="B137">
        <v>1</v>
      </c>
    </row>
    <row r="138" spans="1:6">
      <c r="A138">
        <v>14</v>
      </c>
      <c r="B138">
        <v>2</v>
      </c>
    </row>
    <row r="139" spans="1:6">
      <c r="A139">
        <v>13</v>
      </c>
      <c r="B139">
        <v>1</v>
      </c>
    </row>
    <row r="140" spans="1:6">
      <c r="A140">
        <v>12</v>
      </c>
      <c r="B140">
        <v>0</v>
      </c>
    </row>
    <row r="141" spans="1:6">
      <c r="A141">
        <v>11</v>
      </c>
      <c r="B141">
        <v>1</v>
      </c>
    </row>
    <row r="142" spans="1:6">
      <c r="A142">
        <v>10</v>
      </c>
      <c r="B142">
        <v>2</v>
      </c>
    </row>
    <row r="143" spans="1:6">
      <c r="A143">
        <v>9</v>
      </c>
      <c r="B143">
        <v>1</v>
      </c>
    </row>
    <row r="144" spans="1:6">
      <c r="A144">
        <v>8</v>
      </c>
      <c r="B144">
        <v>0</v>
      </c>
    </row>
    <row r="145" spans="1:2">
      <c r="A145">
        <v>7</v>
      </c>
      <c r="B145">
        <v>2</v>
      </c>
    </row>
    <row r="146" spans="1:2">
      <c r="A146">
        <v>6</v>
      </c>
      <c r="B146">
        <v>1</v>
      </c>
    </row>
    <row r="147" spans="1:2">
      <c r="A147">
        <v>5</v>
      </c>
      <c r="B147">
        <v>0</v>
      </c>
    </row>
    <row r="148" spans="1:2">
      <c r="A148">
        <v>4</v>
      </c>
      <c r="B148">
        <v>1</v>
      </c>
    </row>
    <row r="149" spans="1:2">
      <c r="A149">
        <v>3</v>
      </c>
      <c r="B149">
        <v>2</v>
      </c>
    </row>
    <row r="150" spans="1:2">
      <c r="A150">
        <v>2</v>
      </c>
      <c r="B150">
        <v>1</v>
      </c>
    </row>
    <row r="151" spans="1:2">
      <c r="A151">
        <v>1</v>
      </c>
      <c r="B151">
        <v>0</v>
      </c>
    </row>
  </sheetData>
  <sortState ref="A96:B111">
    <sortCondition descending="1" ref="A96:A111"/>
  </sortState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6"/>
  <sheetViews>
    <sheetView tabSelected="1" zoomScale="80" zoomScaleNormal="80" workbookViewId="0">
      <pane ySplit="4" topLeftCell="A38" activePane="bottomLeft" state="frozen"/>
      <selection pane="bottomLeft" activeCell="A53" sqref="A53:XFD61"/>
    </sheetView>
  </sheetViews>
  <sheetFormatPr defaultRowHeight="14.4"/>
  <cols>
    <col min="1" max="2" width="14.77734375" customWidth="1"/>
    <col min="3" max="3" width="10.5546875" bestFit="1" customWidth="1"/>
    <col min="4" max="4" width="13.77734375" customWidth="1"/>
    <col min="5" max="5" width="18.33203125" bestFit="1" customWidth="1"/>
    <col min="6" max="6" width="11.5546875" bestFit="1" customWidth="1"/>
    <col min="7" max="7" width="6.77734375" bestFit="1" customWidth="1"/>
    <col min="8" max="8" width="9.5546875" bestFit="1" customWidth="1"/>
    <col min="9" max="9" width="7.5546875" customWidth="1"/>
    <col min="10" max="10" width="11.44140625" bestFit="1" customWidth="1"/>
    <col min="11" max="11" width="14" bestFit="1" customWidth="1"/>
    <col min="17" max="17" width="10.33203125" customWidth="1"/>
    <col min="18" max="18" width="9.109375" customWidth="1"/>
  </cols>
  <sheetData>
    <row r="1" spans="1:29">
      <c r="A1" s="1" t="s">
        <v>0</v>
      </c>
      <c r="B1" s="1"/>
      <c r="C1" t="s">
        <v>83</v>
      </c>
      <c r="L1" s="2" t="s">
        <v>26</v>
      </c>
      <c r="M1" s="2" t="s">
        <v>24</v>
      </c>
      <c r="N1" s="2" t="s">
        <v>24</v>
      </c>
      <c r="O1" s="4" t="s">
        <v>25</v>
      </c>
      <c r="P1" s="2" t="s">
        <v>24</v>
      </c>
      <c r="Q1" s="2" t="s">
        <v>24</v>
      </c>
    </row>
    <row r="2" spans="1:29">
      <c r="L2" s="2" t="s">
        <v>21</v>
      </c>
      <c r="M2" s="2"/>
      <c r="N2" s="2"/>
      <c r="O2" s="4" t="s">
        <v>20</v>
      </c>
      <c r="P2" s="2" t="s">
        <v>19</v>
      </c>
      <c r="Q2" s="2" t="s">
        <v>18</v>
      </c>
    </row>
    <row r="3" spans="1:29">
      <c r="L3" s="2" t="s">
        <v>14</v>
      </c>
      <c r="M3" s="2" t="s">
        <v>13</v>
      </c>
      <c r="N3" s="2" t="s">
        <v>13</v>
      </c>
      <c r="O3" s="4"/>
      <c r="P3" s="2" t="s">
        <v>13</v>
      </c>
      <c r="Q3" s="2" t="s">
        <v>13</v>
      </c>
    </row>
    <row r="4" spans="1:29">
      <c r="A4" t="s">
        <v>30</v>
      </c>
      <c r="B4" t="s">
        <v>88</v>
      </c>
      <c r="C4" t="s">
        <v>65</v>
      </c>
      <c r="D4" t="s">
        <v>4</v>
      </c>
      <c r="E4" t="s">
        <v>1</v>
      </c>
      <c r="F4" t="s">
        <v>68</v>
      </c>
      <c r="G4" t="s">
        <v>69</v>
      </c>
      <c r="H4" t="s">
        <v>71</v>
      </c>
      <c r="I4" s="5" t="s">
        <v>36</v>
      </c>
      <c r="J4" t="s">
        <v>2</v>
      </c>
      <c r="K4" t="s">
        <v>3</v>
      </c>
      <c r="L4" s="2" t="s">
        <v>8</v>
      </c>
      <c r="M4" s="2" t="s">
        <v>7</v>
      </c>
      <c r="N4" s="2" t="s">
        <v>5</v>
      </c>
      <c r="O4" s="4" t="s">
        <v>6</v>
      </c>
      <c r="P4" s="2" t="s">
        <v>5</v>
      </c>
      <c r="Q4" s="2" t="s">
        <v>5</v>
      </c>
    </row>
    <row r="5" spans="1:29">
      <c r="A5" s="14" t="s">
        <v>67</v>
      </c>
      <c r="B5" s="14"/>
      <c r="C5" s="15">
        <v>42899</v>
      </c>
      <c r="D5" s="14">
        <v>9.5</v>
      </c>
      <c r="E5" s="14">
        <v>3</v>
      </c>
      <c r="F5" s="14">
        <v>25.5</v>
      </c>
      <c r="G5" s="14">
        <v>30.9</v>
      </c>
      <c r="H5" s="18">
        <f>1.00092+0.000773*G5+(-0.0000254*F5^1.5)+(-0.00000212*F5^2)</f>
        <v>1.0201564453257115</v>
      </c>
      <c r="I5" s="19">
        <f>(1.80109+(-0.06975*F5)+(0.0067*F5^1.5)+(0.00242*G5))*0.01</f>
        <v>9.5999320935958015E-3</v>
      </c>
      <c r="J5" s="14">
        <v>3</v>
      </c>
      <c r="K5" s="14">
        <v>66</v>
      </c>
      <c r="L5" s="3">
        <f>(J5*D5)/(E5*$X$8*K5)</f>
        <v>1.49607615027632E-2</v>
      </c>
      <c r="M5" s="3">
        <f>(L5*I5)/(H5*$X$11)</f>
        <v>1.4351129240458142E-7</v>
      </c>
      <c r="N5" s="3">
        <f>M5/10000</f>
        <v>1.4351129240458142E-11</v>
      </c>
      <c r="O5" s="4">
        <f>(((E5*$H$5)/1000)*9.81)*10000</f>
        <v>300.23204185935685</v>
      </c>
      <c r="P5" s="12">
        <f>AVERAGE(N5:N8)</f>
        <v>1.4368147066812075E-11</v>
      </c>
      <c r="Q5" s="12">
        <f>STDEV(N5:N8)</f>
        <v>1.1984262127613251E-12</v>
      </c>
      <c r="Y5" s="2"/>
    </row>
    <row r="6" spans="1:29">
      <c r="D6" s="16">
        <v>9.5</v>
      </c>
      <c r="E6" s="13">
        <v>3</v>
      </c>
      <c r="F6" s="16">
        <f t="shared" ref="F6:I8" si="0">F5</f>
        <v>25.5</v>
      </c>
      <c r="G6" s="16">
        <f t="shared" si="0"/>
        <v>30.9</v>
      </c>
      <c r="H6" s="7">
        <f t="shared" si="0"/>
        <v>1.0201564453257115</v>
      </c>
      <c r="I6" s="6">
        <f t="shared" si="0"/>
        <v>9.5999320935958015E-3</v>
      </c>
      <c r="J6" s="13">
        <v>3</v>
      </c>
      <c r="K6" s="13">
        <v>69</v>
      </c>
      <c r="L6" s="3">
        <f t="shared" ref="L6:L52" si="1">(J6*D6)/(E6*$X$8*K6)</f>
        <v>1.4310293611338712E-2</v>
      </c>
      <c r="M6" s="3">
        <f t="shared" ref="M6:M52" si="2">(L6*I6)/(H6*$X$11)</f>
        <v>1.3727167099568657E-7</v>
      </c>
      <c r="N6" s="3">
        <f t="shared" ref="N6:N52" si="3">M6/10000</f>
        <v>1.3727167099568658E-11</v>
      </c>
      <c r="S6" s="2"/>
      <c r="T6" s="5" t="s">
        <v>44</v>
      </c>
      <c r="U6" s="9"/>
      <c r="V6" s="2" t="s">
        <v>43</v>
      </c>
      <c r="W6" s="5" t="s">
        <v>38</v>
      </c>
      <c r="X6" s="7">
        <f>1.00092+0.000773*U7+(-0.0000254*U6^1.5)+(-0.00000212*U6^2)</f>
        <v>1.00092</v>
      </c>
      <c r="Y6" s="2" t="s">
        <v>37</v>
      </c>
      <c r="Z6" s="2"/>
      <c r="AA6" s="2"/>
      <c r="AB6" s="2"/>
      <c r="AC6" s="2"/>
    </row>
    <row r="7" spans="1:29">
      <c r="D7" s="16">
        <v>9.5</v>
      </c>
      <c r="E7" s="13">
        <f>E6</f>
        <v>3</v>
      </c>
      <c r="F7" s="16">
        <f t="shared" si="0"/>
        <v>25.5</v>
      </c>
      <c r="G7" s="16">
        <f t="shared" si="0"/>
        <v>30.9</v>
      </c>
      <c r="H7" s="7">
        <f t="shared" si="0"/>
        <v>1.0201564453257115</v>
      </c>
      <c r="I7" s="6">
        <f t="shared" si="0"/>
        <v>9.5999320935958015E-3</v>
      </c>
      <c r="J7" s="13">
        <f>J6</f>
        <v>3</v>
      </c>
      <c r="K7" s="13">
        <v>71</v>
      </c>
      <c r="L7" s="3">
        <f t="shared" si="1"/>
        <v>1.3907186749047482E-2</v>
      </c>
      <c r="M7" s="3">
        <f t="shared" si="2"/>
        <v>1.3340486336200529E-7</v>
      </c>
      <c r="N7" s="3">
        <f t="shared" si="3"/>
        <v>1.3340486336200529E-11</v>
      </c>
      <c r="S7" s="2"/>
      <c r="T7" s="5" t="s">
        <v>42</v>
      </c>
      <c r="U7" s="8"/>
      <c r="V7" s="2" t="s">
        <v>41</v>
      </c>
      <c r="W7" s="5" t="s">
        <v>36</v>
      </c>
      <c r="X7" s="6">
        <f>(1.80109+(-0.06975*U6)+(0.0067*U6^1.5)+(0.00242*U7))*0.01</f>
        <v>1.80109E-2</v>
      </c>
      <c r="Y7" s="2" t="s">
        <v>35</v>
      </c>
      <c r="Z7" s="2"/>
      <c r="AA7" s="2"/>
      <c r="AB7" s="2"/>
      <c r="AC7" s="2"/>
    </row>
    <row r="8" spans="1:29">
      <c r="D8" s="16">
        <v>9.5</v>
      </c>
      <c r="E8" s="13">
        <f>E7</f>
        <v>3</v>
      </c>
      <c r="F8" s="16">
        <f t="shared" si="0"/>
        <v>25.5</v>
      </c>
      <c r="G8" s="16">
        <f t="shared" si="0"/>
        <v>30.9</v>
      </c>
      <c r="H8" s="7">
        <f t="shared" si="0"/>
        <v>1.0201564453257115</v>
      </c>
      <c r="I8" s="6">
        <f t="shared" si="0"/>
        <v>9.5999320935958015E-3</v>
      </c>
      <c r="J8" s="13">
        <f>J7</f>
        <v>3</v>
      </c>
      <c r="K8" s="13">
        <v>59</v>
      </c>
      <c r="L8" s="3">
        <f t="shared" si="1"/>
        <v>1.6735767104785953E-2</v>
      </c>
      <c r="M8" s="3">
        <f t="shared" si="2"/>
        <v>1.6053805591020974E-7</v>
      </c>
      <c r="N8" s="3">
        <f t="shared" si="3"/>
        <v>1.6053805591020972E-11</v>
      </c>
      <c r="S8" s="2"/>
      <c r="T8" s="5" t="s">
        <v>40</v>
      </c>
      <c r="U8" s="9">
        <v>3.5</v>
      </c>
      <c r="V8" s="2" t="s">
        <v>12</v>
      </c>
      <c r="W8" s="5" t="s">
        <v>34</v>
      </c>
      <c r="X8" s="4">
        <f>PI()*(U8/2)^2</f>
        <v>9.6211275016187408</v>
      </c>
      <c r="Y8" s="2" t="s">
        <v>7</v>
      </c>
      <c r="Z8" s="2"/>
      <c r="AA8" s="2"/>
      <c r="AB8" s="2"/>
      <c r="AC8" s="2"/>
    </row>
    <row r="9" spans="1:29">
      <c r="A9" s="14" t="s">
        <v>72</v>
      </c>
      <c r="B9" s="14"/>
      <c r="C9" s="15">
        <v>42899</v>
      </c>
      <c r="D9" s="14">
        <v>9.8000000000000007</v>
      </c>
      <c r="E9" s="14">
        <v>3</v>
      </c>
      <c r="F9" s="14">
        <v>25.5</v>
      </c>
      <c r="G9" s="14">
        <v>30.9</v>
      </c>
      <c r="H9" s="18">
        <f t="shared" ref="H9:H52" si="4">1.00092+0.000773*G9+(-0.0000254*F9^1.5)+(-0.00000212*F9^2)</f>
        <v>1.0201564453257115</v>
      </c>
      <c r="I9" s="19">
        <f t="shared" ref="I9:I52" si="5">(1.80109+(-0.06975*F9)+(0.0067*F9^1.5)+(0.00242*G9))*0.01</f>
        <v>9.5999320935958015E-3</v>
      </c>
      <c r="J9" s="14">
        <v>3</v>
      </c>
      <c r="K9" s="14">
        <v>135</v>
      </c>
      <c r="L9" s="3">
        <f t="shared" si="1"/>
        <v>7.5451232280602243E-3</v>
      </c>
      <c r="M9" s="3">
        <f t="shared" si="2"/>
        <v>7.2376689222053231E-8</v>
      </c>
      <c r="N9" s="3">
        <f t="shared" si="3"/>
        <v>7.2376689222053234E-12</v>
      </c>
      <c r="O9" s="4">
        <f>(((E9*$H9)/1000)*9.81)*10000</f>
        <v>300.23204185935685</v>
      </c>
      <c r="P9" s="12">
        <f>AVERAGE(N9:N12)</f>
        <v>6.1927962140288736E-12</v>
      </c>
      <c r="Q9" s="12">
        <f>STDEV(N9:N12)</f>
        <v>8.0245610901833841E-13</v>
      </c>
      <c r="S9" s="2"/>
      <c r="T9" s="5" t="s">
        <v>39</v>
      </c>
      <c r="U9" s="8"/>
      <c r="V9" s="2" t="s">
        <v>12</v>
      </c>
      <c r="W9" s="5" t="s">
        <v>33</v>
      </c>
      <c r="X9" s="4">
        <f>X8*U9</f>
        <v>0</v>
      </c>
      <c r="Y9" s="2" t="s">
        <v>11</v>
      </c>
      <c r="Z9" s="2"/>
      <c r="AA9" s="2"/>
      <c r="AB9" s="2"/>
      <c r="AC9" s="2"/>
    </row>
    <row r="10" spans="1:29">
      <c r="D10" s="13">
        <f>D9</f>
        <v>9.8000000000000007</v>
      </c>
      <c r="E10" s="13">
        <f>E9</f>
        <v>3</v>
      </c>
      <c r="F10" s="16">
        <f>F9</f>
        <v>25.5</v>
      </c>
      <c r="G10" s="16">
        <f>G9</f>
        <v>30.9</v>
      </c>
      <c r="H10" s="7">
        <f t="shared" si="4"/>
        <v>1.0201564453257115</v>
      </c>
      <c r="I10" s="6">
        <f t="shared" si="5"/>
        <v>9.5999320935958015E-3</v>
      </c>
      <c r="J10" s="13">
        <f>J9</f>
        <v>3</v>
      </c>
      <c r="K10" s="13">
        <v>159</v>
      </c>
      <c r="L10" s="3">
        <f t="shared" si="1"/>
        <v>6.4062367030700016E-3</v>
      </c>
      <c r="M10" s="3">
        <f t="shared" si="2"/>
        <v>6.145190594325274E-8</v>
      </c>
      <c r="N10" s="3">
        <f t="shared" si="3"/>
        <v>6.145190594325274E-12</v>
      </c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>
      <c r="D11" s="13">
        <f>D9</f>
        <v>9.8000000000000007</v>
      </c>
      <c r="E11" s="13">
        <f t="shared" ref="E11:G12" si="6">E10</f>
        <v>3</v>
      </c>
      <c r="F11" s="16">
        <f t="shared" si="6"/>
        <v>25.5</v>
      </c>
      <c r="G11" s="16">
        <f t="shared" si="6"/>
        <v>30.9</v>
      </c>
      <c r="H11" s="7">
        <f t="shared" si="4"/>
        <v>1.0201564453257115</v>
      </c>
      <c r="I11" s="6">
        <f t="shared" si="5"/>
        <v>9.5999320935958015E-3</v>
      </c>
      <c r="J11" s="13">
        <f>J10</f>
        <v>3</v>
      </c>
      <c r="K11" s="13">
        <v>160</v>
      </c>
      <c r="L11" s="3">
        <f t="shared" si="1"/>
        <v>6.3661977236758142E-3</v>
      </c>
      <c r="M11" s="3">
        <f t="shared" si="2"/>
        <v>6.1067831531107416E-8</v>
      </c>
      <c r="N11" s="3">
        <f t="shared" si="3"/>
        <v>6.1067831531107417E-12</v>
      </c>
      <c r="S11" s="2"/>
      <c r="W11" s="5" t="s">
        <v>32</v>
      </c>
      <c r="X11" s="2">
        <v>981</v>
      </c>
      <c r="Y11" s="2" t="s">
        <v>31</v>
      </c>
      <c r="Z11" s="2"/>
      <c r="AA11" s="2"/>
      <c r="AB11" s="2"/>
      <c r="AC11" s="2"/>
    </row>
    <row r="12" spans="1:29">
      <c r="D12" s="13">
        <f>D9</f>
        <v>9.8000000000000007</v>
      </c>
      <c r="E12" s="13">
        <f t="shared" si="6"/>
        <v>3</v>
      </c>
      <c r="F12" s="16">
        <f t="shared" si="6"/>
        <v>25.5</v>
      </c>
      <c r="G12" s="16">
        <f t="shared" si="6"/>
        <v>30.9</v>
      </c>
      <c r="H12" s="7">
        <f t="shared" si="4"/>
        <v>1.0201564453257115</v>
      </c>
      <c r="I12" s="6">
        <f t="shared" si="5"/>
        <v>9.5999320935958015E-3</v>
      </c>
      <c r="J12" s="13">
        <f>J11</f>
        <v>3</v>
      </c>
      <c r="K12" s="13">
        <v>185</v>
      </c>
      <c r="L12" s="3">
        <f t="shared" si="1"/>
        <v>5.5059007339898942E-3</v>
      </c>
      <c r="M12" s="3">
        <f t="shared" si="2"/>
        <v>5.2815421864741553E-8</v>
      </c>
      <c r="N12" s="3">
        <f t="shared" si="3"/>
        <v>5.2815421864741553E-12</v>
      </c>
      <c r="S12" s="2"/>
      <c r="W12" s="2"/>
      <c r="X12" s="2"/>
      <c r="Y12" s="2"/>
      <c r="Z12" s="2"/>
      <c r="AA12" s="2"/>
      <c r="AB12" s="2"/>
      <c r="AC12" s="2"/>
    </row>
    <row r="13" spans="1:29">
      <c r="A13" s="14" t="s">
        <v>73</v>
      </c>
      <c r="B13" s="14"/>
      <c r="C13" s="15">
        <v>42899</v>
      </c>
      <c r="D13" s="14">
        <v>10.5</v>
      </c>
      <c r="E13" s="14">
        <v>3</v>
      </c>
      <c r="F13" s="14">
        <v>25.5</v>
      </c>
      <c r="G13" s="14">
        <v>30.9</v>
      </c>
      <c r="H13" s="18">
        <f t="shared" si="4"/>
        <v>1.0201564453257115</v>
      </c>
      <c r="I13" s="19">
        <f t="shared" si="5"/>
        <v>9.5999320935958015E-3</v>
      </c>
      <c r="J13" s="14">
        <v>3</v>
      </c>
      <c r="K13" s="14">
        <v>92</v>
      </c>
      <c r="L13" s="3">
        <f t="shared" si="1"/>
        <v>1.1862480230451828E-2</v>
      </c>
      <c r="M13" s="3">
        <f t="shared" si="2"/>
        <v>1.1379099043063493E-7</v>
      </c>
      <c r="N13" s="3">
        <f t="shared" si="3"/>
        <v>1.1379099043063493E-11</v>
      </c>
      <c r="O13" s="4">
        <f>(((E13*$H13)/1000)*9.81)*10000</f>
        <v>300.23204185935685</v>
      </c>
      <c r="P13" s="12">
        <f>AVERAGE(N13:N16)</f>
        <v>1.1507121350455364E-11</v>
      </c>
      <c r="Q13" s="12">
        <f>STDEV(N13:N16)</f>
        <v>7.3255190674309894E-13</v>
      </c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>
      <c r="D14" s="16">
        <v>10.5</v>
      </c>
      <c r="E14" s="16">
        <v>3</v>
      </c>
      <c r="F14" s="16">
        <f t="shared" ref="F14:G16" si="7">F13</f>
        <v>25.5</v>
      </c>
      <c r="G14" s="16">
        <f t="shared" si="7"/>
        <v>30.9</v>
      </c>
      <c r="H14" s="7">
        <f t="shared" si="4"/>
        <v>1.0201564453257115</v>
      </c>
      <c r="I14" s="6">
        <f t="shared" si="5"/>
        <v>9.5999320935958015E-3</v>
      </c>
      <c r="J14" s="13">
        <f>J13</f>
        <v>3</v>
      </c>
      <c r="K14" s="13">
        <v>91</v>
      </c>
      <c r="L14" s="3">
        <f t="shared" si="1"/>
        <v>1.1992837156061188E-2</v>
      </c>
      <c r="M14" s="3">
        <f t="shared" si="2"/>
        <v>1.1504144087492761E-7</v>
      </c>
      <c r="N14" s="3">
        <f t="shared" si="3"/>
        <v>1.1504144087492761E-11</v>
      </c>
      <c r="S14" s="2" t="s">
        <v>25</v>
      </c>
      <c r="T14" s="2" t="s">
        <v>29</v>
      </c>
      <c r="U14" s="2" t="s">
        <v>28</v>
      </c>
      <c r="V14" s="2" t="s">
        <v>28</v>
      </c>
      <c r="W14" s="2" t="s">
        <v>27</v>
      </c>
      <c r="X14" s="2" t="s">
        <v>26</v>
      </c>
      <c r="Y14" s="2" t="s">
        <v>24</v>
      </c>
      <c r="Z14" s="2" t="s">
        <v>24</v>
      </c>
      <c r="AA14" s="4" t="s">
        <v>25</v>
      </c>
      <c r="AB14" s="2" t="s">
        <v>24</v>
      </c>
      <c r="AC14" s="2" t="s">
        <v>24</v>
      </c>
    </row>
    <row r="15" spans="1:29">
      <c r="D15" s="16">
        <v>10.5</v>
      </c>
      <c r="E15" s="16">
        <v>3</v>
      </c>
      <c r="F15" s="16">
        <f t="shared" si="7"/>
        <v>25.5</v>
      </c>
      <c r="G15" s="16">
        <f t="shared" si="7"/>
        <v>30.9</v>
      </c>
      <c r="H15" s="7">
        <f t="shared" si="4"/>
        <v>1.0201564453257115</v>
      </c>
      <c r="I15" s="6">
        <f t="shared" si="5"/>
        <v>9.5999320935958015E-3</v>
      </c>
      <c r="J15" s="13">
        <f>J14</f>
        <v>3</v>
      </c>
      <c r="K15" s="13">
        <v>98</v>
      </c>
      <c r="L15" s="3">
        <f t="shared" si="1"/>
        <v>1.1136205930628246E-2</v>
      </c>
      <c r="M15" s="3">
        <f t="shared" si="2"/>
        <v>1.0682419509814708E-7</v>
      </c>
      <c r="N15" s="3">
        <f t="shared" si="3"/>
        <v>1.0682419509814708E-11</v>
      </c>
      <c r="S15" s="2" t="s">
        <v>20</v>
      </c>
      <c r="T15" s="2" t="s">
        <v>23</v>
      </c>
      <c r="U15" s="2" t="s">
        <v>22</v>
      </c>
      <c r="V15" s="2" t="s">
        <v>22</v>
      </c>
      <c r="W15" s="2" t="s">
        <v>22</v>
      </c>
      <c r="X15" s="2" t="s">
        <v>21</v>
      </c>
      <c r="Y15" s="2"/>
      <c r="Z15" s="2"/>
      <c r="AA15" s="4" t="s">
        <v>20</v>
      </c>
      <c r="AB15" s="2" t="s">
        <v>19</v>
      </c>
      <c r="AC15" s="2" t="s">
        <v>18</v>
      </c>
    </row>
    <row r="16" spans="1:29">
      <c r="D16" s="16">
        <v>10.5</v>
      </c>
      <c r="E16" s="16">
        <v>3</v>
      </c>
      <c r="F16" s="16">
        <f t="shared" si="7"/>
        <v>25.5</v>
      </c>
      <c r="G16" s="16">
        <f t="shared" si="7"/>
        <v>30.9</v>
      </c>
      <c r="H16" s="7">
        <f t="shared" si="4"/>
        <v>1.0201564453257115</v>
      </c>
      <c r="I16" s="6">
        <f t="shared" si="5"/>
        <v>9.5999320935958015E-3</v>
      </c>
      <c r="J16" s="13">
        <f>J15</f>
        <v>3</v>
      </c>
      <c r="K16" s="13">
        <v>84</v>
      </c>
      <c r="L16" s="3">
        <f t="shared" si="1"/>
        <v>1.2992240252399621E-2</v>
      </c>
      <c r="M16" s="3">
        <f t="shared" si="2"/>
        <v>1.2462822761450491E-7</v>
      </c>
      <c r="N16" s="3">
        <f t="shared" si="3"/>
        <v>1.2462822761450491E-11</v>
      </c>
      <c r="S16" s="2" t="s">
        <v>17</v>
      </c>
      <c r="T16" s="2" t="s">
        <v>16</v>
      </c>
      <c r="U16" s="2" t="s">
        <v>15</v>
      </c>
      <c r="V16" s="2" t="s">
        <v>15</v>
      </c>
      <c r="W16" s="2" t="s">
        <v>15</v>
      </c>
      <c r="X16" s="2" t="s">
        <v>14</v>
      </c>
      <c r="Y16" s="2" t="s">
        <v>13</v>
      </c>
      <c r="Z16" s="2" t="s">
        <v>13</v>
      </c>
      <c r="AA16" s="4"/>
      <c r="AB16" s="2" t="s">
        <v>13</v>
      </c>
      <c r="AC16" s="2" t="s">
        <v>13</v>
      </c>
    </row>
    <row r="17" spans="1:29">
      <c r="A17" s="14" t="s">
        <v>127</v>
      </c>
      <c r="B17" s="14"/>
      <c r="C17" s="15">
        <v>42899</v>
      </c>
      <c r="D17" s="14">
        <v>12.5</v>
      </c>
      <c r="E17" s="14">
        <v>3.1</v>
      </c>
      <c r="F17" s="14">
        <v>25.5</v>
      </c>
      <c r="G17" s="14">
        <v>30</v>
      </c>
      <c r="H17" s="18">
        <f t="shared" si="4"/>
        <v>1.0194607453257116</v>
      </c>
      <c r="I17" s="19">
        <f t="shared" si="5"/>
        <v>9.5781520935958025E-3</v>
      </c>
      <c r="J17" s="14">
        <v>3</v>
      </c>
      <c r="K17" s="14">
        <v>235</v>
      </c>
      <c r="L17" s="3">
        <f t="shared" si="1"/>
        <v>5.3502705226079429E-3</v>
      </c>
      <c r="M17" s="3">
        <f t="shared" si="2"/>
        <v>5.1241042325308617E-8</v>
      </c>
      <c r="N17" s="3">
        <f t="shared" si="3"/>
        <v>5.1241042325308615E-12</v>
      </c>
      <c r="O17" s="4">
        <f>(((E17*$H$5)/1000)*9.81)*10000</f>
        <v>310.23977658800214</v>
      </c>
      <c r="P17" s="12">
        <f>AVERAGE(N17:N20)</f>
        <v>4.6785757802491634E-12</v>
      </c>
      <c r="Q17" s="12">
        <f>STDEV(N17:N20)</f>
        <v>3.5962512259507195E-13</v>
      </c>
      <c r="S17" s="2" t="s">
        <v>12</v>
      </c>
      <c r="T17" s="2" t="s">
        <v>11</v>
      </c>
      <c r="U17" s="2" t="s">
        <v>10</v>
      </c>
      <c r="V17" s="2" t="s">
        <v>9</v>
      </c>
      <c r="W17" s="2" t="s">
        <v>9</v>
      </c>
      <c r="X17" s="2" t="s">
        <v>8</v>
      </c>
      <c r="Y17" s="2" t="s">
        <v>7</v>
      </c>
      <c r="Z17" s="2" t="s">
        <v>5</v>
      </c>
      <c r="AA17" s="4" t="s">
        <v>6</v>
      </c>
      <c r="AB17" s="2" t="s">
        <v>5</v>
      </c>
      <c r="AC17" s="2" t="s">
        <v>5</v>
      </c>
    </row>
    <row r="18" spans="1:29">
      <c r="D18" s="16">
        <f t="shared" ref="D18:E20" si="8">D17</f>
        <v>12.5</v>
      </c>
      <c r="E18" s="16">
        <f t="shared" si="8"/>
        <v>3.1</v>
      </c>
      <c r="F18" s="16">
        <v>25.5</v>
      </c>
      <c r="G18" s="16">
        <f>G17</f>
        <v>30</v>
      </c>
      <c r="H18" s="7">
        <f t="shared" si="4"/>
        <v>1.0194607453257116</v>
      </c>
      <c r="I18" s="6">
        <f t="shared" si="5"/>
        <v>9.5781520935958025E-3</v>
      </c>
      <c r="J18" s="13">
        <v>3</v>
      </c>
      <c r="K18" s="13">
        <v>274</v>
      </c>
      <c r="L18" s="3">
        <f t="shared" si="1"/>
        <v>4.5887356672002421E-3</v>
      </c>
      <c r="M18" s="3">
        <f t="shared" si="2"/>
        <v>4.3947609293604101E-8</v>
      </c>
      <c r="N18" s="3">
        <f t="shared" si="3"/>
        <v>4.3947609293604098E-12</v>
      </c>
      <c r="S18" s="2"/>
      <c r="T18" s="2"/>
      <c r="U18" s="2"/>
      <c r="V18" s="2"/>
      <c r="W18" s="2"/>
      <c r="X18" s="2"/>
      <c r="Y18" s="2"/>
      <c r="Z18" s="2"/>
      <c r="AA18" s="4"/>
      <c r="AB18" s="2"/>
      <c r="AC18" s="2"/>
    </row>
    <row r="19" spans="1:29">
      <c r="D19" s="16">
        <f t="shared" si="8"/>
        <v>12.5</v>
      </c>
      <c r="E19" s="16">
        <f t="shared" si="8"/>
        <v>3.1</v>
      </c>
      <c r="F19" s="16">
        <v>25.5</v>
      </c>
      <c r="G19" s="16">
        <f>G18</f>
        <v>30</v>
      </c>
      <c r="H19" s="7">
        <f t="shared" si="4"/>
        <v>1.0194607453257116</v>
      </c>
      <c r="I19" s="6">
        <f t="shared" si="5"/>
        <v>9.5781520935958025E-3</v>
      </c>
      <c r="J19" s="13">
        <v>3</v>
      </c>
      <c r="K19" s="13">
        <v>250</v>
      </c>
      <c r="L19" s="3">
        <f t="shared" si="1"/>
        <v>5.029254291251466E-3</v>
      </c>
      <c r="M19" s="3">
        <f t="shared" si="2"/>
        <v>4.8166579785790095E-8</v>
      </c>
      <c r="N19" s="3">
        <f t="shared" si="3"/>
        <v>4.8166579785790092E-12</v>
      </c>
      <c r="S19" s="2">
        <v>3.8</v>
      </c>
      <c r="T19" s="2">
        <v>3</v>
      </c>
      <c r="U19" s="2">
        <v>1</v>
      </c>
      <c r="V19" s="2">
        <v>20</v>
      </c>
      <c r="W19" s="2">
        <f>U19*60+V19</f>
        <v>80</v>
      </c>
      <c r="X19" s="3">
        <f>(T19*$U$9)/(S19*$X$8*W19)</f>
        <v>0</v>
      </c>
      <c r="Y19" s="3">
        <f t="shared" ref="Y19:Y38" si="9">(X19*$X$7)/($X$6*$X$11)</f>
        <v>0</v>
      </c>
      <c r="Z19" s="3">
        <f>Y19/10000</f>
        <v>0</v>
      </c>
      <c r="AA19" s="4"/>
      <c r="AB19" s="3"/>
      <c r="AC19" s="3"/>
    </row>
    <row r="20" spans="1:29">
      <c r="D20" s="16">
        <f t="shared" si="8"/>
        <v>12.5</v>
      </c>
      <c r="E20" s="16">
        <f t="shared" si="8"/>
        <v>3.1</v>
      </c>
      <c r="F20" s="16">
        <v>25.5</v>
      </c>
      <c r="G20" s="16">
        <f>G19</f>
        <v>30</v>
      </c>
      <c r="H20" s="7">
        <f t="shared" si="4"/>
        <v>1.0194607453257116</v>
      </c>
      <c r="I20" s="6">
        <f t="shared" si="5"/>
        <v>9.5781520935958025E-3</v>
      </c>
      <c r="J20" s="13">
        <v>3</v>
      </c>
      <c r="K20" s="13">
        <v>275</v>
      </c>
      <c r="L20" s="3">
        <f t="shared" si="1"/>
        <v>4.5720493556831504E-3</v>
      </c>
      <c r="M20" s="3">
        <f t="shared" si="2"/>
        <v>4.3787799805263721E-8</v>
      </c>
      <c r="N20" s="3">
        <f t="shared" si="3"/>
        <v>4.3787799805263723E-12</v>
      </c>
      <c r="S20" s="2">
        <v>3.8</v>
      </c>
      <c r="T20" s="2">
        <v>3</v>
      </c>
      <c r="U20" s="2">
        <v>1</v>
      </c>
      <c r="V20" s="2">
        <v>22</v>
      </c>
      <c r="W20" s="2">
        <f t="shared" ref="W20:W38" si="10">U20*60+V20</f>
        <v>82</v>
      </c>
      <c r="X20" s="3">
        <f t="shared" ref="X20:X38" si="11">(T20*$U$9)/(S20*$X$8*W20)</f>
        <v>0</v>
      </c>
      <c r="Y20" s="3">
        <f t="shared" si="9"/>
        <v>0</v>
      </c>
      <c r="Z20" s="3">
        <f t="shared" ref="Z20:Z38" si="12">Y20/10000</f>
        <v>0</v>
      </c>
      <c r="AA20" s="4"/>
      <c r="AB20" s="3"/>
      <c r="AC20" s="3"/>
    </row>
    <row r="21" spans="1:29">
      <c r="A21" s="14" t="s">
        <v>107</v>
      </c>
      <c r="B21" s="14"/>
      <c r="C21" s="15">
        <v>42899</v>
      </c>
      <c r="D21" s="14">
        <v>11.5</v>
      </c>
      <c r="E21" s="14">
        <v>3</v>
      </c>
      <c r="F21" s="14">
        <v>25.5</v>
      </c>
      <c r="G21" s="14">
        <v>30.9</v>
      </c>
      <c r="H21" s="18">
        <f t="shared" si="4"/>
        <v>1.0201564453257115</v>
      </c>
      <c r="I21" s="19">
        <f t="shared" si="5"/>
        <v>9.5999320935958015E-3</v>
      </c>
      <c r="J21" s="14">
        <v>3</v>
      </c>
      <c r="K21" s="14">
        <v>188</v>
      </c>
      <c r="L21" s="3">
        <f t="shared" si="1"/>
        <v>6.3579048043657712E-3</v>
      </c>
      <c r="M21" s="3">
        <f t="shared" si="2"/>
        <v>6.0988281598587507E-8</v>
      </c>
      <c r="N21" s="3">
        <f t="shared" si="3"/>
        <v>6.0988281598587504E-12</v>
      </c>
      <c r="O21" s="4">
        <f>(((E21*$H21)/1000)*9.81)*10000</f>
        <v>300.23204185935685</v>
      </c>
      <c r="P21" s="12">
        <f>AVERAGE(N21:N24)</f>
        <v>5.7090160141936111E-12</v>
      </c>
      <c r="Q21" s="12">
        <f>STDEV(N21:N24)</f>
        <v>3.0161735522965946E-13</v>
      </c>
      <c r="S21" s="2">
        <v>3.8</v>
      </c>
      <c r="T21" s="2">
        <v>4</v>
      </c>
      <c r="U21" s="2">
        <v>1</v>
      </c>
      <c r="V21" s="2">
        <v>51</v>
      </c>
      <c r="W21" s="2">
        <f t="shared" si="10"/>
        <v>111</v>
      </c>
      <c r="X21" s="3">
        <f t="shared" si="11"/>
        <v>0</v>
      </c>
      <c r="Y21" s="3">
        <f t="shared" si="9"/>
        <v>0</v>
      </c>
      <c r="Z21" s="3">
        <f>Y21/10000</f>
        <v>0</v>
      </c>
      <c r="AA21" s="4"/>
      <c r="AB21" s="3"/>
      <c r="AC21" s="3"/>
    </row>
    <row r="22" spans="1:29">
      <c r="D22" s="16">
        <f t="shared" ref="D22:E24" si="13">D21</f>
        <v>11.5</v>
      </c>
      <c r="E22" s="16">
        <f t="shared" si="13"/>
        <v>3</v>
      </c>
      <c r="F22" s="16">
        <v>25.5</v>
      </c>
      <c r="G22" s="16">
        <v>30.9</v>
      </c>
      <c r="H22" s="7">
        <f t="shared" si="4"/>
        <v>1.0201564453257115</v>
      </c>
      <c r="I22" s="6">
        <f t="shared" si="5"/>
        <v>9.5999320935958015E-3</v>
      </c>
      <c r="J22" s="13">
        <v>3</v>
      </c>
      <c r="K22" s="13">
        <v>208</v>
      </c>
      <c r="L22" s="3">
        <f t="shared" si="1"/>
        <v>5.7465678039459863E-3</v>
      </c>
      <c r="M22" s="3">
        <f t="shared" si="2"/>
        <v>5.5124023752569486E-8</v>
      </c>
      <c r="N22" s="3">
        <f t="shared" si="3"/>
        <v>5.5124023752569482E-12</v>
      </c>
      <c r="S22" s="2">
        <v>6.7</v>
      </c>
      <c r="T22" s="2">
        <v>3</v>
      </c>
      <c r="U22" s="2">
        <v>0</v>
      </c>
      <c r="V22" s="2">
        <v>44</v>
      </c>
      <c r="W22" s="2">
        <f t="shared" si="10"/>
        <v>44</v>
      </c>
      <c r="X22" s="3">
        <f t="shared" si="11"/>
        <v>0</v>
      </c>
      <c r="Y22" s="3">
        <f t="shared" si="9"/>
        <v>0</v>
      </c>
      <c r="Z22" s="3">
        <f t="shared" si="12"/>
        <v>0</v>
      </c>
      <c r="AA22" s="4"/>
      <c r="AB22" s="3"/>
      <c r="AC22" s="3"/>
    </row>
    <row r="23" spans="1:29">
      <c r="D23" s="16">
        <f t="shared" si="13"/>
        <v>11.5</v>
      </c>
      <c r="E23" s="16">
        <f t="shared" si="13"/>
        <v>3</v>
      </c>
      <c r="F23" s="16">
        <v>25.5</v>
      </c>
      <c r="G23" s="16">
        <v>30.9</v>
      </c>
      <c r="H23" s="7">
        <f t="shared" si="4"/>
        <v>1.0201564453257115</v>
      </c>
      <c r="I23" s="6">
        <f t="shared" si="5"/>
        <v>9.5999320935958015E-3</v>
      </c>
      <c r="J23" s="13">
        <v>3</v>
      </c>
      <c r="K23" s="13">
        <v>198</v>
      </c>
      <c r="L23" s="3">
        <f t="shared" si="1"/>
        <v>6.0367985011149754E-3</v>
      </c>
      <c r="M23" s="3">
        <f t="shared" si="2"/>
        <v>5.7908065356234611E-8</v>
      </c>
      <c r="N23" s="3">
        <f t="shared" si="3"/>
        <v>5.7908065356234609E-12</v>
      </c>
      <c r="S23" s="2">
        <v>6.7</v>
      </c>
      <c r="T23" s="2">
        <v>5</v>
      </c>
      <c r="U23" s="2">
        <v>1</v>
      </c>
      <c r="V23" s="2">
        <v>19</v>
      </c>
      <c r="W23" s="2">
        <f t="shared" si="10"/>
        <v>79</v>
      </c>
      <c r="X23" s="3">
        <f t="shared" si="11"/>
        <v>0</v>
      </c>
      <c r="Y23" s="3">
        <f t="shared" si="9"/>
        <v>0</v>
      </c>
      <c r="Z23" s="3">
        <f t="shared" si="12"/>
        <v>0</v>
      </c>
      <c r="AA23" s="4">
        <f>(((S23*$X$6)/1000)*9.81)*10000</f>
        <v>657.8746884000002</v>
      </c>
      <c r="AB23" s="3">
        <f>AVERAGE(Z19:Z23)</f>
        <v>0</v>
      </c>
      <c r="AC23" s="3">
        <f>STDEV(Z19:Z23)</f>
        <v>0</v>
      </c>
    </row>
    <row r="24" spans="1:29">
      <c r="D24" s="16">
        <f t="shared" si="13"/>
        <v>11.5</v>
      </c>
      <c r="E24" s="16">
        <f t="shared" si="13"/>
        <v>3</v>
      </c>
      <c r="F24" s="16">
        <v>25.5</v>
      </c>
      <c r="G24" s="16">
        <v>30.9</v>
      </c>
      <c r="H24" s="7">
        <f t="shared" si="4"/>
        <v>1.0201564453257115</v>
      </c>
      <c r="I24" s="6">
        <f t="shared" si="5"/>
        <v>9.5999320935958015E-3</v>
      </c>
      <c r="J24" s="13">
        <v>3</v>
      </c>
      <c r="K24" s="13">
        <v>211</v>
      </c>
      <c r="L24" s="3">
        <f t="shared" si="1"/>
        <v>5.6648630484396447E-3</v>
      </c>
      <c r="M24" s="3">
        <f t="shared" si="2"/>
        <v>5.434026986035285E-8</v>
      </c>
      <c r="N24" s="3">
        <f t="shared" si="3"/>
        <v>5.4340269860352848E-12</v>
      </c>
      <c r="S24" s="2">
        <v>6.7</v>
      </c>
      <c r="T24" s="2">
        <v>2</v>
      </c>
      <c r="U24" s="2">
        <v>0</v>
      </c>
      <c r="V24" s="2">
        <v>30</v>
      </c>
      <c r="W24" s="2">
        <f t="shared" si="10"/>
        <v>30</v>
      </c>
      <c r="X24" s="3">
        <f t="shared" si="11"/>
        <v>0</v>
      </c>
      <c r="Y24" s="3">
        <f t="shared" si="9"/>
        <v>0</v>
      </c>
      <c r="Z24" s="3">
        <f t="shared" si="12"/>
        <v>0</v>
      </c>
      <c r="AA24" s="4"/>
      <c r="AB24" s="3"/>
      <c r="AC24" s="3"/>
    </row>
    <row r="25" spans="1:29">
      <c r="A25" s="14" t="s">
        <v>95</v>
      </c>
      <c r="B25" s="14"/>
      <c r="C25" s="15">
        <v>42899</v>
      </c>
      <c r="D25" s="14">
        <v>10.8</v>
      </c>
      <c r="E25" s="14">
        <v>3</v>
      </c>
      <c r="F25" s="14">
        <v>25.5</v>
      </c>
      <c r="G25" s="14">
        <v>30.9</v>
      </c>
      <c r="H25" s="18">
        <f t="shared" si="4"/>
        <v>1.0201564453257115</v>
      </c>
      <c r="I25" s="19">
        <f t="shared" si="5"/>
        <v>9.5999320935958015E-3</v>
      </c>
      <c r="J25" s="14">
        <v>3</v>
      </c>
      <c r="K25" s="14">
        <v>197</v>
      </c>
      <c r="L25" s="3">
        <f t="shared" si="1"/>
        <v>5.6981195827783115E-3</v>
      </c>
      <c r="M25" s="3">
        <f t="shared" si="2"/>
        <v>5.4659283583214346E-8</v>
      </c>
      <c r="N25" s="3">
        <f t="shared" si="3"/>
        <v>5.4659283583214347E-12</v>
      </c>
      <c r="O25" s="4">
        <f>(((E25*$H25)/1000)*9.81)*10000</f>
        <v>300.23204185935685</v>
      </c>
      <c r="P25" s="12">
        <f>AVERAGE(N25:N28)</f>
        <v>5.1158596186169608E-12</v>
      </c>
      <c r="Q25" s="12">
        <f>STDEV(N25:N28)</f>
        <v>2.948038338310501E-13</v>
      </c>
      <c r="S25" s="2">
        <v>5</v>
      </c>
      <c r="T25" s="2">
        <v>10</v>
      </c>
      <c r="U25" s="2">
        <v>3</v>
      </c>
      <c r="V25" s="2">
        <v>8</v>
      </c>
      <c r="W25" s="2">
        <f t="shared" si="10"/>
        <v>188</v>
      </c>
      <c r="X25" s="3">
        <f t="shared" si="11"/>
        <v>0</v>
      </c>
      <c r="Y25" s="3">
        <f t="shared" si="9"/>
        <v>0</v>
      </c>
      <c r="Z25" s="3">
        <f t="shared" si="12"/>
        <v>0</v>
      </c>
      <c r="AA25" s="4"/>
      <c r="AB25" s="3"/>
      <c r="AC25" s="3"/>
    </row>
    <row r="26" spans="1:29">
      <c r="A26" t="s">
        <v>96</v>
      </c>
      <c r="D26" s="16">
        <f t="shared" ref="D26:E28" si="14">D25</f>
        <v>10.8</v>
      </c>
      <c r="E26" s="16">
        <f t="shared" si="14"/>
        <v>3</v>
      </c>
      <c r="F26" s="16">
        <v>25.5</v>
      </c>
      <c r="G26" s="16">
        <v>30.9</v>
      </c>
      <c r="H26" s="7">
        <f t="shared" si="4"/>
        <v>1.0201564453257115</v>
      </c>
      <c r="I26" s="6">
        <f t="shared" si="5"/>
        <v>9.5999320935958015E-3</v>
      </c>
      <c r="J26" s="13">
        <v>3</v>
      </c>
      <c r="K26" s="13">
        <v>220</v>
      </c>
      <c r="L26" s="3">
        <f t="shared" si="1"/>
        <v>5.1024070809423975E-3</v>
      </c>
      <c r="M26" s="3">
        <f t="shared" si="2"/>
        <v>4.8944903935878311E-8</v>
      </c>
      <c r="N26" s="3">
        <f t="shared" si="3"/>
        <v>4.8944903935878311E-12</v>
      </c>
      <c r="S26" s="2">
        <v>5</v>
      </c>
      <c r="T26" s="2">
        <v>10</v>
      </c>
      <c r="U26" s="2">
        <v>3</v>
      </c>
      <c r="V26" s="2">
        <v>15</v>
      </c>
      <c r="W26" s="2">
        <f t="shared" si="10"/>
        <v>195</v>
      </c>
      <c r="X26" s="3">
        <f t="shared" si="11"/>
        <v>0</v>
      </c>
      <c r="Y26" s="3">
        <f t="shared" si="9"/>
        <v>0</v>
      </c>
      <c r="Z26" s="3">
        <f t="shared" si="12"/>
        <v>0</v>
      </c>
      <c r="AA26" s="4"/>
      <c r="AB26" s="3"/>
      <c r="AC26" s="3"/>
    </row>
    <row r="27" spans="1:29">
      <c r="D27" s="16">
        <f t="shared" si="14"/>
        <v>10.8</v>
      </c>
      <c r="E27" s="16">
        <f t="shared" si="14"/>
        <v>3</v>
      </c>
      <c r="F27" s="16">
        <v>25.5</v>
      </c>
      <c r="G27" s="16">
        <v>30.9</v>
      </c>
      <c r="H27" s="7">
        <f t="shared" si="4"/>
        <v>1.0201564453257115</v>
      </c>
      <c r="I27" s="6">
        <f t="shared" si="5"/>
        <v>9.5999320935958015E-3</v>
      </c>
      <c r="J27" s="13">
        <v>3</v>
      </c>
      <c r="K27" s="13">
        <v>222</v>
      </c>
      <c r="L27" s="3">
        <f t="shared" si="1"/>
        <v>5.0564394495825563E-3</v>
      </c>
      <c r="M27" s="3">
        <f t="shared" si="2"/>
        <v>4.85039588553749E-8</v>
      </c>
      <c r="N27" s="3">
        <f t="shared" si="3"/>
        <v>4.8503958855374898E-12</v>
      </c>
      <c r="S27" s="2">
        <v>5</v>
      </c>
      <c r="T27" s="2">
        <v>10</v>
      </c>
      <c r="U27" s="2">
        <v>3</v>
      </c>
      <c r="V27" s="2">
        <v>21</v>
      </c>
      <c r="W27" s="2">
        <f t="shared" si="10"/>
        <v>201</v>
      </c>
      <c r="X27" s="3">
        <f t="shared" si="11"/>
        <v>0</v>
      </c>
      <c r="Y27" s="3">
        <f t="shared" si="9"/>
        <v>0</v>
      </c>
      <c r="Z27" s="3">
        <f t="shared" si="12"/>
        <v>0</v>
      </c>
      <c r="AA27" s="4"/>
      <c r="AB27" s="3"/>
      <c r="AC27" s="3"/>
    </row>
    <row r="28" spans="1:29">
      <c r="D28" s="16">
        <f t="shared" si="14"/>
        <v>10.8</v>
      </c>
      <c r="E28" s="16">
        <f t="shared" si="14"/>
        <v>3</v>
      </c>
      <c r="F28" s="16">
        <v>25.5</v>
      </c>
      <c r="G28" s="16">
        <v>30.9</v>
      </c>
      <c r="H28" s="7">
        <f t="shared" si="4"/>
        <v>1.0201564453257115</v>
      </c>
      <c r="I28" s="6">
        <f t="shared" si="5"/>
        <v>9.5999320935958015E-3</v>
      </c>
      <c r="J28" s="13">
        <v>3</v>
      </c>
      <c r="K28" s="13">
        <v>205</v>
      </c>
      <c r="L28" s="3">
        <f t="shared" si="1"/>
        <v>5.4757539405235487E-3</v>
      </c>
      <c r="M28" s="3">
        <f t="shared" si="2"/>
        <v>5.2526238370210864E-8</v>
      </c>
      <c r="N28" s="3">
        <f t="shared" si="3"/>
        <v>5.2526238370210867E-12</v>
      </c>
      <c r="S28" s="2">
        <v>5</v>
      </c>
      <c r="T28" s="2">
        <v>10</v>
      </c>
      <c r="U28" s="2">
        <v>3</v>
      </c>
      <c r="V28" s="2">
        <v>13</v>
      </c>
      <c r="W28" s="2">
        <f t="shared" si="10"/>
        <v>193</v>
      </c>
      <c r="X28" s="3">
        <f t="shared" si="11"/>
        <v>0</v>
      </c>
      <c r="Y28" s="3">
        <f t="shared" si="9"/>
        <v>0</v>
      </c>
      <c r="Z28" s="3">
        <f t="shared" si="12"/>
        <v>0</v>
      </c>
      <c r="AA28" s="4">
        <f>(((S28*$X$6)/1000)*9.81)*10000</f>
        <v>490.95125999999993</v>
      </c>
      <c r="AB28" s="3">
        <f>AVERAGE(Z24:Z28)</f>
        <v>0</v>
      </c>
      <c r="AC28" s="3">
        <f>STDEV(Z24:Z28)</f>
        <v>0</v>
      </c>
    </row>
    <row r="29" spans="1:29">
      <c r="A29" s="14" t="s">
        <v>76</v>
      </c>
      <c r="B29" s="14"/>
      <c r="C29" s="15">
        <v>42899</v>
      </c>
      <c r="D29" s="14">
        <v>9.3000000000000007</v>
      </c>
      <c r="E29" s="14">
        <v>2.9</v>
      </c>
      <c r="F29" s="14">
        <v>25.5</v>
      </c>
      <c r="G29" s="14">
        <v>30.9</v>
      </c>
      <c r="H29" s="18">
        <f t="shared" si="4"/>
        <v>1.0201564453257115</v>
      </c>
      <c r="I29" s="19">
        <f t="shared" si="5"/>
        <v>9.5999320935958015E-3</v>
      </c>
      <c r="J29" s="14">
        <v>3</v>
      </c>
      <c r="K29" s="14">
        <v>222</v>
      </c>
      <c r="L29" s="3">
        <f t="shared" si="1"/>
        <v>4.5042995096856104E-3</v>
      </c>
      <c r="M29" s="3">
        <f t="shared" si="2"/>
        <v>4.3207549555075339E-8</v>
      </c>
      <c r="N29" s="3">
        <f t="shared" si="3"/>
        <v>4.3207549555075339E-12</v>
      </c>
      <c r="O29" s="4">
        <f>(((E29*$H29)/1000)*9.81)*10000</f>
        <v>290.22430713071168</v>
      </c>
      <c r="P29" s="12">
        <f>AVERAGE(N29:N32)</f>
        <v>4.361341351533666E-12</v>
      </c>
      <c r="Q29" s="12">
        <f>STDEV(N29:N32)</f>
        <v>8.7187280918597111E-14</v>
      </c>
      <c r="S29" s="2">
        <v>6</v>
      </c>
      <c r="T29" s="2">
        <v>10</v>
      </c>
      <c r="U29" s="2">
        <v>2</v>
      </c>
      <c r="V29" s="2">
        <v>43</v>
      </c>
      <c r="W29" s="2">
        <f t="shared" si="10"/>
        <v>163</v>
      </c>
      <c r="X29" s="3">
        <f t="shared" si="11"/>
        <v>0</v>
      </c>
      <c r="Y29" s="3">
        <f t="shared" si="9"/>
        <v>0</v>
      </c>
      <c r="Z29" s="3">
        <f t="shared" si="12"/>
        <v>0</v>
      </c>
      <c r="AA29" s="4"/>
      <c r="AB29" s="3"/>
      <c r="AC29" s="3"/>
    </row>
    <row r="30" spans="1:29">
      <c r="D30" s="16">
        <f t="shared" ref="D30:E32" si="15">D29</f>
        <v>9.3000000000000007</v>
      </c>
      <c r="E30" s="16">
        <f t="shared" si="15"/>
        <v>2.9</v>
      </c>
      <c r="F30" s="16">
        <v>25.5</v>
      </c>
      <c r="G30" s="16">
        <v>30.9</v>
      </c>
      <c r="H30" s="7">
        <f t="shared" si="4"/>
        <v>1.0201564453257115</v>
      </c>
      <c r="I30" s="6">
        <f t="shared" si="5"/>
        <v>9.5999320935958015E-3</v>
      </c>
      <c r="J30" s="13">
        <v>3</v>
      </c>
      <c r="K30" s="13">
        <v>225</v>
      </c>
      <c r="L30" s="3">
        <f t="shared" si="1"/>
        <v>4.4442421828898016E-3</v>
      </c>
      <c r="M30" s="3">
        <f t="shared" si="2"/>
        <v>4.2631448894340998E-8</v>
      </c>
      <c r="N30" s="3">
        <f t="shared" si="3"/>
        <v>4.2631448894341001E-12</v>
      </c>
      <c r="S30" s="2">
        <v>6</v>
      </c>
      <c r="T30" s="2">
        <v>10</v>
      </c>
      <c r="U30" s="2">
        <v>2</v>
      </c>
      <c r="V30" s="2">
        <v>46</v>
      </c>
      <c r="W30" s="2">
        <f t="shared" si="10"/>
        <v>166</v>
      </c>
      <c r="X30" s="3">
        <f t="shared" si="11"/>
        <v>0</v>
      </c>
      <c r="Y30" s="3">
        <f t="shared" si="9"/>
        <v>0</v>
      </c>
      <c r="Z30" s="3">
        <f t="shared" si="12"/>
        <v>0</v>
      </c>
      <c r="AA30" s="4"/>
      <c r="AB30" s="3"/>
      <c r="AC30" s="3"/>
    </row>
    <row r="31" spans="1:29">
      <c r="D31" s="16">
        <f t="shared" si="15"/>
        <v>9.3000000000000007</v>
      </c>
      <c r="E31" s="16">
        <f t="shared" si="15"/>
        <v>2.9</v>
      </c>
      <c r="F31" s="16">
        <v>25.5</v>
      </c>
      <c r="G31" s="16">
        <v>30.9</v>
      </c>
      <c r="H31" s="7">
        <f t="shared" si="4"/>
        <v>1.0201564453257115</v>
      </c>
      <c r="I31" s="6">
        <f t="shared" si="5"/>
        <v>9.5999320935958015E-3</v>
      </c>
      <c r="J31" s="13">
        <v>3</v>
      </c>
      <c r="K31" s="13">
        <v>215</v>
      </c>
      <c r="L31" s="3">
        <f t="shared" si="1"/>
        <v>4.6509511216288628E-3</v>
      </c>
      <c r="M31" s="3">
        <f t="shared" si="2"/>
        <v>4.4614306982449888E-8</v>
      </c>
      <c r="N31" s="3">
        <f t="shared" si="3"/>
        <v>4.4614306982449888E-12</v>
      </c>
      <c r="S31" s="2">
        <v>6</v>
      </c>
      <c r="T31" s="2">
        <v>10</v>
      </c>
      <c r="U31" s="2">
        <v>2</v>
      </c>
      <c r="V31" s="2">
        <v>43</v>
      </c>
      <c r="W31" s="2">
        <f t="shared" si="10"/>
        <v>163</v>
      </c>
      <c r="X31" s="3">
        <f t="shared" si="11"/>
        <v>0</v>
      </c>
      <c r="Y31" s="3">
        <f t="shared" si="9"/>
        <v>0</v>
      </c>
      <c r="Z31" s="3">
        <f t="shared" si="12"/>
        <v>0</v>
      </c>
      <c r="AA31" s="4"/>
      <c r="AB31" s="3"/>
      <c r="AC31" s="3"/>
    </row>
    <row r="32" spans="1:29">
      <c r="D32" s="16">
        <f t="shared" si="15"/>
        <v>9.3000000000000007</v>
      </c>
      <c r="E32" s="16">
        <f t="shared" si="15"/>
        <v>2.9</v>
      </c>
      <c r="F32" s="16">
        <v>25.5</v>
      </c>
      <c r="G32" s="16">
        <v>30.9</v>
      </c>
      <c r="H32" s="7">
        <f t="shared" si="4"/>
        <v>1.0201564453257115</v>
      </c>
      <c r="I32" s="6">
        <f t="shared" si="5"/>
        <v>9.5999320935958015E-3</v>
      </c>
      <c r="J32" s="13">
        <v>3</v>
      </c>
      <c r="K32" s="13">
        <v>218</v>
      </c>
      <c r="L32" s="3">
        <f t="shared" si="1"/>
        <v>4.5869472071110341E-3</v>
      </c>
      <c r="M32" s="3">
        <f t="shared" si="2"/>
        <v>4.4000348629480392E-8</v>
      </c>
      <c r="N32" s="3">
        <f t="shared" si="3"/>
        <v>4.4000348629480388E-12</v>
      </c>
      <c r="S32" s="2">
        <v>6</v>
      </c>
      <c r="T32" s="2">
        <v>10</v>
      </c>
      <c r="U32" s="2">
        <v>2</v>
      </c>
      <c r="V32" s="2">
        <v>37</v>
      </c>
      <c r="W32" s="2">
        <f t="shared" si="10"/>
        <v>157</v>
      </c>
      <c r="X32" s="3">
        <f t="shared" si="11"/>
        <v>0</v>
      </c>
      <c r="Y32" s="3">
        <f t="shared" si="9"/>
        <v>0</v>
      </c>
      <c r="Z32" s="3">
        <f t="shared" si="12"/>
        <v>0</v>
      </c>
      <c r="AA32" s="4"/>
      <c r="AB32" s="3"/>
      <c r="AC32" s="3"/>
    </row>
    <row r="33" spans="1:29">
      <c r="A33" s="14" t="s">
        <v>84</v>
      </c>
      <c r="B33" s="14"/>
      <c r="C33" s="15">
        <v>42899</v>
      </c>
      <c r="D33" s="14">
        <v>7</v>
      </c>
      <c r="E33" s="14">
        <v>3</v>
      </c>
      <c r="F33" s="14">
        <v>25.5</v>
      </c>
      <c r="G33" s="14">
        <v>30.9</v>
      </c>
      <c r="H33" s="18">
        <f t="shared" si="4"/>
        <v>1.0201564453257115</v>
      </c>
      <c r="I33" s="19">
        <f t="shared" si="5"/>
        <v>9.5999320935958015E-3</v>
      </c>
      <c r="J33" s="14">
        <v>3</v>
      </c>
      <c r="K33" s="14">
        <v>28</v>
      </c>
      <c r="L33" s="3">
        <f t="shared" si="1"/>
        <v>2.5984480504799241E-2</v>
      </c>
      <c r="M33" s="3">
        <f t="shared" si="2"/>
        <v>2.4925645522900981E-7</v>
      </c>
      <c r="N33" s="3">
        <f t="shared" si="3"/>
        <v>2.4925645522900981E-11</v>
      </c>
      <c r="O33" s="4">
        <f>(((E33*$H33)/1000)*9.81)*10000</f>
        <v>300.23204185935685</v>
      </c>
      <c r="P33" s="12">
        <f>AVERAGE(N33:N36)</f>
        <v>2.1553089542651835E-11</v>
      </c>
      <c r="Q33" s="12">
        <f>STDEV(N33:N36)</f>
        <v>2.6884775959433828E-12</v>
      </c>
      <c r="S33" s="2">
        <v>6</v>
      </c>
      <c r="T33" s="2">
        <v>10</v>
      </c>
      <c r="U33" s="2">
        <v>2</v>
      </c>
      <c r="V33" s="2">
        <v>39</v>
      </c>
      <c r="W33" s="2">
        <f t="shared" si="10"/>
        <v>159</v>
      </c>
      <c r="X33" s="3">
        <f t="shared" si="11"/>
        <v>0</v>
      </c>
      <c r="Y33" s="3">
        <f t="shared" si="9"/>
        <v>0</v>
      </c>
      <c r="Z33" s="3">
        <f t="shared" si="12"/>
        <v>0</v>
      </c>
      <c r="AA33" s="4">
        <f>(((S33*$X$6)/1000)*9.81)*10000</f>
        <v>589.14151200000003</v>
      </c>
      <c r="AB33" s="3">
        <f>AVERAGE(Z29:Z33)</f>
        <v>0</v>
      </c>
      <c r="AC33" s="3">
        <f>STDEV(Z29:Z33)</f>
        <v>0</v>
      </c>
    </row>
    <row r="34" spans="1:29">
      <c r="D34" s="13">
        <v>7</v>
      </c>
      <c r="E34" s="16">
        <v>3</v>
      </c>
      <c r="F34" s="16">
        <f t="shared" ref="F34:G36" si="16">F33</f>
        <v>25.5</v>
      </c>
      <c r="G34" s="16">
        <f t="shared" si="16"/>
        <v>30.9</v>
      </c>
      <c r="H34" s="7">
        <f t="shared" si="4"/>
        <v>1.0201564453257115</v>
      </c>
      <c r="I34" s="6">
        <f t="shared" si="5"/>
        <v>9.5999320935958015E-3</v>
      </c>
      <c r="J34" s="13">
        <f>J33</f>
        <v>3</v>
      </c>
      <c r="K34" s="13">
        <v>36</v>
      </c>
      <c r="L34" s="3">
        <f t="shared" si="1"/>
        <v>2.0210151503732742E-2</v>
      </c>
      <c r="M34" s="3">
        <f t="shared" si="2"/>
        <v>1.9386613184478542E-7</v>
      </c>
      <c r="N34" s="3">
        <f t="shared" si="3"/>
        <v>1.9386613184478541E-11</v>
      </c>
      <c r="S34" s="2">
        <v>7</v>
      </c>
      <c r="T34" s="2">
        <v>10</v>
      </c>
      <c r="U34" s="2">
        <v>2</v>
      </c>
      <c r="V34" s="2">
        <v>19</v>
      </c>
      <c r="W34" s="2">
        <f t="shared" si="10"/>
        <v>139</v>
      </c>
      <c r="X34" s="3">
        <f t="shared" si="11"/>
        <v>0</v>
      </c>
      <c r="Y34" s="3">
        <f t="shared" si="9"/>
        <v>0</v>
      </c>
      <c r="Z34" s="3">
        <f t="shared" si="12"/>
        <v>0</v>
      </c>
      <c r="AA34" s="4"/>
      <c r="AB34" s="3"/>
      <c r="AC34" s="3"/>
    </row>
    <row r="35" spans="1:29">
      <c r="D35" s="13">
        <v>7</v>
      </c>
      <c r="E35" s="16">
        <v>3</v>
      </c>
      <c r="F35" s="16">
        <f t="shared" si="16"/>
        <v>25.5</v>
      </c>
      <c r="G35" s="16">
        <f t="shared" si="16"/>
        <v>30.9</v>
      </c>
      <c r="H35" s="7">
        <f t="shared" si="4"/>
        <v>1.0201564453257115</v>
      </c>
      <c r="I35" s="6">
        <f t="shared" si="5"/>
        <v>9.5999320935958015E-3</v>
      </c>
      <c r="J35" s="13">
        <f>J34</f>
        <v>3</v>
      </c>
      <c r="K35" s="13">
        <v>31</v>
      </c>
      <c r="L35" s="3">
        <f t="shared" si="1"/>
        <v>2.3469853359173506E-2</v>
      </c>
      <c r="M35" s="3">
        <f t="shared" si="2"/>
        <v>2.2513486278749274E-7</v>
      </c>
      <c r="N35" s="3">
        <f t="shared" si="3"/>
        <v>2.2513486278749272E-11</v>
      </c>
      <c r="S35" s="2">
        <v>7</v>
      </c>
      <c r="T35" s="2">
        <v>10</v>
      </c>
      <c r="U35" s="2">
        <v>2</v>
      </c>
      <c r="V35" s="2">
        <v>19</v>
      </c>
      <c r="W35" s="2">
        <f t="shared" si="10"/>
        <v>139</v>
      </c>
      <c r="X35" s="3">
        <f t="shared" si="11"/>
        <v>0</v>
      </c>
      <c r="Y35" s="3">
        <f t="shared" si="9"/>
        <v>0</v>
      </c>
      <c r="Z35" s="3">
        <f t="shared" si="12"/>
        <v>0</v>
      </c>
      <c r="AA35" s="4"/>
      <c r="AB35" s="3"/>
      <c r="AC35" s="3"/>
    </row>
    <row r="36" spans="1:29">
      <c r="D36" s="13">
        <v>7</v>
      </c>
      <c r="E36" s="16">
        <v>3</v>
      </c>
      <c r="F36" s="16">
        <f t="shared" si="16"/>
        <v>25.5</v>
      </c>
      <c r="G36" s="16">
        <f t="shared" si="16"/>
        <v>30.9</v>
      </c>
      <c r="H36" s="7">
        <f t="shared" si="4"/>
        <v>1.0201564453257115</v>
      </c>
      <c r="I36" s="6">
        <f t="shared" si="5"/>
        <v>9.5999320935958015E-3</v>
      </c>
      <c r="J36" s="13">
        <f>J35</f>
        <v>3</v>
      </c>
      <c r="K36" s="13">
        <v>36</v>
      </c>
      <c r="L36" s="3">
        <f t="shared" si="1"/>
        <v>2.0210151503732742E-2</v>
      </c>
      <c r="M36" s="3">
        <f t="shared" si="2"/>
        <v>1.9386613184478542E-7</v>
      </c>
      <c r="N36" s="3">
        <f t="shared" si="3"/>
        <v>1.9386613184478541E-11</v>
      </c>
      <c r="S36" s="2">
        <v>7</v>
      </c>
      <c r="T36" s="2">
        <v>10</v>
      </c>
      <c r="U36" s="2">
        <v>2</v>
      </c>
      <c r="V36" s="2">
        <v>20</v>
      </c>
      <c r="W36" s="2">
        <f t="shared" si="10"/>
        <v>140</v>
      </c>
      <c r="X36" s="3">
        <f t="shared" si="11"/>
        <v>0</v>
      </c>
      <c r="Y36" s="3">
        <f t="shared" si="9"/>
        <v>0</v>
      </c>
      <c r="Z36" s="3">
        <f t="shared" si="12"/>
        <v>0</v>
      </c>
      <c r="AA36" s="4"/>
      <c r="AB36" s="3"/>
      <c r="AC36" s="3"/>
    </row>
    <row r="37" spans="1:29">
      <c r="A37" s="14" t="s">
        <v>85</v>
      </c>
      <c r="B37" s="14"/>
      <c r="C37" s="15">
        <v>42899</v>
      </c>
      <c r="D37" s="14">
        <v>10.3</v>
      </c>
      <c r="E37" s="14">
        <v>3.4</v>
      </c>
      <c r="F37" s="14">
        <v>25.5</v>
      </c>
      <c r="G37" s="14">
        <v>30.9</v>
      </c>
      <c r="H37" s="18">
        <f t="shared" si="4"/>
        <v>1.0201564453257115</v>
      </c>
      <c r="I37" s="19">
        <f t="shared" si="5"/>
        <v>9.5999320935958015E-3</v>
      </c>
      <c r="J37" s="14">
        <v>3</v>
      </c>
      <c r="K37" s="14">
        <v>36</v>
      </c>
      <c r="L37" s="3">
        <f t="shared" si="1"/>
        <v>2.6239230313669825E-2</v>
      </c>
      <c r="M37" s="3">
        <f t="shared" si="2"/>
        <v>2.5170014596654914E-7</v>
      </c>
      <c r="N37" s="3">
        <f t="shared" si="3"/>
        <v>2.5170014596654915E-11</v>
      </c>
      <c r="O37" s="4">
        <f>(((E37*$H37)/1000)*9.81)*10000</f>
        <v>340.26298077393784</v>
      </c>
      <c r="P37" s="12">
        <f>AVERAGE(N37:N40)</f>
        <v>2.4280803656271159E-11</v>
      </c>
      <c r="Q37" s="12">
        <f>STDEV(N37:N40)</f>
        <v>1.8926460366812606E-12</v>
      </c>
      <c r="S37" s="2">
        <v>7</v>
      </c>
      <c r="T37" s="2">
        <v>10</v>
      </c>
      <c r="U37" s="2">
        <v>2</v>
      </c>
      <c r="V37" s="2">
        <v>17</v>
      </c>
      <c r="W37" s="2">
        <f t="shared" si="10"/>
        <v>137</v>
      </c>
      <c r="X37" s="3">
        <f t="shared" si="11"/>
        <v>0</v>
      </c>
      <c r="Y37" s="3">
        <f t="shared" si="9"/>
        <v>0</v>
      </c>
      <c r="Z37" s="3">
        <f t="shared" si="12"/>
        <v>0</v>
      </c>
      <c r="AA37" s="4"/>
      <c r="AB37" s="3"/>
      <c r="AC37" s="3"/>
    </row>
    <row r="38" spans="1:29">
      <c r="D38" s="16">
        <v>10.3</v>
      </c>
      <c r="E38" s="16">
        <v>3.4</v>
      </c>
      <c r="F38" s="16">
        <f t="shared" ref="F38:G40" si="17">F37</f>
        <v>25.5</v>
      </c>
      <c r="G38" s="16">
        <f t="shared" si="17"/>
        <v>30.9</v>
      </c>
      <c r="H38" s="17">
        <f t="shared" si="4"/>
        <v>1.0201564453257115</v>
      </c>
      <c r="I38" s="6">
        <f t="shared" si="5"/>
        <v>9.5999320935958015E-3</v>
      </c>
      <c r="J38" s="13">
        <f>J37</f>
        <v>3</v>
      </c>
      <c r="K38" s="13">
        <v>37</v>
      </c>
      <c r="L38" s="3">
        <f t="shared" si="1"/>
        <v>2.5530061926813882E-2</v>
      </c>
      <c r="M38" s="3">
        <f t="shared" si="2"/>
        <v>2.4489743931880457E-7</v>
      </c>
      <c r="N38" s="3">
        <f t="shared" si="3"/>
        <v>2.4489743931880457E-11</v>
      </c>
      <c r="S38" s="2">
        <v>7</v>
      </c>
      <c r="T38" s="2">
        <v>10</v>
      </c>
      <c r="U38" s="2">
        <v>2</v>
      </c>
      <c r="V38" s="2">
        <v>22</v>
      </c>
      <c r="W38" s="2">
        <f t="shared" si="10"/>
        <v>142</v>
      </c>
      <c r="X38" s="3">
        <f t="shared" si="11"/>
        <v>0</v>
      </c>
      <c r="Y38" s="3">
        <f t="shared" si="9"/>
        <v>0</v>
      </c>
      <c r="Z38" s="3">
        <f t="shared" si="12"/>
        <v>0</v>
      </c>
      <c r="AA38" s="4">
        <f>(((S38*$X$6)/1000)*9.81)*10000</f>
        <v>687.33176400000002</v>
      </c>
      <c r="AB38" s="3">
        <f>AVERAGE(Z34:Z38)</f>
        <v>0</v>
      </c>
      <c r="AC38" s="3">
        <f>STDEV(Z34:Z38)</f>
        <v>0</v>
      </c>
    </row>
    <row r="39" spans="1:29">
      <c r="D39" s="16">
        <v>10.3</v>
      </c>
      <c r="E39" s="16">
        <v>3.4</v>
      </c>
      <c r="F39" s="16">
        <f t="shared" si="17"/>
        <v>25.5</v>
      </c>
      <c r="G39" s="16">
        <f t="shared" si="17"/>
        <v>30.9</v>
      </c>
      <c r="H39" s="17">
        <f t="shared" si="4"/>
        <v>1.0201564453257115</v>
      </c>
      <c r="I39" s="6">
        <f t="shared" si="5"/>
        <v>9.5999320935958015E-3</v>
      </c>
      <c r="J39" s="13">
        <f>J38</f>
        <v>3</v>
      </c>
      <c r="K39" s="13">
        <v>42</v>
      </c>
      <c r="L39" s="3">
        <f t="shared" si="1"/>
        <v>2.249076884028842E-2</v>
      </c>
      <c r="M39" s="3">
        <f t="shared" si="2"/>
        <v>2.1574298225704212E-7</v>
      </c>
      <c r="N39" s="3">
        <f t="shared" si="3"/>
        <v>2.157429822570421E-11</v>
      </c>
    </row>
    <row r="40" spans="1:29">
      <c r="D40" s="16">
        <v>10.3</v>
      </c>
      <c r="E40" s="16">
        <v>3.4</v>
      </c>
      <c r="F40" s="16">
        <f t="shared" si="17"/>
        <v>25.5</v>
      </c>
      <c r="G40" s="16">
        <f t="shared" si="17"/>
        <v>30.9</v>
      </c>
      <c r="H40" s="17">
        <f t="shared" si="4"/>
        <v>1.0201564453257115</v>
      </c>
      <c r="I40" s="6">
        <f t="shared" si="5"/>
        <v>9.5999320935958015E-3</v>
      </c>
      <c r="J40" s="13">
        <f>J39</f>
        <v>3</v>
      </c>
      <c r="K40" s="13">
        <v>35</v>
      </c>
      <c r="L40" s="3">
        <f t="shared" si="1"/>
        <v>2.6988922608346101E-2</v>
      </c>
      <c r="M40" s="3">
        <f t="shared" si="2"/>
        <v>2.5889157870845054E-7</v>
      </c>
      <c r="N40" s="3">
        <f t="shared" si="3"/>
        <v>2.5889157870845056E-11</v>
      </c>
    </row>
    <row r="41" spans="1:29">
      <c r="A41" s="14" t="s">
        <v>102</v>
      </c>
      <c r="B41" s="14"/>
      <c r="C41" s="15">
        <v>42899</v>
      </c>
      <c r="D41" s="14">
        <v>12</v>
      </c>
      <c r="E41" s="14">
        <v>3.1</v>
      </c>
      <c r="F41" s="14">
        <v>25.5</v>
      </c>
      <c r="G41" s="14">
        <v>30.9</v>
      </c>
      <c r="H41" s="18">
        <f t="shared" si="4"/>
        <v>1.0201564453257115</v>
      </c>
      <c r="I41" s="19">
        <f t="shared" si="5"/>
        <v>9.5999320935958015E-3</v>
      </c>
      <c r="J41" s="14">
        <v>3</v>
      </c>
      <c r="K41" s="14">
        <v>42</v>
      </c>
      <c r="L41" s="3">
        <f t="shared" si="1"/>
        <v>2.873859595000838E-2</v>
      </c>
      <c r="M41" s="3">
        <f t="shared" si="2"/>
        <v>2.7567534218876667E-7</v>
      </c>
      <c r="N41" s="3">
        <f t="shared" si="3"/>
        <v>2.7567534218876668E-11</v>
      </c>
      <c r="O41" s="4">
        <f>(((E41*$H41)/1000)*9.81)*10000</f>
        <v>310.23977658800214</v>
      </c>
      <c r="P41" s="12">
        <f>AVERAGE(N41:N44)</f>
        <v>2.5812593311233245E-11</v>
      </c>
      <c r="Q41" s="12">
        <f>STDEV(N41:N44)</f>
        <v>1.689880280705077E-12</v>
      </c>
    </row>
    <row r="42" spans="1:29">
      <c r="D42" s="16">
        <f t="shared" ref="D42:E44" si="18">D41</f>
        <v>12</v>
      </c>
      <c r="E42" s="16">
        <f t="shared" si="18"/>
        <v>3.1</v>
      </c>
      <c r="F42" s="16">
        <v>25.5</v>
      </c>
      <c r="G42" s="16">
        <v>30.9</v>
      </c>
      <c r="H42" s="7">
        <f t="shared" si="4"/>
        <v>1.0201564453257115</v>
      </c>
      <c r="I42" s="6">
        <f t="shared" si="5"/>
        <v>9.5999320935958015E-3</v>
      </c>
      <c r="J42" s="13">
        <v>3</v>
      </c>
      <c r="K42" s="13">
        <v>47</v>
      </c>
      <c r="L42" s="3">
        <f t="shared" si="1"/>
        <v>2.5681298508518122E-2</v>
      </c>
      <c r="M42" s="3">
        <f t="shared" si="2"/>
        <v>2.4634817812613188E-7</v>
      </c>
      <c r="N42" s="3">
        <f t="shared" si="3"/>
        <v>2.4634817812613188E-11</v>
      </c>
    </row>
    <row r="43" spans="1:29">
      <c r="D43" s="16">
        <f t="shared" si="18"/>
        <v>12</v>
      </c>
      <c r="E43" s="16">
        <f t="shared" si="18"/>
        <v>3.1</v>
      </c>
      <c r="F43" s="16">
        <v>25.5</v>
      </c>
      <c r="G43" s="16">
        <v>30.9</v>
      </c>
      <c r="H43" s="7">
        <f t="shared" si="4"/>
        <v>1.0201564453257115</v>
      </c>
      <c r="I43" s="6">
        <f t="shared" si="5"/>
        <v>9.5999320935958015E-3</v>
      </c>
      <c r="J43" s="13">
        <v>3</v>
      </c>
      <c r="K43" s="13">
        <v>43</v>
      </c>
      <c r="L43" s="3">
        <f t="shared" si="1"/>
        <v>2.8070256509310505E-2</v>
      </c>
      <c r="M43" s="3">
        <f t="shared" si="2"/>
        <v>2.6926428771926041E-7</v>
      </c>
      <c r="N43" s="3">
        <f t="shared" si="3"/>
        <v>2.692642877192604E-11</v>
      </c>
    </row>
    <row r="44" spans="1:29">
      <c r="D44" s="16">
        <f t="shared" si="18"/>
        <v>12</v>
      </c>
      <c r="E44" s="16">
        <f t="shared" si="18"/>
        <v>3.1</v>
      </c>
      <c r="F44" s="16">
        <v>25.5</v>
      </c>
      <c r="G44" s="16">
        <v>30.9</v>
      </c>
      <c r="H44" s="7">
        <f t="shared" si="4"/>
        <v>1.0201564453257115</v>
      </c>
      <c r="I44" s="6">
        <f t="shared" si="5"/>
        <v>9.5999320935958015E-3</v>
      </c>
      <c r="J44" s="13">
        <v>3</v>
      </c>
      <c r="K44" s="13">
        <v>48</v>
      </c>
      <c r="L44" s="3">
        <f t="shared" si="1"/>
        <v>2.5146271456257328E-2</v>
      </c>
      <c r="M44" s="3">
        <f t="shared" si="2"/>
        <v>2.4121592441517079E-7</v>
      </c>
      <c r="N44" s="3">
        <f t="shared" si="3"/>
        <v>2.4121592441517078E-11</v>
      </c>
    </row>
    <row r="45" spans="1:29">
      <c r="A45" s="14" t="s">
        <v>86</v>
      </c>
      <c r="B45" s="14"/>
      <c r="C45" s="15">
        <v>42899</v>
      </c>
      <c r="D45" s="14">
        <v>10.5</v>
      </c>
      <c r="E45" s="14">
        <v>3</v>
      </c>
      <c r="F45" s="14">
        <v>25.5</v>
      </c>
      <c r="G45" s="14">
        <v>30.9</v>
      </c>
      <c r="H45" s="18">
        <f t="shared" si="4"/>
        <v>1.0201564453257115</v>
      </c>
      <c r="I45" s="19">
        <f t="shared" si="5"/>
        <v>9.5999320935958015E-3</v>
      </c>
      <c r="J45" s="14">
        <v>3</v>
      </c>
      <c r="K45" s="14">
        <v>50</v>
      </c>
      <c r="L45" s="3">
        <f t="shared" si="1"/>
        <v>2.1826963624031363E-2</v>
      </c>
      <c r="M45" s="3">
        <f t="shared" si="2"/>
        <v>2.0937542239236827E-7</v>
      </c>
      <c r="N45" s="3">
        <f t="shared" si="3"/>
        <v>2.0937542239236828E-11</v>
      </c>
      <c r="O45" s="4">
        <f>(((E45*$H45)/1000)*9.81)*10000</f>
        <v>300.23204185935685</v>
      </c>
      <c r="P45" s="12">
        <f>AVERAGE(N45:N48)</f>
        <v>2.0656634170645401E-11</v>
      </c>
      <c r="Q45" s="12">
        <f>STDEV(N45:N48)</f>
        <v>8.7031145754996753E-13</v>
      </c>
    </row>
    <row r="46" spans="1:29">
      <c r="A46" t="s">
        <v>90</v>
      </c>
      <c r="D46" s="16">
        <f t="shared" ref="D46:E48" si="19">D45</f>
        <v>10.5</v>
      </c>
      <c r="E46" s="16">
        <f t="shared" si="19"/>
        <v>3</v>
      </c>
      <c r="F46" s="16">
        <v>25.5</v>
      </c>
      <c r="G46" s="16">
        <v>30.9</v>
      </c>
      <c r="H46" s="7">
        <f t="shared" si="4"/>
        <v>1.0201564453257115</v>
      </c>
      <c r="I46" s="6">
        <f t="shared" si="5"/>
        <v>9.5999320935958015E-3</v>
      </c>
      <c r="J46" s="13">
        <v>3</v>
      </c>
      <c r="K46" s="13">
        <v>54</v>
      </c>
      <c r="L46" s="3">
        <f t="shared" si="1"/>
        <v>2.0210151503732742E-2</v>
      </c>
      <c r="M46" s="3">
        <f t="shared" si="2"/>
        <v>1.9386613184478542E-7</v>
      </c>
      <c r="N46" s="3">
        <f t="shared" si="3"/>
        <v>1.9386613184478541E-11</v>
      </c>
    </row>
    <row r="47" spans="1:29">
      <c r="D47" s="16">
        <f t="shared" si="19"/>
        <v>10.5</v>
      </c>
      <c r="E47" s="16">
        <f t="shared" si="19"/>
        <v>3</v>
      </c>
      <c r="F47" s="16">
        <v>25.5</v>
      </c>
      <c r="G47" s="16">
        <v>30.9</v>
      </c>
      <c r="H47" s="7">
        <f t="shared" si="4"/>
        <v>1.0201564453257115</v>
      </c>
      <c r="I47" s="6">
        <f t="shared" si="5"/>
        <v>9.5999320935958015E-3</v>
      </c>
      <c r="J47" s="13">
        <v>3</v>
      </c>
      <c r="K47" s="13">
        <v>50</v>
      </c>
      <c r="L47" s="3">
        <f t="shared" si="1"/>
        <v>2.1826963624031363E-2</v>
      </c>
      <c r="M47" s="3">
        <f t="shared" si="2"/>
        <v>2.0937542239236827E-7</v>
      </c>
      <c r="N47" s="3">
        <f t="shared" si="3"/>
        <v>2.0937542239236828E-11</v>
      </c>
    </row>
    <row r="48" spans="1:29">
      <c r="D48" s="16">
        <f t="shared" si="19"/>
        <v>10.5</v>
      </c>
      <c r="E48" s="16">
        <f t="shared" si="19"/>
        <v>3</v>
      </c>
      <c r="F48" s="16">
        <v>25.5</v>
      </c>
      <c r="G48" s="16">
        <v>30.9</v>
      </c>
      <c r="H48" s="7">
        <f t="shared" si="4"/>
        <v>1.0201564453257115</v>
      </c>
      <c r="I48" s="6">
        <f t="shared" si="5"/>
        <v>9.5999320935958015E-3</v>
      </c>
      <c r="J48" s="13">
        <v>3</v>
      </c>
      <c r="K48" s="13">
        <v>49</v>
      </c>
      <c r="L48" s="3">
        <f t="shared" si="1"/>
        <v>2.2272411861256492E-2</v>
      </c>
      <c r="M48" s="3">
        <f t="shared" si="2"/>
        <v>2.1364839019629416E-7</v>
      </c>
      <c r="N48" s="3">
        <f t="shared" si="3"/>
        <v>2.1364839019629415E-11</v>
      </c>
    </row>
    <row r="49" spans="1:17">
      <c r="A49" s="14" t="s">
        <v>87</v>
      </c>
      <c r="B49" s="14"/>
      <c r="C49" s="15">
        <v>42899</v>
      </c>
      <c r="D49" s="14">
        <v>11</v>
      </c>
      <c r="E49" s="14">
        <v>3.2</v>
      </c>
      <c r="F49" s="14">
        <v>25.5</v>
      </c>
      <c r="G49" s="14">
        <v>30.9</v>
      </c>
      <c r="H49" s="18">
        <f t="shared" si="4"/>
        <v>1.0201564453257115</v>
      </c>
      <c r="I49" s="19">
        <f t="shared" si="5"/>
        <v>9.5999320935958015E-3</v>
      </c>
      <c r="J49" s="14">
        <v>3</v>
      </c>
      <c r="K49" s="14">
        <v>36</v>
      </c>
      <c r="L49" s="3">
        <f t="shared" si="1"/>
        <v>2.9773883911749129E-2</v>
      </c>
      <c r="M49" s="3">
        <f t="shared" si="2"/>
        <v>2.8560635494990709E-7</v>
      </c>
      <c r="N49" s="3">
        <f t="shared" si="3"/>
        <v>2.8560635494990709E-11</v>
      </c>
      <c r="O49" s="4">
        <f>(((E49*$H$5)/1000)*9.81)*10000</f>
        <v>320.24751131664738</v>
      </c>
      <c r="P49" s="12">
        <f>AVERAGE(N49:N52)</f>
        <v>2.8388842198780237E-11</v>
      </c>
      <c r="Q49" s="12">
        <f>STDEV(N49:N52)</f>
        <v>9.6737067977230599E-13</v>
      </c>
    </row>
    <row r="50" spans="1:17">
      <c r="A50" t="s">
        <v>109</v>
      </c>
      <c r="D50" s="16">
        <f t="shared" ref="D50:E52" si="20">D49</f>
        <v>11</v>
      </c>
      <c r="E50" s="16">
        <f t="shared" si="20"/>
        <v>3.2</v>
      </c>
      <c r="F50" s="16">
        <v>25.5</v>
      </c>
      <c r="G50" s="16">
        <v>30.9</v>
      </c>
      <c r="H50" s="7">
        <f t="shared" si="4"/>
        <v>1.0201564453257115</v>
      </c>
      <c r="I50" s="6">
        <f t="shared" si="5"/>
        <v>9.5999320935958015E-3</v>
      </c>
      <c r="J50" s="13">
        <v>3</v>
      </c>
      <c r="K50" s="13">
        <v>36</v>
      </c>
      <c r="L50" s="3">
        <f t="shared" si="1"/>
        <v>2.9773883911749129E-2</v>
      </c>
      <c r="M50" s="3">
        <f t="shared" si="2"/>
        <v>2.8560635494990709E-7</v>
      </c>
      <c r="N50" s="3">
        <f t="shared" si="3"/>
        <v>2.8560635494990709E-11</v>
      </c>
    </row>
    <row r="51" spans="1:17">
      <c r="D51" s="16">
        <f t="shared" si="20"/>
        <v>11</v>
      </c>
      <c r="E51" s="16">
        <f t="shared" si="20"/>
        <v>3.2</v>
      </c>
      <c r="F51" s="16">
        <v>25.5</v>
      </c>
      <c r="G51" s="16">
        <v>30.9</v>
      </c>
      <c r="H51" s="7">
        <f t="shared" si="4"/>
        <v>1.0201564453257115</v>
      </c>
      <c r="I51" s="6">
        <f t="shared" si="5"/>
        <v>9.5999320935958015E-3</v>
      </c>
      <c r="J51" s="13">
        <v>3</v>
      </c>
      <c r="K51" s="13">
        <v>35</v>
      </c>
      <c r="L51" s="3">
        <f t="shared" si="1"/>
        <v>3.0624566309227674E-2</v>
      </c>
      <c r="M51" s="3">
        <f t="shared" si="2"/>
        <v>2.9376653651990443E-7</v>
      </c>
      <c r="N51" s="3">
        <f t="shared" si="3"/>
        <v>2.9376653651990441E-11</v>
      </c>
    </row>
    <row r="52" spans="1:17">
      <c r="D52" s="16">
        <f t="shared" si="20"/>
        <v>11</v>
      </c>
      <c r="E52" s="16">
        <f t="shared" si="20"/>
        <v>3.2</v>
      </c>
      <c r="F52" s="16">
        <v>25.5</v>
      </c>
      <c r="G52" s="16">
        <v>30.9</v>
      </c>
      <c r="H52" s="7">
        <f t="shared" si="4"/>
        <v>1.0201564453257115</v>
      </c>
      <c r="I52" s="6">
        <f t="shared" si="5"/>
        <v>9.5999320935958015E-3</v>
      </c>
      <c r="J52" s="13">
        <v>3</v>
      </c>
      <c r="K52" s="13">
        <v>38</v>
      </c>
      <c r="L52" s="3">
        <f t="shared" si="1"/>
        <v>2.8206837390078121E-2</v>
      </c>
      <c r="M52" s="3">
        <f t="shared" si="2"/>
        <v>2.7057444153149092E-7</v>
      </c>
      <c r="N52" s="3">
        <f t="shared" si="3"/>
        <v>2.7057444153149094E-11</v>
      </c>
    </row>
    <row r="53" spans="1:17">
      <c r="A53" s="14" t="s">
        <v>108</v>
      </c>
      <c r="B53" s="14"/>
      <c r="C53" s="15">
        <v>42899</v>
      </c>
      <c r="D53" s="14">
        <v>11.5</v>
      </c>
      <c r="E53" s="14">
        <v>3</v>
      </c>
      <c r="F53" s="14">
        <v>25.5</v>
      </c>
      <c r="G53" s="14">
        <v>30.9</v>
      </c>
      <c r="H53" s="18">
        <f>1.00092+0.000773*G53+(-0.0000254*F53^1.5)+(-0.00000212*F53^2)</f>
        <v>1.0201564453257115</v>
      </c>
      <c r="I53" s="19">
        <f t="shared" ref="I53:I56" si="21">(1.80109+(-0.06975*F53)+(0.0067*F53^1.5)+(0.00242*G53))*0.01</f>
        <v>9.5999320935958015E-3</v>
      </c>
      <c r="J53" s="14">
        <v>3</v>
      </c>
      <c r="K53" s="14">
        <v>119</v>
      </c>
      <c r="L53" s="3">
        <f t="shared" ref="L53:L76" si="22">(J53*D53)/(E53*$X$8*K53)</f>
        <v>1.0044421035468614E-2</v>
      </c>
      <c r="M53" s="3">
        <f>(L53*$I$5)/($H$5*$X$11)</f>
        <v>9.6351234794407163E-8</v>
      </c>
      <c r="N53" s="3">
        <f>M53/10000</f>
        <v>9.6351234794407161E-12</v>
      </c>
      <c r="O53" s="4">
        <f>(((E53*$H53)/1000)*9.81)*10000</f>
        <v>300.23204185935685</v>
      </c>
      <c r="P53" s="12">
        <f>AVERAGE(N53:N56)</f>
        <v>1.5183064700441247E-11</v>
      </c>
      <c r="Q53" s="12">
        <f>STDEV(N53:N56)</f>
        <v>3.7831310476364882E-12</v>
      </c>
    </row>
    <row r="54" spans="1:17">
      <c r="D54" s="16">
        <f t="shared" ref="D54:E56" si="23">D53</f>
        <v>11.5</v>
      </c>
      <c r="E54" s="16">
        <f t="shared" si="23"/>
        <v>3</v>
      </c>
      <c r="F54" s="16">
        <v>25.5</v>
      </c>
      <c r="G54" s="16">
        <v>30.9</v>
      </c>
      <c r="H54" s="7">
        <f t="shared" ref="H54:H56" si="24">1.00092+0.000773*G54+(-0.0000254*F54^1.5)+(-0.00000212*F54^2)</f>
        <v>1.0201564453257115</v>
      </c>
      <c r="I54" s="6">
        <f t="shared" si="21"/>
        <v>9.5999320935958015E-3</v>
      </c>
      <c r="J54" s="13">
        <v>3</v>
      </c>
      <c r="K54" s="13">
        <v>131</v>
      </c>
      <c r="L54" s="3">
        <f t="shared" si="22"/>
        <v>9.1243213986317937E-3</v>
      </c>
      <c r="M54" s="3">
        <f>(L54*$X$7)/($X$6*$X$11)</f>
        <v>1.673661457540789E-7</v>
      </c>
      <c r="N54" s="3">
        <f t="shared" ref="N54:N56" si="25">M54/10000</f>
        <v>1.673661457540789E-11</v>
      </c>
    </row>
    <row r="55" spans="1:17">
      <c r="D55" s="16">
        <f t="shared" si="23"/>
        <v>11.5</v>
      </c>
      <c r="E55" s="16">
        <f t="shared" si="23"/>
        <v>3</v>
      </c>
      <c r="F55" s="16">
        <v>25.5</v>
      </c>
      <c r="G55" s="16">
        <v>30.9</v>
      </c>
      <c r="H55" s="7">
        <f t="shared" si="24"/>
        <v>1.0201564453257115</v>
      </c>
      <c r="I55" s="6">
        <f t="shared" si="21"/>
        <v>9.5999320935958015E-3</v>
      </c>
      <c r="J55" s="13">
        <v>3</v>
      </c>
      <c r="K55" s="13">
        <v>135</v>
      </c>
      <c r="L55" s="3">
        <f t="shared" si="22"/>
        <v>8.8539711349686304E-3</v>
      </c>
      <c r="M55" s="3">
        <f>(L55*$X$7)/($X$6*$X$11)</f>
        <v>1.6240714884284695E-7</v>
      </c>
      <c r="N55" s="3">
        <f t="shared" si="25"/>
        <v>1.6240714884284695E-11</v>
      </c>
    </row>
    <row r="56" spans="1:17">
      <c r="D56" s="16">
        <f t="shared" si="23"/>
        <v>11.5</v>
      </c>
      <c r="E56" s="16">
        <f t="shared" si="23"/>
        <v>3</v>
      </c>
      <c r="F56" s="16">
        <v>25.5</v>
      </c>
      <c r="G56" s="16">
        <v>30.9</v>
      </c>
      <c r="H56" s="7">
        <f t="shared" si="24"/>
        <v>1.0201564453257115</v>
      </c>
      <c r="I56" s="6">
        <f t="shared" si="21"/>
        <v>9.5999320935958015E-3</v>
      </c>
      <c r="J56" s="13">
        <v>3</v>
      </c>
      <c r="K56" s="13">
        <v>121</v>
      </c>
      <c r="L56" s="3">
        <f t="shared" si="22"/>
        <v>9.8783975472790508E-3</v>
      </c>
      <c r="M56" s="3">
        <f>(L56*$X$7)/($X$6*$X$11)</f>
        <v>1.8119805862631686E-7</v>
      </c>
      <c r="N56" s="3">
        <f t="shared" si="25"/>
        <v>1.8119805862631685E-11</v>
      </c>
    </row>
    <row r="57" spans="1:17">
      <c r="A57" s="14" t="s">
        <v>128</v>
      </c>
      <c r="B57" s="14"/>
      <c r="C57" s="15">
        <v>42899</v>
      </c>
      <c r="D57" s="14">
        <v>9.1999999999999993</v>
      </c>
      <c r="E57" s="14">
        <v>3.1</v>
      </c>
      <c r="F57" s="14">
        <v>25.5</v>
      </c>
      <c r="G57" s="14">
        <v>30</v>
      </c>
      <c r="H57" s="18">
        <f>1.00092+0.000773*G57+(-0.0000254*F57^1.5)+(-0.00000212*F57^2)</f>
        <v>1.0194607453257116</v>
      </c>
      <c r="I57" s="19">
        <f t="shared" ref="I57:I60" si="26">(1.80109+(-0.06975*F57)+(0.0067*F57^1.5)+(0.00242*G57))*0.01</f>
        <v>9.5781520935958025E-3</v>
      </c>
      <c r="J57" s="14">
        <v>3</v>
      </c>
      <c r="K57" s="14">
        <v>79</v>
      </c>
      <c r="L57" s="3">
        <f t="shared" si="22"/>
        <v>1.1713706197345186E-2</v>
      </c>
      <c r="M57" s="3">
        <f>(L57*$I$5)/($H$5*$X$11)</f>
        <v>1.1236387365162386E-7</v>
      </c>
      <c r="N57" s="3">
        <f>M57/10000</f>
        <v>1.1236387365162387E-11</v>
      </c>
      <c r="O57" s="4">
        <f>(((E57*$H$5)/1000)*9.81)*10000</f>
        <v>310.23977658800214</v>
      </c>
      <c r="P57" s="12">
        <f>AVERAGE(N57:N60)</f>
        <v>1.9010519673435893E-11</v>
      </c>
      <c r="Q57" s="12">
        <f>STDEV(N57:N60)</f>
        <v>5.2348036093133533E-12</v>
      </c>
    </row>
    <row r="58" spans="1:17">
      <c r="D58" s="16">
        <f>D57</f>
        <v>9.1999999999999993</v>
      </c>
      <c r="E58" s="16">
        <f t="shared" ref="E58" si="27">E57</f>
        <v>3.1</v>
      </c>
      <c r="F58" s="16">
        <v>25.5</v>
      </c>
      <c r="G58" s="16">
        <f>G57</f>
        <v>30</v>
      </c>
      <c r="H58" s="7">
        <f t="shared" ref="H58:H60" si="28">1.00092+0.000773*G58+(-0.0000254*F58^1.5)+(-0.00000212*F58^2)</f>
        <v>1.0194607453257116</v>
      </c>
      <c r="I58" s="6">
        <f t="shared" si="26"/>
        <v>9.5781520935958025E-3</v>
      </c>
      <c r="J58" s="13">
        <v>3</v>
      </c>
      <c r="K58" s="13">
        <v>81</v>
      </c>
      <c r="L58" s="3">
        <f t="shared" si="22"/>
        <v>1.1424478883830488E-2</v>
      </c>
      <c r="M58" s="3">
        <f>(L58*$X$7)/($X$6*$X$11)</f>
        <v>2.0955761141012504E-7</v>
      </c>
      <c r="N58" s="3">
        <f t="shared" ref="N58:N60" si="29">M58/10000</f>
        <v>2.0955761141012504E-11</v>
      </c>
    </row>
    <row r="59" spans="1:17">
      <c r="D59" s="16">
        <f t="shared" ref="D59:E59" si="30">D58</f>
        <v>9.1999999999999993</v>
      </c>
      <c r="E59" s="16">
        <f t="shared" si="30"/>
        <v>3.1</v>
      </c>
      <c r="F59" s="16">
        <v>25.5</v>
      </c>
      <c r="G59" s="16">
        <f>G58</f>
        <v>30</v>
      </c>
      <c r="H59" s="7">
        <f t="shared" si="28"/>
        <v>1.0194607453257116</v>
      </c>
      <c r="I59" s="6">
        <f t="shared" si="26"/>
        <v>9.5781520935958025E-3</v>
      </c>
      <c r="J59" s="13">
        <v>3</v>
      </c>
      <c r="K59" s="13">
        <v>75</v>
      </c>
      <c r="L59" s="3">
        <f t="shared" si="22"/>
        <v>1.2338437194536929E-2</v>
      </c>
      <c r="M59" s="3">
        <f>(L59*$X$7)/($X$6*$X$11)</f>
        <v>2.2632222032293511E-7</v>
      </c>
      <c r="N59" s="3">
        <f t="shared" si="29"/>
        <v>2.2632222032293509E-11</v>
      </c>
    </row>
    <row r="60" spans="1:17">
      <c r="D60" s="16">
        <f t="shared" ref="D60:E60" si="31">D59</f>
        <v>9.1999999999999993</v>
      </c>
      <c r="E60" s="16">
        <f t="shared" si="31"/>
        <v>3.1</v>
      </c>
      <c r="F60" s="16">
        <v>25.5</v>
      </c>
      <c r="G60" s="16">
        <f>G59</f>
        <v>30</v>
      </c>
      <c r="H60" s="7">
        <f t="shared" si="28"/>
        <v>1.0194607453257116</v>
      </c>
      <c r="I60" s="6">
        <f t="shared" si="26"/>
        <v>9.5781520935958025E-3</v>
      </c>
      <c r="J60" s="13">
        <v>3</v>
      </c>
      <c r="K60" s="13">
        <v>80</v>
      </c>
      <c r="L60" s="3">
        <f t="shared" si="22"/>
        <v>1.1567284869878371E-2</v>
      </c>
      <c r="M60" s="3">
        <f>(L60*$X$7)/($X$6*$X$11)</f>
        <v>2.1217708155275164E-7</v>
      </c>
      <c r="N60" s="3">
        <f t="shared" si="29"/>
        <v>2.1217708155275162E-11</v>
      </c>
    </row>
    <row r="61" spans="1:17">
      <c r="A61" s="14" t="s">
        <v>103</v>
      </c>
      <c r="B61" s="14"/>
      <c r="C61" s="15">
        <v>42899</v>
      </c>
      <c r="D61" s="14">
        <v>10</v>
      </c>
      <c r="E61" s="14">
        <v>3.1</v>
      </c>
      <c r="F61" s="14">
        <v>25.5</v>
      </c>
      <c r="G61" s="14">
        <v>30.9</v>
      </c>
      <c r="H61" s="18">
        <f>1.00092+0.000773*G61+(-0.0000254*F61^1.5)+(-0.00000212*F61^2)</f>
        <v>1.0201564453257115</v>
      </c>
      <c r="I61" s="19">
        <f t="shared" ref="I61:I64" si="32">(1.80109+(-0.06975*F61)+(0.0067*F61^1.5)+(0.00242*G61))*0.01</f>
        <v>9.5999320935958015E-3</v>
      </c>
      <c r="J61" s="14">
        <v>3</v>
      </c>
      <c r="K61" s="14">
        <v>116</v>
      </c>
      <c r="L61" s="3">
        <f t="shared" si="22"/>
        <v>8.6711280883645971E-3</v>
      </c>
      <c r="M61" s="3">
        <f>(L61*$I$5)/($H$5*$X$11)</f>
        <v>8.3177904970748556E-8</v>
      </c>
      <c r="N61" s="3">
        <f>M61/10000</f>
        <v>8.317790497074856E-12</v>
      </c>
      <c r="O61" s="4">
        <f>(((E61*$H61)/1000)*9.81)*10000</f>
        <v>310.23977658800214</v>
      </c>
      <c r="P61" s="12">
        <f>AVERAGE(N61:N64)</f>
        <v>1.3311729812617778E-11</v>
      </c>
      <c r="Q61" s="12">
        <f>STDEV(N61:N64)</f>
        <v>3.3671366498026676E-12</v>
      </c>
    </row>
    <row r="62" spans="1:17">
      <c r="D62" s="16">
        <f t="shared" ref="D62:E64" si="33">D61</f>
        <v>10</v>
      </c>
      <c r="E62" s="16">
        <f t="shared" si="33"/>
        <v>3.1</v>
      </c>
      <c r="F62" s="16">
        <v>25.5</v>
      </c>
      <c r="G62" s="16">
        <v>30.9</v>
      </c>
      <c r="H62" s="7">
        <f t="shared" ref="H62:H64" si="34">1.00092+0.000773*G62+(-0.0000254*F62^1.5)+(-0.00000212*F62^2)</f>
        <v>1.0201564453257115</v>
      </c>
      <c r="I62" s="6">
        <f t="shared" si="32"/>
        <v>9.5999320935958015E-3</v>
      </c>
      <c r="J62" s="13">
        <v>3</v>
      </c>
      <c r="K62" s="13">
        <v>128</v>
      </c>
      <c r="L62" s="3">
        <f t="shared" si="22"/>
        <v>7.8582098300804155E-3</v>
      </c>
      <c r="M62" s="3">
        <f>(L62*$X$7)/($X$6*$X$11)</f>
        <v>1.4414203909833672E-7</v>
      </c>
      <c r="N62" s="3">
        <f t="shared" ref="N62:N64" si="35">M62/10000</f>
        <v>1.4414203909833672E-11</v>
      </c>
    </row>
    <row r="63" spans="1:17">
      <c r="D63" s="16">
        <f t="shared" si="33"/>
        <v>10</v>
      </c>
      <c r="E63" s="16">
        <f t="shared" si="33"/>
        <v>3.1</v>
      </c>
      <c r="F63" s="16">
        <v>25.5</v>
      </c>
      <c r="G63" s="16">
        <v>30.9</v>
      </c>
      <c r="H63" s="7">
        <f t="shared" si="34"/>
        <v>1.0201564453257115</v>
      </c>
      <c r="I63" s="6">
        <f t="shared" si="32"/>
        <v>9.5999320935958015E-3</v>
      </c>
      <c r="J63" s="13">
        <v>3</v>
      </c>
      <c r="K63" s="13">
        <v>118</v>
      </c>
      <c r="L63" s="3">
        <f t="shared" si="22"/>
        <v>8.5241598156804502E-3</v>
      </c>
      <c r="M63" s="3">
        <f>(L63*$X$7)/($X$6*$X$11)</f>
        <v>1.5635746614056864E-7</v>
      </c>
      <c r="N63" s="3">
        <f t="shared" si="35"/>
        <v>1.5635746614056863E-11</v>
      </c>
    </row>
    <row r="64" spans="1:17">
      <c r="D64" s="16">
        <f t="shared" si="33"/>
        <v>10</v>
      </c>
      <c r="E64" s="16">
        <f t="shared" si="33"/>
        <v>3.1</v>
      </c>
      <c r="F64" s="16">
        <v>25.5</v>
      </c>
      <c r="G64" s="16">
        <v>30.9</v>
      </c>
      <c r="H64" s="7">
        <f t="shared" si="34"/>
        <v>1.0201564453257115</v>
      </c>
      <c r="I64" s="6">
        <f t="shared" si="32"/>
        <v>9.5999320935958015E-3</v>
      </c>
      <c r="J64" s="13">
        <v>3</v>
      </c>
      <c r="K64" s="13">
        <v>124</v>
      </c>
      <c r="L64" s="3">
        <f t="shared" si="22"/>
        <v>8.1117004697604279E-3</v>
      </c>
      <c r="M64" s="3">
        <f>(L64*$X$7)/($X$6*$X$11)</f>
        <v>1.4879178229505726E-7</v>
      </c>
      <c r="N64" s="3">
        <f t="shared" si="35"/>
        <v>1.4879178229505725E-11</v>
      </c>
    </row>
    <row r="65" spans="1:17">
      <c r="A65" s="14" t="s">
        <v>101</v>
      </c>
      <c r="B65" s="14"/>
      <c r="C65" s="15">
        <v>42899</v>
      </c>
      <c r="D65" s="14">
        <v>12.5</v>
      </c>
      <c r="E65" s="14">
        <v>3.2</v>
      </c>
      <c r="F65" s="14">
        <v>25.5</v>
      </c>
      <c r="G65" s="14">
        <v>30.9</v>
      </c>
      <c r="H65" s="18">
        <f>1.00092+0.000773*G65+(-0.0000254*F65^1.5)+(-0.00000212*F65^2)</f>
        <v>1.0201564453257115</v>
      </c>
      <c r="I65" s="19">
        <f t="shared" ref="I65:I68" si="36">(1.80109+(-0.06975*F65)+(0.0067*F65^1.5)+(0.00242*G65))*0.01</f>
        <v>9.5999320935958015E-3</v>
      </c>
      <c r="J65" s="14">
        <v>3</v>
      </c>
      <c r="K65" s="14">
        <v>42</v>
      </c>
      <c r="L65" s="3">
        <f t="shared" si="22"/>
        <v>2.9000536277677721E-2</v>
      </c>
      <c r="M65" s="3">
        <f>(L65*$I$5)/($H$5*$X$11)</f>
        <v>2.7818800806809129E-7</v>
      </c>
      <c r="N65" s="3">
        <f>M65/10000</f>
        <v>2.7818800806809128E-11</v>
      </c>
      <c r="O65" s="4">
        <f>(((E65*$H65)/1000)*9.81)*10000</f>
        <v>320.24751131664738</v>
      </c>
      <c r="P65" s="12">
        <f>AVERAGE(N65:N68)</f>
        <v>4.6383063820058978E-11</v>
      </c>
      <c r="Q65" s="12">
        <f>STDEV(N65:N68)</f>
        <v>1.282585587748514E-11</v>
      </c>
    </row>
    <row r="66" spans="1:17">
      <c r="D66" s="16">
        <f t="shared" ref="D66:E68" si="37">D65</f>
        <v>12.5</v>
      </c>
      <c r="E66" s="16">
        <f t="shared" si="37"/>
        <v>3.2</v>
      </c>
      <c r="F66" s="16">
        <v>25.5</v>
      </c>
      <c r="G66" s="16">
        <v>30.9</v>
      </c>
      <c r="H66" s="7">
        <f t="shared" ref="H66:H68" si="38">1.00092+0.000773*G66+(-0.0000254*F66^1.5)+(-0.00000212*F66^2)</f>
        <v>1.0201564453257115</v>
      </c>
      <c r="I66" s="6">
        <f t="shared" si="36"/>
        <v>9.5999320935958015E-3</v>
      </c>
      <c r="J66" s="13">
        <v>3</v>
      </c>
      <c r="K66" s="13">
        <v>44</v>
      </c>
      <c r="L66" s="3">
        <f t="shared" si="22"/>
        <v>2.7682330083237824E-2</v>
      </c>
      <c r="M66" s="3">
        <f>(L66*$X$7)/($X$6*$X$11)</f>
        <v>5.0777309227823152E-7</v>
      </c>
      <c r="N66" s="3">
        <f t="shared" ref="N66:N68" si="39">M66/10000</f>
        <v>5.0777309227823153E-11</v>
      </c>
    </row>
    <row r="67" spans="1:17">
      <c r="D67" s="16">
        <f t="shared" si="37"/>
        <v>12.5</v>
      </c>
      <c r="E67" s="16">
        <f t="shared" si="37"/>
        <v>3.2</v>
      </c>
      <c r="F67" s="16">
        <v>25.5</v>
      </c>
      <c r="G67" s="16">
        <v>30.9</v>
      </c>
      <c r="H67" s="7">
        <f t="shared" si="38"/>
        <v>1.0201564453257115</v>
      </c>
      <c r="I67" s="6">
        <f t="shared" si="36"/>
        <v>9.5999320935958015E-3</v>
      </c>
      <c r="J67" s="13">
        <v>3</v>
      </c>
      <c r="K67" s="13">
        <v>39</v>
      </c>
      <c r="L67" s="3">
        <f t="shared" si="22"/>
        <v>3.1231346760576009E-2</v>
      </c>
      <c r="M67" s="3">
        <f>(L67*$X$7)/($X$6*$X$11)</f>
        <v>5.7287220667287676E-7</v>
      </c>
      <c r="N67" s="3">
        <f t="shared" si="39"/>
        <v>5.7287220667287674E-11</v>
      </c>
    </row>
    <row r="68" spans="1:17">
      <c r="D68" s="16">
        <f t="shared" si="37"/>
        <v>12.5</v>
      </c>
      <c r="E68" s="16">
        <f t="shared" si="37"/>
        <v>3.2</v>
      </c>
      <c r="F68" s="16">
        <v>25.5</v>
      </c>
      <c r="G68" s="16">
        <v>30.9</v>
      </c>
      <c r="H68" s="7">
        <f t="shared" si="38"/>
        <v>1.0201564453257115</v>
      </c>
      <c r="I68" s="6">
        <f t="shared" si="36"/>
        <v>9.5999320935958015E-3</v>
      </c>
      <c r="J68" s="13">
        <v>3</v>
      </c>
      <c r="K68" s="13">
        <v>45</v>
      </c>
      <c r="L68" s="3">
        <f t="shared" si="22"/>
        <v>2.7067167192499207E-2</v>
      </c>
      <c r="M68" s="3">
        <f>(L68*$X$7)/($X$6*$X$11)</f>
        <v>4.9648924578315976E-7</v>
      </c>
      <c r="N68" s="3">
        <f t="shared" si="39"/>
        <v>4.9648924578315975E-11</v>
      </c>
    </row>
    <row r="69" spans="1:17">
      <c r="A69" s="14" t="s">
        <v>81</v>
      </c>
      <c r="B69" s="14"/>
      <c r="C69" s="15">
        <v>42899</v>
      </c>
      <c r="D69" s="14">
        <v>10</v>
      </c>
      <c r="E69" s="14">
        <v>3.1</v>
      </c>
      <c r="F69" s="14">
        <v>25.5</v>
      </c>
      <c r="G69" s="14">
        <v>30.9</v>
      </c>
      <c r="H69" s="18">
        <f>1.00092+0.000773*G69+(-0.0000254*F69^1.5)+(-0.00000212*F69^2)</f>
        <v>1.0201564453257115</v>
      </c>
      <c r="I69" s="19">
        <f t="shared" ref="I69:I72" si="40">(1.80109+(-0.06975*F69)+(0.0067*F69^1.5)+(0.00242*G69))*0.01</f>
        <v>9.5999320935958015E-3</v>
      </c>
      <c r="J69" s="14">
        <v>3</v>
      </c>
      <c r="K69" s="14">
        <v>35</v>
      </c>
      <c r="L69" s="3">
        <f t="shared" si="22"/>
        <v>2.8738595950008376E-2</v>
      </c>
      <c r="M69" s="3">
        <f>(L69*$I$5)/($H$5*$X$11)</f>
        <v>2.7567534218876662E-7</v>
      </c>
      <c r="N69" s="3">
        <f>M69/10000</f>
        <v>2.7567534218876662E-11</v>
      </c>
      <c r="O69" s="4">
        <f>(((E69*$H69)/1000)*9.81)*10000</f>
        <v>310.23977658800214</v>
      </c>
      <c r="P69" s="12">
        <f>AVERAGE(N69:N72)</f>
        <v>4.5801970439904905E-11</v>
      </c>
      <c r="Q69" s="12">
        <f>STDEV(N69:N72)</f>
        <v>1.2485749333501171E-11</v>
      </c>
    </row>
    <row r="70" spans="1:17">
      <c r="D70" s="16">
        <f t="shared" ref="D70:E72" si="41">D69</f>
        <v>10</v>
      </c>
      <c r="E70" s="16">
        <f t="shared" si="41"/>
        <v>3.1</v>
      </c>
      <c r="F70" s="16">
        <v>25.5</v>
      </c>
      <c r="G70" s="16">
        <v>30.9</v>
      </c>
      <c r="H70" s="7">
        <f t="shared" ref="H70:H72" si="42">1.00092+0.000773*G70+(-0.0000254*F70^1.5)+(-0.00000212*F70^2)</f>
        <v>1.0201564453257115</v>
      </c>
      <c r="I70" s="6">
        <f t="shared" si="40"/>
        <v>9.5999320935958015E-3</v>
      </c>
      <c r="J70" s="13">
        <v>3</v>
      </c>
      <c r="K70" s="13">
        <v>37</v>
      </c>
      <c r="L70" s="3">
        <f t="shared" si="22"/>
        <v>2.7185158331089008E-2</v>
      </c>
      <c r="M70" s="3">
        <f>(L70*$X$7)/($X$6*$X$11)</f>
        <v>4.9865354066451631E-7</v>
      </c>
      <c r="N70" s="3">
        <f t="shared" ref="N70:N72" si="43">M70/10000</f>
        <v>4.986535406645163E-11</v>
      </c>
    </row>
    <row r="71" spans="1:17">
      <c r="D71" s="16">
        <f t="shared" si="41"/>
        <v>10</v>
      </c>
      <c r="E71" s="16">
        <f t="shared" si="41"/>
        <v>3.1</v>
      </c>
      <c r="F71" s="16">
        <v>25.5</v>
      </c>
      <c r="G71" s="16">
        <v>30.9</v>
      </c>
      <c r="H71" s="7">
        <f t="shared" si="42"/>
        <v>1.0201564453257115</v>
      </c>
      <c r="I71" s="6">
        <f t="shared" si="40"/>
        <v>9.5999320935958015E-3</v>
      </c>
      <c r="J71" s="13">
        <v>3</v>
      </c>
      <c r="K71" s="13">
        <v>33</v>
      </c>
      <c r="L71" s="3">
        <f t="shared" si="22"/>
        <v>3.0480329037887673E-2</v>
      </c>
      <c r="M71" s="3">
        <f>(L71*$X$7)/($X$6*$X$11)</f>
        <v>5.5909639407839694E-7</v>
      </c>
      <c r="N71" s="3">
        <f t="shared" si="43"/>
        <v>5.5909639407839697E-11</v>
      </c>
    </row>
    <row r="72" spans="1:17">
      <c r="D72" s="16">
        <f t="shared" si="41"/>
        <v>10</v>
      </c>
      <c r="E72" s="16">
        <f t="shared" si="41"/>
        <v>3.1</v>
      </c>
      <c r="F72" s="16">
        <v>25.5</v>
      </c>
      <c r="G72" s="16">
        <v>30.9</v>
      </c>
      <c r="H72" s="7">
        <f t="shared" si="42"/>
        <v>1.0201564453257115</v>
      </c>
      <c r="I72" s="6">
        <f t="shared" si="40"/>
        <v>9.5999320935958015E-3</v>
      </c>
      <c r="J72" s="13">
        <v>3</v>
      </c>
      <c r="K72" s="13">
        <v>37</v>
      </c>
      <c r="L72" s="3">
        <f t="shared" si="22"/>
        <v>2.7185158331089008E-2</v>
      </c>
      <c r="M72" s="3">
        <f>(L72*$X$7)/($X$6*$X$11)</f>
        <v>4.9865354066451631E-7</v>
      </c>
      <c r="N72" s="3">
        <f t="shared" si="43"/>
        <v>4.986535406645163E-11</v>
      </c>
    </row>
    <row r="73" spans="1:17">
      <c r="A73" s="14" t="s">
        <v>99</v>
      </c>
      <c r="B73" s="14"/>
      <c r="C73" s="15">
        <v>42899</v>
      </c>
      <c r="D73" s="14">
        <v>11</v>
      </c>
      <c r="E73" s="14">
        <v>3</v>
      </c>
      <c r="F73" s="14">
        <v>25.5</v>
      </c>
      <c r="G73" s="14">
        <v>30.9</v>
      </c>
      <c r="H73" s="18">
        <f>1.00092+0.000773*G73+(-0.0000254*F73^1.5)+(-0.00000212*F73^2)</f>
        <v>1.0201564453257115</v>
      </c>
      <c r="I73" s="19">
        <f t="shared" ref="I73:I76" si="44">(1.80109+(-0.06975*F73)+(0.0067*F73^1.5)+(0.00242*G73))*0.01</f>
        <v>9.5999320935958015E-3</v>
      </c>
      <c r="J73" s="14">
        <v>3</v>
      </c>
      <c r="K73" s="14">
        <v>38</v>
      </c>
      <c r="L73" s="3">
        <f t="shared" si="22"/>
        <v>3.0087293216083333E-2</v>
      </c>
      <c r="M73" s="3">
        <f>(L73*$I$5)/($H$5*$X$11)</f>
        <v>2.8861273763359035E-7</v>
      </c>
      <c r="N73" s="3">
        <f>M73/10000</f>
        <v>2.8861273763359036E-11</v>
      </c>
      <c r="O73" s="4">
        <f>(((E73*$H73)/1000)*9.81)*10000</f>
        <v>300.23204185935685</v>
      </c>
      <c r="P73" s="12">
        <f>AVERAGE(N73:N76)</f>
        <v>4.6975864156422722E-11</v>
      </c>
      <c r="Q73" s="12">
        <f>STDEV(N73:N76)</f>
        <v>1.2393496122060111E-11</v>
      </c>
    </row>
    <row r="74" spans="1:17">
      <c r="A74" t="s">
        <v>96</v>
      </c>
      <c r="D74" s="16">
        <f t="shared" ref="D74:E76" si="45">D73</f>
        <v>11</v>
      </c>
      <c r="E74" s="16">
        <f t="shared" si="45"/>
        <v>3</v>
      </c>
      <c r="F74" s="16">
        <v>25.5</v>
      </c>
      <c r="G74" s="16">
        <v>30.9</v>
      </c>
      <c r="H74" s="7">
        <f t="shared" ref="H74:H76" si="46">1.00092+0.000773*G74+(-0.0000254*F74^1.5)+(-0.00000212*F74^2)</f>
        <v>1.0201564453257115</v>
      </c>
      <c r="I74" s="6">
        <f t="shared" si="44"/>
        <v>9.5999320935958015E-3</v>
      </c>
      <c r="J74" s="13">
        <v>3</v>
      </c>
      <c r="K74" s="13">
        <v>42</v>
      </c>
      <c r="L74" s="3">
        <f t="shared" si="22"/>
        <v>2.722183671931349E-2</v>
      </c>
      <c r="M74" s="3">
        <f>(L74*$X$7)/($X$6*$X$11)</f>
        <v>4.9932632718763508E-7</v>
      </c>
      <c r="N74" s="3">
        <f t="shared" ref="N74:N76" si="47">M74/10000</f>
        <v>4.9932632718763507E-11</v>
      </c>
    </row>
    <row r="75" spans="1:17">
      <c r="D75" s="16">
        <f t="shared" si="45"/>
        <v>11</v>
      </c>
      <c r="E75" s="16">
        <f t="shared" si="45"/>
        <v>3</v>
      </c>
      <c r="F75" s="16">
        <v>25.5</v>
      </c>
      <c r="G75" s="16">
        <v>30.9</v>
      </c>
      <c r="H75" s="7">
        <f t="shared" si="46"/>
        <v>1.0201564453257115</v>
      </c>
      <c r="I75" s="6">
        <f t="shared" si="44"/>
        <v>9.5999320935958015E-3</v>
      </c>
      <c r="J75" s="13">
        <v>3</v>
      </c>
      <c r="K75" s="13">
        <v>37</v>
      </c>
      <c r="L75" s="3">
        <f t="shared" si="22"/>
        <v>3.0900463303004503E-2</v>
      </c>
      <c r="M75" s="3">
        <f>(L75*$X$7)/($X$6*$X$11)</f>
        <v>5.6680285788866674E-7</v>
      </c>
      <c r="N75" s="3">
        <f t="shared" si="47"/>
        <v>5.6680285788866674E-11</v>
      </c>
    </row>
    <row r="76" spans="1:17">
      <c r="D76" s="16">
        <f t="shared" si="45"/>
        <v>11</v>
      </c>
      <c r="E76" s="16">
        <f t="shared" si="45"/>
        <v>3</v>
      </c>
      <c r="F76" s="16">
        <v>25.5</v>
      </c>
      <c r="G76" s="16">
        <v>30.9</v>
      </c>
      <c r="H76" s="7">
        <f t="shared" si="46"/>
        <v>1.0201564453257115</v>
      </c>
      <c r="I76" s="6">
        <f t="shared" si="44"/>
        <v>9.5999320935958015E-3</v>
      </c>
      <c r="J76" s="13">
        <v>3</v>
      </c>
      <c r="K76" s="13">
        <v>40</v>
      </c>
      <c r="L76" s="3">
        <f t="shared" si="22"/>
        <v>2.8582928555279163E-2</v>
      </c>
      <c r="M76" s="3">
        <f>(L76*$X$7)/($X$6*$X$11)</f>
        <v>5.2429264354701673E-7</v>
      </c>
      <c r="N76" s="3">
        <f t="shared" si="47"/>
        <v>5.2429264354701672E-11</v>
      </c>
    </row>
    <row r="77" spans="1:17">
      <c r="A77" s="14" t="s">
        <v>100</v>
      </c>
      <c r="B77" s="14"/>
      <c r="C77" s="15">
        <v>42899</v>
      </c>
      <c r="D77" s="14">
        <v>9.5</v>
      </c>
      <c r="E77" s="14">
        <v>3.1</v>
      </c>
      <c r="F77" s="14">
        <v>25.5</v>
      </c>
      <c r="G77" s="14">
        <v>30.9</v>
      </c>
      <c r="H77" s="18">
        <f>1.00092+0.000773*G77+(-0.0000254*F77^1.5)+(-0.00000212*F77^2)</f>
        <v>1.0201564453257115</v>
      </c>
      <c r="I77" s="19">
        <f t="shared" ref="I77:I92" si="48">(1.80109+(-0.06975*F77)+(0.0067*F77^1.5)+(0.00242*G77))*0.01</f>
        <v>9.5999320935958015E-3</v>
      </c>
      <c r="J77" s="14">
        <v>3</v>
      </c>
      <c r="K77" s="14">
        <v>63</v>
      </c>
      <c r="L77" s="3">
        <f t="shared" ref="L77:L108" si="49">(J77*D77)/(E77*$X$8*K77)</f>
        <v>1.5167592306948864E-2</v>
      </c>
      <c r="M77" s="3">
        <f>(L77*$I$5)/($H$5*$X$11)</f>
        <v>1.4549531948851573E-7</v>
      </c>
      <c r="N77" s="3">
        <f>M77/10000</f>
        <v>1.4549531948851573E-11</v>
      </c>
      <c r="O77" s="4">
        <f>(((E77*$H77)/1000)*9.81)*10000</f>
        <v>310.23977658800214</v>
      </c>
      <c r="P77" s="12">
        <f>AVERAGE(N77:N80)</f>
        <v>2.3368670737595854E-11</v>
      </c>
      <c r="Q77" s="12">
        <f>STDEV(N77:N80)</f>
        <v>5.9165743739254066E-12</v>
      </c>
    </row>
    <row r="78" spans="1:17">
      <c r="D78" s="16">
        <f t="shared" ref="D78:E80" si="50">D77</f>
        <v>9.5</v>
      </c>
      <c r="E78" s="16">
        <f t="shared" si="50"/>
        <v>3.1</v>
      </c>
      <c r="F78" s="16">
        <v>25.5</v>
      </c>
      <c r="G78" s="16">
        <v>30.9</v>
      </c>
      <c r="H78" s="7">
        <f t="shared" ref="H78:H80" si="51">1.00092+0.000773*G78+(-0.0000254*F78^1.5)+(-0.00000212*F78^2)</f>
        <v>1.0201564453257115</v>
      </c>
      <c r="I78" s="6">
        <f t="shared" si="48"/>
        <v>9.5999320935958015E-3</v>
      </c>
      <c r="J78" s="13">
        <v>3</v>
      </c>
      <c r="K78" s="13">
        <v>69</v>
      </c>
      <c r="L78" s="3">
        <f t="shared" si="49"/>
        <v>1.38486712367794E-2</v>
      </c>
      <c r="M78" s="3">
        <f>(L78*$X$7)/($X$6*$X$11)</f>
        <v>2.5402423122257605E-7</v>
      </c>
      <c r="N78" s="3">
        <f t="shared" ref="N78:N80" si="52">M78/10000</f>
        <v>2.5402423122257605E-11</v>
      </c>
    </row>
    <row r="79" spans="1:17">
      <c r="D79" s="16">
        <f t="shared" si="50"/>
        <v>9.5</v>
      </c>
      <c r="E79" s="16">
        <f t="shared" si="50"/>
        <v>3.1</v>
      </c>
      <c r="F79" s="16">
        <v>25.5</v>
      </c>
      <c r="G79" s="16">
        <v>30.9</v>
      </c>
      <c r="H79" s="7">
        <f t="shared" si="51"/>
        <v>1.0201564453257115</v>
      </c>
      <c r="I79" s="6">
        <f t="shared" si="48"/>
        <v>9.5999320935958015E-3</v>
      </c>
      <c r="J79" s="13">
        <v>3</v>
      </c>
      <c r="K79" s="13">
        <v>65</v>
      </c>
      <c r="L79" s="3">
        <f t="shared" si="49"/>
        <v>1.4700897159042747E-2</v>
      </c>
      <c r="M79" s="3">
        <f>(L79*$X$7)/($X$6*$X$11)</f>
        <v>2.696564916055038E-7</v>
      </c>
      <c r="N79" s="3">
        <f t="shared" si="52"/>
        <v>2.6965649160550381E-11</v>
      </c>
    </row>
    <row r="80" spans="1:17">
      <c r="D80" s="16">
        <f t="shared" si="50"/>
        <v>9.5</v>
      </c>
      <c r="E80" s="16">
        <f t="shared" si="50"/>
        <v>3.1</v>
      </c>
      <c r="F80" s="16">
        <v>25.5</v>
      </c>
      <c r="G80" s="16">
        <v>30.9</v>
      </c>
      <c r="H80" s="7">
        <f t="shared" si="51"/>
        <v>1.0201564453257115</v>
      </c>
      <c r="I80" s="6">
        <f t="shared" si="48"/>
        <v>9.5999320935958015E-3</v>
      </c>
      <c r="J80" s="13">
        <v>3</v>
      </c>
      <c r="K80" s="13">
        <v>66</v>
      </c>
      <c r="L80" s="3">
        <f t="shared" si="49"/>
        <v>1.4478156292996645E-2</v>
      </c>
      <c r="M80" s="3">
        <f>(L80*$X$7)/($X$6*$X$11)</f>
        <v>2.6557078718723855E-7</v>
      </c>
      <c r="N80" s="3">
        <f t="shared" si="52"/>
        <v>2.6557078718723854E-11</v>
      </c>
    </row>
    <row r="81" spans="1:17">
      <c r="A81" s="14" t="s">
        <v>106</v>
      </c>
      <c r="B81" s="14"/>
      <c r="C81" s="15">
        <v>42899</v>
      </c>
      <c r="D81" s="14">
        <v>12.4</v>
      </c>
      <c r="E81" s="14">
        <v>3</v>
      </c>
      <c r="F81" s="14">
        <v>25.5</v>
      </c>
      <c r="G81" s="14">
        <v>30.9</v>
      </c>
      <c r="H81" s="18">
        <f>1.00092+0.000773*G81+(-0.0000254*F81^1.5)+(-0.00000212*F81^2)</f>
        <v>1.0201564453257115</v>
      </c>
      <c r="I81" s="19">
        <f t="shared" ref="I81:I84" si="53">(1.80109+(-0.06975*F81)+(0.0067*F81^1.5)+(0.00242*G81))*0.01</f>
        <v>9.5999320935958015E-3</v>
      </c>
      <c r="J81" s="14">
        <v>3</v>
      </c>
      <c r="K81" s="14">
        <v>101</v>
      </c>
      <c r="L81" s="3">
        <f t="shared" si="49"/>
        <v>1.276069537661428E-2</v>
      </c>
      <c r="M81" s="3">
        <f>(L81*$I$5)/($H$5*$X$11)</f>
        <v>1.2240713048870187E-7</v>
      </c>
      <c r="N81" s="3">
        <f>M81/10000</f>
        <v>1.2240713048870187E-11</v>
      </c>
      <c r="O81" s="4">
        <f>(((E81*$H81)/1000)*9.81)*10000</f>
        <v>300.23204185935685</v>
      </c>
      <c r="P81" s="12">
        <f>AVERAGE(N81:N84)</f>
        <v>2.0125693332180716E-11</v>
      </c>
      <c r="Q81" s="12">
        <f>STDEV(N81:N84)</f>
        <v>5.3050692046590254E-12</v>
      </c>
    </row>
    <row r="82" spans="1:17">
      <c r="A82" t="s">
        <v>104</v>
      </c>
      <c r="D82" s="16">
        <f t="shared" ref="D82:E84" si="54">D81</f>
        <v>12.4</v>
      </c>
      <c r="E82" s="16">
        <f t="shared" si="54"/>
        <v>3</v>
      </c>
      <c r="F82" s="16">
        <v>25.5</v>
      </c>
      <c r="G82" s="16">
        <v>30.9</v>
      </c>
      <c r="H82" s="7">
        <f t="shared" ref="H82:H84" si="55">1.00092+0.000773*G82+(-0.0000254*F82^1.5)+(-0.00000212*F82^2)</f>
        <v>1.0201564453257115</v>
      </c>
      <c r="I82" s="6">
        <f t="shared" si="53"/>
        <v>9.5999320935958015E-3</v>
      </c>
      <c r="J82" s="13">
        <v>3</v>
      </c>
      <c r="K82" s="13">
        <v>104</v>
      </c>
      <c r="L82" s="3">
        <f t="shared" si="49"/>
        <v>1.2392598394596563E-2</v>
      </c>
      <c r="M82" s="3">
        <f>(L82*$X$7)/($X$6*$X$11)</f>
        <v>2.273156916077975E-7</v>
      </c>
      <c r="N82" s="3">
        <f t="shared" ref="N82:N84" si="56">M82/10000</f>
        <v>2.2731569160779751E-11</v>
      </c>
    </row>
    <row r="83" spans="1:17">
      <c r="A83" t="s">
        <v>105</v>
      </c>
      <c r="D83" s="16">
        <f t="shared" si="54"/>
        <v>12.4</v>
      </c>
      <c r="E83" s="16">
        <f t="shared" si="54"/>
        <v>3</v>
      </c>
      <c r="F83" s="16">
        <v>25.5</v>
      </c>
      <c r="G83" s="16">
        <v>30.9</v>
      </c>
      <c r="H83" s="7">
        <f t="shared" si="55"/>
        <v>1.0201564453257115</v>
      </c>
      <c r="I83" s="6">
        <f t="shared" si="53"/>
        <v>9.5999320935958015E-3</v>
      </c>
      <c r="J83" s="13">
        <v>3</v>
      </c>
      <c r="K83" s="13">
        <v>100</v>
      </c>
      <c r="L83" s="3">
        <f t="shared" si="49"/>
        <v>1.2888302330380425E-2</v>
      </c>
      <c r="M83" s="3">
        <f>(L83*$X$7)/($X$6*$X$11)</f>
        <v>2.3640831927210941E-7</v>
      </c>
      <c r="N83" s="3">
        <f t="shared" si="56"/>
        <v>2.3640831927210941E-11</v>
      </c>
    </row>
    <row r="84" spans="1:17">
      <c r="D84" s="16">
        <f t="shared" si="54"/>
        <v>12.4</v>
      </c>
      <c r="E84" s="16">
        <f t="shared" si="54"/>
        <v>3</v>
      </c>
      <c r="F84" s="16">
        <v>25.5</v>
      </c>
      <c r="G84" s="16">
        <v>30.9</v>
      </c>
      <c r="H84" s="7">
        <f t="shared" si="55"/>
        <v>1.0201564453257115</v>
      </c>
      <c r="I84" s="6">
        <f t="shared" si="53"/>
        <v>9.5999320935958015E-3</v>
      </c>
      <c r="J84" s="13">
        <v>3</v>
      </c>
      <c r="K84" s="13">
        <v>108</v>
      </c>
      <c r="L84" s="3">
        <f t="shared" si="49"/>
        <v>1.1933613268870763E-2</v>
      </c>
      <c r="M84" s="3">
        <f>(L84*$X$7)/($X$6*$X$11)</f>
        <v>2.1889659191861983E-7</v>
      </c>
      <c r="N84" s="3">
        <f t="shared" si="56"/>
        <v>2.1889659191861982E-11</v>
      </c>
    </row>
    <row r="85" spans="1:17">
      <c r="A85" s="14" t="s">
        <v>89</v>
      </c>
      <c r="B85" s="14"/>
      <c r="C85" s="15">
        <v>42899</v>
      </c>
      <c r="D85" s="14">
        <v>13</v>
      </c>
      <c r="E85" s="14">
        <v>3.3</v>
      </c>
      <c r="F85" s="14">
        <v>25.5</v>
      </c>
      <c r="G85" s="14">
        <v>30.9</v>
      </c>
      <c r="H85" s="18">
        <f>1.00092+0.000773*G85+(-0.0000254*F85^1.5)+(-0.00000212*F85^2)</f>
        <v>1.0201564453257115</v>
      </c>
      <c r="I85" s="19">
        <f>(1.80109+(-0.06975*F85)+(0.0067*F85^1.5)+(0.00242*G85))*0.01</f>
        <v>9.5999320935958015E-3</v>
      </c>
      <c r="J85" s="14">
        <v>3</v>
      </c>
      <c r="K85" s="14">
        <v>58</v>
      </c>
      <c r="L85" s="3">
        <f t="shared" si="49"/>
        <v>2.1178573452187471E-2</v>
      </c>
      <c r="M85" s="3">
        <f>(L85*$I$5)/($H$5*$X$11)</f>
        <v>2.031557315346162E-7</v>
      </c>
      <c r="N85" s="3">
        <f>M85/10000</f>
        <v>2.0315573153461621E-11</v>
      </c>
      <c r="O85" s="4">
        <f>(((E85*$H85)/1000)*9.81)*10000</f>
        <v>330.25524604529255</v>
      </c>
      <c r="P85" s="12">
        <f>AVERAGE(N85:N88)</f>
        <v>3.5810555054637529E-11</v>
      </c>
      <c r="Q85" s="12">
        <f>STDEV(N85:N88)</f>
        <v>1.0347888656470552E-11</v>
      </c>
    </row>
    <row r="86" spans="1:17">
      <c r="D86" s="16">
        <f>D85</f>
        <v>13</v>
      </c>
      <c r="E86" s="16">
        <v>3.3</v>
      </c>
      <c r="F86" s="16">
        <v>25.5</v>
      </c>
      <c r="G86" s="16">
        <v>30.9</v>
      </c>
      <c r="H86" s="7">
        <f t="shared" ref="H86:H88" si="57">1.00092+0.000773*G86+(-0.0000254*F86^1.5)+(-0.00000212*F86^2)</f>
        <v>1.0201564453257115</v>
      </c>
      <c r="I86" s="6">
        <f>(1.80109+(-0.06975*F86)+(0.0067*F86^1.5)+(0.00242*G86))*0.01</f>
        <v>9.5999320935958015E-3</v>
      </c>
      <c r="J86" s="13">
        <v>3</v>
      </c>
      <c r="K86" s="13">
        <v>56</v>
      </c>
      <c r="L86" s="3">
        <f t="shared" si="49"/>
        <v>2.193495107547988E-2</v>
      </c>
      <c r="M86" s="3">
        <f>(L86*$X$7)/($X$6*$X$11)</f>
        <v>4.0234972645284643E-7</v>
      </c>
      <c r="N86" s="3">
        <f t="shared" ref="N86:N88" si="58">M86/10000</f>
        <v>4.0234972645284643E-11</v>
      </c>
    </row>
    <row r="87" spans="1:17">
      <c r="D87" s="16">
        <f>D86</f>
        <v>13</v>
      </c>
      <c r="E87" s="16">
        <v>3.3</v>
      </c>
      <c r="F87" s="16">
        <v>25.5</v>
      </c>
      <c r="G87" s="16">
        <v>30.9</v>
      </c>
      <c r="H87" s="7">
        <f t="shared" si="57"/>
        <v>1.0201564453257115</v>
      </c>
      <c r="I87" s="6">
        <f>(1.80109+(-0.06975*F87)+(0.0067*F87^1.5)+(0.00242*G87))*0.01</f>
        <v>9.5999320935958015E-3</v>
      </c>
      <c r="J87" s="13">
        <v>3</v>
      </c>
      <c r="K87" s="13">
        <v>54</v>
      </c>
      <c r="L87" s="3">
        <f t="shared" si="49"/>
        <v>2.2747356670868024E-2</v>
      </c>
      <c r="M87" s="3">
        <f>(L87*$X$7)/($X$6*$X$11)</f>
        <v>4.1725156817332224E-7</v>
      </c>
      <c r="N87" s="3">
        <f t="shared" si="58"/>
        <v>4.1725156817332222E-11</v>
      </c>
    </row>
    <row r="88" spans="1:17">
      <c r="D88" s="16">
        <f>D87</f>
        <v>13</v>
      </c>
      <c r="E88" s="16">
        <v>3.3</v>
      </c>
      <c r="F88" s="16">
        <v>25.5</v>
      </c>
      <c r="G88" s="16">
        <v>30.9</v>
      </c>
      <c r="H88" s="7">
        <f t="shared" si="57"/>
        <v>1.0201564453257115</v>
      </c>
      <c r="I88" s="6">
        <f>(1.80109+(-0.06975*F88)+(0.0067*F88^1.5)+(0.00242*G88))*0.01</f>
        <v>9.5999320935958015E-3</v>
      </c>
      <c r="J88" s="13">
        <v>3</v>
      </c>
      <c r="K88" s="13">
        <v>55</v>
      </c>
      <c r="L88" s="3">
        <f t="shared" si="49"/>
        <v>2.2333768367761332E-2</v>
      </c>
      <c r="M88" s="3">
        <f>(L88*$X$7)/($X$6*$X$11)</f>
        <v>4.0966517602471638E-7</v>
      </c>
      <c r="N88" s="3">
        <f t="shared" si="58"/>
        <v>4.0966517602471636E-11</v>
      </c>
    </row>
    <row r="89" spans="1:17">
      <c r="A89" s="14" t="s">
        <v>93</v>
      </c>
      <c r="B89" s="14"/>
      <c r="C89" s="15">
        <v>42899</v>
      </c>
      <c r="D89" s="14">
        <v>12.8</v>
      </c>
      <c r="E89" s="14">
        <v>3</v>
      </c>
      <c r="F89" s="14">
        <v>25.5</v>
      </c>
      <c r="G89" s="14">
        <v>30.9</v>
      </c>
      <c r="H89" s="18">
        <f>1.00092+0.000773*G89+(-0.0000254*F89^1.5)+(-0.00000212*F89^2)</f>
        <v>1.0201564453257115</v>
      </c>
      <c r="I89" s="19">
        <f t="shared" si="48"/>
        <v>9.5999320935958015E-3</v>
      </c>
      <c r="J89" s="14">
        <v>3</v>
      </c>
      <c r="K89" s="14">
        <v>52</v>
      </c>
      <c r="L89" s="3">
        <f t="shared" si="49"/>
        <v>2.5584719266263874E-2</v>
      </c>
      <c r="M89" s="3">
        <f>(L89*$I$5)/($H$5*$X$11)</f>
        <v>2.4542174053317897E-7</v>
      </c>
      <c r="N89" s="3">
        <f>M89/10000</f>
        <v>2.4542174053317895E-11</v>
      </c>
      <c r="O89" s="4">
        <f>(((E89*$H89)/1000)*9.81)*10000</f>
        <v>300.23204185935685</v>
      </c>
      <c r="P89" s="12">
        <f>AVERAGE(N89:N92)</f>
        <v>3.9420297180184211E-11</v>
      </c>
      <c r="Q89" s="12">
        <f>STDEV(N89:N92)</f>
        <v>9.9406127613276407E-12</v>
      </c>
    </row>
    <row r="90" spans="1:17">
      <c r="D90" s="16">
        <f>D89</f>
        <v>12.8</v>
      </c>
      <c r="E90" s="16">
        <v>3</v>
      </c>
      <c r="F90" s="16">
        <v>25.5</v>
      </c>
      <c r="G90" s="16">
        <v>30.9</v>
      </c>
      <c r="H90" s="7">
        <f t="shared" ref="H90:H92" si="59">1.00092+0.000773*G90+(-0.0000254*F90^1.5)+(-0.00000212*F90^2)</f>
        <v>1.0201564453257115</v>
      </c>
      <c r="I90" s="6">
        <f t="shared" si="48"/>
        <v>9.5999320935958015E-3</v>
      </c>
      <c r="J90" s="13">
        <v>3</v>
      </c>
      <c r="K90" s="13">
        <v>55</v>
      </c>
      <c r="L90" s="3">
        <f t="shared" si="49"/>
        <v>2.4189189124467662E-2</v>
      </c>
      <c r="M90" s="3">
        <f>(L90*$X$7)/($X$6*$X$11)</f>
        <v>4.4369889834061594E-7</v>
      </c>
      <c r="N90" s="3">
        <f t="shared" ref="N90:N92" si="60">M90/10000</f>
        <v>4.4369889834061597E-11</v>
      </c>
    </row>
    <row r="91" spans="1:17">
      <c r="D91" s="16">
        <f>D90</f>
        <v>12.8</v>
      </c>
      <c r="E91" s="16">
        <v>3</v>
      </c>
      <c r="F91" s="16">
        <v>25.5</v>
      </c>
      <c r="G91" s="16">
        <v>30.9</v>
      </c>
      <c r="H91" s="7">
        <f t="shared" si="59"/>
        <v>1.0201564453257115</v>
      </c>
      <c r="I91" s="6">
        <f t="shared" si="48"/>
        <v>9.5999320935958015E-3</v>
      </c>
      <c r="J91" s="13">
        <v>3</v>
      </c>
      <c r="K91" s="13">
        <v>54</v>
      </c>
      <c r="L91" s="3">
        <f t="shared" si="49"/>
        <v>2.463713707121706E-2</v>
      </c>
      <c r="M91" s="3">
        <f>(L91*$X$7)/($X$6*$X$11)</f>
        <v>4.519155446061828E-7</v>
      </c>
      <c r="N91" s="3">
        <f t="shared" si="60"/>
        <v>4.5191554460618283E-11</v>
      </c>
    </row>
    <row r="92" spans="1:17">
      <c r="D92" s="16">
        <f>D91</f>
        <v>12.8</v>
      </c>
      <c r="E92" s="16">
        <v>3</v>
      </c>
      <c r="F92" s="16">
        <v>25.5</v>
      </c>
      <c r="G92" s="16">
        <v>30.9</v>
      </c>
      <c r="H92" s="7">
        <f t="shared" si="59"/>
        <v>1.0201564453257115</v>
      </c>
      <c r="I92" s="6">
        <f t="shared" si="48"/>
        <v>9.5999320935958015E-3</v>
      </c>
      <c r="J92" s="13">
        <v>3</v>
      </c>
      <c r="K92" s="13">
        <v>56</v>
      </c>
      <c r="L92" s="3">
        <f t="shared" si="49"/>
        <v>2.3757239318673594E-2</v>
      </c>
      <c r="M92" s="3">
        <f>(L92*$X$7)/($X$6*$X$11)</f>
        <v>4.3577570372739063E-7</v>
      </c>
      <c r="N92" s="3">
        <f t="shared" si="60"/>
        <v>4.357757037273906E-11</v>
      </c>
    </row>
    <row r="93" spans="1:17">
      <c r="A93" s="14" t="s">
        <v>97</v>
      </c>
      <c r="B93" s="14"/>
      <c r="C93" s="15">
        <v>42899</v>
      </c>
      <c r="D93" s="14">
        <v>9</v>
      </c>
      <c r="E93" s="14">
        <v>2.8</v>
      </c>
      <c r="F93" s="14">
        <v>25.5</v>
      </c>
      <c r="G93" s="14">
        <v>30.9</v>
      </c>
      <c r="H93" s="18">
        <f>1.00092+0.000773*G93+(-0.0000254*F93^1.5)+(-0.00000212*F93^2)</f>
        <v>1.0201564453257115</v>
      </c>
      <c r="I93" s="19">
        <f t="shared" ref="I93:I96" si="61">(1.80109+(-0.06975*F93)+(0.0067*F93^1.5)+(0.00242*G93))*0.01</f>
        <v>9.5999320935958015E-3</v>
      </c>
      <c r="J93" s="14">
        <v>3</v>
      </c>
      <c r="K93" s="14">
        <v>99</v>
      </c>
      <c r="L93" s="3">
        <f t="shared" si="49"/>
        <v>1.0123823573298406E-2</v>
      </c>
      <c r="M93" s="3">
        <f>(L93*$I$5)/($H$5*$X$11)</f>
        <v>9.7112904634679167E-8</v>
      </c>
      <c r="N93" s="3">
        <f>M93/10000</f>
        <v>9.711290463467917E-12</v>
      </c>
      <c r="O93" s="4">
        <f>(((E93*$H93)/1000)*9.81)*10000</f>
        <v>280.21657240206639</v>
      </c>
      <c r="P93" s="12">
        <f>AVERAGE(N93:N96)</f>
        <v>1.6747332494764953E-11</v>
      </c>
      <c r="Q93" s="12">
        <f>STDEV(N93:N96)</f>
        <v>4.70817268585774E-12</v>
      </c>
    </row>
    <row r="94" spans="1:17">
      <c r="A94" t="s">
        <v>98</v>
      </c>
      <c r="D94" s="16">
        <f t="shared" ref="D94:E96" si="62">D93</f>
        <v>9</v>
      </c>
      <c r="E94" s="16">
        <f t="shared" si="62"/>
        <v>2.8</v>
      </c>
      <c r="F94" s="16">
        <v>25.5</v>
      </c>
      <c r="G94" s="16">
        <v>30.9</v>
      </c>
      <c r="H94" s="7">
        <f t="shared" ref="H94:H96" si="63">1.00092+0.000773*G94+(-0.0000254*F94^1.5)+(-0.00000212*F94^2)</f>
        <v>1.0201564453257115</v>
      </c>
      <c r="I94" s="6">
        <f t="shared" si="61"/>
        <v>9.5999320935958015E-3</v>
      </c>
      <c r="J94" s="13">
        <v>3</v>
      </c>
      <c r="K94" s="13">
        <v>99</v>
      </c>
      <c r="L94" s="3">
        <f t="shared" si="49"/>
        <v>1.0123823573298406E-2</v>
      </c>
      <c r="M94" s="3">
        <f>(L94*$X$7)/($X$6*$X$11)</f>
        <v>1.8569987374746758E-7</v>
      </c>
      <c r="N94" s="3">
        <f t="shared" ref="N94:N96" si="64">M94/10000</f>
        <v>1.8569987374746757E-11</v>
      </c>
    </row>
    <row r="95" spans="1:17">
      <c r="D95" s="16">
        <f t="shared" si="62"/>
        <v>9</v>
      </c>
      <c r="E95" s="16">
        <f t="shared" si="62"/>
        <v>2.8</v>
      </c>
      <c r="F95" s="16">
        <v>25.5</v>
      </c>
      <c r="G95" s="16">
        <v>30.9</v>
      </c>
      <c r="H95" s="7">
        <f t="shared" si="63"/>
        <v>1.0201564453257115</v>
      </c>
      <c r="I95" s="6">
        <f t="shared" si="61"/>
        <v>9.5999320935958015E-3</v>
      </c>
      <c r="J95" s="13">
        <v>3</v>
      </c>
      <c r="K95" s="13">
        <v>94</v>
      </c>
      <c r="L95" s="3">
        <f t="shared" si="49"/>
        <v>1.0662324827197259E-2</v>
      </c>
      <c r="M95" s="3">
        <f>(L95*$X$7)/($X$6*$X$11)</f>
        <v>1.9557752660637546E-7</v>
      </c>
      <c r="N95" s="3">
        <f t="shared" si="64"/>
        <v>1.9557752660637547E-11</v>
      </c>
    </row>
    <row r="96" spans="1:17">
      <c r="D96" s="16">
        <f t="shared" si="62"/>
        <v>9</v>
      </c>
      <c r="E96" s="16">
        <f t="shared" si="62"/>
        <v>2.8</v>
      </c>
      <c r="F96" s="16">
        <v>25.5</v>
      </c>
      <c r="G96" s="16">
        <v>30.9</v>
      </c>
      <c r="H96" s="7">
        <f t="shared" si="63"/>
        <v>1.0201564453257115</v>
      </c>
      <c r="I96" s="6">
        <f t="shared" si="61"/>
        <v>9.5999320935958015E-3</v>
      </c>
      <c r="J96" s="13">
        <v>3</v>
      </c>
      <c r="K96" s="13">
        <v>96</v>
      </c>
      <c r="L96" s="3">
        <f t="shared" si="49"/>
        <v>1.0440193059963982E-2</v>
      </c>
      <c r="M96" s="3">
        <f>(L96*$X$7)/($X$6*$X$11)</f>
        <v>1.9150299480207595E-7</v>
      </c>
      <c r="N96" s="3">
        <f t="shared" si="64"/>
        <v>1.9150299480207595E-11</v>
      </c>
    </row>
    <row r="97" spans="1:17">
      <c r="A97" s="14" t="s">
        <v>92</v>
      </c>
      <c r="B97" s="14"/>
      <c r="C97" s="15">
        <v>42899</v>
      </c>
      <c r="D97" s="14">
        <v>11</v>
      </c>
      <c r="E97" s="14">
        <v>2.9</v>
      </c>
      <c r="F97" s="14">
        <v>25.5</v>
      </c>
      <c r="G97" s="14">
        <v>30.9</v>
      </c>
      <c r="H97" s="18">
        <f>1.00092+0.000773*G97+(-0.0000254*F97^1.5)+(-0.00000212*F97^2)</f>
        <v>1.0201564453257115</v>
      </c>
      <c r="I97" s="19">
        <f t="shared" ref="I97:I100" si="65">(1.80109+(-0.06975*F97)+(0.0067*F97^1.5)+(0.00242*G97))*0.01</f>
        <v>9.5999320935958015E-3</v>
      </c>
      <c r="J97" s="14">
        <v>3</v>
      </c>
      <c r="K97" s="14">
        <v>40</v>
      </c>
      <c r="L97" s="3">
        <f t="shared" si="49"/>
        <v>2.9568546781323278E-2</v>
      </c>
      <c r="M97" s="3">
        <f>(L97*$I$5)/($H$5*$X$11)</f>
        <v>2.836366559502526E-7</v>
      </c>
      <c r="N97" s="3">
        <f>M97/10000</f>
        <v>2.8363665595025261E-11</v>
      </c>
      <c r="O97" s="4">
        <f>(((E97*$H97)/1000)*9.81)*10000</f>
        <v>290.22430713071168</v>
      </c>
      <c r="P97" s="12">
        <f>AVERAGE(N97:N100)</f>
        <v>5.1518884770856704E-11</v>
      </c>
      <c r="Q97" s="12">
        <f>STDEV(N97:N100)</f>
        <v>1.5571380351495912E-11</v>
      </c>
    </row>
    <row r="98" spans="1:17">
      <c r="D98" s="16">
        <f>D97</f>
        <v>11</v>
      </c>
      <c r="E98" s="16">
        <v>2.9</v>
      </c>
      <c r="F98" s="16">
        <v>25.5</v>
      </c>
      <c r="G98" s="16">
        <v>30.9</v>
      </c>
      <c r="H98" s="7">
        <f t="shared" ref="H98:H100" si="66">1.00092+0.000773*G98+(-0.0000254*F98^1.5)+(-0.00000212*F98^2)</f>
        <v>1.0201564453257115</v>
      </c>
      <c r="I98" s="6">
        <f t="shared" si="65"/>
        <v>9.5999320935958015E-3</v>
      </c>
      <c r="J98" s="13">
        <v>3</v>
      </c>
      <c r="K98" s="13">
        <v>35</v>
      </c>
      <c r="L98" s="3">
        <f t="shared" si="49"/>
        <v>3.3792624892940888E-2</v>
      </c>
      <c r="M98" s="3">
        <f>(L98*$X$7)/($X$6*$X$11)</f>
        <v>6.1985337168120214E-7</v>
      </c>
      <c r="N98" s="3">
        <f t="shared" ref="N98:N100" si="67">M98/10000</f>
        <v>6.1985337168120221E-11</v>
      </c>
    </row>
    <row r="99" spans="1:17">
      <c r="D99" s="16">
        <f>D98</f>
        <v>11</v>
      </c>
      <c r="E99" s="16">
        <v>2.9</v>
      </c>
      <c r="F99" s="16">
        <v>25.5</v>
      </c>
      <c r="G99" s="16">
        <v>30.9</v>
      </c>
      <c r="H99" s="7">
        <f t="shared" si="66"/>
        <v>1.0201564453257115</v>
      </c>
      <c r="I99" s="6">
        <f t="shared" si="65"/>
        <v>9.5999320935958015E-3</v>
      </c>
      <c r="J99" s="13">
        <v>3</v>
      </c>
      <c r="K99" s="13">
        <v>37</v>
      </c>
      <c r="L99" s="3">
        <f t="shared" si="49"/>
        <v>3.1965996520349489E-2</v>
      </c>
      <c r="M99" s="3">
        <f>(L99*$X$7)/($X$6*$X$11)</f>
        <v>5.8634778402275884E-7</v>
      </c>
      <c r="N99" s="3">
        <f t="shared" si="67"/>
        <v>5.8634778402275885E-11</v>
      </c>
    </row>
    <row r="100" spans="1:17">
      <c r="D100" s="16">
        <f>D99</f>
        <v>11</v>
      </c>
      <c r="E100" s="16">
        <v>2.9</v>
      </c>
      <c r="F100" s="16">
        <v>25.5</v>
      </c>
      <c r="G100" s="16">
        <v>30.9</v>
      </c>
      <c r="H100" s="7">
        <f t="shared" si="66"/>
        <v>1.0201564453257115</v>
      </c>
      <c r="I100" s="6">
        <f t="shared" si="65"/>
        <v>9.5999320935958015E-3</v>
      </c>
      <c r="J100" s="13">
        <v>3</v>
      </c>
      <c r="K100" s="13">
        <v>38</v>
      </c>
      <c r="L100" s="3">
        <f t="shared" si="49"/>
        <v>3.1124786085603449E-2</v>
      </c>
      <c r="M100" s="3">
        <f>(L100*$X$7)/($X$6*$X$11)</f>
        <v>5.7091757918005457E-7</v>
      </c>
      <c r="N100" s="3">
        <f t="shared" si="67"/>
        <v>5.7091757918005457E-11</v>
      </c>
    </row>
    <row r="101" spans="1:17">
      <c r="A101" s="14" t="s">
        <v>91</v>
      </c>
      <c r="B101" s="14"/>
      <c r="C101" s="15">
        <v>42899</v>
      </c>
      <c r="D101" s="14">
        <v>8</v>
      </c>
      <c r="E101" s="14">
        <v>3</v>
      </c>
      <c r="F101" s="14">
        <v>25.5</v>
      </c>
      <c r="G101" s="14">
        <v>30.9</v>
      </c>
      <c r="H101" s="18">
        <f>1.00092+0.000773*G101+(-0.0000254*F101^1.5)+(-0.00000212*F101^2)</f>
        <v>1.0201564453257115</v>
      </c>
      <c r="I101" s="19">
        <f t="shared" ref="I101:I104" si="68">(1.80109+(-0.06975*F101)+(0.0067*F101^1.5)+(0.00242*G101))*0.01</f>
        <v>9.5999320935958015E-3</v>
      </c>
      <c r="J101" s="14">
        <v>3</v>
      </c>
      <c r="K101" s="14">
        <v>41</v>
      </c>
      <c r="L101" s="3">
        <f t="shared" si="49"/>
        <v>2.0280570150087211E-2</v>
      </c>
      <c r="M101" s="3">
        <f>(L101*$I$5)/($H$5*$X$11)</f>
        <v>1.945416235933735E-7</v>
      </c>
      <c r="N101" s="3">
        <f>M101/10000</f>
        <v>1.9454162359337349E-11</v>
      </c>
      <c r="O101" s="4">
        <f>(((E101*$H101)/1000)*9.81)*10000</f>
        <v>300.23204185935685</v>
      </c>
      <c r="P101" s="12">
        <f>AVERAGE(N101:N104)</f>
        <v>3.8888490986563959E-11</v>
      </c>
      <c r="Q101" s="12">
        <f>STDEV(N101:N104)</f>
        <v>1.3068054691553511E-11</v>
      </c>
    </row>
    <row r="102" spans="1:17">
      <c r="D102" s="16">
        <f>D101</f>
        <v>8</v>
      </c>
      <c r="E102" s="16">
        <v>3</v>
      </c>
      <c r="F102" s="16">
        <v>25.5</v>
      </c>
      <c r="G102" s="16">
        <v>30.9</v>
      </c>
      <c r="H102" s="7">
        <f t="shared" ref="H102:H104" si="69">1.00092+0.000773*G102+(-0.0000254*F102^1.5)+(-0.00000212*F102^2)</f>
        <v>1.0201564453257115</v>
      </c>
      <c r="I102" s="6">
        <f t="shared" si="68"/>
        <v>9.5999320935958015E-3</v>
      </c>
      <c r="J102" s="13">
        <v>3</v>
      </c>
      <c r="K102" s="13">
        <v>35</v>
      </c>
      <c r="L102" s="3">
        <f t="shared" si="49"/>
        <v>2.375723931867359E-2</v>
      </c>
      <c r="M102" s="3">
        <f>(L102*$X$7)/($X$6*$X$11)</f>
        <v>4.3577570372739058E-7</v>
      </c>
      <c r="N102" s="3">
        <f t="shared" ref="N102:N104" si="70">M102/10000</f>
        <v>4.357757037273906E-11</v>
      </c>
    </row>
    <row r="103" spans="1:17">
      <c r="D103" s="16">
        <f>D102</f>
        <v>8</v>
      </c>
      <c r="E103" s="16">
        <v>3</v>
      </c>
      <c r="F103" s="16">
        <v>25.5</v>
      </c>
      <c r="G103" s="16">
        <v>30.9</v>
      </c>
      <c r="H103" s="7">
        <f t="shared" si="69"/>
        <v>1.0201564453257115</v>
      </c>
      <c r="I103" s="6">
        <f t="shared" si="68"/>
        <v>9.5999320935958015E-3</v>
      </c>
      <c r="J103" s="13">
        <v>3</v>
      </c>
      <c r="K103" s="13">
        <v>32</v>
      </c>
      <c r="L103" s="3">
        <f t="shared" si="49"/>
        <v>2.5984480504799241E-2</v>
      </c>
      <c r="M103" s="3">
        <f>(L103*$X$7)/($X$6*$X$11)</f>
        <v>4.7662967595183346E-7</v>
      </c>
      <c r="N103" s="3">
        <f t="shared" si="70"/>
        <v>4.7662967595183347E-11</v>
      </c>
    </row>
    <row r="104" spans="1:17">
      <c r="D104" s="16">
        <f>D103</f>
        <v>8</v>
      </c>
      <c r="E104" s="16">
        <v>3</v>
      </c>
      <c r="F104" s="16">
        <v>25.5</v>
      </c>
      <c r="G104" s="16">
        <v>30.9</v>
      </c>
      <c r="H104" s="7">
        <f t="shared" si="69"/>
        <v>1.0201564453257115</v>
      </c>
      <c r="I104" s="6">
        <f t="shared" si="68"/>
        <v>9.5999320935958015E-3</v>
      </c>
      <c r="J104" s="13">
        <v>3</v>
      </c>
      <c r="K104" s="13">
        <v>34</v>
      </c>
      <c r="L104" s="3">
        <f t="shared" si="49"/>
        <v>2.4455981651575757E-2</v>
      </c>
      <c r="M104" s="3">
        <f>(L104*$X$7)/($X$6*$X$11)</f>
        <v>4.485926361899609E-7</v>
      </c>
      <c r="N104" s="3">
        <f t="shared" si="70"/>
        <v>4.4859263618996089E-11</v>
      </c>
    </row>
    <row r="105" spans="1:17">
      <c r="A105" s="14" t="s">
        <v>94</v>
      </c>
      <c r="B105" s="14"/>
      <c r="C105" s="15">
        <v>42899</v>
      </c>
      <c r="D105" s="14">
        <v>11.5</v>
      </c>
      <c r="E105" s="14">
        <v>2.8</v>
      </c>
      <c r="F105" s="14">
        <v>25.5</v>
      </c>
      <c r="G105" s="14">
        <v>30.9</v>
      </c>
      <c r="H105" s="18">
        <f>1.00092+0.000773*G105+(-0.0000254*F105^1.5)+(-0.00000212*F105^2)</f>
        <v>1.0201564453257115</v>
      </c>
      <c r="I105" s="19">
        <f t="shared" ref="I105:I108" si="71">(1.80109+(-0.06975*F105)+(0.0067*F105^1.5)+(0.00242*G105))*0.01</f>
        <v>9.5999320935958015E-3</v>
      </c>
      <c r="J105" s="14">
        <v>3</v>
      </c>
      <c r="K105" s="14">
        <v>42</v>
      </c>
      <c r="L105" s="3">
        <f t="shared" si="49"/>
        <v>3.0491992429101153E-2</v>
      </c>
      <c r="M105" s="3">
        <f>(L105*$I$5)/($H$5*$X$11)</f>
        <v>2.9249481991159322E-7</v>
      </c>
      <c r="N105" s="3">
        <f>M105/10000</f>
        <v>2.924948199115932E-11</v>
      </c>
      <c r="O105" s="4">
        <f>(((E105*$H105)/1000)*9.81)*10000</f>
        <v>280.21657240206639</v>
      </c>
      <c r="P105" s="12">
        <f>AVERAGE(N105:N108)</f>
        <v>4.8688623617147443E-11</v>
      </c>
      <c r="Q105" s="12">
        <f>STDEV(N105:N108)</f>
        <v>1.3201548745998738E-11</v>
      </c>
    </row>
    <row r="106" spans="1:17">
      <c r="D106" s="16">
        <f>D105</f>
        <v>11.5</v>
      </c>
      <c r="E106" s="16">
        <v>2.8</v>
      </c>
      <c r="F106" s="16">
        <v>25.5</v>
      </c>
      <c r="G106" s="16">
        <v>30.9</v>
      </c>
      <c r="H106" s="7">
        <f t="shared" ref="H106:H108" si="72">1.00092+0.000773*G106+(-0.0000254*F106^1.5)+(-0.00000212*F106^2)</f>
        <v>1.0201564453257115</v>
      </c>
      <c r="I106" s="6">
        <f t="shared" si="71"/>
        <v>9.5999320935958015E-3</v>
      </c>
      <c r="J106" s="13">
        <v>3</v>
      </c>
      <c r="K106" s="13">
        <v>44</v>
      </c>
      <c r="L106" s="3">
        <f t="shared" si="49"/>
        <v>2.9105992773232916E-2</v>
      </c>
      <c r="M106" s="3">
        <f>(L106*$X$7)/($X$6*$X$11)</f>
        <v>5.3388713702396925E-7</v>
      </c>
      <c r="N106" s="3">
        <f t="shared" ref="N106:N108" si="73">M106/10000</f>
        <v>5.3388713702396924E-11</v>
      </c>
    </row>
    <row r="107" spans="1:17">
      <c r="D107" s="16">
        <f>D106</f>
        <v>11.5</v>
      </c>
      <c r="E107" s="16">
        <v>2.8</v>
      </c>
      <c r="F107" s="16">
        <v>25.5</v>
      </c>
      <c r="G107" s="16">
        <v>30.9</v>
      </c>
      <c r="H107" s="7">
        <f t="shared" si="72"/>
        <v>1.0201564453257115</v>
      </c>
      <c r="I107" s="6">
        <f t="shared" si="71"/>
        <v>9.5999320935958015E-3</v>
      </c>
      <c r="J107" s="13">
        <v>3</v>
      </c>
      <c r="K107" s="13">
        <v>44</v>
      </c>
      <c r="L107" s="3">
        <f t="shared" si="49"/>
        <v>2.9105992773232916E-2</v>
      </c>
      <c r="M107" s="3">
        <f>(L107*$X$7)/($X$6*$X$11)</f>
        <v>5.3388713702396925E-7</v>
      </c>
      <c r="N107" s="3">
        <f t="shared" si="73"/>
        <v>5.3388713702396924E-11</v>
      </c>
    </row>
    <row r="108" spans="1:17">
      <c r="D108" s="16">
        <f>D107</f>
        <v>11.5</v>
      </c>
      <c r="E108" s="16">
        <v>2.8</v>
      </c>
      <c r="F108" s="16">
        <v>25.5</v>
      </c>
      <c r="G108" s="16">
        <v>30.9</v>
      </c>
      <c r="H108" s="7">
        <f t="shared" si="72"/>
        <v>1.0201564453257115</v>
      </c>
      <c r="I108" s="6">
        <f t="shared" si="71"/>
        <v>9.5999320935958015E-3</v>
      </c>
      <c r="J108" s="13">
        <v>3</v>
      </c>
      <c r="K108" s="13">
        <v>40</v>
      </c>
      <c r="L108" s="3">
        <f t="shared" si="49"/>
        <v>3.2016592050556208E-2</v>
      </c>
      <c r="M108" s="3">
        <f>(L108*$X$7)/($X$6*$X$11)</f>
        <v>5.8727585072636626E-7</v>
      </c>
      <c r="N108" s="3">
        <f t="shared" si="73"/>
        <v>5.8727585072636625E-11</v>
      </c>
    </row>
    <row r="109" spans="1:17">
      <c r="A109" s="14" t="s">
        <v>94</v>
      </c>
      <c r="B109" s="14"/>
      <c r="C109" s="15">
        <v>42899</v>
      </c>
      <c r="D109" s="14">
        <v>11.5</v>
      </c>
      <c r="E109" s="14">
        <v>3</v>
      </c>
      <c r="F109" s="14">
        <v>25.5</v>
      </c>
      <c r="G109" s="14">
        <v>30</v>
      </c>
      <c r="H109" s="18">
        <f>1.00092+0.000773*G109+(-0.0000254*F109^1.5)+(-0.00000212*F109^2)</f>
        <v>1.0194607453257116</v>
      </c>
      <c r="I109" s="19">
        <f>(1.80109+(-0.06975*F109)+(0.0067*F109^1.5)+(0.00242*G109))*0.01</f>
        <v>9.5781520935958025E-3</v>
      </c>
      <c r="J109" s="14">
        <v>3</v>
      </c>
      <c r="K109" s="14">
        <v>77</v>
      </c>
      <c r="L109" s="3">
        <f>(J109*D109)/(E109*$X$8*K109)</f>
        <v>1.5523196145724222E-2</v>
      </c>
      <c r="M109" s="3">
        <f>(L109*$I$5)/($H$5*$X$11)</f>
        <v>1.4890645377317469E-7</v>
      </c>
      <c r="N109" s="3">
        <f>M109/10000</f>
        <v>1.4890645377317468E-11</v>
      </c>
      <c r="O109" s="4">
        <f>(((E109*$H$5)/1000)*9.81)*10000</f>
        <v>300.23204185935685</v>
      </c>
      <c r="P109" s="12">
        <f>AVERAGE(N109:N112)</f>
        <v>1.4393097370719602E-11</v>
      </c>
      <c r="Q109" s="12">
        <f>STDEV(N109:N112)</f>
        <v>5.4706471726855112E-13</v>
      </c>
    </row>
    <row r="110" spans="1:17">
      <c r="D110" s="16">
        <f t="shared" ref="D110:E112" si="74">D109</f>
        <v>11.5</v>
      </c>
      <c r="E110" s="16">
        <f t="shared" si="74"/>
        <v>3</v>
      </c>
      <c r="F110" s="16">
        <v>25.5</v>
      </c>
      <c r="G110" s="16">
        <f>G109</f>
        <v>30</v>
      </c>
      <c r="H110" s="7">
        <f>1.00092+0.000773*G110+(-0.0000254*F110^1.5)+(-0.00000212*F110^2)</f>
        <v>1.0194607453257116</v>
      </c>
      <c r="I110" s="6">
        <f>(1.80109+(-0.06975*F110)+(0.0067*F110^1.5)+(0.00242*G110))*0.01</f>
        <v>9.5781520935958025E-3</v>
      </c>
      <c r="J110" s="13">
        <v>3</v>
      </c>
      <c r="K110" s="13">
        <v>80</v>
      </c>
      <c r="L110" s="3">
        <f t="shared" ref="L110:L173" si="75">(J110*D110)/(E110*$X$8*K110)</f>
        <v>1.4941076290259562E-2</v>
      </c>
      <c r="M110" s="3">
        <f t="shared" ref="M110:M173" si="76">(L110*$I$5)/($H$5*$X$11)</f>
        <v>1.4332246175668063E-7</v>
      </c>
      <c r="N110" s="3">
        <f t="shared" ref="N110:N173" si="77">M110/10000</f>
        <v>1.4332246175668062E-11</v>
      </c>
    </row>
    <row r="111" spans="1:17">
      <c r="D111" s="16">
        <f t="shared" si="74"/>
        <v>11.5</v>
      </c>
      <c r="E111" s="16">
        <f t="shared" si="74"/>
        <v>3</v>
      </c>
      <c r="F111" s="16">
        <v>25.5</v>
      </c>
      <c r="G111" s="16">
        <f>G110</f>
        <v>30</v>
      </c>
      <c r="H111" s="7">
        <f>1.00092+0.000773*G111+(-0.0000254*F111^1.5)+(-0.00000212*F111^2)</f>
        <v>1.0194607453257116</v>
      </c>
      <c r="I111" s="6">
        <f>(1.80109+(-0.06975*F111)+(0.0067*F111^1.5)+(0.00242*G111))*0.01</f>
        <v>9.5781520935958025E-3</v>
      </c>
      <c r="J111" s="13">
        <v>3</v>
      </c>
      <c r="K111" s="13">
        <v>84</v>
      </c>
      <c r="L111" s="3">
        <f t="shared" si="75"/>
        <v>1.4229596466913869E-2</v>
      </c>
      <c r="M111" s="3">
        <f t="shared" si="76"/>
        <v>1.3649758262541014E-7</v>
      </c>
      <c r="N111" s="3">
        <f t="shared" si="77"/>
        <v>1.3649758262541013E-11</v>
      </c>
    </row>
    <row r="112" spans="1:17">
      <c r="D112" s="16">
        <f t="shared" si="74"/>
        <v>11.5</v>
      </c>
      <c r="E112" s="16">
        <f t="shared" si="74"/>
        <v>3</v>
      </c>
      <c r="F112" s="16">
        <v>25.5</v>
      </c>
      <c r="G112" s="16">
        <f>G111</f>
        <v>30</v>
      </c>
      <c r="H112" s="7">
        <f>1.00092+0.000773*G112+(-0.0000254*F112^1.5)+(-0.00000212*F112^2)</f>
        <v>1.0194607453257116</v>
      </c>
      <c r="I112" s="6">
        <f>(1.80109+(-0.06975*F112)+(0.0067*F112^1.5)+(0.00242*G112))*0.01</f>
        <v>9.5781520935958025E-3</v>
      </c>
      <c r="J112" s="13">
        <v>3</v>
      </c>
      <c r="K112" s="13">
        <v>78</v>
      </c>
      <c r="L112" s="3">
        <f t="shared" si="75"/>
        <v>1.5324180810522631E-2</v>
      </c>
      <c r="M112" s="3">
        <f t="shared" si="76"/>
        <v>1.4699739667351865E-7</v>
      </c>
      <c r="N112" s="3">
        <f t="shared" si="77"/>
        <v>1.4699739667351866E-11</v>
      </c>
    </row>
    <row r="113" spans="1:17">
      <c r="A113" s="14" t="s">
        <v>117</v>
      </c>
      <c r="B113" s="14"/>
      <c r="C113" s="15">
        <v>42899</v>
      </c>
      <c r="D113" s="14">
        <v>12.5</v>
      </c>
      <c r="E113" s="14">
        <v>3.2</v>
      </c>
      <c r="F113" s="14">
        <v>25.5</v>
      </c>
      <c r="G113" s="14">
        <v>30</v>
      </c>
      <c r="H113" s="18">
        <f>1.00092+0.000773*G113+(-0.0000254*F113^1.5)+(-0.00000212*F113^2)</f>
        <v>1.0194607453257116</v>
      </c>
      <c r="I113" s="19">
        <f t="shared" ref="I113:I116" si="78">(1.80109+(-0.06975*F113)+(0.0067*F113^1.5)+(0.00242*G113))*0.01</f>
        <v>9.5781520935958025E-3</v>
      </c>
      <c r="J113" s="14">
        <v>3</v>
      </c>
      <c r="K113" s="14">
        <v>47</v>
      </c>
      <c r="L113" s="3">
        <f t="shared" si="75"/>
        <v>2.591537284388222E-2</v>
      </c>
      <c r="M113" s="3">
        <f t="shared" si="76"/>
        <v>2.4859353912467738E-7</v>
      </c>
      <c r="N113" s="3">
        <f t="shared" si="77"/>
        <v>2.4859353912467738E-11</v>
      </c>
      <c r="O113" s="4">
        <f>(((E113*$H$5)/1000)*9.81)*10000</f>
        <v>320.24751131664738</v>
      </c>
      <c r="P113" s="12">
        <f>AVERAGE(N113:N116)</f>
        <v>2.6201813539867993E-11</v>
      </c>
      <c r="Q113" s="12">
        <f>STDEV(N113:N116)</f>
        <v>3.0400073926525002E-12</v>
      </c>
    </row>
    <row r="114" spans="1:17">
      <c r="D114" s="16">
        <f>D113</f>
        <v>12.5</v>
      </c>
      <c r="E114" s="16">
        <f t="shared" ref="E114" si="79">E113</f>
        <v>3.2</v>
      </c>
      <c r="F114" s="16">
        <v>25.5</v>
      </c>
      <c r="G114" s="16">
        <f>G113</f>
        <v>30</v>
      </c>
      <c r="H114" s="7">
        <f t="shared" ref="H114:H116" si="80">1.00092+0.000773*G114+(-0.0000254*F114^1.5)+(-0.00000212*F114^2)</f>
        <v>1.0194607453257116</v>
      </c>
      <c r="I114" s="6">
        <f t="shared" si="78"/>
        <v>9.5781520935958025E-3</v>
      </c>
      <c r="J114" s="13">
        <v>3</v>
      </c>
      <c r="K114" s="13">
        <v>48</v>
      </c>
      <c r="L114" s="3">
        <f t="shared" si="75"/>
        <v>2.5375469242968008E-2</v>
      </c>
      <c r="M114" s="3">
        <f t="shared" si="76"/>
        <v>2.434145070595799E-7</v>
      </c>
      <c r="N114" s="3">
        <f t="shared" si="77"/>
        <v>2.4341450705957989E-11</v>
      </c>
    </row>
    <row r="115" spans="1:17">
      <c r="D115" s="16">
        <f t="shared" ref="D115:E115" si="81">D114</f>
        <v>12.5</v>
      </c>
      <c r="E115" s="16">
        <f t="shared" si="81"/>
        <v>3.2</v>
      </c>
      <c r="F115" s="16">
        <v>25.5</v>
      </c>
      <c r="G115" s="16">
        <f>G114</f>
        <v>30</v>
      </c>
      <c r="H115" s="7">
        <f t="shared" si="80"/>
        <v>1.0194607453257116</v>
      </c>
      <c r="I115" s="6">
        <f t="shared" si="78"/>
        <v>9.5781520935958025E-3</v>
      </c>
      <c r="J115" s="13">
        <v>3</v>
      </c>
      <c r="K115" s="13">
        <v>47</v>
      </c>
      <c r="L115" s="3">
        <f t="shared" si="75"/>
        <v>2.591537284388222E-2</v>
      </c>
      <c r="M115" s="3">
        <f t="shared" si="76"/>
        <v>2.4859353912467738E-7</v>
      </c>
      <c r="N115" s="3">
        <f t="shared" si="77"/>
        <v>2.4859353912467738E-11</v>
      </c>
    </row>
    <row r="116" spans="1:17">
      <c r="D116" s="16">
        <f t="shared" ref="D116:E116" si="82">D115</f>
        <v>12.5</v>
      </c>
      <c r="E116" s="16">
        <f t="shared" si="82"/>
        <v>3.2</v>
      </c>
      <c r="F116" s="16">
        <v>25.5</v>
      </c>
      <c r="G116" s="16">
        <f>G115</f>
        <v>30</v>
      </c>
      <c r="H116" s="7">
        <f t="shared" si="80"/>
        <v>1.0194607453257116</v>
      </c>
      <c r="I116" s="6">
        <f t="shared" si="78"/>
        <v>9.5781520935958025E-3</v>
      </c>
      <c r="J116" s="13">
        <v>3</v>
      </c>
      <c r="K116" s="13">
        <v>38</v>
      </c>
      <c r="L116" s="3">
        <f t="shared" si="75"/>
        <v>3.2053224306906956E-2</v>
      </c>
      <c r="M116" s="3">
        <f t="shared" si="76"/>
        <v>3.0747095628578512E-7</v>
      </c>
      <c r="N116" s="3">
        <f t="shared" si="77"/>
        <v>3.0747095628578509E-11</v>
      </c>
    </row>
    <row r="117" spans="1:17">
      <c r="A117" s="14" t="s">
        <v>116</v>
      </c>
      <c r="B117" s="14"/>
      <c r="C117" s="15">
        <v>42899</v>
      </c>
      <c r="D117" s="14">
        <v>10.8</v>
      </c>
      <c r="E117" s="14">
        <v>3.2</v>
      </c>
      <c r="F117" s="14">
        <v>25.5</v>
      </c>
      <c r="G117" s="14">
        <v>30</v>
      </c>
      <c r="H117" s="18">
        <f>1.00092+0.000773*G117+(-0.0000254*F117^1.5)+(-0.00000212*F117^2)</f>
        <v>1.0194607453257116</v>
      </c>
      <c r="I117" s="19">
        <f t="shared" ref="I117:I120" si="83">(1.80109+(-0.06975*F117)+(0.0067*F117^1.5)+(0.00242*G117))*0.01</f>
        <v>9.5781520935958025E-3</v>
      </c>
      <c r="J117" s="14">
        <v>3</v>
      </c>
      <c r="K117" s="14">
        <v>46</v>
      </c>
      <c r="L117" s="3">
        <f t="shared" si="75"/>
        <v>2.287764044444281E-2</v>
      </c>
      <c r="M117" s="3">
        <f t="shared" si="76"/>
        <v>2.1945405297336736E-7</v>
      </c>
      <c r="N117" s="3">
        <f t="shared" si="77"/>
        <v>2.1945405297336737E-11</v>
      </c>
      <c r="O117" s="4">
        <f>(((E117*$H$5)/1000)*9.81)*10000</f>
        <v>320.24751131664738</v>
      </c>
      <c r="P117" s="12">
        <f>AVERAGE(N117:N120)</f>
        <v>2.1721995364566864E-11</v>
      </c>
      <c r="Q117" s="12">
        <f>STDEV(N117:N120)</f>
        <v>6.0340966307584408E-13</v>
      </c>
    </row>
    <row r="118" spans="1:17">
      <c r="D118" s="16">
        <f>D117</f>
        <v>10.8</v>
      </c>
      <c r="E118" s="16">
        <f t="shared" ref="E118" si="84">E117</f>
        <v>3.2</v>
      </c>
      <c r="F118" s="16">
        <v>25.5</v>
      </c>
      <c r="G118" s="16">
        <f>G117</f>
        <v>30</v>
      </c>
      <c r="H118" s="7">
        <f t="shared" ref="H118:H120" si="85">1.00092+0.000773*G118+(-0.0000254*F118^1.5)+(-0.00000212*F118^2)</f>
        <v>1.0194607453257116</v>
      </c>
      <c r="I118" s="6">
        <f t="shared" si="83"/>
        <v>9.5781520935958025E-3</v>
      </c>
      <c r="J118" s="13">
        <v>3</v>
      </c>
      <c r="K118" s="13">
        <v>48</v>
      </c>
      <c r="L118" s="3">
        <f t="shared" si="75"/>
        <v>2.1924405425924363E-2</v>
      </c>
      <c r="M118" s="3">
        <f t="shared" si="76"/>
        <v>2.1031013409947708E-7</v>
      </c>
      <c r="N118" s="3">
        <f t="shared" si="77"/>
        <v>2.1031013409947707E-11</v>
      </c>
    </row>
    <row r="119" spans="1:17">
      <c r="D119" s="16">
        <f t="shared" ref="D119:E119" si="86">D118</f>
        <v>10.8</v>
      </c>
      <c r="E119" s="16">
        <f t="shared" si="86"/>
        <v>3.2</v>
      </c>
      <c r="F119" s="16">
        <v>25.5</v>
      </c>
      <c r="G119" s="16">
        <f>G118</f>
        <v>30</v>
      </c>
      <c r="H119" s="7">
        <f t="shared" si="85"/>
        <v>1.0194607453257116</v>
      </c>
      <c r="I119" s="6">
        <f t="shared" si="83"/>
        <v>9.5781520935958025E-3</v>
      </c>
      <c r="J119" s="13">
        <v>3</v>
      </c>
      <c r="K119" s="13">
        <v>45</v>
      </c>
      <c r="L119" s="3">
        <f t="shared" si="75"/>
        <v>2.3386032454319319E-2</v>
      </c>
      <c r="M119" s="3">
        <f t="shared" si="76"/>
        <v>2.2433080970610887E-7</v>
      </c>
      <c r="N119" s="3">
        <f t="shared" si="77"/>
        <v>2.2433080970610885E-11</v>
      </c>
    </row>
    <row r="120" spans="1:17">
      <c r="D120" s="16">
        <f t="shared" ref="D120:E120" si="87">D119</f>
        <v>10.8</v>
      </c>
      <c r="E120" s="16">
        <f t="shared" si="87"/>
        <v>3.2</v>
      </c>
      <c r="F120" s="16">
        <v>25.5</v>
      </c>
      <c r="G120" s="16">
        <f>G119</f>
        <v>30</v>
      </c>
      <c r="H120" s="7">
        <f t="shared" si="85"/>
        <v>1.0194607453257116</v>
      </c>
      <c r="I120" s="6">
        <f t="shared" si="83"/>
        <v>9.5781520935958025E-3</v>
      </c>
      <c r="J120" s="13">
        <v>3</v>
      </c>
      <c r="K120" s="13">
        <v>47</v>
      </c>
      <c r="L120" s="3">
        <f t="shared" si="75"/>
        <v>2.2390882137114241E-2</v>
      </c>
      <c r="M120" s="3">
        <f t="shared" si="76"/>
        <v>2.1478481780372124E-7</v>
      </c>
      <c r="N120" s="3">
        <f t="shared" si="77"/>
        <v>2.1478481780372124E-11</v>
      </c>
    </row>
    <row r="121" spans="1:17">
      <c r="A121" s="14" t="s">
        <v>79</v>
      </c>
      <c r="B121" s="14"/>
      <c r="C121" s="15">
        <v>42899</v>
      </c>
      <c r="D121" s="14">
        <v>7.5</v>
      </c>
      <c r="E121" s="14">
        <v>3.5</v>
      </c>
      <c r="F121" s="14">
        <v>25.5</v>
      </c>
      <c r="G121" s="14">
        <v>30</v>
      </c>
      <c r="H121" s="18">
        <f>1.00092+0.000773*G121+(-0.0000254*F121^1.5)+(-0.00000212*F121^2)</f>
        <v>1.0194607453257116</v>
      </c>
      <c r="I121" s="19">
        <f t="shared" ref="I121:I124" si="88">(1.80109+(-0.06975*F121)+(0.0067*F121^1.5)+(0.00242*G121))*0.01</f>
        <v>9.5781520935958025E-3</v>
      </c>
      <c r="J121" s="14">
        <v>3</v>
      </c>
      <c r="K121" s="14">
        <v>49</v>
      </c>
      <c r="L121" s="3">
        <f t="shared" si="75"/>
        <v>1.3636170527299894E-2</v>
      </c>
      <c r="M121" s="3">
        <f t="shared" si="76"/>
        <v>1.3080513685487396E-7</v>
      </c>
      <c r="N121" s="3">
        <f t="shared" si="77"/>
        <v>1.3080513685487397E-11</v>
      </c>
      <c r="O121" s="4">
        <f>(((E121*$H$5)/1000)*9.81)*10000</f>
        <v>350.27071550258302</v>
      </c>
      <c r="P121" s="12">
        <f>AVERAGE(N121:N124)</f>
        <v>1.3810924945260983E-11</v>
      </c>
      <c r="Q121" s="12">
        <f>STDEV(N121:N124)</f>
        <v>7.0748615927169618E-13</v>
      </c>
    </row>
    <row r="122" spans="1:17">
      <c r="D122" s="16">
        <f>D121</f>
        <v>7.5</v>
      </c>
      <c r="E122" s="16">
        <f t="shared" ref="E122" si="89">E121</f>
        <v>3.5</v>
      </c>
      <c r="F122" s="16">
        <v>25.5</v>
      </c>
      <c r="G122" s="16">
        <v>30.9</v>
      </c>
      <c r="H122" s="7">
        <f t="shared" ref="H122:H124" si="90">1.00092+0.000773*G122+(-0.0000254*F122^1.5)+(-0.00000212*F122^2)</f>
        <v>1.0201564453257115</v>
      </c>
      <c r="I122" s="6">
        <f t="shared" si="88"/>
        <v>9.5999320935958015E-3</v>
      </c>
      <c r="J122" s="13">
        <v>3</v>
      </c>
      <c r="K122" s="13">
        <v>48</v>
      </c>
      <c r="L122" s="3">
        <f t="shared" si="75"/>
        <v>1.3920257413285307E-2</v>
      </c>
      <c r="M122" s="3">
        <f t="shared" si="76"/>
        <v>1.3353024387268384E-7</v>
      </c>
      <c r="N122" s="3">
        <f t="shared" si="77"/>
        <v>1.3353024387268384E-11</v>
      </c>
    </row>
    <row r="123" spans="1:17">
      <c r="D123" s="16">
        <f t="shared" ref="D123:E123" si="91">D122</f>
        <v>7.5</v>
      </c>
      <c r="E123" s="16">
        <f t="shared" si="91"/>
        <v>3.5</v>
      </c>
      <c r="F123" s="16">
        <v>25.5</v>
      </c>
      <c r="G123" s="16">
        <v>30.9</v>
      </c>
      <c r="H123" s="7">
        <f t="shared" si="90"/>
        <v>1.0201564453257115</v>
      </c>
      <c r="I123" s="6">
        <f t="shared" si="88"/>
        <v>9.5999320935958015E-3</v>
      </c>
      <c r="J123" s="13">
        <v>3</v>
      </c>
      <c r="K123" s="13">
        <v>45</v>
      </c>
      <c r="L123" s="3">
        <f t="shared" si="75"/>
        <v>1.4848274574170995E-2</v>
      </c>
      <c r="M123" s="3">
        <f t="shared" si="76"/>
        <v>1.4243226013086276E-7</v>
      </c>
      <c r="N123" s="3">
        <f t="shared" si="77"/>
        <v>1.4243226013086275E-11</v>
      </c>
    </row>
    <row r="124" spans="1:17">
      <c r="D124" s="16">
        <f t="shared" ref="D124:E124" si="92">D123</f>
        <v>7.5</v>
      </c>
      <c r="E124" s="16">
        <f t="shared" si="92"/>
        <v>3.5</v>
      </c>
      <c r="F124" s="16">
        <v>25.5</v>
      </c>
      <c r="G124" s="16">
        <v>30.9</v>
      </c>
      <c r="H124" s="7">
        <f t="shared" si="90"/>
        <v>1.0201564453257115</v>
      </c>
      <c r="I124" s="6">
        <f t="shared" si="88"/>
        <v>9.5999320935958015E-3</v>
      </c>
      <c r="J124" s="13">
        <v>3</v>
      </c>
      <c r="K124" s="13">
        <v>44</v>
      </c>
      <c r="L124" s="3">
        <f t="shared" si="75"/>
        <v>1.5185735359947609E-2</v>
      </c>
      <c r="M124" s="3">
        <f t="shared" si="76"/>
        <v>1.4566935695201874E-7</v>
      </c>
      <c r="N124" s="3">
        <f t="shared" si="77"/>
        <v>1.4566935695201874E-11</v>
      </c>
    </row>
    <row r="125" spans="1:17">
      <c r="A125" s="14" t="s">
        <v>131</v>
      </c>
      <c r="B125" s="14"/>
      <c r="C125" s="15">
        <v>42899</v>
      </c>
      <c r="D125" s="14">
        <v>10.5</v>
      </c>
      <c r="E125" s="14">
        <v>3</v>
      </c>
      <c r="F125" s="14">
        <v>25.5</v>
      </c>
      <c r="G125" s="14">
        <v>30</v>
      </c>
      <c r="H125" s="18">
        <f>1.00092+0.000773*G125+(-0.0000254*F125^1.5)+(-0.00000212*F125^2)</f>
        <v>1.0194607453257116</v>
      </c>
      <c r="I125" s="19">
        <f t="shared" ref="I125:I128" si="93">(1.80109+(-0.06975*F125)+(0.0067*F125^1.5)+(0.00242*G125))*0.01</f>
        <v>9.5781520935958025E-3</v>
      </c>
      <c r="J125" s="14">
        <v>3</v>
      </c>
      <c r="K125" s="14">
        <v>138</v>
      </c>
      <c r="L125" s="3">
        <f t="shared" si="75"/>
        <v>7.9083201536345512E-3</v>
      </c>
      <c r="M125" s="3">
        <f t="shared" si="76"/>
        <v>7.586066028708995E-8</v>
      </c>
      <c r="N125" s="3">
        <f t="shared" si="77"/>
        <v>7.586066028708995E-12</v>
      </c>
      <c r="O125" s="4">
        <f>(((E125*$H$5)/1000)*9.81)*10000</f>
        <v>300.23204185935685</v>
      </c>
      <c r="P125" s="12">
        <f>AVERAGE(N125:N128)</f>
        <v>7.6631949228245806E-12</v>
      </c>
      <c r="Q125" s="12">
        <f>STDEV(N125:N128)</f>
        <v>2.8452867910986388E-13</v>
      </c>
    </row>
    <row r="126" spans="1:17">
      <c r="D126" s="16">
        <f>D125</f>
        <v>10.5</v>
      </c>
      <c r="E126" s="16">
        <f t="shared" ref="E126" si="94">E125</f>
        <v>3</v>
      </c>
      <c r="F126" s="16">
        <v>25.5</v>
      </c>
      <c r="G126" s="16">
        <f>G125</f>
        <v>30</v>
      </c>
      <c r="H126" s="7">
        <f t="shared" ref="H126:H128" si="95">1.00092+0.000773*G126+(-0.0000254*F126^1.5)+(-0.00000212*F126^2)</f>
        <v>1.0194607453257116</v>
      </c>
      <c r="I126" s="6">
        <f t="shared" si="93"/>
        <v>9.5781520935958025E-3</v>
      </c>
      <c r="J126" s="13">
        <v>3</v>
      </c>
      <c r="K126" s="13">
        <v>130</v>
      </c>
      <c r="L126" s="3">
        <f t="shared" si="75"/>
        <v>8.3949860092428323E-3</v>
      </c>
      <c r="M126" s="3">
        <f t="shared" si="76"/>
        <v>8.0529008612449338E-8</v>
      </c>
      <c r="N126" s="3">
        <f t="shared" si="77"/>
        <v>8.0529008612449338E-12</v>
      </c>
    </row>
    <row r="127" spans="1:17">
      <c r="D127" s="16">
        <f t="shared" ref="D127:E127" si="96">D126</f>
        <v>10.5</v>
      </c>
      <c r="E127" s="16">
        <f t="shared" si="96"/>
        <v>3</v>
      </c>
      <c r="F127" s="16">
        <v>25.5</v>
      </c>
      <c r="G127" s="16">
        <f>G126</f>
        <v>30</v>
      </c>
      <c r="H127" s="7">
        <f t="shared" si="95"/>
        <v>1.0194607453257116</v>
      </c>
      <c r="I127" s="6">
        <f t="shared" si="93"/>
        <v>9.5781520935958025E-3</v>
      </c>
      <c r="J127" s="13">
        <v>3</v>
      </c>
      <c r="K127" s="13">
        <v>137</v>
      </c>
      <c r="L127" s="3">
        <f t="shared" si="75"/>
        <v>7.9660451182596223E-3</v>
      </c>
      <c r="M127" s="3">
        <f t="shared" si="76"/>
        <v>7.6414387734440973E-8</v>
      </c>
      <c r="N127" s="3">
        <f t="shared" si="77"/>
        <v>7.6414387734440974E-12</v>
      </c>
    </row>
    <row r="128" spans="1:17">
      <c r="D128" s="16">
        <f t="shared" ref="D128:E128" si="97">D127</f>
        <v>10.5</v>
      </c>
      <c r="E128" s="16">
        <f t="shared" si="97"/>
        <v>3</v>
      </c>
      <c r="F128" s="16">
        <v>25.5</v>
      </c>
      <c r="G128" s="16">
        <f>G127</f>
        <v>30</v>
      </c>
      <c r="H128" s="7">
        <f t="shared" si="95"/>
        <v>1.0194607453257116</v>
      </c>
      <c r="I128" s="6">
        <f t="shared" si="93"/>
        <v>9.5781520935958025E-3</v>
      </c>
      <c r="J128" s="13">
        <v>3</v>
      </c>
      <c r="K128" s="13">
        <v>142</v>
      </c>
      <c r="L128" s="3">
        <f t="shared" si="75"/>
        <v>7.6855505718420297E-3</v>
      </c>
      <c r="M128" s="3">
        <f t="shared" si="76"/>
        <v>7.3723740279002914E-8</v>
      </c>
      <c r="N128" s="3">
        <f t="shared" si="77"/>
        <v>7.3723740279002914E-12</v>
      </c>
    </row>
    <row r="129" spans="1:17">
      <c r="A129" s="14" t="s">
        <v>129</v>
      </c>
      <c r="B129" s="14"/>
      <c r="C129" s="15">
        <v>42899</v>
      </c>
      <c r="D129" s="14">
        <v>11.5</v>
      </c>
      <c r="E129" s="14">
        <v>3</v>
      </c>
      <c r="F129" s="14">
        <v>25.5</v>
      </c>
      <c r="G129" s="14">
        <v>30</v>
      </c>
      <c r="H129" s="18">
        <f>1.00092+0.000773*G129+(-0.0000254*F129^1.5)+(-0.00000212*F129^2)</f>
        <v>1.0194607453257116</v>
      </c>
      <c r="I129" s="19">
        <f t="shared" ref="I129:I132" si="98">(1.80109+(-0.06975*F129)+(0.0067*F129^1.5)+(0.00242*G129))*0.01</f>
        <v>9.5781520935958025E-3</v>
      </c>
      <c r="J129" s="14">
        <v>3</v>
      </c>
      <c r="K129" s="14">
        <v>253</v>
      </c>
      <c r="L129" s="3">
        <f t="shared" si="75"/>
        <v>4.7244510008725895E-3</v>
      </c>
      <c r="M129" s="3">
        <f t="shared" si="76"/>
        <v>4.5319355496183603E-8</v>
      </c>
      <c r="N129" s="3">
        <f t="shared" si="77"/>
        <v>4.53193554961836E-12</v>
      </c>
      <c r="O129" s="4">
        <f>(((E129*$H$5)/1000)*9.81)*10000</f>
        <v>300.23204185935685</v>
      </c>
      <c r="P129" s="12">
        <f>AVERAGE(N129:N132)</f>
        <v>4.3569461458149796E-12</v>
      </c>
      <c r="Q129" s="12">
        <f>STDEV(N129:N132)</f>
        <v>2.3739303709342407E-13</v>
      </c>
    </row>
    <row r="130" spans="1:17">
      <c r="A130" t="s">
        <v>130</v>
      </c>
      <c r="D130" s="16">
        <f>D129</f>
        <v>11.5</v>
      </c>
      <c r="E130" s="16">
        <f t="shared" ref="E130" si="99">E129</f>
        <v>3</v>
      </c>
      <c r="F130" s="16">
        <v>25.5</v>
      </c>
      <c r="G130" s="16">
        <f>G129</f>
        <v>30</v>
      </c>
      <c r="H130" s="7">
        <f t="shared" ref="H130:H132" si="100">1.00092+0.000773*G130+(-0.0000254*F130^1.5)+(-0.00000212*F130^2)</f>
        <v>1.0194607453257116</v>
      </c>
      <c r="I130" s="6">
        <f t="shared" si="98"/>
        <v>9.5781520935958025E-3</v>
      </c>
      <c r="J130" s="13">
        <v>3</v>
      </c>
      <c r="K130" s="13">
        <v>273</v>
      </c>
      <c r="L130" s="3">
        <f t="shared" si="75"/>
        <v>4.3783373744350372E-3</v>
      </c>
      <c r="M130" s="3">
        <f t="shared" si="76"/>
        <v>4.1999256192433895E-8</v>
      </c>
      <c r="N130" s="3">
        <f t="shared" si="77"/>
        <v>4.1999256192433898E-12</v>
      </c>
    </row>
    <row r="131" spans="1:17">
      <c r="D131" s="16">
        <f t="shared" ref="D131:E131" si="101">D130</f>
        <v>11.5</v>
      </c>
      <c r="E131" s="16">
        <f t="shared" si="101"/>
        <v>3</v>
      </c>
      <c r="F131" s="16">
        <v>25.5</v>
      </c>
      <c r="G131" s="16">
        <f>G130</f>
        <v>30</v>
      </c>
      <c r="H131" s="7">
        <f t="shared" si="100"/>
        <v>1.0194607453257116</v>
      </c>
      <c r="I131" s="6">
        <f t="shared" si="98"/>
        <v>9.5781520935958025E-3</v>
      </c>
      <c r="J131" s="13">
        <v>3</v>
      </c>
      <c r="K131" s="13">
        <v>250</v>
      </c>
      <c r="L131" s="3">
        <f t="shared" si="75"/>
        <v>4.7811444128830604E-3</v>
      </c>
      <c r="M131" s="3">
        <f t="shared" si="76"/>
        <v>4.5863187762137808E-8</v>
      </c>
      <c r="N131" s="3">
        <f t="shared" si="77"/>
        <v>4.5863187762137808E-12</v>
      </c>
    </row>
    <row r="132" spans="1:17">
      <c r="D132" s="16">
        <f t="shared" ref="D132:E132" si="102">D131</f>
        <v>11.5</v>
      </c>
      <c r="E132" s="16">
        <f t="shared" si="102"/>
        <v>3</v>
      </c>
      <c r="F132" s="16">
        <v>25.5</v>
      </c>
      <c r="G132" s="16">
        <f>G131</f>
        <v>30</v>
      </c>
      <c r="H132" s="7">
        <f t="shared" si="100"/>
        <v>1.0194607453257116</v>
      </c>
      <c r="I132" s="6">
        <f t="shared" si="98"/>
        <v>9.5781520935958025E-3</v>
      </c>
      <c r="J132" s="13">
        <v>3</v>
      </c>
      <c r="K132" s="13">
        <v>279</v>
      </c>
      <c r="L132" s="3">
        <f t="shared" si="75"/>
        <v>4.2841795814364337E-3</v>
      </c>
      <c r="M132" s="3">
        <f t="shared" si="76"/>
        <v>4.1096046381843909E-8</v>
      </c>
      <c r="N132" s="3">
        <f t="shared" si="77"/>
        <v>4.109604638184391E-12</v>
      </c>
    </row>
    <row r="133" spans="1:17">
      <c r="A133" s="14" t="s">
        <v>136</v>
      </c>
      <c r="B133" s="14"/>
      <c r="C133" s="15">
        <v>42899</v>
      </c>
      <c r="D133" s="14">
        <v>11</v>
      </c>
      <c r="E133" s="14">
        <v>3.5</v>
      </c>
      <c r="F133" s="14">
        <v>25.5</v>
      </c>
      <c r="G133" s="14">
        <v>30</v>
      </c>
      <c r="H133" s="18">
        <f>1.00092+0.000773*G133+(-0.0000254*F133^1.5)+(-0.00000212*F133^2)</f>
        <v>1.0194607453257116</v>
      </c>
      <c r="I133" s="19">
        <f t="shared" ref="I133:I136" si="103">(1.80109+(-0.06975*F133)+(0.0067*F133^1.5)+(0.00242*G133))*0.01</f>
        <v>9.5781520935958025E-3</v>
      </c>
      <c r="J133" s="14">
        <v>3</v>
      </c>
      <c r="K133" s="14">
        <v>69</v>
      </c>
      <c r="L133" s="3">
        <f t="shared" si="75"/>
        <v>1.4202697418772257E-2</v>
      </c>
      <c r="M133" s="3">
        <f t="shared" si="76"/>
        <v>1.3623955316865135E-7</v>
      </c>
      <c r="N133" s="3">
        <f t="shared" si="77"/>
        <v>1.3623955316865136E-11</v>
      </c>
      <c r="O133" s="4">
        <f>(((E133*$H$5)/1000)*9.81)*10000</f>
        <v>350.27071550258302</v>
      </c>
      <c r="P133" s="12">
        <f>AVERAGE(N133:N136)</f>
        <v>1.3345497661777113E-11</v>
      </c>
      <c r="Q133" s="12">
        <f>STDEV(N133:N136)</f>
        <v>4.5074714962075041E-13</v>
      </c>
    </row>
    <row r="134" spans="1:17">
      <c r="D134" s="16">
        <f>D133</f>
        <v>11</v>
      </c>
      <c r="E134" s="16">
        <f t="shared" ref="E134" si="104">E133</f>
        <v>3.5</v>
      </c>
      <c r="F134" s="16">
        <v>25.5</v>
      </c>
      <c r="G134" s="16">
        <f>G133</f>
        <v>30</v>
      </c>
      <c r="H134" s="7">
        <f t="shared" ref="H134:H136" si="105">1.00092+0.000773*G134+(-0.0000254*F134^1.5)+(-0.00000212*F134^2)</f>
        <v>1.0194607453257116</v>
      </c>
      <c r="I134" s="6">
        <f t="shared" si="103"/>
        <v>9.5781520935958025E-3</v>
      </c>
      <c r="J134" s="13">
        <v>3</v>
      </c>
      <c r="K134" s="13">
        <v>72</v>
      </c>
      <c r="L134" s="3">
        <f t="shared" si="75"/>
        <v>1.3610918359656745E-2</v>
      </c>
      <c r="M134" s="3">
        <f t="shared" si="76"/>
        <v>1.3056290511995755E-7</v>
      </c>
      <c r="N134" s="3">
        <f t="shared" si="77"/>
        <v>1.3056290511995754E-11</v>
      </c>
    </row>
    <row r="135" spans="1:17">
      <c r="D135" s="16">
        <f t="shared" ref="D135:E135" si="106">D134</f>
        <v>11</v>
      </c>
      <c r="E135" s="16">
        <f t="shared" si="106"/>
        <v>3.5</v>
      </c>
      <c r="F135" s="16">
        <v>25.5</v>
      </c>
      <c r="G135" s="16">
        <f>G134</f>
        <v>30</v>
      </c>
      <c r="H135" s="7">
        <f t="shared" si="105"/>
        <v>1.0194607453257116</v>
      </c>
      <c r="I135" s="6">
        <f t="shared" si="103"/>
        <v>9.5781520935958025E-3</v>
      </c>
      <c r="J135" s="13">
        <v>3</v>
      </c>
      <c r="K135" s="13">
        <v>73</v>
      </c>
      <c r="L135" s="3">
        <f t="shared" si="75"/>
        <v>1.3424467423223093E-2</v>
      </c>
      <c r="M135" s="3">
        <f t="shared" si="76"/>
        <v>1.287743721731088E-7</v>
      </c>
      <c r="N135" s="3">
        <f t="shared" si="77"/>
        <v>1.2877437217310879E-11</v>
      </c>
    </row>
    <row r="136" spans="1:17">
      <c r="D136" s="16">
        <f t="shared" ref="D136:E136" si="107">D135</f>
        <v>11</v>
      </c>
      <c r="E136" s="16">
        <f t="shared" si="107"/>
        <v>3.5</v>
      </c>
      <c r="F136" s="16">
        <v>25.5</v>
      </c>
      <c r="G136" s="16">
        <f>G135</f>
        <v>30</v>
      </c>
      <c r="H136" s="7">
        <f t="shared" si="105"/>
        <v>1.0194607453257116</v>
      </c>
      <c r="I136" s="6">
        <f t="shared" si="103"/>
        <v>9.5781520935958025E-3</v>
      </c>
      <c r="J136" s="13">
        <v>3</v>
      </c>
      <c r="K136" s="13">
        <v>68</v>
      </c>
      <c r="L136" s="3">
        <f t="shared" si="75"/>
        <v>1.4411560616107143E-2</v>
      </c>
      <c r="M136" s="3">
        <f t="shared" si="76"/>
        <v>1.3824307600936679E-7</v>
      </c>
      <c r="N136" s="3">
        <f t="shared" si="77"/>
        <v>1.3824307600936679E-11</v>
      </c>
    </row>
    <row r="137" spans="1:17">
      <c r="A137" s="14" t="s">
        <v>126</v>
      </c>
      <c r="B137" s="14"/>
      <c r="C137" s="15">
        <v>42899</v>
      </c>
      <c r="D137" s="14">
        <v>13.5</v>
      </c>
      <c r="E137" s="14">
        <v>3.4</v>
      </c>
      <c r="F137" s="14">
        <v>25.5</v>
      </c>
      <c r="G137" s="14">
        <v>30</v>
      </c>
      <c r="H137" s="18">
        <f>1.00092+0.000773*G137+(-0.0000254*F137^1.5)+(-0.00000212*F137^2)</f>
        <v>1.0194607453257116</v>
      </c>
      <c r="I137" s="19">
        <f t="shared" ref="I137:I140" si="108">(1.80109+(-0.06975*F137)+(0.0067*F137^1.5)+(0.00242*G137))*0.01</f>
        <v>9.5781520935958025E-3</v>
      </c>
      <c r="J137" s="14">
        <v>3</v>
      </c>
      <c r="K137" s="14">
        <v>45</v>
      </c>
      <c r="L137" s="3">
        <f t="shared" si="75"/>
        <v>2.7512979358022726E-2</v>
      </c>
      <c r="M137" s="3">
        <f t="shared" si="76"/>
        <v>2.639185996542457E-7</v>
      </c>
      <c r="N137" s="3">
        <f t="shared" si="77"/>
        <v>2.6391859965424571E-11</v>
      </c>
      <c r="O137" s="4">
        <f>(((E137*$H$5)/1000)*9.81)*10000</f>
        <v>340.26298077393784</v>
      </c>
      <c r="P137" s="12">
        <f>AVERAGE(N137:N140)</f>
        <v>2.5967661476156066E-11</v>
      </c>
      <c r="Q137" s="12">
        <f>STDEV(N137:N140)</f>
        <v>5.3871905007591382E-13</v>
      </c>
    </row>
    <row r="138" spans="1:17">
      <c r="D138" s="16">
        <f>D137</f>
        <v>13.5</v>
      </c>
      <c r="E138" s="16">
        <f t="shared" ref="E138" si="109">E137</f>
        <v>3.4</v>
      </c>
      <c r="F138" s="16">
        <v>25.5</v>
      </c>
      <c r="G138" s="16">
        <f>G137</f>
        <v>30</v>
      </c>
      <c r="H138" s="7">
        <f t="shared" ref="H138:H140" si="110">1.00092+0.000773*G138+(-0.0000254*F138^1.5)+(-0.00000212*F138^2)</f>
        <v>1.0194607453257116</v>
      </c>
      <c r="I138" s="6">
        <f t="shared" si="108"/>
        <v>9.5781520935958025E-3</v>
      </c>
      <c r="J138" s="13">
        <v>3</v>
      </c>
      <c r="K138" s="13">
        <v>47</v>
      </c>
      <c r="L138" s="3">
        <f t="shared" si="75"/>
        <v>2.6342214278957929E-2</v>
      </c>
      <c r="M138" s="3">
        <f t="shared" si="76"/>
        <v>2.5268802094555435E-7</v>
      </c>
      <c r="N138" s="3">
        <f t="shared" si="77"/>
        <v>2.5268802094555436E-11</v>
      </c>
    </row>
    <row r="139" spans="1:17">
      <c r="D139" s="16">
        <f t="shared" ref="D139:E139" si="111">D138</f>
        <v>13.5</v>
      </c>
      <c r="E139" s="16">
        <f t="shared" si="111"/>
        <v>3.4</v>
      </c>
      <c r="F139" s="16">
        <v>25.5</v>
      </c>
      <c r="G139" s="16">
        <f>G138</f>
        <v>30</v>
      </c>
      <c r="H139" s="7">
        <f t="shared" si="110"/>
        <v>1.0194607453257116</v>
      </c>
      <c r="I139" s="6">
        <f t="shared" si="108"/>
        <v>9.5781520935958025E-3</v>
      </c>
      <c r="J139" s="13">
        <v>3</v>
      </c>
      <c r="K139" s="13">
        <v>45</v>
      </c>
      <c r="L139" s="3">
        <f t="shared" si="75"/>
        <v>2.7512979358022726E-2</v>
      </c>
      <c r="M139" s="3">
        <f t="shared" si="76"/>
        <v>2.639185996542457E-7</v>
      </c>
      <c r="N139" s="3">
        <f t="shared" si="77"/>
        <v>2.6391859965424571E-11</v>
      </c>
    </row>
    <row r="140" spans="1:17">
      <c r="D140" s="16">
        <f t="shared" ref="D140:E140" si="112">D139</f>
        <v>13.5</v>
      </c>
      <c r="E140" s="16">
        <f t="shared" si="112"/>
        <v>3.4</v>
      </c>
      <c r="F140" s="16">
        <v>25.5</v>
      </c>
      <c r="G140" s="16">
        <f>G139</f>
        <v>30</v>
      </c>
      <c r="H140" s="7">
        <f t="shared" si="110"/>
        <v>1.0194607453257116</v>
      </c>
      <c r="I140" s="6">
        <f t="shared" si="108"/>
        <v>9.5781520935958025E-3</v>
      </c>
      <c r="J140" s="13">
        <v>3</v>
      </c>
      <c r="K140" s="13">
        <v>46</v>
      </c>
      <c r="L140" s="3">
        <f t="shared" si="75"/>
        <v>2.6914871111109188E-2</v>
      </c>
      <c r="M140" s="3">
        <f t="shared" si="76"/>
        <v>2.5818123879219687E-7</v>
      </c>
      <c r="N140" s="3">
        <f t="shared" si="77"/>
        <v>2.5818123879219689E-11</v>
      </c>
    </row>
    <row r="141" spans="1:17">
      <c r="A141" s="14" t="s">
        <v>138</v>
      </c>
      <c r="B141" s="14"/>
      <c r="C141" s="15">
        <v>42899</v>
      </c>
      <c r="D141" s="14">
        <v>11.8</v>
      </c>
      <c r="E141" s="14">
        <v>3.1</v>
      </c>
      <c r="F141" s="14">
        <v>25.5</v>
      </c>
      <c r="G141" s="14">
        <v>30</v>
      </c>
      <c r="H141" s="18">
        <f>1.00092+0.000773*G141+(-0.0000254*F141^1.5)+(-0.00000212*F141^2)</f>
        <v>1.0194607453257116</v>
      </c>
      <c r="I141" s="19">
        <f t="shared" ref="I141:I144" si="113">(1.80109+(-0.06975*F141)+(0.0067*F141^1.5)+(0.00242*G141))*0.01</f>
        <v>9.5781520935958025E-3</v>
      </c>
      <c r="J141" s="14">
        <v>3</v>
      </c>
      <c r="K141" s="14">
        <v>50</v>
      </c>
      <c r="L141" s="3">
        <f t="shared" si="75"/>
        <v>2.3738080254706924E-2</v>
      </c>
      <c r="M141" s="3">
        <f t="shared" si="76"/>
        <v>2.2770783264792127E-7</v>
      </c>
      <c r="N141" s="3">
        <f t="shared" si="77"/>
        <v>2.2770783264792126E-11</v>
      </c>
      <c r="O141" s="4">
        <f>(((E141*$H$5)/1000)*9.81)*10000</f>
        <v>310.23977658800214</v>
      </c>
      <c r="P141" s="12">
        <f>AVERAGE(N141:N144)</f>
        <v>2.27753392438367E-11</v>
      </c>
      <c r="Q141" s="12">
        <f>STDEV(N141:N144)</f>
        <v>3.7203132882083019E-13</v>
      </c>
    </row>
    <row r="142" spans="1:17">
      <c r="D142" s="16">
        <f>D141</f>
        <v>11.8</v>
      </c>
      <c r="E142" s="16">
        <f t="shared" ref="E142" si="114">E141</f>
        <v>3.1</v>
      </c>
      <c r="F142" s="16">
        <v>25.5</v>
      </c>
      <c r="G142" s="16">
        <f>G141</f>
        <v>30</v>
      </c>
      <c r="H142" s="7">
        <f t="shared" ref="H142:H144" si="115">1.00092+0.000773*G142+(-0.0000254*F142^1.5)+(-0.00000212*F142^2)</f>
        <v>1.0194607453257116</v>
      </c>
      <c r="I142" s="6">
        <f t="shared" si="113"/>
        <v>9.5781520935958025E-3</v>
      </c>
      <c r="J142" s="13">
        <v>3</v>
      </c>
      <c r="K142" s="13">
        <v>50</v>
      </c>
      <c r="L142" s="3">
        <f t="shared" si="75"/>
        <v>2.3738080254706924E-2</v>
      </c>
      <c r="M142" s="3">
        <f t="shared" si="76"/>
        <v>2.2770783264792127E-7</v>
      </c>
      <c r="N142" s="3">
        <f t="shared" si="77"/>
        <v>2.2770783264792126E-11</v>
      </c>
    </row>
    <row r="143" spans="1:17">
      <c r="D143" s="16">
        <f t="shared" ref="D143:E143" si="116">D142</f>
        <v>11.8</v>
      </c>
      <c r="E143" s="16">
        <f t="shared" si="116"/>
        <v>3.1</v>
      </c>
      <c r="F143" s="16">
        <v>25.5</v>
      </c>
      <c r="G143" s="16">
        <f>G142</f>
        <v>30</v>
      </c>
      <c r="H143" s="7">
        <f t="shared" si="115"/>
        <v>1.0194607453257116</v>
      </c>
      <c r="I143" s="6">
        <f t="shared" si="113"/>
        <v>9.5781520935958025E-3</v>
      </c>
      <c r="J143" s="13">
        <v>3</v>
      </c>
      <c r="K143" s="13">
        <v>51</v>
      </c>
      <c r="L143" s="3">
        <f t="shared" si="75"/>
        <v>2.327262770069306E-2</v>
      </c>
      <c r="M143" s="3">
        <f t="shared" si="76"/>
        <v>2.2324297318423654E-7</v>
      </c>
      <c r="N143" s="3">
        <f t="shared" si="77"/>
        <v>2.2324297318423654E-11</v>
      </c>
    </row>
    <row r="144" spans="1:17">
      <c r="D144" s="16">
        <f t="shared" ref="D144:E144" si="117">D143</f>
        <v>11.8</v>
      </c>
      <c r="E144" s="16">
        <f t="shared" si="117"/>
        <v>3.1</v>
      </c>
      <c r="F144" s="16">
        <v>25.5</v>
      </c>
      <c r="G144" s="16">
        <f>G143</f>
        <v>30</v>
      </c>
      <c r="H144" s="7">
        <f t="shared" si="115"/>
        <v>1.0194607453257116</v>
      </c>
      <c r="I144" s="6">
        <f t="shared" si="113"/>
        <v>9.5781520935958025E-3</v>
      </c>
      <c r="J144" s="13">
        <v>3</v>
      </c>
      <c r="K144" s="13">
        <v>49</v>
      </c>
      <c r="L144" s="3">
        <f t="shared" si="75"/>
        <v>2.4222530872149921E-2</v>
      </c>
      <c r="M144" s="3">
        <f t="shared" si="76"/>
        <v>2.3235493127338905E-7</v>
      </c>
      <c r="N144" s="3">
        <f t="shared" si="77"/>
        <v>2.3235493127338905E-11</v>
      </c>
    </row>
    <row r="145" spans="1:17">
      <c r="A145" s="14" t="s">
        <v>80</v>
      </c>
      <c r="B145" s="14"/>
      <c r="C145" s="15">
        <v>42899</v>
      </c>
      <c r="D145" s="14">
        <v>11</v>
      </c>
      <c r="E145" s="14">
        <v>3.1</v>
      </c>
      <c r="F145" s="14">
        <v>25.5</v>
      </c>
      <c r="G145" s="14">
        <v>30</v>
      </c>
      <c r="H145" s="18">
        <f>1.00092+0.000773*G145+(-0.0000254*F145^1.5)+(-0.00000212*F145^2)</f>
        <v>1.0194607453257116</v>
      </c>
      <c r="I145" s="19">
        <f t="shared" ref="I145:I148" si="118">(1.80109+(-0.06975*F145)+(0.0067*F145^1.5)+(0.00242*G145))*0.01</f>
        <v>9.5781520935958025E-3</v>
      </c>
      <c r="J145" s="14">
        <v>3</v>
      </c>
      <c r="K145" s="14">
        <v>36</v>
      </c>
      <c r="L145" s="3">
        <f t="shared" si="75"/>
        <v>3.0734331779870068E-2</v>
      </c>
      <c r="M145" s="3">
        <f t="shared" si="76"/>
        <v>2.9481946317409762E-7</v>
      </c>
      <c r="N145" s="3">
        <f t="shared" si="77"/>
        <v>2.9481946317409761E-11</v>
      </c>
      <c r="O145" s="4">
        <f>(((E145*$H$5)/1000)*9.81)*10000</f>
        <v>310.23977658800214</v>
      </c>
      <c r="P145" s="12">
        <f>AVERAGE(N145:N148)</f>
        <v>2.9294126968283408E-11</v>
      </c>
      <c r="Q145" s="12">
        <f>STDEV(N145:N148)</f>
        <v>7.8278238473405554E-13</v>
      </c>
    </row>
    <row r="146" spans="1:17">
      <c r="D146" s="16">
        <f>D145</f>
        <v>11</v>
      </c>
      <c r="E146" s="16">
        <f t="shared" ref="E146" si="119">E145</f>
        <v>3.1</v>
      </c>
      <c r="F146" s="16">
        <v>25.5</v>
      </c>
      <c r="G146" s="16">
        <f>G145</f>
        <v>30</v>
      </c>
      <c r="H146" s="7">
        <f t="shared" ref="H146:H148" si="120">1.00092+0.000773*G146+(-0.0000254*F146^1.5)+(-0.00000212*F146^2)</f>
        <v>1.0194607453257116</v>
      </c>
      <c r="I146" s="6">
        <f t="shared" si="118"/>
        <v>9.5781520935958025E-3</v>
      </c>
      <c r="J146" s="13">
        <v>3</v>
      </c>
      <c r="K146" s="13">
        <v>37</v>
      </c>
      <c r="L146" s="3">
        <f t="shared" si="75"/>
        <v>2.9903674164197907E-2</v>
      </c>
      <c r="M146" s="3">
        <f t="shared" si="76"/>
        <v>2.8685136957479772E-7</v>
      </c>
      <c r="N146" s="3">
        <f t="shared" si="77"/>
        <v>2.8685136957479773E-11</v>
      </c>
    </row>
    <row r="147" spans="1:17">
      <c r="D147" s="16">
        <f t="shared" ref="D147:E147" si="121">D146</f>
        <v>11</v>
      </c>
      <c r="E147" s="16">
        <f t="shared" si="121"/>
        <v>3.1</v>
      </c>
      <c r="F147" s="16">
        <v>25.5</v>
      </c>
      <c r="G147" s="16">
        <f>G146</f>
        <v>30</v>
      </c>
      <c r="H147" s="7">
        <f t="shared" si="120"/>
        <v>1.0194607453257116</v>
      </c>
      <c r="I147" s="6">
        <f t="shared" si="118"/>
        <v>9.5781520935958025E-3</v>
      </c>
      <c r="J147" s="13">
        <v>3</v>
      </c>
      <c r="K147" s="13">
        <v>37</v>
      </c>
      <c r="L147" s="3">
        <f t="shared" si="75"/>
        <v>2.9903674164197907E-2</v>
      </c>
      <c r="M147" s="3">
        <f t="shared" si="76"/>
        <v>2.8685136957479772E-7</v>
      </c>
      <c r="N147" s="3">
        <f t="shared" si="77"/>
        <v>2.8685136957479773E-11</v>
      </c>
    </row>
    <row r="148" spans="1:17">
      <c r="D148" s="16">
        <f t="shared" ref="D148:E148" si="122">D147</f>
        <v>11</v>
      </c>
      <c r="E148" s="16">
        <f t="shared" si="122"/>
        <v>3.1</v>
      </c>
      <c r="F148" s="16">
        <v>25.5</v>
      </c>
      <c r="G148" s="16">
        <f>G147</f>
        <v>30</v>
      </c>
      <c r="H148" s="7">
        <f t="shared" si="120"/>
        <v>1.0194607453257116</v>
      </c>
      <c r="I148" s="6">
        <f t="shared" si="118"/>
        <v>9.5781520935958025E-3</v>
      </c>
      <c r="J148" s="13">
        <v>3</v>
      </c>
      <c r="K148" s="13">
        <v>35</v>
      </c>
      <c r="L148" s="3">
        <f t="shared" si="75"/>
        <v>3.1612455545009209E-2</v>
      </c>
      <c r="M148" s="3">
        <f t="shared" si="76"/>
        <v>3.0324287640764325E-7</v>
      </c>
      <c r="N148" s="3">
        <f t="shared" si="77"/>
        <v>3.0324287640764325E-11</v>
      </c>
    </row>
    <row r="149" spans="1:17">
      <c r="A149" s="14" t="s">
        <v>135</v>
      </c>
      <c r="B149" s="14"/>
      <c r="C149" s="15">
        <v>42899</v>
      </c>
      <c r="D149" s="14">
        <v>10.5</v>
      </c>
      <c r="E149" s="14">
        <v>3.1</v>
      </c>
      <c r="F149" s="14">
        <v>25.5</v>
      </c>
      <c r="G149" s="14">
        <v>30</v>
      </c>
      <c r="H149" s="18">
        <f>1.00092+0.000773*G149+(-0.0000254*F149^1.5)+(-0.00000212*F149^2)</f>
        <v>1.0194607453257116</v>
      </c>
      <c r="I149" s="19">
        <f t="shared" ref="I149:I152" si="123">(1.80109+(-0.06975*F149)+(0.0067*F149^1.5)+(0.00242*G149))*0.01</f>
        <v>9.5781520935958025E-3</v>
      </c>
      <c r="J149" s="14">
        <v>3</v>
      </c>
      <c r="K149" s="14">
        <v>34</v>
      </c>
      <c r="L149" s="3">
        <f t="shared" si="75"/>
        <v>3.1063041210670817E-2</v>
      </c>
      <c r="M149" s="3">
        <f t="shared" si="76"/>
        <v>2.9797261251285803E-7</v>
      </c>
      <c r="N149" s="3">
        <f t="shared" si="77"/>
        <v>2.9797261251285804E-11</v>
      </c>
      <c r="O149" s="4">
        <f>(((E149*$H$5)/1000)*9.81)*10000</f>
        <v>310.23977658800214</v>
      </c>
      <c r="P149" s="12">
        <f>AVERAGE(N149:N152)</f>
        <v>3.0248734906608316E-11</v>
      </c>
      <c r="Q149" s="12">
        <f>STDEV(N149:N152)</f>
        <v>5.2131687286495632E-13</v>
      </c>
    </row>
    <row r="150" spans="1:17">
      <c r="D150" s="16">
        <f>D149</f>
        <v>10.5</v>
      </c>
      <c r="E150" s="16">
        <f t="shared" ref="E150" si="124">E149</f>
        <v>3.1</v>
      </c>
      <c r="F150" s="16">
        <v>25.5</v>
      </c>
      <c r="G150" s="16">
        <f>G149</f>
        <v>30</v>
      </c>
      <c r="H150" s="7">
        <f t="shared" ref="H150:H152" si="125">1.00092+0.000773*G150+(-0.0000254*F150^1.5)+(-0.00000212*F150^2)</f>
        <v>1.0194607453257116</v>
      </c>
      <c r="I150" s="6">
        <f t="shared" si="123"/>
        <v>9.5781520935958025E-3</v>
      </c>
      <c r="J150" s="13">
        <v>3</v>
      </c>
      <c r="K150" s="13">
        <v>34</v>
      </c>
      <c r="L150" s="3">
        <f t="shared" si="75"/>
        <v>3.1063041210670817E-2</v>
      </c>
      <c r="M150" s="3">
        <f t="shared" si="76"/>
        <v>2.9797261251285803E-7</v>
      </c>
      <c r="N150" s="3">
        <f t="shared" si="77"/>
        <v>2.9797261251285804E-11</v>
      </c>
    </row>
    <row r="151" spans="1:17">
      <c r="D151" s="16">
        <f t="shared" ref="D151:E151" si="126">D150</f>
        <v>10.5</v>
      </c>
      <c r="E151" s="16">
        <f t="shared" si="126"/>
        <v>3.1</v>
      </c>
      <c r="F151" s="16">
        <v>25.5</v>
      </c>
      <c r="G151" s="16">
        <f>G150</f>
        <v>30</v>
      </c>
      <c r="H151" s="7">
        <f t="shared" si="125"/>
        <v>1.0194607453257116</v>
      </c>
      <c r="I151" s="6">
        <f t="shared" si="123"/>
        <v>9.5781520935958025E-3</v>
      </c>
      <c r="J151" s="13">
        <v>3</v>
      </c>
      <c r="K151" s="13">
        <v>33</v>
      </c>
      <c r="L151" s="3">
        <f t="shared" si="75"/>
        <v>3.2004345489782059E-2</v>
      </c>
      <c r="M151" s="3">
        <f t="shared" si="76"/>
        <v>3.0700208561930833E-7</v>
      </c>
      <c r="N151" s="3">
        <f t="shared" si="77"/>
        <v>3.0700208561930834E-11</v>
      </c>
    </row>
    <row r="152" spans="1:17">
      <c r="D152" s="16">
        <f t="shared" ref="D152:E152" si="127">D151</f>
        <v>10.5</v>
      </c>
      <c r="E152" s="16">
        <f t="shared" si="127"/>
        <v>3.1</v>
      </c>
      <c r="F152" s="16">
        <v>25.5</v>
      </c>
      <c r="G152" s="16">
        <f>G151</f>
        <v>30</v>
      </c>
      <c r="H152" s="7">
        <f t="shared" si="125"/>
        <v>1.0194607453257116</v>
      </c>
      <c r="I152" s="6">
        <f t="shared" si="123"/>
        <v>9.5781520935958025E-3</v>
      </c>
      <c r="J152" s="13">
        <v>3</v>
      </c>
      <c r="K152" s="13">
        <v>33</v>
      </c>
      <c r="L152" s="3">
        <f t="shared" si="75"/>
        <v>3.2004345489782059E-2</v>
      </c>
      <c r="M152" s="3">
        <f t="shared" si="76"/>
        <v>3.0700208561930833E-7</v>
      </c>
      <c r="N152" s="3">
        <f t="shared" si="77"/>
        <v>3.0700208561930834E-11</v>
      </c>
    </row>
    <row r="153" spans="1:17">
      <c r="A153" s="14" t="s">
        <v>137</v>
      </c>
      <c r="B153" s="14"/>
      <c r="C153" s="15">
        <v>42899</v>
      </c>
      <c r="D153" s="14">
        <v>11.5</v>
      </c>
      <c r="E153" s="14">
        <v>3.1</v>
      </c>
      <c r="F153" s="14">
        <v>25.5</v>
      </c>
      <c r="G153" s="14">
        <v>30</v>
      </c>
      <c r="H153" s="18">
        <f>1.00092+0.000773*G153+(-0.0000254*F153^1.5)+(-0.00000212*F153^2)</f>
        <v>1.0194607453257116</v>
      </c>
      <c r="I153" s="19">
        <f t="shared" ref="I153:I156" si="128">(1.80109+(-0.06975*F153)+(0.0067*F153^1.5)+(0.00242*G153))*0.01</f>
        <v>9.5781520935958025E-3</v>
      </c>
      <c r="J153" s="14">
        <v>3</v>
      </c>
      <c r="K153" s="14">
        <v>44</v>
      </c>
      <c r="L153" s="3">
        <f t="shared" si="75"/>
        <v>2.6289283795178118E-2</v>
      </c>
      <c r="M153" s="3">
        <f t="shared" si="76"/>
        <v>2.5218028461586039E-7</v>
      </c>
      <c r="N153" s="3">
        <f t="shared" si="77"/>
        <v>2.521802846158604E-11</v>
      </c>
      <c r="O153" s="4">
        <f>(((E153*$H$5)/1000)*9.81)*10000</f>
        <v>310.23977658800214</v>
      </c>
      <c r="P153" s="12">
        <f>AVERAGE(N153:N156)</f>
        <v>2.4943919456568799E-11</v>
      </c>
      <c r="Q153" s="12">
        <f>STDEV(N153:N156)</f>
        <v>5.4821801003448067E-13</v>
      </c>
    </row>
    <row r="154" spans="1:17">
      <c r="D154" s="16">
        <f>D153</f>
        <v>11.5</v>
      </c>
      <c r="E154" s="16">
        <f t="shared" ref="E154" si="129">E153</f>
        <v>3.1</v>
      </c>
      <c r="F154" s="16">
        <v>25.5</v>
      </c>
      <c r="G154" s="16">
        <f>G153</f>
        <v>30</v>
      </c>
      <c r="H154" s="7">
        <f t="shared" ref="H154:H156" si="130">1.00092+0.000773*G154+(-0.0000254*F154^1.5)+(-0.00000212*F154^2)</f>
        <v>1.0194607453257116</v>
      </c>
      <c r="I154" s="6">
        <f t="shared" si="128"/>
        <v>9.5781520935958025E-3</v>
      </c>
      <c r="J154" s="13">
        <v>3</v>
      </c>
      <c r="K154" s="13">
        <v>44</v>
      </c>
      <c r="L154" s="3">
        <f t="shared" si="75"/>
        <v>2.6289283795178118E-2</v>
      </c>
      <c r="M154" s="3">
        <f t="shared" si="76"/>
        <v>2.5218028461586039E-7</v>
      </c>
      <c r="N154" s="3">
        <f t="shared" si="77"/>
        <v>2.521802846158604E-11</v>
      </c>
    </row>
    <row r="155" spans="1:17">
      <c r="D155" s="16">
        <f t="shared" ref="D155:E155" si="131">D154</f>
        <v>11.5</v>
      </c>
      <c r="E155" s="16">
        <f t="shared" si="131"/>
        <v>3.1</v>
      </c>
      <c r="F155" s="16">
        <v>25.5</v>
      </c>
      <c r="G155" s="16">
        <f>G154</f>
        <v>30</v>
      </c>
      <c r="H155" s="7">
        <f t="shared" si="130"/>
        <v>1.0194607453257116</v>
      </c>
      <c r="I155" s="6">
        <f t="shared" si="128"/>
        <v>9.5781520935958025E-3</v>
      </c>
      <c r="J155" s="13">
        <v>3</v>
      </c>
      <c r="K155" s="13">
        <v>46</v>
      </c>
      <c r="L155" s="3">
        <f t="shared" si="75"/>
        <v>2.5146271456257328E-2</v>
      </c>
      <c r="M155" s="3">
        <f t="shared" si="76"/>
        <v>2.4121592441517079E-7</v>
      </c>
      <c r="N155" s="3">
        <f t="shared" si="77"/>
        <v>2.4121592441517078E-11</v>
      </c>
    </row>
    <row r="156" spans="1:17">
      <c r="D156" s="16">
        <f t="shared" ref="D156:E156" si="132">D155</f>
        <v>11.5</v>
      </c>
      <c r="E156" s="16">
        <f t="shared" si="132"/>
        <v>3.1</v>
      </c>
      <c r="F156" s="16">
        <v>25.5</v>
      </c>
      <c r="G156" s="16">
        <f>G155</f>
        <v>30</v>
      </c>
      <c r="H156" s="7">
        <f t="shared" si="130"/>
        <v>1.0194607453257116</v>
      </c>
      <c r="I156" s="6">
        <f t="shared" si="128"/>
        <v>9.5781520935958025E-3</v>
      </c>
      <c r="J156" s="13">
        <v>3</v>
      </c>
      <c r="K156" s="13">
        <v>44</v>
      </c>
      <c r="L156" s="3">
        <f t="shared" si="75"/>
        <v>2.6289283795178118E-2</v>
      </c>
      <c r="M156" s="3">
        <f t="shared" si="76"/>
        <v>2.5218028461586039E-7</v>
      </c>
      <c r="N156" s="3">
        <f t="shared" si="77"/>
        <v>2.521802846158604E-11</v>
      </c>
    </row>
    <row r="157" spans="1:17">
      <c r="A157" s="14" t="s">
        <v>134</v>
      </c>
      <c r="B157" s="14"/>
      <c r="C157" s="15">
        <v>42899</v>
      </c>
      <c r="D157" s="14">
        <v>10.6</v>
      </c>
      <c r="E157" s="14">
        <v>3.3</v>
      </c>
      <c r="F157" s="14">
        <v>25.5</v>
      </c>
      <c r="G157" s="14">
        <v>30</v>
      </c>
      <c r="H157" s="18">
        <f>1.00092+0.000773*G157+(-0.0000254*F157^1.5)+(-0.00000212*F157^2)</f>
        <v>1.0194607453257116</v>
      </c>
      <c r="I157" s="19">
        <f t="shared" ref="I157:I160" si="133">(1.80109+(-0.06975*F157)+(0.0067*F157^1.5)+(0.00242*G157))*0.01</f>
        <v>9.5781520935958025E-3</v>
      </c>
      <c r="J157" s="14">
        <v>3</v>
      </c>
      <c r="K157" s="14">
        <v>32</v>
      </c>
      <c r="L157" s="3">
        <f t="shared" si="75"/>
        <v>3.12994878807809E-2</v>
      </c>
      <c r="M157" s="3">
        <f t="shared" si="76"/>
        <v>3.0024073016221633E-7</v>
      </c>
      <c r="N157" s="3">
        <f t="shared" si="77"/>
        <v>3.0024073016221634E-11</v>
      </c>
      <c r="O157" s="4">
        <f>(((E157*$H$5)/1000)*9.81)*10000</f>
        <v>330.25524604529255</v>
      </c>
      <c r="P157" s="12">
        <f>AVERAGE(N157:N160)</f>
        <v>2.8521085403852848E-11</v>
      </c>
      <c r="Q157" s="12">
        <f>STDEV(N157:N160)</f>
        <v>1.4189224717235964E-12</v>
      </c>
    </row>
    <row r="158" spans="1:17">
      <c r="D158" s="16">
        <f>D157</f>
        <v>10.6</v>
      </c>
      <c r="E158" s="16">
        <f t="shared" ref="E158" si="134">E157</f>
        <v>3.3</v>
      </c>
      <c r="F158" s="16">
        <v>25.5</v>
      </c>
      <c r="G158" s="16">
        <f>G157</f>
        <v>30</v>
      </c>
      <c r="H158" s="7">
        <f t="shared" ref="H158:H160" si="135">1.00092+0.000773*G158+(-0.0000254*F158^1.5)+(-0.00000212*F158^2)</f>
        <v>1.0194607453257116</v>
      </c>
      <c r="I158" s="6">
        <f t="shared" si="133"/>
        <v>9.5781520935958025E-3</v>
      </c>
      <c r="J158" s="13">
        <v>3</v>
      </c>
      <c r="K158" s="13">
        <v>36</v>
      </c>
      <c r="L158" s="3">
        <f t="shared" si="75"/>
        <v>2.7821767005138581E-2</v>
      </c>
      <c r="M158" s="3">
        <f t="shared" si="76"/>
        <v>2.6688064903308123E-7</v>
      </c>
      <c r="N158" s="3">
        <f t="shared" si="77"/>
        <v>2.6688064903308123E-11</v>
      </c>
    </row>
    <row r="159" spans="1:17">
      <c r="D159" s="16">
        <f t="shared" ref="D159:E159" si="136">D158</f>
        <v>10.6</v>
      </c>
      <c r="E159" s="16">
        <f t="shared" si="136"/>
        <v>3.3</v>
      </c>
      <c r="F159" s="16">
        <v>25.5</v>
      </c>
      <c r="G159" s="16">
        <f>G158</f>
        <v>30</v>
      </c>
      <c r="H159" s="7">
        <f t="shared" si="135"/>
        <v>1.0194607453257116</v>
      </c>
      <c r="I159" s="6">
        <f t="shared" si="133"/>
        <v>9.5781520935958025E-3</v>
      </c>
      <c r="J159" s="13">
        <v>3</v>
      </c>
      <c r="K159" s="13">
        <v>34</v>
      </c>
      <c r="L159" s="3">
        <f t="shared" si="75"/>
        <v>2.9458341534852616E-2</v>
      </c>
      <c r="M159" s="3">
        <f t="shared" si="76"/>
        <v>2.8257951074090957E-7</v>
      </c>
      <c r="N159" s="3">
        <f t="shared" si="77"/>
        <v>2.8257951074090956E-11</v>
      </c>
    </row>
    <row r="160" spans="1:17">
      <c r="D160" s="16">
        <f t="shared" ref="D160:E160" si="137">D159</f>
        <v>10.6</v>
      </c>
      <c r="E160" s="16">
        <f t="shared" si="137"/>
        <v>3.3</v>
      </c>
      <c r="F160" s="16">
        <v>25.5</v>
      </c>
      <c r="G160" s="16">
        <f>G159</f>
        <v>30</v>
      </c>
      <c r="H160" s="7">
        <f t="shared" si="135"/>
        <v>1.0194607453257116</v>
      </c>
      <c r="I160" s="6">
        <f t="shared" si="133"/>
        <v>9.5781520935958025E-3</v>
      </c>
      <c r="J160" s="13">
        <v>3</v>
      </c>
      <c r="K160" s="13">
        <v>33</v>
      </c>
      <c r="L160" s="3">
        <f t="shared" si="75"/>
        <v>3.0351018551060267E-2</v>
      </c>
      <c r="M160" s="3">
        <f t="shared" si="76"/>
        <v>2.9114252621790675E-7</v>
      </c>
      <c r="N160" s="3">
        <f t="shared" si="77"/>
        <v>2.9114252621790673E-11</v>
      </c>
    </row>
    <row r="161" spans="1:17">
      <c r="A161" s="14" t="s">
        <v>82</v>
      </c>
      <c r="B161" s="14"/>
      <c r="C161" s="15">
        <v>42899</v>
      </c>
      <c r="D161" s="14">
        <v>11</v>
      </c>
      <c r="E161" s="14">
        <v>3.4</v>
      </c>
      <c r="F161" s="14">
        <v>25.5</v>
      </c>
      <c r="G161" s="14">
        <v>30</v>
      </c>
      <c r="H161" s="18">
        <f>1.00092+0.000773*G161+(-0.0000254*F161^1.5)+(-0.00000212*F161^2)</f>
        <v>1.0194607453257116</v>
      </c>
      <c r="I161" s="19">
        <f t="shared" ref="I161:I164" si="138">(1.80109+(-0.06975*F161)+(0.0067*F161^1.5)+(0.00242*G161))*0.01</f>
        <v>9.5781520935958025E-3</v>
      </c>
      <c r="J161" s="14">
        <v>3</v>
      </c>
      <c r="K161" s="14">
        <v>41</v>
      </c>
      <c r="L161" s="3">
        <f t="shared" si="75"/>
        <v>2.4605103490914632E-2</v>
      </c>
      <c r="M161" s="3">
        <f t="shared" si="76"/>
        <v>2.3602476391843111E-7</v>
      </c>
      <c r="N161" s="3">
        <f t="shared" si="77"/>
        <v>2.360247639184311E-11</v>
      </c>
      <c r="O161" s="4">
        <f>(((E161*$H$5)/1000)*9.81)*10000</f>
        <v>340.26298077393784</v>
      </c>
      <c r="P161" s="12">
        <f>AVERAGE(N161:N164)</f>
        <v>2.3187538061034129E-11</v>
      </c>
      <c r="Q161" s="12">
        <f>STDEV(N161:N164)</f>
        <v>5.2670357197592321E-13</v>
      </c>
    </row>
    <row r="162" spans="1:17">
      <c r="D162" s="16">
        <f>D161</f>
        <v>11</v>
      </c>
      <c r="E162" s="16">
        <f t="shared" ref="E162" si="139">E161</f>
        <v>3.4</v>
      </c>
      <c r="F162" s="16">
        <v>25.5</v>
      </c>
      <c r="G162" s="16">
        <f>G161</f>
        <v>30</v>
      </c>
      <c r="H162" s="7">
        <f t="shared" ref="H162:H164" si="140">1.00092+0.000773*G162+(-0.0000254*F162^1.5)+(-0.00000212*F162^2)</f>
        <v>1.0194607453257116</v>
      </c>
      <c r="I162" s="6">
        <f t="shared" si="138"/>
        <v>9.5781520935958025E-3</v>
      </c>
      <c r="J162" s="13">
        <v>3</v>
      </c>
      <c r="K162" s="13">
        <v>42</v>
      </c>
      <c r="L162" s="3">
        <f t="shared" si="75"/>
        <v>2.4019267693511901E-2</v>
      </c>
      <c r="M162" s="3">
        <f t="shared" si="76"/>
        <v>2.3040512668227798E-7</v>
      </c>
      <c r="N162" s="3">
        <f t="shared" si="77"/>
        <v>2.3040512668227799E-11</v>
      </c>
    </row>
    <row r="163" spans="1:17">
      <c r="D163" s="16">
        <f t="shared" ref="D163:E163" si="141">D162</f>
        <v>11</v>
      </c>
      <c r="E163" s="16">
        <f t="shared" si="141"/>
        <v>3.4</v>
      </c>
      <c r="F163" s="16">
        <v>25.5</v>
      </c>
      <c r="G163" s="16">
        <f>G162</f>
        <v>30</v>
      </c>
      <c r="H163" s="7">
        <f t="shared" si="140"/>
        <v>1.0194607453257116</v>
      </c>
      <c r="I163" s="6">
        <f t="shared" si="138"/>
        <v>9.5781520935958025E-3</v>
      </c>
      <c r="J163" s="13">
        <v>3</v>
      </c>
      <c r="K163" s="13">
        <v>43</v>
      </c>
      <c r="L163" s="3">
        <f t="shared" si="75"/>
        <v>2.3460680072732557E-2</v>
      </c>
      <c r="M163" s="3">
        <f t="shared" si="76"/>
        <v>2.2504686792222503E-7</v>
      </c>
      <c r="N163" s="3">
        <f t="shared" si="77"/>
        <v>2.2504686792222503E-11</v>
      </c>
    </row>
    <row r="164" spans="1:17">
      <c r="D164" s="16">
        <f t="shared" ref="D164:E164" si="142">D163</f>
        <v>11</v>
      </c>
      <c r="E164" s="16">
        <f t="shared" si="142"/>
        <v>3.4</v>
      </c>
      <c r="F164" s="16">
        <v>25.5</v>
      </c>
      <c r="G164" s="16">
        <f>G163</f>
        <v>30</v>
      </c>
      <c r="H164" s="7">
        <f t="shared" si="140"/>
        <v>1.0194607453257116</v>
      </c>
      <c r="I164" s="6">
        <f t="shared" si="138"/>
        <v>9.5781520935958025E-3</v>
      </c>
      <c r="J164" s="13">
        <v>3</v>
      </c>
      <c r="K164" s="13">
        <v>41</v>
      </c>
      <c r="L164" s="3">
        <f t="shared" si="75"/>
        <v>2.4605103490914632E-2</v>
      </c>
      <c r="M164" s="3">
        <f t="shared" si="76"/>
        <v>2.3602476391843111E-7</v>
      </c>
      <c r="N164" s="3">
        <f t="shared" si="77"/>
        <v>2.360247639184311E-11</v>
      </c>
    </row>
    <row r="165" spans="1:17">
      <c r="A165" s="14" t="s">
        <v>124</v>
      </c>
      <c r="B165" s="14"/>
      <c r="C165" s="15">
        <v>42899</v>
      </c>
      <c r="D165" s="14">
        <v>13.5</v>
      </c>
      <c r="E165" s="14">
        <v>3</v>
      </c>
      <c r="F165" s="14">
        <v>25.5</v>
      </c>
      <c r="G165" s="14">
        <v>30</v>
      </c>
      <c r="H165" s="18">
        <f>1.00092+0.000773*G165+(-0.0000254*F165^1.5)+(-0.00000212*F165^2)</f>
        <v>1.0194607453257116</v>
      </c>
      <c r="I165" s="19">
        <f t="shared" ref="I165:I168" si="143">(1.80109+(-0.06975*F165)+(0.0067*F165^1.5)+(0.00242*G165))*0.01</f>
        <v>9.5781520935958025E-3</v>
      </c>
      <c r="J165" s="14">
        <v>3</v>
      </c>
      <c r="K165" s="14">
        <v>54</v>
      </c>
      <c r="L165" s="3">
        <f t="shared" si="75"/>
        <v>2.5984480504799241E-2</v>
      </c>
      <c r="M165" s="3">
        <f t="shared" si="76"/>
        <v>2.4925645522900981E-7</v>
      </c>
      <c r="N165" s="3">
        <f t="shared" si="77"/>
        <v>2.4925645522900981E-11</v>
      </c>
      <c r="O165" s="4">
        <f>(((E165*$H$5)/1000)*9.81)*10000</f>
        <v>300.23204185935685</v>
      </c>
      <c r="P165" s="12">
        <f>AVERAGE(N165:N168)</f>
        <v>2.4724047782611788E-11</v>
      </c>
      <c r="Q165" s="12">
        <f>STDEV(N165:N168)</f>
        <v>9.456746185093179E-13</v>
      </c>
    </row>
    <row r="166" spans="1:17">
      <c r="D166" s="16">
        <f>D165</f>
        <v>13.5</v>
      </c>
      <c r="E166" s="16">
        <f t="shared" ref="E166" si="144">E165</f>
        <v>3</v>
      </c>
      <c r="F166" s="16">
        <v>25.5</v>
      </c>
      <c r="G166" s="16">
        <f>G165</f>
        <v>30</v>
      </c>
      <c r="H166" s="7">
        <f t="shared" ref="H166:H168" si="145">1.00092+0.000773*G166+(-0.0000254*F166^1.5)+(-0.00000212*F166^2)</f>
        <v>1.0194607453257116</v>
      </c>
      <c r="I166" s="6">
        <f t="shared" si="143"/>
        <v>9.5781520935958025E-3</v>
      </c>
      <c r="J166" s="13">
        <v>3</v>
      </c>
      <c r="K166" s="13">
        <v>55</v>
      </c>
      <c r="L166" s="3">
        <f t="shared" si="75"/>
        <v>2.5512035404711982E-2</v>
      </c>
      <c r="M166" s="3">
        <f t="shared" si="76"/>
        <v>2.4472451967939149E-7</v>
      </c>
      <c r="N166" s="3">
        <f t="shared" si="77"/>
        <v>2.4472451967939149E-11</v>
      </c>
    </row>
    <row r="167" spans="1:17">
      <c r="D167" s="16">
        <f t="shared" ref="D167:E167" si="146">D166</f>
        <v>13.5</v>
      </c>
      <c r="E167" s="16">
        <f t="shared" si="146"/>
        <v>3</v>
      </c>
      <c r="F167" s="16">
        <v>25.5</v>
      </c>
      <c r="G167" s="16">
        <f>G166</f>
        <v>30</v>
      </c>
      <c r="H167" s="7">
        <f t="shared" si="145"/>
        <v>1.0194607453257116</v>
      </c>
      <c r="I167" s="6">
        <f t="shared" si="143"/>
        <v>9.5781520935958025E-3</v>
      </c>
      <c r="J167" s="13">
        <v>3</v>
      </c>
      <c r="K167" s="13">
        <v>57</v>
      </c>
      <c r="L167" s="3">
        <f t="shared" si="75"/>
        <v>2.4616876267704545E-2</v>
      </c>
      <c r="M167" s="3">
        <f t="shared" si="76"/>
        <v>2.3613769442748302E-7</v>
      </c>
      <c r="N167" s="3">
        <f t="shared" si="77"/>
        <v>2.3613769442748301E-11</v>
      </c>
    </row>
    <row r="168" spans="1:17">
      <c r="D168" s="16">
        <f t="shared" ref="D168:E168" si="147">D167</f>
        <v>13.5</v>
      </c>
      <c r="E168" s="16">
        <f t="shared" si="147"/>
        <v>3</v>
      </c>
      <c r="F168" s="16">
        <v>25.5</v>
      </c>
      <c r="G168" s="16">
        <f>G167</f>
        <v>30</v>
      </c>
      <c r="H168" s="7">
        <f t="shared" si="145"/>
        <v>1.0194607453257116</v>
      </c>
      <c r="I168" s="6">
        <f t="shared" si="143"/>
        <v>9.5781520935958025E-3</v>
      </c>
      <c r="J168" s="13">
        <v>3</v>
      </c>
      <c r="K168" s="13">
        <v>52</v>
      </c>
      <c r="L168" s="3">
        <f t="shared" si="75"/>
        <v>2.6983883601137675E-2</v>
      </c>
      <c r="M168" s="3">
        <f t="shared" si="76"/>
        <v>2.5884324196858716E-7</v>
      </c>
      <c r="N168" s="3">
        <f t="shared" si="77"/>
        <v>2.5884324196858718E-11</v>
      </c>
    </row>
    <row r="169" spans="1:17">
      <c r="A169" s="14" t="s">
        <v>125</v>
      </c>
      <c r="B169" s="14"/>
      <c r="C169" s="15">
        <v>42899</v>
      </c>
      <c r="D169" s="14">
        <v>11</v>
      </c>
      <c r="E169" s="14">
        <v>3.5</v>
      </c>
      <c r="F169" s="14">
        <v>25.5</v>
      </c>
      <c r="G169" s="14">
        <v>30</v>
      </c>
      <c r="H169" s="18">
        <f>1.00092+0.000773*G169+(-0.0000254*F169^1.5)+(-0.00000212*F169^2)</f>
        <v>1.0194607453257116</v>
      </c>
      <c r="I169" s="19">
        <f t="shared" ref="I169:I172" si="148">(1.80109+(-0.06975*F169)+(0.0067*F169^1.5)+(0.00242*G169))*0.01</f>
        <v>9.5781520935958025E-3</v>
      </c>
      <c r="J169" s="14">
        <v>3</v>
      </c>
      <c r="K169" s="14">
        <v>31</v>
      </c>
      <c r="L169" s="3">
        <f t="shared" si="75"/>
        <v>3.1612455545009216E-2</v>
      </c>
      <c r="M169" s="3">
        <f t="shared" si="76"/>
        <v>3.0324287640764335E-7</v>
      </c>
      <c r="N169" s="3">
        <f t="shared" si="77"/>
        <v>3.0324287640764338E-11</v>
      </c>
      <c r="O169" s="4">
        <f>(((E169*$H$5)/1000)*9.81)*10000</f>
        <v>350.27071550258302</v>
      </c>
      <c r="P169" s="12">
        <f>AVERAGE(N169:N172)</f>
        <v>3.0576990037770702E-11</v>
      </c>
      <c r="Q169" s="12">
        <f>STDEV(N169:N172)</f>
        <v>5.0540479401273444E-13</v>
      </c>
    </row>
    <row r="170" spans="1:17">
      <c r="D170" s="16">
        <f>D169</f>
        <v>11</v>
      </c>
      <c r="E170" s="16">
        <f t="shared" ref="E170" si="149">E169</f>
        <v>3.5</v>
      </c>
      <c r="F170" s="16">
        <v>25.5</v>
      </c>
      <c r="G170" s="16">
        <f>G169</f>
        <v>30</v>
      </c>
      <c r="H170" s="7">
        <f t="shared" ref="H170:H172" si="150">1.00092+0.000773*G170+(-0.0000254*F170^1.5)+(-0.00000212*F170^2)</f>
        <v>1.0194607453257116</v>
      </c>
      <c r="I170" s="6">
        <f t="shared" si="148"/>
        <v>9.5781520935958025E-3</v>
      </c>
      <c r="J170" s="13">
        <v>3</v>
      </c>
      <c r="K170" s="13">
        <v>31</v>
      </c>
      <c r="L170" s="3">
        <f t="shared" si="75"/>
        <v>3.1612455545009216E-2</v>
      </c>
      <c r="M170" s="3">
        <f t="shared" si="76"/>
        <v>3.0324287640764335E-7</v>
      </c>
      <c r="N170" s="3">
        <f t="shared" si="77"/>
        <v>3.0324287640764338E-11</v>
      </c>
    </row>
    <row r="171" spans="1:17">
      <c r="D171" s="16">
        <f t="shared" ref="D171:E171" si="151">D170</f>
        <v>11</v>
      </c>
      <c r="E171" s="16">
        <f t="shared" si="151"/>
        <v>3.5</v>
      </c>
      <c r="F171" s="16">
        <v>25.5</v>
      </c>
      <c r="G171" s="16">
        <f>G170</f>
        <v>30</v>
      </c>
      <c r="H171" s="7">
        <f t="shared" si="150"/>
        <v>1.0194607453257116</v>
      </c>
      <c r="I171" s="6">
        <f t="shared" si="148"/>
        <v>9.5781520935958025E-3</v>
      </c>
      <c r="J171" s="13">
        <v>3</v>
      </c>
      <c r="K171" s="13">
        <v>31</v>
      </c>
      <c r="L171" s="3">
        <f t="shared" si="75"/>
        <v>3.1612455545009216E-2</v>
      </c>
      <c r="M171" s="3">
        <f t="shared" si="76"/>
        <v>3.0324287640764335E-7</v>
      </c>
      <c r="N171" s="3">
        <f t="shared" si="77"/>
        <v>3.0324287640764338E-11</v>
      </c>
    </row>
    <row r="172" spans="1:17">
      <c r="D172" s="16">
        <f t="shared" ref="D172:E172" si="152">D171</f>
        <v>11</v>
      </c>
      <c r="E172" s="16">
        <f t="shared" si="152"/>
        <v>3.5</v>
      </c>
      <c r="F172" s="16">
        <v>25.5</v>
      </c>
      <c r="G172" s="16">
        <f>G171</f>
        <v>30</v>
      </c>
      <c r="H172" s="7">
        <f t="shared" si="150"/>
        <v>1.0194607453257116</v>
      </c>
      <c r="I172" s="6">
        <f t="shared" si="148"/>
        <v>9.5781520935958025E-3</v>
      </c>
      <c r="J172" s="13">
        <v>3</v>
      </c>
      <c r="K172" s="13">
        <v>30</v>
      </c>
      <c r="L172" s="3">
        <f t="shared" si="75"/>
        <v>3.2666204063176191E-2</v>
      </c>
      <c r="M172" s="3">
        <f t="shared" si="76"/>
        <v>3.133509722878981E-7</v>
      </c>
      <c r="N172" s="3">
        <f t="shared" si="77"/>
        <v>3.1335097228789807E-11</v>
      </c>
    </row>
    <row r="173" spans="1:17">
      <c r="A173" s="14" t="s">
        <v>132</v>
      </c>
      <c r="B173" s="14"/>
      <c r="C173" s="15">
        <v>42899</v>
      </c>
      <c r="D173" s="14">
        <v>10.5</v>
      </c>
      <c r="E173" s="14">
        <v>3.4</v>
      </c>
      <c r="F173" s="14">
        <v>25.5</v>
      </c>
      <c r="G173" s="14">
        <v>30</v>
      </c>
      <c r="H173" s="18">
        <f>1.00092+0.000773*G173+(-0.0000254*F173^1.5)+(-0.00000212*F173^2)</f>
        <v>1.0194607453257116</v>
      </c>
      <c r="I173" s="19">
        <f t="shared" ref="I173:I176" si="153">(1.80109+(-0.06975*F173)+(0.0067*F173^1.5)+(0.00242*G173))*0.01</f>
        <v>9.5781520935958025E-3</v>
      </c>
      <c r="J173" s="14">
        <v>3</v>
      </c>
      <c r="K173" s="14">
        <v>80</v>
      </c>
      <c r="L173" s="3">
        <f t="shared" si="75"/>
        <v>1.2036928469134943E-2</v>
      </c>
      <c r="M173" s="3">
        <f t="shared" si="76"/>
        <v>1.1546438734873251E-7</v>
      </c>
      <c r="N173" s="3">
        <f t="shared" si="77"/>
        <v>1.1546438734873252E-11</v>
      </c>
      <c r="O173" s="4">
        <f>(((E173*$H$5)/1000)*9.81)*10000</f>
        <v>340.26298077393784</v>
      </c>
      <c r="P173" s="12">
        <f>AVERAGE(N173:N176)</f>
        <v>1.1683264477360885E-11</v>
      </c>
      <c r="Q173" s="12">
        <f>STDEV(N173:N176)</f>
        <v>6.6969754773495397E-13</v>
      </c>
    </row>
    <row r="174" spans="1:17">
      <c r="D174" s="16">
        <f>D173</f>
        <v>10.5</v>
      </c>
      <c r="E174" s="16">
        <f t="shared" ref="E174" si="154">E173</f>
        <v>3.4</v>
      </c>
      <c r="F174" s="16">
        <v>25.5</v>
      </c>
      <c r="G174" s="16">
        <f>G173</f>
        <v>30</v>
      </c>
      <c r="H174" s="7">
        <f t="shared" ref="H174:H176" si="155">1.00092+0.000773*G174+(-0.0000254*F174^1.5)+(-0.00000212*F174^2)</f>
        <v>1.0194607453257116</v>
      </c>
      <c r="I174" s="6">
        <f t="shared" si="153"/>
        <v>9.5781520935958025E-3</v>
      </c>
      <c r="J174" s="13">
        <v>3</v>
      </c>
      <c r="K174" s="13">
        <v>81</v>
      </c>
      <c r="L174" s="3">
        <f t="shared" ref="L174:L180" si="156">(J174*D174)/(E174*$X$8*K174)</f>
        <v>1.1888324413960438E-2</v>
      </c>
      <c r="M174" s="3">
        <f t="shared" ref="M174:M180" si="157">(L174*$I$5)/($H$5*$X$11)</f>
        <v>1.140389010851679E-7</v>
      </c>
      <c r="N174" s="3">
        <f t="shared" ref="N174:N180" si="158">M174/10000</f>
        <v>1.140389010851679E-11</v>
      </c>
    </row>
    <row r="175" spans="1:17">
      <c r="D175" s="16">
        <f t="shared" ref="D175:E175" si="159">D174</f>
        <v>10.5</v>
      </c>
      <c r="E175" s="16">
        <f t="shared" si="159"/>
        <v>3.4</v>
      </c>
      <c r="F175" s="16">
        <v>25.5</v>
      </c>
      <c r="G175" s="16">
        <f>G174</f>
        <v>30</v>
      </c>
      <c r="H175" s="7">
        <f t="shared" si="155"/>
        <v>1.0194607453257116</v>
      </c>
      <c r="I175" s="6">
        <f t="shared" si="153"/>
        <v>9.5781520935958025E-3</v>
      </c>
      <c r="J175" s="13">
        <v>3</v>
      </c>
      <c r="K175" s="13">
        <v>83</v>
      </c>
      <c r="L175" s="3">
        <f t="shared" si="156"/>
        <v>1.160185876543127E-2</v>
      </c>
      <c r="M175" s="3">
        <f t="shared" si="157"/>
        <v>1.1129097575781447E-7</v>
      </c>
      <c r="N175" s="3">
        <f t="shared" si="158"/>
        <v>1.1129097575781446E-11</v>
      </c>
    </row>
    <row r="176" spans="1:17">
      <c r="D176" s="16">
        <f t="shared" ref="D176:E176" si="160">D175</f>
        <v>10.5</v>
      </c>
      <c r="E176" s="16">
        <f t="shared" si="160"/>
        <v>3.4</v>
      </c>
      <c r="F176" s="16">
        <v>25.5</v>
      </c>
      <c r="G176" s="16">
        <f>G175</f>
        <v>30</v>
      </c>
      <c r="H176" s="7">
        <f t="shared" si="155"/>
        <v>1.0194607453257116</v>
      </c>
      <c r="I176" s="6">
        <f t="shared" si="153"/>
        <v>9.5781520935958025E-3</v>
      </c>
      <c r="J176" s="13">
        <v>3</v>
      </c>
      <c r="K176" s="13">
        <v>73</v>
      </c>
      <c r="L176" s="3">
        <f t="shared" si="156"/>
        <v>1.3191154486723224E-2</v>
      </c>
      <c r="M176" s="3">
        <f t="shared" si="157"/>
        <v>1.2653631490272056E-7</v>
      </c>
      <c r="N176" s="3">
        <f t="shared" si="158"/>
        <v>1.2653631490272056E-11</v>
      </c>
    </row>
    <row r="177" spans="1:17">
      <c r="A177" s="14" t="s">
        <v>133</v>
      </c>
      <c r="B177" s="14"/>
      <c r="C177" s="15">
        <v>42899</v>
      </c>
      <c r="D177" s="14">
        <v>8.6999999999999993</v>
      </c>
      <c r="E177" s="14">
        <v>3.1</v>
      </c>
      <c r="F177" s="14">
        <v>25.5</v>
      </c>
      <c r="G177" s="14">
        <v>30</v>
      </c>
      <c r="H177" s="18">
        <f>1.00092+0.000773*G177+(-0.0000254*F177^1.5)+(-0.00000212*F177^2)</f>
        <v>1.0194607453257116</v>
      </c>
      <c r="I177" s="19">
        <f t="shared" ref="I177:I180" si="161">(1.80109+(-0.06975*F177)+(0.0067*F177^1.5)+(0.00242*G177))*0.01</f>
        <v>9.5781520935958025E-3</v>
      </c>
      <c r="J177" s="14">
        <v>3</v>
      </c>
      <c r="K177" s="14">
        <v>78</v>
      </c>
      <c r="L177" s="3">
        <f t="shared" si="156"/>
        <v>1.1219105726637884E-2</v>
      </c>
      <c r="M177" s="3">
        <f t="shared" si="157"/>
        <v>1.0761941243138388E-7</v>
      </c>
      <c r="N177" s="3">
        <f t="shared" si="158"/>
        <v>1.0761941243138388E-11</v>
      </c>
      <c r="O177" s="4">
        <f>(((E177*$H$5)/1000)*9.81)*10000</f>
        <v>310.23977658800214</v>
      </c>
      <c r="P177" s="12">
        <f>AVERAGE(N177:N180)</f>
        <v>1.1019783695291055E-11</v>
      </c>
      <c r="Q177" s="12">
        <f>STDEV(N177:N180)</f>
        <v>4.0053410947774782E-13</v>
      </c>
    </row>
    <row r="178" spans="1:17">
      <c r="D178" s="16">
        <f>D177</f>
        <v>8.6999999999999993</v>
      </c>
      <c r="E178" s="16">
        <f t="shared" ref="E178" si="162">E177</f>
        <v>3.1</v>
      </c>
      <c r="F178" s="16">
        <v>25.5</v>
      </c>
      <c r="G178" s="16">
        <f>G177</f>
        <v>30</v>
      </c>
      <c r="H178" s="7">
        <f t="shared" ref="H178:H180" si="163">1.00092+0.000773*G178+(-0.0000254*F178^1.5)+(-0.00000212*F178^2)</f>
        <v>1.0194607453257116</v>
      </c>
      <c r="I178" s="6">
        <f t="shared" si="161"/>
        <v>9.5781520935958025E-3</v>
      </c>
      <c r="J178" s="13">
        <v>3</v>
      </c>
      <c r="K178" s="13">
        <v>75</v>
      </c>
      <c r="L178" s="3">
        <f t="shared" si="156"/>
        <v>1.1667869955703399E-2</v>
      </c>
      <c r="M178" s="3">
        <f t="shared" si="157"/>
        <v>1.1192418892863924E-7</v>
      </c>
      <c r="N178" s="3">
        <f t="shared" si="158"/>
        <v>1.1192418892863924E-11</v>
      </c>
    </row>
    <row r="179" spans="1:17">
      <c r="D179" s="16">
        <f t="shared" ref="D179:E179" si="164">D178</f>
        <v>8.6999999999999993</v>
      </c>
      <c r="E179" s="16">
        <f t="shared" si="164"/>
        <v>3.1</v>
      </c>
      <c r="F179" s="16">
        <v>25.5</v>
      </c>
      <c r="G179" s="16">
        <f>G178</f>
        <v>30</v>
      </c>
      <c r="H179" s="7">
        <f t="shared" si="163"/>
        <v>1.0194607453257116</v>
      </c>
      <c r="I179" s="6">
        <f t="shared" si="161"/>
        <v>9.5781520935958025E-3</v>
      </c>
      <c r="J179" s="13">
        <v>3</v>
      </c>
      <c r="K179" s="13">
        <v>79</v>
      </c>
      <c r="L179" s="3">
        <f t="shared" si="156"/>
        <v>1.1077091730098165E-2</v>
      </c>
      <c r="M179" s="3">
        <f t="shared" si="157"/>
        <v>1.0625714138794865E-7</v>
      </c>
      <c r="N179" s="3">
        <f t="shared" si="158"/>
        <v>1.0625714138794865E-11</v>
      </c>
    </row>
    <row r="180" spans="1:17">
      <c r="D180" s="16">
        <f t="shared" ref="D180:E180" si="165">D179</f>
        <v>8.6999999999999993</v>
      </c>
      <c r="E180" s="16">
        <f t="shared" si="165"/>
        <v>3.1</v>
      </c>
      <c r="F180" s="16">
        <v>25.5</v>
      </c>
      <c r="G180" s="16">
        <f>G179</f>
        <v>30</v>
      </c>
      <c r="H180" s="7">
        <f t="shared" si="163"/>
        <v>1.0194607453257116</v>
      </c>
      <c r="I180" s="6">
        <f t="shared" si="161"/>
        <v>9.5781520935958025E-3</v>
      </c>
      <c r="J180" s="13">
        <v>3</v>
      </c>
      <c r="K180" s="13">
        <v>73</v>
      </c>
      <c r="L180" s="3">
        <f t="shared" si="156"/>
        <v>1.1987537625722669E-2</v>
      </c>
      <c r="M180" s="3">
        <f t="shared" si="157"/>
        <v>1.1499060506367044E-7</v>
      </c>
      <c r="N180" s="3">
        <f t="shared" si="158"/>
        <v>1.1499060506367045E-11</v>
      </c>
    </row>
    <row r="656" spans="21:21">
      <c r="U656" t="s">
        <v>66</v>
      </c>
    </row>
  </sheetData>
  <pageMargins left="0.7" right="0.7" top="0.75" bottom="0.75" header="0.3" footer="0.3"/>
  <pageSetup paperSize="26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E14" sqref="E14"/>
    </sheetView>
  </sheetViews>
  <sheetFormatPr defaultRowHeight="14.4"/>
  <sheetData>
    <row r="1" spans="1:5">
      <c r="A1" t="s">
        <v>113</v>
      </c>
    </row>
    <row r="4" spans="1:5">
      <c r="D4" t="s">
        <v>114</v>
      </c>
    </row>
    <row r="5" spans="1:5">
      <c r="D5" t="s">
        <v>111</v>
      </c>
      <c r="E5" t="s">
        <v>112</v>
      </c>
    </row>
    <row r="6" spans="1:5">
      <c r="D6">
        <f>PI()*(49)</f>
        <v>153.93804002589985</v>
      </c>
      <c r="E6">
        <f>PI()*(9.5^2)</f>
        <v>283.5287369864788</v>
      </c>
    </row>
    <row r="11" spans="1:5">
      <c r="B11" t="s">
        <v>111</v>
      </c>
      <c r="C11" t="s">
        <v>112</v>
      </c>
    </row>
    <row r="12" spans="1:5">
      <c r="B12">
        <v>73.334999999999994</v>
      </c>
      <c r="C12">
        <f>B12*E6/D6</f>
        <v>135.0710969387755</v>
      </c>
    </row>
    <row r="13" spans="1:5">
      <c r="B13">
        <v>6.6669999999999998</v>
      </c>
      <c r="C13">
        <f>B13*E6/D6</f>
        <v>12.279525510204081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workbookViewId="0">
      <selection activeCell="G37" sqref="G37"/>
    </sheetView>
  </sheetViews>
  <sheetFormatPr defaultColWidth="12.44140625" defaultRowHeight="13.2"/>
  <cols>
    <col min="1" max="1" width="11.33203125" style="2" customWidth="1"/>
    <col min="2" max="8" width="12.44140625" style="2" customWidth="1"/>
    <col min="9" max="9" width="11" style="2" bestFit="1" customWidth="1"/>
    <col min="10" max="16384" width="12.44140625" style="2"/>
  </cols>
  <sheetData>
    <row r="1" spans="1:7" s="11" customFormat="1" ht="27" customHeight="1">
      <c r="A1" s="11" t="s">
        <v>64</v>
      </c>
    </row>
    <row r="3" spans="1:7">
      <c r="A3" s="10" t="s">
        <v>63</v>
      </c>
      <c r="D3" s="10" t="s">
        <v>62</v>
      </c>
    </row>
    <row r="5" spans="1:7">
      <c r="A5" s="2" t="s">
        <v>61</v>
      </c>
      <c r="D5" s="2" t="s">
        <v>60</v>
      </c>
      <c r="G5" s="2" t="s">
        <v>59</v>
      </c>
    </row>
    <row r="6" spans="1:7">
      <c r="G6" s="2" t="s">
        <v>58</v>
      </c>
    </row>
    <row r="7" spans="1:7">
      <c r="A7" s="2" t="s">
        <v>54</v>
      </c>
      <c r="D7" s="2" t="s">
        <v>57</v>
      </c>
      <c r="G7" s="2" t="s">
        <v>56</v>
      </c>
    </row>
    <row r="8" spans="1:7">
      <c r="A8" s="2" t="s">
        <v>55</v>
      </c>
      <c r="D8" s="2" t="s">
        <v>54</v>
      </c>
      <c r="G8" s="2" t="s">
        <v>53</v>
      </c>
    </row>
    <row r="9" spans="1:7">
      <c r="A9" s="2" t="s">
        <v>52</v>
      </c>
      <c r="D9" s="2" t="s">
        <v>51</v>
      </c>
    </row>
    <row r="10" spans="1:7">
      <c r="A10" s="2" t="s">
        <v>50</v>
      </c>
      <c r="D10" s="2" t="s">
        <v>49</v>
      </c>
    </row>
    <row r="11" spans="1:7">
      <c r="A11" s="2" t="s">
        <v>48</v>
      </c>
      <c r="D11" s="2" t="s">
        <v>47</v>
      </c>
    </row>
    <row r="12" spans="1:7">
      <c r="A12" s="2" t="s">
        <v>46</v>
      </c>
    </row>
    <row r="14" spans="1:7">
      <c r="A14" s="10" t="s">
        <v>45</v>
      </c>
    </row>
    <row r="16" spans="1:7">
      <c r="B16" s="5" t="s">
        <v>44</v>
      </c>
      <c r="C16" s="9">
        <v>22.2</v>
      </c>
      <c r="D16" s="2" t="s">
        <v>43</v>
      </c>
    </row>
    <row r="17" spans="1:12">
      <c r="B17" s="5" t="s">
        <v>42</v>
      </c>
      <c r="C17" s="8">
        <v>30</v>
      </c>
      <c r="D17" s="2" t="s">
        <v>41</v>
      </c>
    </row>
    <row r="18" spans="1:12">
      <c r="B18" s="5" t="s">
        <v>40</v>
      </c>
      <c r="C18" s="9">
        <v>3.5</v>
      </c>
      <c r="D18" s="2" t="s">
        <v>12</v>
      </c>
    </row>
    <row r="19" spans="1:12">
      <c r="B19" s="5" t="s">
        <v>39</v>
      </c>
      <c r="C19" s="8">
        <v>15.4</v>
      </c>
      <c r="D19" s="2" t="s">
        <v>12</v>
      </c>
    </row>
    <row r="21" spans="1:12">
      <c r="B21" s="5" t="s">
        <v>38</v>
      </c>
      <c r="C21" s="7">
        <f>1.00092+0.000773*C17+(-0.0000254*C16^1.5)+(-0.00000212*C16^2)</f>
        <v>1.0204083527985053</v>
      </c>
      <c r="D21" s="2" t="s">
        <v>37</v>
      </c>
    </row>
    <row r="22" spans="1:12">
      <c r="B22" s="5" t="s">
        <v>36</v>
      </c>
      <c r="C22" s="6">
        <f>(1.80109+(-0.06975*C16)+(0.0067*C16^1.5)+(0.00242*C17))*0.01</f>
        <v>1.0260564129927326E-2</v>
      </c>
      <c r="D22" s="2" t="s">
        <v>35</v>
      </c>
    </row>
    <row r="23" spans="1:12">
      <c r="B23" s="5" t="s">
        <v>34</v>
      </c>
      <c r="C23" s="4">
        <f>PI()*(C18/2)^2</f>
        <v>9.6211275016187408</v>
      </c>
      <c r="D23" s="2" t="s">
        <v>7</v>
      </c>
    </row>
    <row r="24" spans="1:12">
      <c r="B24" s="5" t="s">
        <v>33</v>
      </c>
      <c r="C24" s="4">
        <f>C23*C19</f>
        <v>148.16536352492861</v>
      </c>
      <c r="D24" s="2" t="s">
        <v>11</v>
      </c>
    </row>
    <row r="26" spans="1:12">
      <c r="B26" s="5" t="s">
        <v>32</v>
      </c>
      <c r="C26" s="2">
        <v>981</v>
      </c>
      <c r="D26" s="2" t="s">
        <v>31</v>
      </c>
    </row>
    <row r="27" spans="1:12" hidden="1"/>
    <row r="30" spans="1:12">
      <c r="A30" s="2" t="s">
        <v>30</v>
      </c>
    </row>
    <row r="31" spans="1:12">
      <c r="B31" s="2" t="s">
        <v>25</v>
      </c>
      <c r="C31" s="2" t="s">
        <v>29</v>
      </c>
      <c r="D31" s="2" t="s">
        <v>28</v>
      </c>
      <c r="E31" s="2" t="s">
        <v>28</v>
      </c>
      <c r="F31" s="2" t="s">
        <v>27</v>
      </c>
      <c r="G31" s="2" t="s">
        <v>26</v>
      </c>
      <c r="H31" s="2" t="s">
        <v>24</v>
      </c>
      <c r="I31" s="2" t="s">
        <v>24</v>
      </c>
      <c r="J31" s="4" t="s">
        <v>25</v>
      </c>
      <c r="K31" s="2" t="s">
        <v>24</v>
      </c>
      <c r="L31" s="2" t="s">
        <v>24</v>
      </c>
    </row>
    <row r="32" spans="1:12">
      <c r="B32" s="2" t="s">
        <v>20</v>
      </c>
      <c r="C32" s="2" t="s">
        <v>23</v>
      </c>
      <c r="D32" s="2" t="s">
        <v>22</v>
      </c>
      <c r="E32" s="2" t="s">
        <v>22</v>
      </c>
      <c r="F32" s="2" t="s">
        <v>22</v>
      </c>
      <c r="G32" s="2" t="s">
        <v>21</v>
      </c>
      <c r="J32" s="4" t="s">
        <v>20</v>
      </c>
      <c r="K32" s="2" t="s">
        <v>19</v>
      </c>
      <c r="L32" s="2" t="s">
        <v>18</v>
      </c>
    </row>
    <row r="33" spans="2:13">
      <c r="B33" s="2" t="s">
        <v>17</v>
      </c>
      <c r="C33" s="2" t="s">
        <v>16</v>
      </c>
      <c r="D33" s="2" t="s">
        <v>15</v>
      </c>
      <c r="E33" s="2" t="s">
        <v>15</v>
      </c>
      <c r="F33" s="2" t="s">
        <v>15</v>
      </c>
      <c r="G33" s="2" t="s">
        <v>14</v>
      </c>
      <c r="H33" s="2" t="s">
        <v>13</v>
      </c>
      <c r="I33" s="2" t="s">
        <v>13</v>
      </c>
      <c r="J33" s="4"/>
      <c r="K33" s="2" t="s">
        <v>13</v>
      </c>
      <c r="L33" s="2" t="s">
        <v>13</v>
      </c>
    </row>
    <row r="34" spans="2:13">
      <c r="B34" s="2" t="s">
        <v>12</v>
      </c>
      <c r="C34" s="2" t="s">
        <v>11</v>
      </c>
      <c r="D34" s="2" t="s">
        <v>10</v>
      </c>
      <c r="E34" s="2" t="s">
        <v>9</v>
      </c>
      <c r="F34" s="2" t="s">
        <v>9</v>
      </c>
      <c r="G34" s="2" t="s">
        <v>8</v>
      </c>
      <c r="H34" s="2" t="s">
        <v>7</v>
      </c>
      <c r="I34" s="2" t="s">
        <v>5</v>
      </c>
      <c r="J34" s="4" t="s">
        <v>6</v>
      </c>
      <c r="K34" s="2" t="s">
        <v>5</v>
      </c>
      <c r="L34" s="2" t="s">
        <v>5</v>
      </c>
    </row>
    <row r="35" spans="2:13">
      <c r="J35" s="4"/>
    </row>
    <row r="36" spans="2:13">
      <c r="B36" s="2">
        <v>3.8</v>
      </c>
      <c r="C36" s="2">
        <v>3</v>
      </c>
      <c r="D36" s="2">
        <v>1</v>
      </c>
      <c r="E36" s="2">
        <v>20</v>
      </c>
      <c r="F36" s="2">
        <f>D36*60+E36</f>
        <v>80</v>
      </c>
      <c r="G36" s="3">
        <f>(C36*$C$19)/(B36*$C$23*F36)</f>
        <v>1.5795828938443751E-2</v>
      </c>
      <c r="H36" s="3">
        <f>(G36*$C$22)/($C$21*$C$26)</f>
        <v>1.6190887256893798E-7</v>
      </c>
      <c r="I36" s="3">
        <f>H36/10000</f>
        <v>1.6190887256893799E-11</v>
      </c>
      <c r="J36" s="4"/>
      <c r="K36" s="3"/>
      <c r="L36" s="3"/>
      <c r="M36" s="3"/>
    </row>
    <row r="37" spans="2:13">
      <c r="B37" s="2">
        <v>3.8</v>
      </c>
      <c r="C37" s="2">
        <v>3</v>
      </c>
      <c r="D37" s="2">
        <v>1</v>
      </c>
      <c r="E37" s="2">
        <v>22</v>
      </c>
      <c r="F37" s="2">
        <f t="shared" ref="F37:F55" si="0">D37*60+E37</f>
        <v>82</v>
      </c>
      <c r="G37" s="3">
        <f t="shared" ref="G37:G55" si="1">(C37*$C$19)/(B37*$C$23*F37)</f>
        <v>1.5410564817993903E-2</v>
      </c>
      <c r="H37" s="3">
        <f t="shared" ref="H37:H55" si="2">(G37*$C$22)/($C$21*$C$26)</f>
        <v>1.5795987567701267E-7</v>
      </c>
      <c r="I37" s="3">
        <f t="shared" ref="I37:I55" si="3">H37/10000</f>
        <v>1.5795987567701266E-11</v>
      </c>
      <c r="J37" s="4"/>
      <c r="K37" s="3"/>
      <c r="L37" s="3"/>
      <c r="M37" s="3"/>
    </row>
    <row r="38" spans="2:13">
      <c r="B38" s="2">
        <v>3.8</v>
      </c>
      <c r="C38" s="2">
        <v>4</v>
      </c>
      <c r="D38" s="2">
        <v>1</v>
      </c>
      <c r="E38" s="2">
        <v>51</v>
      </c>
      <c r="F38" s="2">
        <f t="shared" si="0"/>
        <v>111</v>
      </c>
      <c r="G38" s="3">
        <f t="shared" si="1"/>
        <v>1.5179174955861864E-2</v>
      </c>
      <c r="H38" s="3">
        <f t="shared" si="2"/>
        <v>1.5558810577195241E-7</v>
      </c>
      <c r="I38" s="3">
        <f t="shared" si="3"/>
        <v>1.5558810577195242E-11</v>
      </c>
      <c r="J38" s="4"/>
      <c r="K38" s="3"/>
      <c r="L38" s="3"/>
      <c r="M38" s="3"/>
    </row>
    <row r="39" spans="2:13">
      <c r="B39" s="2">
        <v>6.7</v>
      </c>
      <c r="C39" s="2">
        <v>3</v>
      </c>
      <c r="D39" s="2">
        <v>0</v>
      </c>
      <c r="E39" s="2">
        <v>44</v>
      </c>
      <c r="F39" s="2">
        <f t="shared" si="0"/>
        <v>44</v>
      </c>
      <c r="G39" s="3">
        <f t="shared" si="1"/>
        <v>1.6288778823904004E-2</v>
      </c>
      <c r="H39" s="3">
        <f t="shared" si="2"/>
        <v>1.6696165963689672E-7</v>
      </c>
      <c r="I39" s="3">
        <f t="shared" si="3"/>
        <v>1.6696165963689671E-11</v>
      </c>
      <c r="J39" s="4"/>
      <c r="K39" s="3"/>
      <c r="L39" s="3"/>
      <c r="M39" s="3"/>
    </row>
    <row r="40" spans="2:13">
      <c r="B40" s="2">
        <v>6.7</v>
      </c>
      <c r="C40" s="2">
        <v>5</v>
      </c>
      <c r="D40" s="2">
        <v>1</v>
      </c>
      <c r="E40" s="2">
        <v>19</v>
      </c>
      <c r="F40" s="2">
        <f t="shared" si="0"/>
        <v>79</v>
      </c>
      <c r="G40" s="3">
        <f t="shared" si="1"/>
        <v>1.5120385406155614E-2</v>
      </c>
      <c r="H40" s="3">
        <f t="shared" si="2"/>
        <v>1.5498550683593786E-7</v>
      </c>
      <c r="I40" s="3">
        <f t="shared" si="3"/>
        <v>1.5498550683593785E-11</v>
      </c>
      <c r="J40" s="4">
        <f>(((B40*$C$21)/1000)*9.81)*10000</f>
        <v>670.68379804387359</v>
      </c>
      <c r="K40" s="3">
        <f>AVERAGE(I36:I40)</f>
        <v>1.5948080409814751E-11</v>
      </c>
      <c r="L40" s="3">
        <f>STDEV(I36:I40)</f>
        <v>4.9883047492882983E-13</v>
      </c>
      <c r="M40" s="3"/>
    </row>
    <row r="41" spans="2:13">
      <c r="B41" s="2">
        <v>6.7</v>
      </c>
      <c r="C41" s="2">
        <v>2</v>
      </c>
      <c r="D41" s="2">
        <v>0</v>
      </c>
      <c r="E41" s="2">
        <v>30</v>
      </c>
      <c r="F41" s="2">
        <f t="shared" si="0"/>
        <v>30</v>
      </c>
      <c r="G41" s="3">
        <f t="shared" si="1"/>
        <v>1.5926805961150581E-2</v>
      </c>
      <c r="H41" s="3">
        <f t="shared" si="2"/>
        <v>1.6325140053385456E-7</v>
      </c>
      <c r="I41" s="3">
        <f t="shared" si="3"/>
        <v>1.6325140053385457E-11</v>
      </c>
      <c r="J41" s="4"/>
      <c r="K41" s="3"/>
      <c r="L41" s="3"/>
      <c r="M41" s="3"/>
    </row>
    <row r="42" spans="2:13">
      <c r="B42" s="2">
        <v>5</v>
      </c>
      <c r="C42" s="2">
        <v>10</v>
      </c>
      <c r="D42" s="2">
        <v>3</v>
      </c>
      <c r="E42" s="2">
        <v>8</v>
      </c>
      <c r="F42" s="2">
        <f t="shared" si="0"/>
        <v>188</v>
      </c>
      <c r="G42" s="3">
        <f t="shared" si="1"/>
        <v>1.7028127649953546E-2</v>
      </c>
      <c r="H42" s="3">
        <f t="shared" si="2"/>
        <v>1.7454006120906788E-7</v>
      </c>
      <c r="I42" s="3">
        <f t="shared" si="3"/>
        <v>1.7454006120906787E-11</v>
      </c>
      <c r="J42" s="4"/>
      <c r="K42" s="3"/>
      <c r="L42" s="3"/>
      <c r="M42" s="3"/>
    </row>
    <row r="43" spans="2:13">
      <c r="B43" s="2">
        <v>5</v>
      </c>
      <c r="C43" s="2">
        <v>10</v>
      </c>
      <c r="D43" s="2">
        <v>3</v>
      </c>
      <c r="E43" s="2">
        <v>15</v>
      </c>
      <c r="F43" s="2">
        <f t="shared" si="0"/>
        <v>195</v>
      </c>
      <c r="G43" s="3">
        <f t="shared" si="1"/>
        <v>1.6416861529185981E-2</v>
      </c>
      <c r="H43" s="3">
        <f t="shared" si="2"/>
        <v>1.6827452055028083E-7</v>
      </c>
      <c r="I43" s="3">
        <f t="shared" si="3"/>
        <v>1.6827452055028081E-11</v>
      </c>
      <c r="J43" s="4"/>
      <c r="K43" s="3"/>
      <c r="L43" s="3"/>
      <c r="M43" s="3"/>
    </row>
    <row r="44" spans="2:13">
      <c r="B44" s="2">
        <v>5</v>
      </c>
      <c r="C44" s="2">
        <v>10</v>
      </c>
      <c r="D44" s="2">
        <v>3</v>
      </c>
      <c r="E44" s="2">
        <v>21</v>
      </c>
      <c r="F44" s="2">
        <f t="shared" si="0"/>
        <v>201</v>
      </c>
      <c r="G44" s="3">
        <f t="shared" si="1"/>
        <v>1.5926805961150581E-2</v>
      </c>
      <c r="H44" s="3">
        <f t="shared" si="2"/>
        <v>1.6325140053385456E-7</v>
      </c>
      <c r="I44" s="3">
        <f t="shared" si="3"/>
        <v>1.6325140053385457E-11</v>
      </c>
      <c r="J44" s="4"/>
      <c r="K44" s="3"/>
      <c r="L44" s="3"/>
      <c r="M44" s="3"/>
    </row>
    <row r="45" spans="2:13">
      <c r="B45" s="2">
        <v>5</v>
      </c>
      <c r="C45" s="2">
        <v>10</v>
      </c>
      <c r="D45" s="2">
        <v>3</v>
      </c>
      <c r="E45" s="2">
        <v>13</v>
      </c>
      <c r="F45" s="2">
        <f t="shared" si="0"/>
        <v>193</v>
      </c>
      <c r="G45" s="3">
        <f t="shared" si="1"/>
        <v>1.6586984446586874E-2</v>
      </c>
      <c r="H45" s="3">
        <f t="shared" si="2"/>
        <v>1.7001829796530964E-7</v>
      </c>
      <c r="I45" s="3">
        <f t="shared" si="3"/>
        <v>1.7001829796530965E-11</v>
      </c>
      <c r="J45" s="4">
        <f>(((B45*$C$21)/1000)*9.81)*10000</f>
        <v>500.51029704766688</v>
      </c>
      <c r="K45" s="3">
        <f>AVERAGE(I41:I45)</f>
        <v>1.678671361584735E-11</v>
      </c>
      <c r="L45" s="3">
        <f>STDEV(I41:I45)</f>
        <v>4.794043663899017E-13</v>
      </c>
      <c r="M45" s="3"/>
    </row>
    <row r="46" spans="2:13">
      <c r="B46" s="2">
        <v>6</v>
      </c>
      <c r="C46" s="2">
        <v>10</v>
      </c>
      <c r="D46" s="2">
        <v>2</v>
      </c>
      <c r="E46" s="2">
        <v>43</v>
      </c>
      <c r="F46" s="2">
        <f t="shared" si="0"/>
        <v>163</v>
      </c>
      <c r="G46" s="3">
        <f t="shared" si="1"/>
        <v>1.6366503058237558E-2</v>
      </c>
      <c r="H46" s="3">
        <f t="shared" si="2"/>
        <v>1.677583410393904E-7</v>
      </c>
      <c r="I46" s="3">
        <f t="shared" si="3"/>
        <v>1.6775834103939039E-11</v>
      </c>
      <c r="J46" s="4"/>
      <c r="K46" s="3"/>
      <c r="L46" s="3"/>
      <c r="M46" s="3"/>
    </row>
    <row r="47" spans="2:13">
      <c r="B47" s="2">
        <v>6</v>
      </c>
      <c r="C47" s="2">
        <v>10</v>
      </c>
      <c r="D47" s="2">
        <v>2</v>
      </c>
      <c r="E47" s="2">
        <v>46</v>
      </c>
      <c r="F47" s="2">
        <f t="shared" si="0"/>
        <v>166</v>
      </c>
      <c r="G47" s="3">
        <f t="shared" si="1"/>
        <v>1.6070722882486278E-2</v>
      </c>
      <c r="H47" s="3">
        <f t="shared" si="2"/>
        <v>1.6472656379169059E-7</v>
      </c>
      <c r="I47" s="3">
        <f t="shared" si="3"/>
        <v>1.647265637916906E-11</v>
      </c>
      <c r="J47" s="4"/>
      <c r="K47" s="3"/>
      <c r="L47" s="3"/>
      <c r="M47" s="3"/>
    </row>
    <row r="48" spans="2:13">
      <c r="B48" s="2">
        <v>6</v>
      </c>
      <c r="C48" s="2">
        <v>10</v>
      </c>
      <c r="D48" s="2">
        <v>2</v>
      </c>
      <c r="E48" s="2">
        <v>43</v>
      </c>
      <c r="F48" s="2">
        <f t="shared" si="0"/>
        <v>163</v>
      </c>
      <c r="G48" s="3">
        <f t="shared" si="1"/>
        <v>1.6366503058237558E-2</v>
      </c>
      <c r="H48" s="3">
        <f t="shared" si="2"/>
        <v>1.677583410393904E-7</v>
      </c>
      <c r="I48" s="3">
        <f t="shared" si="3"/>
        <v>1.6775834103939039E-11</v>
      </c>
      <c r="J48" s="4"/>
      <c r="K48" s="3"/>
      <c r="L48" s="3"/>
      <c r="M48" s="3"/>
    </row>
    <row r="49" spans="2:13">
      <c r="B49" s="2">
        <v>6</v>
      </c>
      <c r="C49" s="2">
        <v>10</v>
      </c>
      <c r="D49" s="2">
        <v>2</v>
      </c>
      <c r="E49" s="2">
        <v>37</v>
      </c>
      <c r="F49" s="2">
        <f t="shared" si="0"/>
        <v>157</v>
      </c>
      <c r="G49" s="3">
        <f t="shared" si="1"/>
        <v>1.69919745126925E-2</v>
      </c>
      <c r="H49" s="3">
        <f t="shared" si="2"/>
        <v>1.7416948783070472E-7</v>
      </c>
      <c r="I49" s="3">
        <f t="shared" si="3"/>
        <v>1.7416948783070472E-11</v>
      </c>
      <c r="J49" s="4"/>
      <c r="K49" s="3"/>
      <c r="L49" s="3"/>
      <c r="M49" s="3"/>
    </row>
    <row r="50" spans="2:13">
      <c r="B50" s="2">
        <v>6</v>
      </c>
      <c r="C50" s="2">
        <v>10</v>
      </c>
      <c r="D50" s="2">
        <v>2</v>
      </c>
      <c r="E50" s="2">
        <v>39</v>
      </c>
      <c r="F50" s="2">
        <f t="shared" si="0"/>
        <v>159</v>
      </c>
      <c r="G50" s="3">
        <f t="shared" si="1"/>
        <v>1.6778238984230955E-2</v>
      </c>
      <c r="H50" s="3">
        <f t="shared" si="2"/>
        <v>1.7197867666302284E-7</v>
      </c>
      <c r="I50" s="3">
        <f t="shared" si="3"/>
        <v>1.7197867666302283E-11</v>
      </c>
      <c r="J50" s="4">
        <f>(((B50*$C$21)/1000)*9.81)*10000</f>
        <v>600.61235645720024</v>
      </c>
      <c r="K50" s="3">
        <f>AVERAGE(I46:I50)</f>
        <v>1.6927828207283978E-11</v>
      </c>
      <c r="L50" s="3">
        <f>STDEV(I46:I50)</f>
        <v>3.760139808229712E-13</v>
      </c>
      <c r="M50" s="3"/>
    </row>
    <row r="51" spans="2:13">
      <c r="B51" s="2">
        <v>7</v>
      </c>
      <c r="C51" s="2">
        <v>10</v>
      </c>
      <c r="D51" s="2">
        <v>2</v>
      </c>
      <c r="E51" s="2">
        <v>19</v>
      </c>
      <c r="F51" s="2">
        <f t="shared" si="0"/>
        <v>139</v>
      </c>
      <c r="G51" s="3">
        <f t="shared" si="1"/>
        <v>1.64506063627506E-2</v>
      </c>
      <c r="H51" s="3">
        <f t="shared" si="2"/>
        <v>1.6862040856785595E-7</v>
      </c>
      <c r="I51" s="3">
        <f t="shared" si="3"/>
        <v>1.6862040856785596E-11</v>
      </c>
      <c r="J51" s="4"/>
      <c r="K51" s="3"/>
      <c r="L51" s="3"/>
      <c r="M51" s="3"/>
    </row>
    <row r="52" spans="2:13">
      <c r="B52" s="2">
        <v>7</v>
      </c>
      <c r="C52" s="2">
        <v>10</v>
      </c>
      <c r="D52" s="2">
        <v>2</v>
      </c>
      <c r="E52" s="2">
        <v>19</v>
      </c>
      <c r="F52" s="2">
        <f t="shared" si="0"/>
        <v>139</v>
      </c>
      <c r="G52" s="3">
        <f t="shared" si="1"/>
        <v>1.64506063627506E-2</v>
      </c>
      <c r="H52" s="3">
        <f t="shared" si="2"/>
        <v>1.6862040856785595E-7</v>
      </c>
      <c r="I52" s="3">
        <f t="shared" si="3"/>
        <v>1.6862040856785596E-11</v>
      </c>
      <c r="J52" s="4"/>
      <c r="K52" s="3"/>
      <c r="L52" s="3"/>
      <c r="M52" s="3"/>
    </row>
    <row r="53" spans="2:13">
      <c r="B53" s="2">
        <v>7</v>
      </c>
      <c r="C53" s="2">
        <v>10</v>
      </c>
      <c r="D53" s="2">
        <v>2</v>
      </c>
      <c r="E53" s="2">
        <v>20</v>
      </c>
      <c r="F53" s="2">
        <f t="shared" si="0"/>
        <v>140</v>
      </c>
      <c r="G53" s="3">
        <f t="shared" si="1"/>
        <v>1.6333102031588095E-2</v>
      </c>
      <c r="H53" s="3">
        <f t="shared" si="2"/>
        <v>1.6741597707808555E-7</v>
      </c>
      <c r="I53" s="3">
        <f t="shared" si="3"/>
        <v>1.6741597707808556E-11</v>
      </c>
      <c r="J53" s="4"/>
      <c r="K53" s="3"/>
      <c r="L53" s="3"/>
      <c r="M53" s="3"/>
    </row>
    <row r="54" spans="2:13">
      <c r="B54" s="2">
        <v>7</v>
      </c>
      <c r="C54" s="2">
        <v>10</v>
      </c>
      <c r="D54" s="2">
        <v>2</v>
      </c>
      <c r="E54" s="2">
        <v>17</v>
      </c>
      <c r="F54" s="2">
        <f t="shared" si="0"/>
        <v>137</v>
      </c>
      <c r="G54" s="3">
        <f t="shared" si="1"/>
        <v>1.6690761200163017E-2</v>
      </c>
      <c r="H54" s="3">
        <f t="shared" si="2"/>
        <v>1.7108202037176622E-7</v>
      </c>
      <c r="I54" s="3">
        <f t="shared" si="3"/>
        <v>1.710820203717662E-11</v>
      </c>
      <c r="J54" s="4"/>
      <c r="K54" s="3"/>
      <c r="L54" s="3"/>
      <c r="M54" s="3"/>
    </row>
    <row r="55" spans="2:13">
      <c r="B55" s="2">
        <v>7</v>
      </c>
      <c r="C55" s="2">
        <v>10</v>
      </c>
      <c r="D55" s="2">
        <v>2</v>
      </c>
      <c r="E55" s="2">
        <v>22</v>
      </c>
      <c r="F55" s="2">
        <f t="shared" si="0"/>
        <v>142</v>
      </c>
      <c r="G55" s="3">
        <f t="shared" si="1"/>
        <v>1.6103058341002348E-2</v>
      </c>
      <c r="H55" s="3">
        <f t="shared" si="2"/>
        <v>1.650580055699435E-7</v>
      </c>
      <c r="I55" s="3">
        <f t="shared" si="3"/>
        <v>1.6505800556994349E-11</v>
      </c>
      <c r="J55" s="4">
        <f>(((B55*$C$21)/1000)*9.81)*10000</f>
        <v>700.71441586673359</v>
      </c>
      <c r="K55" s="3">
        <f>AVERAGE(I51:I55)</f>
        <v>1.6815936403110147E-11</v>
      </c>
      <c r="L55" s="3">
        <f>STDEV(I51:I55)</f>
        <v>2.1873552913210373E-13</v>
      </c>
      <c r="M55" s="3"/>
    </row>
    <row r="56" spans="2:13">
      <c r="G56" s="3"/>
      <c r="H56" s="3"/>
      <c r="I56" s="3"/>
      <c r="J56" s="3"/>
      <c r="K56" s="3"/>
      <c r="L56" s="3"/>
    </row>
    <row r="57" spans="2:13">
      <c r="F57" s="3"/>
      <c r="G57" s="3"/>
      <c r="H57" s="3"/>
      <c r="I57" s="3"/>
      <c r="J57" s="3"/>
      <c r="K57" s="3"/>
    </row>
    <row r="58" spans="2:13">
      <c r="F58" s="3"/>
      <c r="G58" s="3"/>
      <c r="H58" s="3"/>
      <c r="I58" s="3"/>
      <c r="J58" s="3"/>
      <c r="K58" s="3"/>
    </row>
    <row r="59" spans="2:13">
      <c r="F59" s="3"/>
      <c r="G59" s="3"/>
      <c r="H59" s="3"/>
      <c r="I59" s="3"/>
      <c r="J59" s="3"/>
      <c r="K59" s="3"/>
    </row>
    <row r="60" spans="2:13">
      <c r="F60" s="3"/>
      <c r="G60" s="3"/>
      <c r="H60" s="3"/>
      <c r="I60" s="3"/>
      <c r="J60" s="3"/>
      <c r="K60" s="3"/>
    </row>
    <row r="61" spans="2:13">
      <c r="F61" s="3"/>
      <c r="G61" s="3"/>
      <c r="H61" s="3"/>
      <c r="I61" s="3"/>
      <c r="J61" s="3"/>
      <c r="K61" s="3"/>
    </row>
    <row r="62" spans="2:13">
      <c r="F62" s="3"/>
      <c r="G62" s="3"/>
      <c r="H62" s="3"/>
      <c r="I62" s="3"/>
      <c r="J62" s="3"/>
      <c r="K62" s="3"/>
    </row>
    <row r="63" spans="2:13">
      <c r="F63" s="3"/>
      <c r="G63" s="3"/>
      <c r="H63" s="3"/>
      <c r="I63" s="3"/>
      <c r="J63" s="3"/>
      <c r="K63" s="3"/>
    </row>
    <row r="64" spans="2:13">
      <c r="F64" s="3"/>
      <c r="G64" s="3"/>
      <c r="H64" s="3"/>
      <c r="I64" s="3"/>
      <c r="J64" s="3"/>
      <c r="K64" s="3"/>
    </row>
    <row r="65" spans="6:11">
      <c r="F65" s="3"/>
      <c r="G65" s="3"/>
      <c r="H65" s="3"/>
      <c r="I65" s="3"/>
      <c r="J65" s="3"/>
      <c r="K65" s="3"/>
    </row>
  </sheetData>
  <printOptions gridLines="1" gridLinesSet="0"/>
  <pageMargins left="0.74803149606299213" right="0.74803149606299213" top="0.98425196850393704" bottom="0.98425196850393704" header="0.5" footer="0.5"/>
  <pageSetup orientation="portrait" horizontalDpi="0" verticalDpi="0" copies="0"/>
  <headerFooter alignWithMargins="0">
    <oddHeader>&amp;F</oddHeader>
    <oddFooter>Page &amp;P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88418589C13841A85A93A82D7B20D9" ma:contentTypeVersion="10" ma:contentTypeDescription="Een nieuw document maken." ma:contentTypeScope="" ma:versionID="328e896da8ce3ba169ede0849805eab9">
  <xsd:schema xmlns:xsd="http://www.w3.org/2001/XMLSchema" xmlns:xs="http://www.w3.org/2001/XMLSchema" xmlns:p="http://schemas.microsoft.com/office/2006/metadata/properties" xmlns:ns3="7a316c2d-dc38-4855-8abf-572ddcc4ef3c" targetNamespace="http://schemas.microsoft.com/office/2006/metadata/properties" ma:root="true" ma:fieldsID="b6f268cab55912467337f19f270dd3e3" ns3:_="">
    <xsd:import namespace="7a316c2d-dc38-4855-8abf-572ddcc4ef3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316c2d-dc38-4855-8abf-572ddcc4ef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15DBEB3-2BF6-4B8F-AB30-6939A4E0CC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316c2d-dc38-4855-8abf-572ddcc4ef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973584-70C4-4213-AB9E-D8ED3217E4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2D0D04-1C7E-4755-AF72-80B01A8BD755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7a316c2d-dc38-4855-8abf-572ddcc4ef3c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Egmond</vt:lpstr>
      <vt:lpstr>Graphs_combined</vt:lpstr>
      <vt:lpstr>Texel_sandwave</vt:lpstr>
      <vt:lpstr>Lumino-19cm calculations</vt:lpstr>
      <vt:lpstr>Permeability_calculations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Chiu Cheng</dc:creator>
  <cp:lastModifiedBy>Chiu Cheng</cp:lastModifiedBy>
  <dcterms:created xsi:type="dcterms:W3CDTF">2016-11-28T14:30:45Z</dcterms:created>
  <dcterms:modified xsi:type="dcterms:W3CDTF">2020-06-08T09:10:54Z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0x010100F788418589C13841A85A93A82D7B20D9</vt:lpwstr>
  </property>
</Properties>
</file>