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cheng\OneDrive - NIOZ\desktop\JMSE_reviewer comments\Final version\Accepted_final review submission\DOI upload files\Raw data files\"/>
    </mc:Choice>
  </mc:AlternateContent>
  <bookViews>
    <workbookView xWindow="0" yWindow="0" windowWidth="15888" windowHeight="9168"/>
  </bookViews>
  <sheets>
    <sheet name="Texel_sandwave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1" i="3" l="1"/>
  <c r="L201" i="3"/>
  <c r="N201" i="3"/>
  <c r="P201" i="3"/>
  <c r="L6" i="3"/>
  <c r="M6" i="3" s="1"/>
  <c r="N6" i="3" s="1"/>
  <c r="L7" i="3"/>
  <c r="M7" i="3" s="1"/>
  <c r="N7" i="3" s="1"/>
  <c r="L8" i="3"/>
  <c r="M8" i="3"/>
  <c r="N8" i="3" s="1"/>
  <c r="L9" i="3"/>
  <c r="M9" i="3"/>
  <c r="N9" i="3"/>
  <c r="L10" i="3"/>
  <c r="M10" i="3" s="1"/>
  <c r="N10" i="3" s="1"/>
  <c r="L11" i="3"/>
  <c r="M11" i="3" s="1"/>
  <c r="N11" i="3" s="1"/>
  <c r="L12" i="3"/>
  <c r="M12" i="3"/>
  <c r="N12" i="3" s="1"/>
  <c r="L13" i="3"/>
  <c r="M13" i="3"/>
  <c r="N13" i="3"/>
  <c r="L14" i="3"/>
  <c r="M14" i="3" s="1"/>
  <c r="N14" i="3" s="1"/>
  <c r="L15" i="3"/>
  <c r="M15" i="3" s="1"/>
  <c r="N15" i="3" s="1"/>
  <c r="L16" i="3"/>
  <c r="M16" i="3"/>
  <c r="N16" i="3" s="1"/>
  <c r="L17" i="3"/>
  <c r="M17" i="3"/>
  <c r="N17" i="3"/>
  <c r="L18" i="3"/>
  <c r="M18" i="3" s="1"/>
  <c r="N18" i="3" s="1"/>
  <c r="L19" i="3"/>
  <c r="M19" i="3" s="1"/>
  <c r="N19" i="3" s="1"/>
  <c r="L20" i="3"/>
  <c r="M20" i="3"/>
  <c r="N20" i="3" s="1"/>
  <c r="L21" i="3"/>
  <c r="M21" i="3"/>
  <c r="N21" i="3"/>
  <c r="L22" i="3"/>
  <c r="M22" i="3" s="1"/>
  <c r="N22" i="3" s="1"/>
  <c r="L23" i="3"/>
  <c r="M23" i="3" s="1"/>
  <c r="N23" i="3" s="1"/>
  <c r="L24" i="3"/>
  <c r="M24" i="3"/>
  <c r="N24" i="3" s="1"/>
  <c r="L25" i="3"/>
  <c r="M25" i="3"/>
  <c r="N25" i="3"/>
  <c r="L26" i="3"/>
  <c r="M26" i="3" s="1"/>
  <c r="N26" i="3" s="1"/>
  <c r="L27" i="3"/>
  <c r="M27" i="3" s="1"/>
  <c r="N27" i="3" s="1"/>
  <c r="L28" i="3"/>
  <c r="M28" i="3"/>
  <c r="N28" i="3" s="1"/>
  <c r="L29" i="3"/>
  <c r="M29" i="3"/>
  <c r="N29" i="3"/>
  <c r="L30" i="3"/>
  <c r="M30" i="3" s="1"/>
  <c r="N30" i="3" s="1"/>
  <c r="L31" i="3"/>
  <c r="M31" i="3" s="1"/>
  <c r="N31" i="3" s="1"/>
  <c r="L32" i="3"/>
  <c r="M32" i="3"/>
  <c r="N32" i="3" s="1"/>
  <c r="L33" i="3"/>
  <c r="M33" i="3"/>
  <c r="N33" i="3"/>
  <c r="L34" i="3"/>
  <c r="M34" i="3" s="1"/>
  <c r="N34" i="3" s="1"/>
  <c r="L35" i="3"/>
  <c r="M35" i="3" s="1"/>
  <c r="N35" i="3" s="1"/>
  <c r="L36" i="3"/>
  <c r="M36" i="3"/>
  <c r="N36" i="3" s="1"/>
  <c r="L37" i="3"/>
  <c r="M37" i="3"/>
  <c r="N37" i="3"/>
  <c r="L38" i="3"/>
  <c r="M38" i="3" s="1"/>
  <c r="N38" i="3" s="1"/>
  <c r="L39" i="3"/>
  <c r="M39" i="3" s="1"/>
  <c r="N39" i="3" s="1"/>
  <c r="L40" i="3"/>
  <c r="M40" i="3"/>
  <c r="N40" i="3" s="1"/>
  <c r="L41" i="3"/>
  <c r="M41" i="3"/>
  <c r="N41" i="3"/>
  <c r="L42" i="3"/>
  <c r="M42" i="3" s="1"/>
  <c r="N42" i="3" s="1"/>
  <c r="L43" i="3"/>
  <c r="M43" i="3" s="1"/>
  <c r="N43" i="3" s="1"/>
  <c r="L44" i="3"/>
  <c r="M44" i="3"/>
  <c r="N44" i="3" s="1"/>
  <c r="L45" i="3"/>
  <c r="M45" i="3"/>
  <c r="N45" i="3"/>
  <c r="L46" i="3"/>
  <c r="M46" i="3" s="1"/>
  <c r="N46" i="3" s="1"/>
  <c r="L47" i="3"/>
  <c r="M47" i="3" s="1"/>
  <c r="N47" i="3" s="1"/>
  <c r="L48" i="3"/>
  <c r="M48" i="3"/>
  <c r="N48" i="3" s="1"/>
  <c r="L49" i="3"/>
  <c r="M49" i="3"/>
  <c r="N49" i="3"/>
  <c r="L50" i="3"/>
  <c r="M50" i="3" s="1"/>
  <c r="N50" i="3" s="1"/>
  <c r="L51" i="3"/>
  <c r="M51" i="3" s="1"/>
  <c r="N51" i="3" s="1"/>
  <c r="L52" i="3"/>
  <c r="M52" i="3"/>
  <c r="N52" i="3" s="1"/>
  <c r="L53" i="3"/>
  <c r="M53" i="3"/>
  <c r="N53" i="3"/>
  <c r="L54" i="3"/>
  <c r="M54" i="3" s="1"/>
  <c r="N54" i="3" s="1"/>
  <c r="L55" i="3"/>
  <c r="M55" i="3" s="1"/>
  <c r="N55" i="3" s="1"/>
  <c r="L56" i="3"/>
  <c r="M56" i="3"/>
  <c r="N56" i="3" s="1"/>
  <c r="L57" i="3"/>
  <c r="M57" i="3"/>
  <c r="N57" i="3"/>
  <c r="L58" i="3"/>
  <c r="M58" i="3" s="1"/>
  <c r="N58" i="3" s="1"/>
  <c r="L59" i="3"/>
  <c r="M59" i="3" s="1"/>
  <c r="N59" i="3" s="1"/>
  <c r="L60" i="3"/>
  <c r="M60" i="3"/>
  <c r="N60" i="3" s="1"/>
  <c r="L61" i="3"/>
  <c r="M61" i="3"/>
  <c r="N61" i="3"/>
  <c r="L62" i="3"/>
  <c r="M62" i="3" s="1"/>
  <c r="N62" i="3" s="1"/>
  <c r="L63" i="3"/>
  <c r="M63" i="3" s="1"/>
  <c r="N63" i="3" s="1"/>
  <c r="L64" i="3"/>
  <c r="M64" i="3"/>
  <c r="N64" i="3" s="1"/>
  <c r="L65" i="3"/>
  <c r="M65" i="3"/>
  <c r="N65" i="3"/>
  <c r="L66" i="3"/>
  <c r="M66" i="3" s="1"/>
  <c r="N66" i="3" s="1"/>
  <c r="L67" i="3"/>
  <c r="M67" i="3" s="1"/>
  <c r="N67" i="3" s="1"/>
  <c r="L68" i="3"/>
  <c r="M68" i="3"/>
  <c r="N68" i="3" s="1"/>
  <c r="L69" i="3"/>
  <c r="M69" i="3"/>
  <c r="N69" i="3"/>
  <c r="L70" i="3"/>
  <c r="M70" i="3" s="1"/>
  <c r="N70" i="3" s="1"/>
  <c r="L71" i="3"/>
  <c r="M71" i="3" s="1"/>
  <c r="N71" i="3" s="1"/>
  <c r="L72" i="3"/>
  <c r="M72" i="3"/>
  <c r="N72" i="3" s="1"/>
  <c r="L73" i="3"/>
  <c r="M73" i="3"/>
  <c r="N73" i="3"/>
  <c r="L74" i="3"/>
  <c r="M74" i="3" s="1"/>
  <c r="N74" i="3" s="1"/>
  <c r="L75" i="3"/>
  <c r="M75" i="3" s="1"/>
  <c r="N75" i="3" s="1"/>
  <c r="L76" i="3"/>
  <c r="M76" i="3"/>
  <c r="N76" i="3" s="1"/>
  <c r="L77" i="3"/>
  <c r="M77" i="3"/>
  <c r="N77" i="3"/>
  <c r="L78" i="3"/>
  <c r="M78" i="3" s="1"/>
  <c r="N78" i="3" s="1"/>
  <c r="L79" i="3"/>
  <c r="M79" i="3" s="1"/>
  <c r="N79" i="3" s="1"/>
  <c r="L80" i="3"/>
  <c r="M80" i="3"/>
  <c r="N80" i="3" s="1"/>
  <c r="L81" i="3"/>
  <c r="M81" i="3"/>
  <c r="N81" i="3"/>
  <c r="L82" i="3"/>
  <c r="M82" i="3" s="1"/>
  <c r="N82" i="3" s="1"/>
  <c r="L83" i="3"/>
  <c r="M83" i="3" s="1"/>
  <c r="N83" i="3" s="1"/>
  <c r="L84" i="3"/>
  <c r="M84" i="3"/>
  <c r="N84" i="3" s="1"/>
  <c r="L85" i="3"/>
  <c r="M85" i="3"/>
  <c r="N85" i="3"/>
  <c r="L86" i="3"/>
  <c r="M86" i="3" s="1"/>
  <c r="N86" i="3" s="1"/>
  <c r="L87" i="3"/>
  <c r="M87" i="3" s="1"/>
  <c r="N87" i="3" s="1"/>
  <c r="L88" i="3"/>
  <c r="M88" i="3"/>
  <c r="N88" i="3" s="1"/>
  <c r="L89" i="3"/>
  <c r="M89" i="3"/>
  <c r="N89" i="3"/>
  <c r="L90" i="3"/>
  <c r="M90" i="3" s="1"/>
  <c r="N90" i="3" s="1"/>
  <c r="L91" i="3"/>
  <c r="M91" i="3" s="1"/>
  <c r="N91" i="3" s="1"/>
  <c r="L92" i="3"/>
  <c r="M92" i="3"/>
  <c r="N92" i="3" s="1"/>
  <c r="L93" i="3"/>
  <c r="M93" i="3"/>
  <c r="N93" i="3"/>
  <c r="L94" i="3"/>
  <c r="M94" i="3" s="1"/>
  <c r="N94" i="3" s="1"/>
  <c r="L95" i="3"/>
  <c r="M95" i="3" s="1"/>
  <c r="N95" i="3" s="1"/>
  <c r="L96" i="3"/>
  <c r="M96" i="3"/>
  <c r="N96" i="3" s="1"/>
  <c r="L97" i="3"/>
  <c r="M97" i="3"/>
  <c r="N97" i="3"/>
  <c r="L98" i="3"/>
  <c r="M98" i="3" s="1"/>
  <c r="N98" i="3" s="1"/>
  <c r="L99" i="3"/>
  <c r="M99" i="3" s="1"/>
  <c r="N99" i="3" s="1"/>
  <c r="L100" i="3"/>
  <c r="M100" i="3"/>
  <c r="N100" i="3" s="1"/>
  <c r="L101" i="3"/>
  <c r="M101" i="3"/>
  <c r="N101" i="3"/>
  <c r="L102" i="3"/>
  <c r="M102" i="3" s="1"/>
  <c r="N102" i="3" s="1"/>
  <c r="L103" i="3"/>
  <c r="M103" i="3" s="1"/>
  <c r="N103" i="3" s="1"/>
  <c r="L104" i="3"/>
  <c r="M104" i="3"/>
  <c r="N104" i="3" s="1"/>
  <c r="L105" i="3"/>
  <c r="M105" i="3"/>
  <c r="N105" i="3"/>
  <c r="L106" i="3"/>
  <c r="M106" i="3" s="1"/>
  <c r="N106" i="3" s="1"/>
  <c r="L107" i="3"/>
  <c r="M107" i="3" s="1"/>
  <c r="N107" i="3" s="1"/>
  <c r="L108" i="3"/>
  <c r="M108" i="3"/>
  <c r="N108" i="3" s="1"/>
  <c r="L109" i="3"/>
  <c r="M109" i="3"/>
  <c r="N109" i="3"/>
  <c r="L110" i="3"/>
  <c r="M110" i="3" s="1"/>
  <c r="N110" i="3" s="1"/>
  <c r="L111" i="3"/>
  <c r="M111" i="3" s="1"/>
  <c r="N111" i="3" s="1"/>
  <c r="L112" i="3"/>
  <c r="M112" i="3"/>
  <c r="N112" i="3" s="1"/>
  <c r="L113" i="3"/>
  <c r="M113" i="3"/>
  <c r="N113" i="3"/>
  <c r="L114" i="3"/>
  <c r="M114" i="3" s="1"/>
  <c r="N114" i="3" s="1"/>
  <c r="L115" i="3"/>
  <c r="M115" i="3" s="1"/>
  <c r="N115" i="3" s="1"/>
  <c r="L116" i="3"/>
  <c r="M116" i="3"/>
  <c r="N116" i="3" s="1"/>
  <c r="L117" i="3"/>
  <c r="M117" i="3"/>
  <c r="N117" i="3"/>
  <c r="L118" i="3"/>
  <c r="M118" i="3" s="1"/>
  <c r="N118" i="3" s="1"/>
  <c r="L119" i="3"/>
  <c r="M119" i="3" s="1"/>
  <c r="N119" i="3" s="1"/>
  <c r="L120" i="3"/>
  <c r="M120" i="3" s="1"/>
  <c r="N120" i="3" s="1"/>
  <c r="L121" i="3"/>
  <c r="M121" i="3"/>
  <c r="N121" i="3"/>
  <c r="L122" i="3"/>
  <c r="M122" i="3" s="1"/>
  <c r="N122" i="3" s="1"/>
  <c r="L123" i="3"/>
  <c r="M123" i="3" s="1"/>
  <c r="N123" i="3" s="1"/>
  <c r="L124" i="3"/>
  <c r="M124" i="3" s="1"/>
  <c r="N124" i="3" s="1"/>
  <c r="L125" i="3"/>
  <c r="M125" i="3"/>
  <c r="N125" i="3"/>
  <c r="L126" i="3"/>
  <c r="M126" i="3" s="1"/>
  <c r="N126" i="3" s="1"/>
  <c r="L127" i="3"/>
  <c r="M127" i="3" s="1"/>
  <c r="N127" i="3" s="1"/>
  <c r="L128" i="3"/>
  <c r="M128" i="3" s="1"/>
  <c r="N128" i="3" s="1"/>
  <c r="L129" i="3"/>
  <c r="M129" i="3"/>
  <c r="N129" i="3"/>
  <c r="L130" i="3"/>
  <c r="M130" i="3" s="1"/>
  <c r="N130" i="3" s="1"/>
  <c r="L131" i="3"/>
  <c r="M131" i="3" s="1"/>
  <c r="N131" i="3" s="1"/>
  <c r="L132" i="3"/>
  <c r="M132" i="3" s="1"/>
  <c r="N132" i="3" s="1"/>
  <c r="L133" i="3"/>
  <c r="M133" i="3"/>
  <c r="N133" i="3"/>
  <c r="L134" i="3"/>
  <c r="M134" i="3" s="1"/>
  <c r="N134" i="3" s="1"/>
  <c r="L135" i="3"/>
  <c r="M135" i="3" s="1"/>
  <c r="N135" i="3" s="1"/>
  <c r="L136" i="3"/>
  <c r="M136" i="3" s="1"/>
  <c r="N136" i="3" s="1"/>
  <c r="L137" i="3"/>
  <c r="M137" i="3"/>
  <c r="N137" i="3"/>
  <c r="L138" i="3"/>
  <c r="M138" i="3" s="1"/>
  <c r="N138" i="3" s="1"/>
  <c r="L139" i="3"/>
  <c r="M139" i="3" s="1"/>
  <c r="N139" i="3" s="1"/>
  <c r="L140" i="3"/>
  <c r="M140" i="3" s="1"/>
  <c r="N140" i="3" s="1"/>
  <c r="L141" i="3"/>
  <c r="M141" i="3"/>
  <c r="N141" i="3"/>
  <c r="L142" i="3"/>
  <c r="M142" i="3" s="1"/>
  <c r="N142" i="3" s="1"/>
  <c r="L143" i="3"/>
  <c r="M143" i="3" s="1"/>
  <c r="N143" i="3" s="1"/>
  <c r="L144" i="3"/>
  <c r="M144" i="3" s="1"/>
  <c r="N144" i="3" s="1"/>
  <c r="L145" i="3"/>
  <c r="M145" i="3"/>
  <c r="N145" i="3"/>
  <c r="L146" i="3"/>
  <c r="M146" i="3" s="1"/>
  <c r="N146" i="3" s="1"/>
  <c r="L147" i="3"/>
  <c r="M147" i="3" s="1"/>
  <c r="N147" i="3" s="1"/>
  <c r="L148" i="3"/>
  <c r="M148" i="3" s="1"/>
  <c r="N148" i="3" s="1"/>
  <c r="L149" i="3"/>
  <c r="M149" i="3"/>
  <c r="N149" i="3"/>
  <c r="L150" i="3"/>
  <c r="M150" i="3" s="1"/>
  <c r="N150" i="3" s="1"/>
  <c r="L151" i="3"/>
  <c r="M151" i="3" s="1"/>
  <c r="N151" i="3" s="1"/>
  <c r="L152" i="3"/>
  <c r="M152" i="3" s="1"/>
  <c r="N152" i="3" s="1"/>
  <c r="L153" i="3"/>
  <c r="M153" i="3"/>
  <c r="N153" i="3"/>
  <c r="L154" i="3"/>
  <c r="M154" i="3" s="1"/>
  <c r="N154" i="3" s="1"/>
  <c r="L155" i="3"/>
  <c r="M155" i="3" s="1"/>
  <c r="N155" i="3" s="1"/>
  <c r="L156" i="3"/>
  <c r="M156" i="3" s="1"/>
  <c r="N156" i="3" s="1"/>
  <c r="L157" i="3"/>
  <c r="M157" i="3"/>
  <c r="N157" i="3"/>
  <c r="L158" i="3"/>
  <c r="M158" i="3" s="1"/>
  <c r="N158" i="3" s="1"/>
  <c r="L159" i="3"/>
  <c r="M159" i="3" s="1"/>
  <c r="N159" i="3" s="1"/>
  <c r="L160" i="3"/>
  <c r="M160" i="3" s="1"/>
  <c r="N160" i="3" s="1"/>
  <c r="L161" i="3"/>
  <c r="M161" i="3"/>
  <c r="N161" i="3"/>
  <c r="L162" i="3"/>
  <c r="M162" i="3" s="1"/>
  <c r="N162" i="3" s="1"/>
  <c r="L163" i="3"/>
  <c r="M163" i="3" s="1"/>
  <c r="N163" i="3" s="1"/>
  <c r="L164" i="3"/>
  <c r="M164" i="3" s="1"/>
  <c r="N164" i="3" s="1"/>
  <c r="L165" i="3"/>
  <c r="M165" i="3"/>
  <c r="N165" i="3"/>
  <c r="L166" i="3"/>
  <c r="M166" i="3" s="1"/>
  <c r="N166" i="3" s="1"/>
  <c r="L167" i="3"/>
  <c r="M167" i="3" s="1"/>
  <c r="N167" i="3" s="1"/>
  <c r="L168" i="3"/>
  <c r="M168" i="3" s="1"/>
  <c r="N168" i="3" s="1"/>
  <c r="L169" i="3"/>
  <c r="M169" i="3"/>
  <c r="N169" i="3"/>
  <c r="L170" i="3"/>
  <c r="M170" i="3" s="1"/>
  <c r="N170" i="3" s="1"/>
  <c r="L171" i="3"/>
  <c r="M171" i="3"/>
  <c r="N171" i="3" s="1"/>
  <c r="L172" i="3"/>
  <c r="M172" i="3" s="1"/>
  <c r="N172" i="3" s="1"/>
  <c r="L173" i="3"/>
  <c r="M173" i="3"/>
  <c r="N173" i="3" s="1"/>
  <c r="L174" i="3"/>
  <c r="M174" i="3" s="1"/>
  <c r="N174" i="3"/>
  <c r="L175" i="3"/>
  <c r="M175" i="3" s="1"/>
  <c r="N175" i="3" s="1"/>
  <c r="L176" i="3"/>
  <c r="M176" i="3" s="1"/>
  <c r="N176" i="3" s="1"/>
  <c r="L177" i="3"/>
  <c r="M177" i="3"/>
  <c r="N177" i="3" s="1"/>
  <c r="L178" i="3"/>
  <c r="M178" i="3"/>
  <c r="N178" i="3"/>
  <c r="L179" i="3"/>
  <c r="M179" i="3" s="1"/>
  <c r="N179" i="3" s="1"/>
  <c r="L180" i="3"/>
  <c r="M180" i="3" s="1"/>
  <c r="N180" i="3" s="1"/>
  <c r="L181" i="3"/>
  <c r="M181" i="3"/>
  <c r="N181" i="3" s="1"/>
  <c r="L182" i="3"/>
  <c r="M182" i="3"/>
  <c r="N182" i="3"/>
  <c r="L183" i="3"/>
  <c r="M183" i="3" s="1"/>
  <c r="N183" i="3" s="1"/>
  <c r="L184" i="3"/>
  <c r="M184" i="3" s="1"/>
  <c r="N184" i="3" s="1"/>
  <c r="L185" i="3"/>
  <c r="M185" i="3"/>
  <c r="N185" i="3" s="1"/>
  <c r="L186" i="3"/>
  <c r="M186" i="3"/>
  <c r="N186" i="3"/>
  <c r="L187" i="3"/>
  <c r="M187" i="3" s="1"/>
  <c r="N187" i="3" s="1"/>
  <c r="L188" i="3"/>
  <c r="M188" i="3" s="1"/>
  <c r="N188" i="3" s="1"/>
  <c r="L189" i="3"/>
  <c r="M189" i="3"/>
  <c r="N189" i="3" s="1"/>
  <c r="L190" i="3"/>
  <c r="M190" i="3"/>
  <c r="N190" i="3"/>
  <c r="L191" i="3"/>
  <c r="M191" i="3" s="1"/>
  <c r="N191" i="3" s="1"/>
  <c r="L192" i="3"/>
  <c r="M192" i="3" s="1"/>
  <c r="N192" i="3" s="1"/>
  <c r="L193" i="3"/>
  <c r="M193" i="3"/>
  <c r="N193" i="3" s="1"/>
  <c r="L194" i="3"/>
  <c r="M194" i="3"/>
  <c r="N194" i="3"/>
  <c r="L195" i="3"/>
  <c r="M195" i="3" s="1"/>
  <c r="N195" i="3" s="1"/>
  <c r="L196" i="3"/>
  <c r="M196" i="3" s="1"/>
  <c r="N196" i="3" s="1"/>
  <c r="L197" i="3"/>
  <c r="M197" i="3"/>
  <c r="N197" i="3" s="1"/>
  <c r="L198" i="3"/>
  <c r="M198" i="3"/>
  <c r="N198" i="3"/>
  <c r="L199" i="3"/>
  <c r="M199" i="3" s="1"/>
  <c r="N199" i="3" s="1"/>
  <c r="L200" i="3"/>
  <c r="M200" i="3" s="1"/>
  <c r="N200" i="3" s="1"/>
  <c r="L202" i="3"/>
  <c r="M202" i="3"/>
  <c r="N202" i="3"/>
  <c r="L203" i="3"/>
  <c r="M203" i="3" s="1"/>
  <c r="N203" i="3" s="1"/>
  <c r="L204" i="3"/>
  <c r="M204" i="3" s="1"/>
  <c r="N204" i="3" s="1"/>
  <c r="L205" i="3"/>
  <c r="M205" i="3"/>
  <c r="N205" i="3" s="1"/>
  <c r="L206" i="3"/>
  <c r="M206" i="3"/>
  <c r="N206" i="3"/>
  <c r="L207" i="3"/>
  <c r="M207" i="3" s="1"/>
  <c r="N207" i="3" s="1"/>
  <c r="L208" i="3"/>
  <c r="M208" i="3" s="1"/>
  <c r="N208" i="3" s="1"/>
  <c r="L209" i="3"/>
  <c r="M209" i="3"/>
  <c r="N209" i="3" s="1"/>
  <c r="L210" i="3"/>
  <c r="M210" i="3"/>
  <c r="N210" i="3"/>
  <c r="L211" i="3"/>
  <c r="M211" i="3" s="1"/>
  <c r="N211" i="3" s="1"/>
  <c r="L212" i="3"/>
  <c r="M212" i="3" s="1"/>
  <c r="N212" i="3" s="1"/>
  <c r="Q201" i="3" l="1"/>
  <c r="L5" i="3"/>
  <c r="X8" i="3" l="1"/>
  <c r="D202" i="3" l="1"/>
  <c r="E115" i="3" l="1"/>
  <c r="E116" i="3" s="1"/>
  <c r="D114" i="3"/>
  <c r="D115" i="3" s="1"/>
  <c r="D116" i="3" s="1"/>
  <c r="E95" i="3"/>
  <c r="E96" i="3" s="1"/>
  <c r="G94" i="3"/>
  <c r="G95" i="3" s="1"/>
  <c r="G96" i="3" s="1"/>
  <c r="F94" i="3"/>
  <c r="F95" i="3" s="1"/>
  <c r="F96" i="3" s="1"/>
  <c r="D94" i="3"/>
  <c r="I93" i="3"/>
  <c r="H93" i="3"/>
  <c r="G210" i="3"/>
  <c r="F210" i="3"/>
  <c r="F211" i="3" s="1"/>
  <c r="F212" i="3" s="1"/>
  <c r="E210" i="3"/>
  <c r="E211" i="3" s="1"/>
  <c r="E212" i="3" s="1"/>
  <c r="D210" i="3"/>
  <c r="G206" i="3"/>
  <c r="F206" i="3"/>
  <c r="F207" i="3" s="1"/>
  <c r="F208" i="3" s="1"/>
  <c r="E206" i="3"/>
  <c r="E207" i="3" s="1"/>
  <c r="E208" i="3" s="1"/>
  <c r="D206" i="3"/>
  <c r="D207" i="3" s="1"/>
  <c r="G202" i="3"/>
  <c r="G203" i="3" s="1"/>
  <c r="G204" i="3" s="1"/>
  <c r="F202" i="3"/>
  <c r="F203" i="3" s="1"/>
  <c r="F204" i="3" s="1"/>
  <c r="E202" i="3"/>
  <c r="E203" i="3" s="1"/>
  <c r="E204" i="3" s="1"/>
  <c r="D203" i="3"/>
  <c r="G198" i="3"/>
  <c r="G199" i="3" s="1"/>
  <c r="G200" i="3" s="1"/>
  <c r="F198" i="3"/>
  <c r="F199" i="3" s="1"/>
  <c r="F200" i="3" s="1"/>
  <c r="E198" i="3"/>
  <c r="E199" i="3" s="1"/>
  <c r="E200" i="3" s="1"/>
  <c r="D198" i="3"/>
  <c r="D199" i="3" s="1"/>
  <c r="G194" i="3"/>
  <c r="G195" i="3" s="1"/>
  <c r="G196" i="3" s="1"/>
  <c r="F194" i="3"/>
  <c r="E194" i="3"/>
  <c r="E195" i="3" s="1"/>
  <c r="E196" i="3" s="1"/>
  <c r="D194" i="3"/>
  <c r="G190" i="3"/>
  <c r="G191" i="3" s="1"/>
  <c r="G192" i="3" s="1"/>
  <c r="F190" i="3"/>
  <c r="F191" i="3" s="1"/>
  <c r="F192" i="3" s="1"/>
  <c r="E190" i="3"/>
  <c r="E191" i="3" s="1"/>
  <c r="E192" i="3" s="1"/>
  <c r="D190" i="3"/>
  <c r="D191" i="3" s="1"/>
  <c r="D192" i="3" s="1"/>
  <c r="E187" i="3"/>
  <c r="E188" i="3" s="1"/>
  <c r="G186" i="3"/>
  <c r="G187" i="3" s="1"/>
  <c r="G188" i="3" s="1"/>
  <c r="F186" i="3"/>
  <c r="F187" i="3" s="1"/>
  <c r="F188" i="3" s="1"/>
  <c r="D186" i="3"/>
  <c r="D187" i="3" s="1"/>
  <c r="I185" i="3"/>
  <c r="I186" i="3" s="1"/>
  <c r="I187" i="3" s="1"/>
  <c r="I188" i="3" s="1"/>
  <c r="H185" i="3"/>
  <c r="H186" i="3" s="1"/>
  <c r="H187" i="3" s="1"/>
  <c r="H188" i="3" s="1"/>
  <c r="E183" i="3"/>
  <c r="E184" i="3" s="1"/>
  <c r="G182" i="3"/>
  <c r="G183" i="3" s="1"/>
  <c r="G184" i="3" s="1"/>
  <c r="F182" i="3"/>
  <c r="F183" i="3" s="1"/>
  <c r="F184" i="3" s="1"/>
  <c r="D182" i="3"/>
  <c r="D183" i="3" s="1"/>
  <c r="D184" i="3" s="1"/>
  <c r="I181" i="3"/>
  <c r="I182" i="3" s="1"/>
  <c r="I183" i="3" s="1"/>
  <c r="I184" i="3" s="1"/>
  <c r="H181" i="3"/>
  <c r="H182" i="3" s="1"/>
  <c r="H183" i="3" s="1"/>
  <c r="H184" i="3" s="1"/>
  <c r="E179" i="3"/>
  <c r="E180" i="3" s="1"/>
  <c r="G178" i="3"/>
  <c r="G179" i="3" s="1"/>
  <c r="G180" i="3" s="1"/>
  <c r="F178" i="3"/>
  <c r="F179" i="3" s="1"/>
  <c r="F180" i="3" s="1"/>
  <c r="D178" i="3"/>
  <c r="D179" i="3" s="1"/>
  <c r="I177" i="3"/>
  <c r="I178" i="3" s="1"/>
  <c r="I179" i="3" s="1"/>
  <c r="I180" i="3" s="1"/>
  <c r="H177" i="3"/>
  <c r="H178" i="3" s="1"/>
  <c r="H179" i="3" s="1"/>
  <c r="H180" i="3" s="1"/>
  <c r="E175" i="3"/>
  <c r="E176" i="3" s="1"/>
  <c r="G174" i="3"/>
  <c r="G175" i="3" s="1"/>
  <c r="G176" i="3" s="1"/>
  <c r="F174" i="3"/>
  <c r="F175" i="3" s="1"/>
  <c r="F176" i="3" s="1"/>
  <c r="D174" i="3"/>
  <c r="I173" i="3"/>
  <c r="I174" i="3" s="1"/>
  <c r="I175" i="3" s="1"/>
  <c r="I176" i="3" s="1"/>
  <c r="H173" i="3"/>
  <c r="H174" i="3" s="1"/>
  <c r="H175" i="3" s="1"/>
  <c r="H176" i="3" s="1"/>
  <c r="E171" i="3"/>
  <c r="E172" i="3" s="1"/>
  <c r="G170" i="3"/>
  <c r="G171" i="3" s="1"/>
  <c r="G172" i="3" s="1"/>
  <c r="F170" i="3"/>
  <c r="F171" i="3" s="1"/>
  <c r="F172" i="3" s="1"/>
  <c r="D170" i="3"/>
  <c r="D171" i="3" s="1"/>
  <c r="D172" i="3" s="1"/>
  <c r="I169" i="3"/>
  <c r="I170" i="3" s="1"/>
  <c r="I171" i="3" s="1"/>
  <c r="I172" i="3" s="1"/>
  <c r="H169" i="3"/>
  <c r="H170" i="3" s="1"/>
  <c r="H171" i="3" s="1"/>
  <c r="H172" i="3" s="1"/>
  <c r="E167" i="3"/>
  <c r="E168" i="3" s="1"/>
  <c r="G166" i="3"/>
  <c r="G167" i="3" s="1"/>
  <c r="G168" i="3" s="1"/>
  <c r="F166" i="3"/>
  <c r="F167" i="3" s="1"/>
  <c r="F168" i="3" s="1"/>
  <c r="D166" i="3"/>
  <c r="D167" i="3" s="1"/>
  <c r="I165" i="3"/>
  <c r="I166" i="3" s="1"/>
  <c r="I167" i="3" s="1"/>
  <c r="I168" i="3" s="1"/>
  <c r="H165" i="3"/>
  <c r="H166" i="3" s="1"/>
  <c r="H167" i="3" s="1"/>
  <c r="H168" i="3" s="1"/>
  <c r="E163" i="3"/>
  <c r="E164" i="3" s="1"/>
  <c r="G162" i="3"/>
  <c r="G163" i="3" s="1"/>
  <c r="G164" i="3" s="1"/>
  <c r="F162" i="3"/>
  <c r="F163" i="3" s="1"/>
  <c r="F164" i="3" s="1"/>
  <c r="D162" i="3"/>
  <c r="I161" i="3"/>
  <c r="I162" i="3" s="1"/>
  <c r="I163" i="3" s="1"/>
  <c r="I164" i="3" s="1"/>
  <c r="H161" i="3"/>
  <c r="H162" i="3" s="1"/>
  <c r="H163" i="3" s="1"/>
  <c r="H164" i="3" s="1"/>
  <c r="E159" i="3"/>
  <c r="E160" i="3" s="1"/>
  <c r="G158" i="3"/>
  <c r="G159" i="3" s="1"/>
  <c r="G160" i="3" s="1"/>
  <c r="F158" i="3"/>
  <c r="F159" i="3" s="1"/>
  <c r="F160" i="3" s="1"/>
  <c r="D158" i="3"/>
  <c r="D159" i="3" s="1"/>
  <c r="D160" i="3" s="1"/>
  <c r="I157" i="3"/>
  <c r="I158" i="3" s="1"/>
  <c r="I159" i="3" s="1"/>
  <c r="I160" i="3" s="1"/>
  <c r="H157" i="3"/>
  <c r="H158" i="3" s="1"/>
  <c r="H159" i="3" s="1"/>
  <c r="H160" i="3" s="1"/>
  <c r="E155" i="3"/>
  <c r="E156" i="3" s="1"/>
  <c r="G154" i="3"/>
  <c r="G155" i="3" s="1"/>
  <c r="G156" i="3" s="1"/>
  <c r="F154" i="3"/>
  <c r="F155" i="3" s="1"/>
  <c r="F156" i="3" s="1"/>
  <c r="D154" i="3"/>
  <c r="D155" i="3" s="1"/>
  <c r="D156" i="3" s="1"/>
  <c r="I153" i="3"/>
  <c r="I154" i="3" s="1"/>
  <c r="I155" i="3" s="1"/>
  <c r="I156" i="3" s="1"/>
  <c r="H153" i="3"/>
  <c r="H154" i="3" s="1"/>
  <c r="H155" i="3" s="1"/>
  <c r="H156" i="3" s="1"/>
  <c r="E151" i="3"/>
  <c r="E152" i="3" s="1"/>
  <c r="G150" i="3"/>
  <c r="G151" i="3" s="1"/>
  <c r="G152" i="3" s="1"/>
  <c r="F150" i="3"/>
  <c r="F151" i="3" s="1"/>
  <c r="F152" i="3" s="1"/>
  <c r="D150" i="3"/>
  <c r="I149" i="3"/>
  <c r="I150" i="3" s="1"/>
  <c r="I151" i="3" s="1"/>
  <c r="I152" i="3" s="1"/>
  <c r="H149" i="3"/>
  <c r="H150" i="3" s="1"/>
  <c r="H151" i="3" s="1"/>
  <c r="H152" i="3" s="1"/>
  <c r="E147" i="3"/>
  <c r="E148" i="3" s="1"/>
  <c r="G146" i="3"/>
  <c r="G147" i="3" s="1"/>
  <c r="G148" i="3" s="1"/>
  <c r="F146" i="3"/>
  <c r="F147" i="3" s="1"/>
  <c r="F148" i="3" s="1"/>
  <c r="D146" i="3"/>
  <c r="D147" i="3" s="1"/>
  <c r="D148" i="3" s="1"/>
  <c r="I145" i="3"/>
  <c r="I146" i="3" s="1"/>
  <c r="I147" i="3" s="1"/>
  <c r="I148" i="3" s="1"/>
  <c r="H145" i="3"/>
  <c r="H146" i="3" s="1"/>
  <c r="H147" i="3" s="1"/>
  <c r="H148" i="3" s="1"/>
  <c r="E143" i="3"/>
  <c r="E144" i="3" s="1"/>
  <c r="G142" i="3"/>
  <c r="G143" i="3" s="1"/>
  <c r="G144" i="3" s="1"/>
  <c r="F142" i="3"/>
  <c r="F143" i="3" s="1"/>
  <c r="F144" i="3" s="1"/>
  <c r="D142" i="3"/>
  <c r="I141" i="3"/>
  <c r="I142" i="3" s="1"/>
  <c r="I143" i="3" s="1"/>
  <c r="I144" i="3" s="1"/>
  <c r="H141" i="3"/>
  <c r="H142" i="3" s="1"/>
  <c r="H143" i="3" s="1"/>
  <c r="H144" i="3" s="1"/>
  <c r="E139" i="3"/>
  <c r="E140" i="3" s="1"/>
  <c r="G138" i="3"/>
  <c r="G139" i="3" s="1"/>
  <c r="G140" i="3" s="1"/>
  <c r="F138" i="3"/>
  <c r="F139" i="3" s="1"/>
  <c r="F140" i="3" s="1"/>
  <c r="D138" i="3"/>
  <c r="D139" i="3" s="1"/>
  <c r="D140" i="3" s="1"/>
  <c r="I137" i="3"/>
  <c r="I138" i="3" s="1"/>
  <c r="I139" i="3" s="1"/>
  <c r="I140" i="3" s="1"/>
  <c r="H137" i="3"/>
  <c r="H138" i="3" s="1"/>
  <c r="H139" i="3" s="1"/>
  <c r="H140" i="3" s="1"/>
  <c r="E135" i="3"/>
  <c r="E136" i="3" s="1"/>
  <c r="G134" i="3"/>
  <c r="G135" i="3" s="1"/>
  <c r="G136" i="3" s="1"/>
  <c r="F134" i="3"/>
  <c r="F135" i="3" s="1"/>
  <c r="F136" i="3" s="1"/>
  <c r="D134" i="3"/>
  <c r="D135" i="3" s="1"/>
  <c r="D136" i="3" s="1"/>
  <c r="I133" i="3"/>
  <c r="I134" i="3" s="1"/>
  <c r="I135" i="3" s="1"/>
  <c r="I136" i="3" s="1"/>
  <c r="H133" i="3"/>
  <c r="H134" i="3" s="1"/>
  <c r="H135" i="3" s="1"/>
  <c r="H136" i="3" s="1"/>
  <c r="E131" i="3"/>
  <c r="E132" i="3" s="1"/>
  <c r="G130" i="3"/>
  <c r="G131" i="3" s="1"/>
  <c r="G132" i="3" s="1"/>
  <c r="F130" i="3"/>
  <c r="F131" i="3" s="1"/>
  <c r="F132" i="3" s="1"/>
  <c r="D130" i="3"/>
  <c r="I129" i="3"/>
  <c r="I130" i="3" s="1"/>
  <c r="I131" i="3" s="1"/>
  <c r="I132" i="3" s="1"/>
  <c r="H129" i="3"/>
  <c r="H130" i="3" s="1"/>
  <c r="H131" i="3" s="1"/>
  <c r="H132" i="3" s="1"/>
  <c r="E127" i="3"/>
  <c r="E128" i="3" s="1"/>
  <c r="G126" i="3"/>
  <c r="G127" i="3" s="1"/>
  <c r="G128" i="3" s="1"/>
  <c r="F126" i="3"/>
  <c r="F127" i="3" s="1"/>
  <c r="F128" i="3" s="1"/>
  <c r="D126" i="3"/>
  <c r="D127" i="3" s="1"/>
  <c r="D128" i="3" s="1"/>
  <c r="I125" i="3"/>
  <c r="I126" i="3" s="1"/>
  <c r="I127" i="3" s="1"/>
  <c r="I128" i="3" s="1"/>
  <c r="H125" i="3"/>
  <c r="H126" i="3" s="1"/>
  <c r="H127" i="3" s="1"/>
  <c r="H128" i="3" s="1"/>
  <c r="E123" i="3"/>
  <c r="E124" i="3" s="1"/>
  <c r="G122" i="3"/>
  <c r="G123" i="3" s="1"/>
  <c r="G124" i="3" s="1"/>
  <c r="F122" i="3"/>
  <c r="F123" i="3" s="1"/>
  <c r="F124" i="3" s="1"/>
  <c r="D122" i="3"/>
  <c r="D123" i="3" s="1"/>
  <c r="D124" i="3" s="1"/>
  <c r="I121" i="3"/>
  <c r="I122" i="3" s="1"/>
  <c r="I123" i="3" s="1"/>
  <c r="I124" i="3" s="1"/>
  <c r="H121" i="3"/>
  <c r="H122" i="3" s="1"/>
  <c r="H123" i="3" s="1"/>
  <c r="H124" i="3" s="1"/>
  <c r="E119" i="3"/>
  <c r="E120" i="3" s="1"/>
  <c r="G118" i="3"/>
  <c r="G119" i="3" s="1"/>
  <c r="G120" i="3" s="1"/>
  <c r="F118" i="3"/>
  <c r="F119" i="3" s="1"/>
  <c r="F120" i="3" s="1"/>
  <c r="D118" i="3"/>
  <c r="I117" i="3"/>
  <c r="I118" i="3" s="1"/>
  <c r="I119" i="3" s="1"/>
  <c r="I120" i="3" s="1"/>
  <c r="H117" i="3"/>
  <c r="H118" i="3" s="1"/>
  <c r="H119" i="3" s="1"/>
  <c r="H120" i="3" s="1"/>
  <c r="G114" i="3"/>
  <c r="G115" i="3" s="1"/>
  <c r="G116" i="3" s="1"/>
  <c r="F114" i="3"/>
  <c r="F115" i="3" s="1"/>
  <c r="F116" i="3" s="1"/>
  <c r="I113" i="3"/>
  <c r="I114" i="3" s="1"/>
  <c r="I115" i="3" s="1"/>
  <c r="I116" i="3" s="1"/>
  <c r="H113" i="3"/>
  <c r="H114" i="3" s="1"/>
  <c r="H115" i="3" s="1"/>
  <c r="H116" i="3" s="1"/>
  <c r="E111" i="3"/>
  <c r="E112" i="3" s="1"/>
  <c r="G110" i="3"/>
  <c r="G111" i="3" s="1"/>
  <c r="G112" i="3" s="1"/>
  <c r="F110" i="3"/>
  <c r="F111" i="3" s="1"/>
  <c r="F112" i="3" s="1"/>
  <c r="D110" i="3"/>
  <c r="D111" i="3" s="1"/>
  <c r="I109" i="3"/>
  <c r="I110" i="3" s="1"/>
  <c r="I111" i="3" s="1"/>
  <c r="I112" i="3" s="1"/>
  <c r="H109" i="3"/>
  <c r="H110" i="3" s="1"/>
  <c r="H111" i="3" s="1"/>
  <c r="H112" i="3" s="1"/>
  <c r="E107" i="3"/>
  <c r="E108" i="3" s="1"/>
  <c r="G106" i="3"/>
  <c r="G107" i="3" s="1"/>
  <c r="G108" i="3" s="1"/>
  <c r="F106" i="3"/>
  <c r="F107" i="3" s="1"/>
  <c r="F108" i="3" s="1"/>
  <c r="D106" i="3"/>
  <c r="D107" i="3" s="1"/>
  <c r="D108" i="3" s="1"/>
  <c r="I105" i="3"/>
  <c r="I106" i="3" s="1"/>
  <c r="I107" i="3" s="1"/>
  <c r="I108" i="3" s="1"/>
  <c r="H105" i="3"/>
  <c r="H106" i="3" s="1"/>
  <c r="H107" i="3" s="1"/>
  <c r="H108" i="3" s="1"/>
  <c r="E103" i="3"/>
  <c r="E104" i="3" s="1"/>
  <c r="G102" i="3"/>
  <c r="G103" i="3" s="1"/>
  <c r="G104" i="3" s="1"/>
  <c r="F102" i="3"/>
  <c r="F103" i="3" s="1"/>
  <c r="F104" i="3" s="1"/>
  <c r="D102" i="3"/>
  <c r="D103" i="3" s="1"/>
  <c r="I101" i="3"/>
  <c r="I102" i="3" s="1"/>
  <c r="I103" i="3" s="1"/>
  <c r="I104" i="3" s="1"/>
  <c r="H101" i="3"/>
  <c r="H102" i="3" s="1"/>
  <c r="H103" i="3" s="1"/>
  <c r="H104" i="3" s="1"/>
  <c r="E99" i="3"/>
  <c r="E100" i="3" s="1"/>
  <c r="G98" i="3"/>
  <c r="G99" i="3" s="1"/>
  <c r="G100" i="3" s="1"/>
  <c r="F98" i="3"/>
  <c r="F99" i="3" s="1"/>
  <c r="F100" i="3" s="1"/>
  <c r="D98" i="3"/>
  <c r="I97" i="3"/>
  <c r="I98" i="3" s="1"/>
  <c r="I99" i="3" s="1"/>
  <c r="I100" i="3" s="1"/>
  <c r="H97" i="3"/>
  <c r="H98" i="3" s="1"/>
  <c r="H99" i="3" s="1"/>
  <c r="H100" i="3" s="1"/>
  <c r="E91" i="3"/>
  <c r="E92" i="3" s="1"/>
  <c r="G90" i="3"/>
  <c r="G91" i="3" s="1"/>
  <c r="G92" i="3" s="1"/>
  <c r="F90" i="3"/>
  <c r="F91" i="3" s="1"/>
  <c r="F92" i="3" s="1"/>
  <c r="D90" i="3"/>
  <c r="I89" i="3"/>
  <c r="I90" i="3" s="1"/>
  <c r="I91" i="3" s="1"/>
  <c r="I92" i="3" s="1"/>
  <c r="H89" i="3"/>
  <c r="O89" i="3" s="1"/>
  <c r="E87" i="3"/>
  <c r="E88" i="3" s="1"/>
  <c r="G86" i="3"/>
  <c r="G87" i="3" s="1"/>
  <c r="G88" i="3" s="1"/>
  <c r="F86" i="3"/>
  <c r="F87" i="3" s="1"/>
  <c r="F88" i="3" s="1"/>
  <c r="D86" i="3"/>
  <c r="I85" i="3"/>
  <c r="I86" i="3" s="1"/>
  <c r="I87" i="3" s="1"/>
  <c r="I88" i="3" s="1"/>
  <c r="H85" i="3"/>
  <c r="H86" i="3" s="1"/>
  <c r="H87" i="3" s="1"/>
  <c r="H88" i="3" s="1"/>
  <c r="E83" i="3"/>
  <c r="E84" i="3" s="1"/>
  <c r="G82" i="3"/>
  <c r="G83" i="3" s="1"/>
  <c r="G84" i="3" s="1"/>
  <c r="F82" i="3"/>
  <c r="F83" i="3" s="1"/>
  <c r="F84" i="3" s="1"/>
  <c r="D82" i="3"/>
  <c r="I81" i="3"/>
  <c r="I82" i="3" s="1"/>
  <c r="I83" i="3" s="1"/>
  <c r="I84" i="3" s="1"/>
  <c r="H81" i="3"/>
  <c r="H82" i="3" s="1"/>
  <c r="H83" i="3" s="1"/>
  <c r="H84" i="3" s="1"/>
  <c r="E79" i="3"/>
  <c r="E80" i="3" s="1"/>
  <c r="G78" i="3"/>
  <c r="G79" i="3" s="1"/>
  <c r="G80" i="3" s="1"/>
  <c r="F78" i="3"/>
  <c r="F79" i="3" s="1"/>
  <c r="F80" i="3" s="1"/>
  <c r="D78" i="3"/>
  <c r="I77" i="3"/>
  <c r="H77" i="3"/>
  <c r="H78" i="3" s="1"/>
  <c r="H79" i="3" s="1"/>
  <c r="H80" i="3" s="1"/>
  <c r="E75" i="3"/>
  <c r="E76" i="3" s="1"/>
  <c r="G74" i="3"/>
  <c r="G75" i="3" s="1"/>
  <c r="G76" i="3" s="1"/>
  <c r="F74" i="3"/>
  <c r="F75" i="3" s="1"/>
  <c r="F76" i="3" s="1"/>
  <c r="D74" i="3"/>
  <c r="I73" i="3"/>
  <c r="I74" i="3" s="1"/>
  <c r="I75" i="3" s="1"/>
  <c r="I76" i="3" s="1"/>
  <c r="H73" i="3"/>
  <c r="H74" i="3" s="1"/>
  <c r="H75" i="3" s="1"/>
  <c r="H76" i="3" s="1"/>
  <c r="E71" i="3"/>
  <c r="E72" i="3" s="1"/>
  <c r="G70" i="3"/>
  <c r="G71" i="3" s="1"/>
  <c r="G72" i="3" s="1"/>
  <c r="F70" i="3"/>
  <c r="F71" i="3" s="1"/>
  <c r="F72" i="3" s="1"/>
  <c r="D70" i="3"/>
  <c r="I69" i="3"/>
  <c r="I70" i="3" s="1"/>
  <c r="I71" i="3" s="1"/>
  <c r="I72" i="3" s="1"/>
  <c r="H69" i="3"/>
  <c r="H70" i="3" s="1"/>
  <c r="H71" i="3" s="1"/>
  <c r="H72" i="3" s="1"/>
  <c r="E67" i="3"/>
  <c r="E68" i="3" s="1"/>
  <c r="G66" i="3"/>
  <c r="G67" i="3" s="1"/>
  <c r="G68" i="3" s="1"/>
  <c r="F66" i="3"/>
  <c r="F67" i="3" s="1"/>
  <c r="F68" i="3" s="1"/>
  <c r="D66" i="3"/>
  <c r="I65" i="3"/>
  <c r="I66" i="3" s="1"/>
  <c r="I67" i="3" s="1"/>
  <c r="I68" i="3" s="1"/>
  <c r="H65" i="3"/>
  <c r="H66" i="3" s="1"/>
  <c r="H67" i="3" s="1"/>
  <c r="H68" i="3" s="1"/>
  <c r="E63" i="3"/>
  <c r="E64" i="3" s="1"/>
  <c r="G62" i="3"/>
  <c r="G63" i="3" s="1"/>
  <c r="G64" i="3" s="1"/>
  <c r="F62" i="3"/>
  <c r="F63" i="3" s="1"/>
  <c r="F64" i="3" s="1"/>
  <c r="D62" i="3"/>
  <c r="I61" i="3"/>
  <c r="H61" i="3"/>
  <c r="H62" i="3" s="1"/>
  <c r="H63" i="3" s="1"/>
  <c r="H64" i="3" s="1"/>
  <c r="E59" i="3"/>
  <c r="E60" i="3" s="1"/>
  <c r="G58" i="3"/>
  <c r="G59" i="3" s="1"/>
  <c r="G60" i="3" s="1"/>
  <c r="F58" i="3"/>
  <c r="F59" i="3" s="1"/>
  <c r="F60" i="3" s="1"/>
  <c r="D58" i="3"/>
  <c r="I57" i="3"/>
  <c r="I58" i="3" s="1"/>
  <c r="I59" i="3" s="1"/>
  <c r="I60" i="3" s="1"/>
  <c r="H57" i="3"/>
  <c r="H58" i="3" s="1"/>
  <c r="H59" i="3" s="1"/>
  <c r="H60" i="3" s="1"/>
  <c r="E55" i="3"/>
  <c r="E56" i="3" s="1"/>
  <c r="G54" i="3"/>
  <c r="G55" i="3" s="1"/>
  <c r="G56" i="3" s="1"/>
  <c r="F54" i="3"/>
  <c r="F55" i="3" s="1"/>
  <c r="F56" i="3" s="1"/>
  <c r="D54" i="3"/>
  <c r="I53" i="3"/>
  <c r="I54" i="3" s="1"/>
  <c r="I55" i="3" s="1"/>
  <c r="I56" i="3" s="1"/>
  <c r="H53" i="3"/>
  <c r="H54" i="3" s="1"/>
  <c r="H55" i="3" s="1"/>
  <c r="H56" i="3" s="1"/>
  <c r="E51" i="3"/>
  <c r="E52" i="3" s="1"/>
  <c r="G50" i="3"/>
  <c r="G51" i="3" s="1"/>
  <c r="G52" i="3" s="1"/>
  <c r="F50" i="3"/>
  <c r="F51" i="3" s="1"/>
  <c r="F52" i="3" s="1"/>
  <c r="D50" i="3"/>
  <c r="I49" i="3"/>
  <c r="I50" i="3" s="1"/>
  <c r="I51" i="3" s="1"/>
  <c r="I52" i="3" s="1"/>
  <c r="H49" i="3"/>
  <c r="H50" i="3" s="1"/>
  <c r="H51" i="3" s="1"/>
  <c r="H52" i="3" s="1"/>
  <c r="E47" i="3"/>
  <c r="E48" i="3" s="1"/>
  <c r="G46" i="3"/>
  <c r="G47" i="3" s="1"/>
  <c r="G48" i="3" s="1"/>
  <c r="F46" i="3"/>
  <c r="F47" i="3" s="1"/>
  <c r="F48" i="3" s="1"/>
  <c r="D46" i="3"/>
  <c r="D47" i="3" s="1"/>
  <c r="I45" i="3"/>
  <c r="H45" i="3"/>
  <c r="H46" i="3" s="1"/>
  <c r="H47" i="3" s="1"/>
  <c r="H48" i="3" s="1"/>
  <c r="E43" i="3"/>
  <c r="E44" i="3" s="1"/>
  <c r="G42" i="3"/>
  <c r="G43" i="3" s="1"/>
  <c r="G44" i="3" s="1"/>
  <c r="F42" i="3"/>
  <c r="F43" i="3" s="1"/>
  <c r="F44" i="3" s="1"/>
  <c r="D42" i="3"/>
  <c r="D43" i="3" s="1"/>
  <c r="D44" i="3" s="1"/>
  <c r="I41" i="3"/>
  <c r="I42" i="3" s="1"/>
  <c r="I43" i="3" s="1"/>
  <c r="I44" i="3" s="1"/>
  <c r="H41" i="3"/>
  <c r="O41" i="3" s="1"/>
  <c r="E39" i="3"/>
  <c r="E40" i="3" s="1"/>
  <c r="G38" i="3"/>
  <c r="G39" i="3" s="1"/>
  <c r="G40" i="3" s="1"/>
  <c r="F38" i="3"/>
  <c r="F39" i="3" s="1"/>
  <c r="F40" i="3" s="1"/>
  <c r="D38" i="3"/>
  <c r="D39" i="3" s="1"/>
  <c r="D40" i="3" s="1"/>
  <c r="I37" i="3"/>
  <c r="I38" i="3" s="1"/>
  <c r="I39" i="3" s="1"/>
  <c r="I40" i="3" s="1"/>
  <c r="H37" i="3"/>
  <c r="H38" i="3" s="1"/>
  <c r="H39" i="3" s="1"/>
  <c r="H40" i="3" s="1"/>
  <c r="E35" i="3"/>
  <c r="E36" i="3" s="1"/>
  <c r="G34" i="3"/>
  <c r="G35" i="3" s="1"/>
  <c r="G36" i="3" s="1"/>
  <c r="F34" i="3"/>
  <c r="F35" i="3" s="1"/>
  <c r="F36" i="3" s="1"/>
  <c r="D34" i="3"/>
  <c r="I33" i="3"/>
  <c r="I34" i="3" s="1"/>
  <c r="I35" i="3" s="1"/>
  <c r="I36" i="3" s="1"/>
  <c r="H33" i="3"/>
  <c r="H34" i="3" s="1"/>
  <c r="H35" i="3" s="1"/>
  <c r="H36" i="3" s="1"/>
  <c r="E31" i="3"/>
  <c r="E32" i="3" s="1"/>
  <c r="G30" i="3"/>
  <c r="G31" i="3" s="1"/>
  <c r="G32" i="3" s="1"/>
  <c r="F30" i="3"/>
  <c r="F31" i="3" s="1"/>
  <c r="F32" i="3" s="1"/>
  <c r="D30" i="3"/>
  <c r="I29" i="3"/>
  <c r="H29" i="3"/>
  <c r="H30" i="3" s="1"/>
  <c r="H31" i="3" s="1"/>
  <c r="H32" i="3" s="1"/>
  <c r="E27" i="3"/>
  <c r="E28" i="3" s="1"/>
  <c r="G26" i="3"/>
  <c r="G27" i="3" s="1"/>
  <c r="G28" i="3" s="1"/>
  <c r="F26" i="3"/>
  <c r="F27" i="3" s="1"/>
  <c r="F28" i="3" s="1"/>
  <c r="D26" i="3"/>
  <c r="I25" i="3"/>
  <c r="I26" i="3" s="1"/>
  <c r="I27" i="3" s="1"/>
  <c r="I28" i="3" s="1"/>
  <c r="H25" i="3"/>
  <c r="H26" i="3" s="1"/>
  <c r="H27" i="3" s="1"/>
  <c r="H28" i="3" s="1"/>
  <c r="E23" i="3"/>
  <c r="E24" i="3" s="1"/>
  <c r="G22" i="3"/>
  <c r="G23" i="3" s="1"/>
  <c r="G24" i="3" s="1"/>
  <c r="F22" i="3"/>
  <c r="F23" i="3" s="1"/>
  <c r="F24" i="3" s="1"/>
  <c r="D22" i="3"/>
  <c r="I21" i="3"/>
  <c r="I22" i="3" s="1"/>
  <c r="I23" i="3" s="1"/>
  <c r="I24" i="3" s="1"/>
  <c r="H21" i="3"/>
  <c r="H22" i="3" s="1"/>
  <c r="H23" i="3" s="1"/>
  <c r="H24" i="3" s="1"/>
  <c r="E19" i="3"/>
  <c r="E20" i="3" s="1"/>
  <c r="G18" i="3"/>
  <c r="G19" i="3" s="1"/>
  <c r="G20" i="3" s="1"/>
  <c r="F18" i="3"/>
  <c r="F19" i="3" s="1"/>
  <c r="F20" i="3" s="1"/>
  <c r="D18" i="3"/>
  <c r="I17" i="3"/>
  <c r="H17" i="3"/>
  <c r="H18" i="3" s="1"/>
  <c r="H19" i="3" s="1"/>
  <c r="H20" i="3" s="1"/>
  <c r="E15" i="3"/>
  <c r="E16" i="3" s="1"/>
  <c r="G14" i="3"/>
  <c r="G15" i="3" s="1"/>
  <c r="G16" i="3" s="1"/>
  <c r="F14" i="3"/>
  <c r="F15" i="3" s="1"/>
  <c r="F16" i="3" s="1"/>
  <c r="D14" i="3"/>
  <c r="D15" i="3" s="1"/>
  <c r="D16" i="3" s="1"/>
  <c r="I13" i="3"/>
  <c r="I14" i="3" s="1"/>
  <c r="I15" i="3" s="1"/>
  <c r="I16" i="3" s="1"/>
  <c r="H13" i="3"/>
  <c r="H14" i="3" s="1"/>
  <c r="H15" i="3" s="1"/>
  <c r="H16" i="3" s="1"/>
  <c r="E11" i="3"/>
  <c r="E12" i="3" s="1"/>
  <c r="G10" i="3"/>
  <c r="G11" i="3" s="1"/>
  <c r="G12" i="3" s="1"/>
  <c r="F10" i="3"/>
  <c r="F11" i="3" s="1"/>
  <c r="F12" i="3" s="1"/>
  <c r="D10" i="3"/>
  <c r="D11" i="3" s="1"/>
  <c r="D12" i="3" s="1"/>
  <c r="I9" i="3"/>
  <c r="I10" i="3" s="1"/>
  <c r="I11" i="3" s="1"/>
  <c r="I12" i="3" s="1"/>
  <c r="H9" i="3"/>
  <c r="H10" i="3" s="1"/>
  <c r="H11" i="3" s="1"/>
  <c r="H12" i="3" s="1"/>
  <c r="D6" i="3"/>
  <c r="I209" i="3"/>
  <c r="H209" i="3"/>
  <c r="I205" i="3"/>
  <c r="H205" i="3"/>
  <c r="I201" i="3"/>
  <c r="H201" i="3"/>
  <c r="I197" i="3"/>
  <c r="H197" i="3"/>
  <c r="I193" i="3"/>
  <c r="H193" i="3"/>
  <c r="I189" i="3"/>
  <c r="H189" i="3"/>
  <c r="J38" i="3"/>
  <c r="J42" i="3"/>
  <c r="H94" i="3" l="1"/>
  <c r="H95" i="3" s="1"/>
  <c r="H96" i="3" s="1"/>
  <c r="O93" i="3"/>
  <c r="D95" i="3"/>
  <c r="I62" i="3"/>
  <c r="I63" i="3" s="1"/>
  <c r="I64" i="3" s="1"/>
  <c r="D23" i="3"/>
  <c r="D31" i="3"/>
  <c r="D63" i="3"/>
  <c r="I18" i="3"/>
  <c r="I19" i="3" s="1"/>
  <c r="I20" i="3" s="1"/>
  <c r="I94" i="3"/>
  <c r="I95" i="3" s="1"/>
  <c r="I96" i="3" s="1"/>
  <c r="D96" i="3"/>
  <c r="D7" i="3"/>
  <c r="D8" i="3" s="1"/>
  <c r="I30" i="3"/>
  <c r="I31" i="3" s="1"/>
  <c r="I32" i="3" s="1"/>
  <c r="I46" i="3"/>
  <c r="I47" i="3" s="1"/>
  <c r="I48" i="3" s="1"/>
  <c r="I78" i="3"/>
  <c r="I79" i="3" s="1"/>
  <c r="I80" i="3" s="1"/>
  <c r="D27" i="3"/>
  <c r="D59" i="3"/>
  <c r="D67" i="3"/>
  <c r="D75" i="3"/>
  <c r="D83" i="3"/>
  <c r="D91" i="3"/>
  <c r="I194" i="3"/>
  <c r="I190" i="3"/>
  <c r="I210" i="3"/>
  <c r="O69" i="3"/>
  <c r="D71" i="3"/>
  <c r="D188" i="3"/>
  <c r="I206" i="3"/>
  <c r="D51" i="3"/>
  <c r="D119" i="3"/>
  <c r="D120" i="3" s="1"/>
  <c r="D131" i="3"/>
  <c r="D132" i="3" s="1"/>
  <c r="G207" i="3"/>
  <c r="G208" i="3" s="1"/>
  <c r="H206" i="3"/>
  <c r="G211" i="3"/>
  <c r="G212" i="3" s="1"/>
  <c r="H210" i="3"/>
  <c r="H202" i="3"/>
  <c r="H42" i="3"/>
  <c r="H43" i="3" s="1"/>
  <c r="H44" i="3" s="1"/>
  <c r="D79" i="3"/>
  <c r="D151" i="3"/>
  <c r="D87" i="3"/>
  <c r="D163" i="3"/>
  <c r="D164" i="3" s="1"/>
  <c r="D99" i="3"/>
  <c r="D100" i="3" s="1"/>
  <c r="D35" i="3"/>
  <c r="D28" i="3"/>
  <c r="D19" i="3"/>
  <c r="D211" i="3"/>
  <c r="D208" i="3"/>
  <c r="D204" i="3"/>
  <c r="I202" i="3"/>
  <c r="D200" i="3"/>
  <c r="I198" i="3"/>
  <c r="D195" i="3"/>
  <c r="D196" i="3" s="1"/>
  <c r="F195" i="3"/>
  <c r="F196" i="3" s="1"/>
  <c r="D180" i="3"/>
  <c r="D175" i="3"/>
  <c r="D168" i="3"/>
  <c r="D143" i="3"/>
  <c r="D112" i="3"/>
  <c r="D104" i="3"/>
  <c r="H90" i="3"/>
  <c r="H91" i="3" s="1"/>
  <c r="H92" i="3" s="1"/>
  <c r="D76" i="3"/>
  <c r="D55" i="3"/>
  <c r="D48" i="3"/>
  <c r="O37" i="3"/>
  <c r="H190" i="3"/>
  <c r="H194" i="3"/>
  <c r="H198" i="3"/>
  <c r="J39" i="3"/>
  <c r="J43" i="3"/>
  <c r="D64" i="3" l="1"/>
  <c r="D80" i="3"/>
  <c r="D24" i="3"/>
  <c r="D68" i="3"/>
  <c r="D52" i="3"/>
  <c r="D92" i="3"/>
  <c r="D60" i="3"/>
  <c r="D84" i="3"/>
  <c r="D88" i="3"/>
  <c r="Q93" i="3"/>
  <c r="D32" i="3"/>
  <c r="D152" i="3"/>
  <c r="D72" i="3"/>
  <c r="D36" i="3"/>
  <c r="D20" i="3"/>
  <c r="D212" i="3"/>
  <c r="D176" i="3"/>
  <c r="D144" i="3"/>
  <c r="D56" i="3"/>
  <c r="H207" i="3"/>
  <c r="I207" i="3"/>
  <c r="H203" i="3"/>
  <c r="I203" i="3"/>
  <c r="H211" i="3"/>
  <c r="I211" i="3"/>
  <c r="I199" i="3"/>
  <c r="H199" i="3"/>
  <c r="I195" i="3"/>
  <c r="H195" i="3"/>
  <c r="I191" i="3"/>
  <c r="H191" i="3"/>
  <c r="J40" i="3"/>
  <c r="J44" i="3"/>
  <c r="P93" i="3" l="1"/>
  <c r="H204" i="3"/>
  <c r="I204" i="3"/>
  <c r="H212" i="3"/>
  <c r="I212" i="3"/>
  <c r="H208" i="3"/>
  <c r="I208" i="3"/>
  <c r="I196" i="3"/>
  <c r="H196" i="3"/>
  <c r="I192" i="3"/>
  <c r="H192" i="3"/>
  <c r="I200" i="3"/>
  <c r="H200" i="3"/>
  <c r="O21" i="3" l="1"/>
  <c r="O73" i="3"/>
  <c r="O81" i="3"/>
  <c r="O49" i="3"/>
  <c r="O77" i="3"/>
  <c r="O101" i="3" l="1"/>
  <c r="O85" i="3"/>
  <c r="O105" i="3"/>
  <c r="O29" i="3"/>
  <c r="O25" i="3"/>
  <c r="O109" i="3"/>
  <c r="O113" i="3"/>
  <c r="O97" i="3"/>
  <c r="O53" i="3"/>
  <c r="J46" i="3" l="1"/>
  <c r="O45" i="3"/>
  <c r="J34" i="3"/>
  <c r="O33" i="3"/>
  <c r="J14" i="3"/>
  <c r="O13" i="3"/>
  <c r="J10" i="3"/>
  <c r="O9" i="3"/>
  <c r="X7" i="3"/>
  <c r="J7" i="3"/>
  <c r="E7" i="3"/>
  <c r="E8" i="3" s="1"/>
  <c r="X6" i="3"/>
  <c r="G6" i="3"/>
  <c r="G7" i="3" s="1"/>
  <c r="G8" i="3" s="1"/>
  <c r="F6" i="3"/>
  <c r="F7" i="3" s="1"/>
  <c r="F8" i="3" s="1"/>
  <c r="I5" i="3"/>
  <c r="H5" i="3"/>
  <c r="O5" i="3" s="1"/>
  <c r="M5" i="3" l="1"/>
  <c r="N5" i="3"/>
  <c r="J15" i="3"/>
  <c r="J47" i="3"/>
  <c r="J11" i="3"/>
  <c r="I6" i="3"/>
  <c r="O193" i="3"/>
  <c r="O197" i="3"/>
  <c r="O209" i="3"/>
  <c r="O205" i="3"/>
  <c r="O201" i="3"/>
  <c r="O185" i="3"/>
  <c r="O189" i="3"/>
  <c r="O121" i="3"/>
  <c r="O117" i="3"/>
  <c r="O177" i="3"/>
  <c r="O165" i="3"/>
  <c r="O153" i="3"/>
  <c r="O157" i="3"/>
  <c r="O173" i="3"/>
  <c r="O137" i="3"/>
  <c r="O149" i="3"/>
  <c r="O145" i="3"/>
  <c r="O161" i="3"/>
  <c r="O181" i="3"/>
  <c r="O129" i="3"/>
  <c r="O17" i="3"/>
  <c r="O169" i="3"/>
  <c r="O133" i="3"/>
  <c r="O65" i="3"/>
  <c r="O141" i="3"/>
  <c r="O125" i="3"/>
  <c r="O57" i="3"/>
  <c r="O61" i="3"/>
  <c r="H6" i="3"/>
  <c r="H7" i="3" s="1"/>
  <c r="H8" i="3" s="1"/>
  <c r="X9" i="3"/>
  <c r="J35" i="3"/>
  <c r="J8" i="3"/>
  <c r="I7" i="3" l="1"/>
  <c r="I8" i="3" s="1"/>
  <c r="J16" i="3"/>
  <c r="Q13" i="3" s="1"/>
  <c r="J12" i="3"/>
  <c r="J48" i="3"/>
  <c r="Q205" i="3"/>
  <c r="P205" i="3"/>
  <c r="Q193" i="3"/>
  <c r="P193" i="3"/>
  <c r="P209" i="3"/>
  <c r="Q209" i="3"/>
  <c r="Q189" i="3"/>
  <c r="P189" i="3"/>
  <c r="Q197" i="3"/>
  <c r="P197" i="3"/>
  <c r="Q185" i="3"/>
  <c r="P185" i="3"/>
  <c r="Q89" i="3"/>
  <c r="P89" i="3"/>
  <c r="Q69" i="3"/>
  <c r="P69" i="3"/>
  <c r="Q37" i="3"/>
  <c r="P37" i="3"/>
  <c r="P117" i="3"/>
  <c r="Q41" i="3"/>
  <c r="P41" i="3"/>
  <c r="Q65" i="3"/>
  <c r="P125" i="3"/>
  <c r="P161" i="3"/>
  <c r="Q161" i="3"/>
  <c r="Q177" i="3"/>
  <c r="P177" i="3"/>
  <c r="Q133" i="3"/>
  <c r="P133" i="3"/>
  <c r="Q157" i="3"/>
  <c r="P157" i="3"/>
  <c r="Q145" i="3"/>
  <c r="P145" i="3"/>
  <c r="P149" i="3"/>
  <c r="Q149" i="3"/>
  <c r="Q125" i="3"/>
  <c r="Q117" i="3"/>
  <c r="Q121" i="3"/>
  <c r="P121" i="3"/>
  <c r="Q169" i="3"/>
  <c r="P169" i="3"/>
  <c r="P137" i="3"/>
  <c r="Q137" i="3"/>
  <c r="P181" i="3"/>
  <c r="Q181" i="3"/>
  <c r="Q141" i="3"/>
  <c r="P141" i="3"/>
  <c r="Q165" i="3"/>
  <c r="P165" i="3"/>
  <c r="P65" i="3"/>
  <c r="Q173" i="3"/>
  <c r="P173" i="3"/>
  <c r="Q153" i="3"/>
  <c r="P153" i="3"/>
  <c r="Q129" i="3"/>
  <c r="P129" i="3"/>
  <c r="Q17" i="3"/>
  <c r="P17" i="3"/>
  <c r="P97" i="3"/>
  <c r="Q97" i="3"/>
  <c r="P113" i="3"/>
  <c r="Q113" i="3"/>
  <c r="P109" i="3"/>
  <c r="Q109" i="3"/>
  <c r="Q57" i="3"/>
  <c r="Q53" i="3"/>
  <c r="P53" i="3"/>
  <c r="P25" i="3"/>
  <c r="Q25" i="3"/>
  <c r="P77" i="3"/>
  <c r="Q77" i="3"/>
  <c r="Q29" i="3"/>
  <c r="P29" i="3"/>
  <c r="Q101" i="3"/>
  <c r="P101" i="3"/>
  <c r="Q105" i="3"/>
  <c r="P105" i="3"/>
  <c r="Q85" i="3"/>
  <c r="P85" i="3"/>
  <c r="P49" i="3"/>
  <c r="Q49" i="3"/>
  <c r="P81" i="3"/>
  <c r="Q81" i="3"/>
  <c r="P73" i="3"/>
  <c r="Q73" i="3"/>
  <c r="Q21" i="3"/>
  <c r="P21" i="3"/>
  <c r="P57" i="3"/>
  <c r="P61" i="3"/>
  <c r="Q61" i="3"/>
  <c r="J36" i="3"/>
  <c r="P5" i="3" l="1"/>
  <c r="P13" i="3"/>
  <c r="Q5" i="3"/>
  <c r="P9" i="3"/>
  <c r="Q9" i="3"/>
  <c r="Q33" i="3" l="1"/>
  <c r="P33" i="3"/>
  <c r="P45" i="3"/>
  <c r="Q45" i="3"/>
</calcChain>
</file>

<file path=xl/sharedStrings.xml><?xml version="1.0" encoding="utf-8"?>
<sst xmlns="http://schemas.openxmlformats.org/spreadsheetml/2006/main" count="157" uniqueCount="94">
  <si>
    <t>Permeability</t>
  </si>
  <si>
    <r>
      <t xml:space="preserve">Pressure head </t>
    </r>
    <r>
      <rPr>
        <sz val="11"/>
        <color theme="1"/>
        <rFont val="Calibri"/>
        <family val="2"/>
      </rPr>
      <t>Δ [cm]</t>
    </r>
  </si>
  <si>
    <t>Water V [ml]</t>
  </si>
  <si>
    <t>elapsed time [s]</t>
  </si>
  <si>
    <t>sed. length [cm]</t>
  </si>
  <si>
    <t>(m^2)</t>
  </si>
  <si>
    <t>(Pa)</t>
  </si>
  <si>
    <t>(cm^2)</t>
  </si>
  <si>
    <t>(cm s^-1)</t>
  </si>
  <si>
    <t>(cm^3)</t>
  </si>
  <si>
    <t>(cm)</t>
  </si>
  <si>
    <t>k</t>
  </si>
  <si>
    <t>K</t>
  </si>
  <si>
    <t>stdevs</t>
  </si>
  <si>
    <t>averages</t>
  </si>
  <si>
    <t>head</t>
  </si>
  <si>
    <t>conductivity</t>
  </si>
  <si>
    <t>permeability</t>
  </si>
  <si>
    <t>pressure</t>
  </si>
  <si>
    <t>hydraulic</t>
  </si>
  <si>
    <t>Sample ID</t>
  </si>
  <si>
    <t>(cm s^-2)</t>
  </si>
  <si>
    <t>gravity g =</t>
  </si>
  <si>
    <t>core volume V =</t>
  </si>
  <si>
    <t>core area A =</t>
  </si>
  <si>
    <t>(g cm^-1 s^-1)</t>
  </si>
  <si>
    <t>viscosity m=</t>
  </si>
  <si>
    <t>(g cm^-3)</t>
  </si>
  <si>
    <t>density d =</t>
  </si>
  <si>
    <t>core length L =</t>
  </si>
  <si>
    <t>core diameter D =</t>
  </si>
  <si>
    <t>(%o)</t>
  </si>
  <si>
    <t>salinity S =</t>
  </si>
  <si>
    <t>(°C)</t>
  </si>
  <si>
    <t>temperature T=</t>
  </si>
  <si>
    <t>Date</t>
  </si>
  <si>
    <t xml:space="preserve">Are these hours?  </t>
  </si>
  <si>
    <t>1A</t>
  </si>
  <si>
    <t>Temperature</t>
  </si>
  <si>
    <t>Salinity</t>
  </si>
  <si>
    <t>density</t>
  </si>
  <si>
    <t>1B</t>
  </si>
  <si>
    <t>1C</t>
  </si>
  <si>
    <t>3B</t>
  </si>
  <si>
    <t>3C</t>
  </si>
  <si>
    <t>11C</t>
  </si>
  <si>
    <t>13C</t>
  </si>
  <si>
    <t>7B</t>
  </si>
  <si>
    <t>15A</t>
  </si>
  <si>
    <t>Sandwave transect samples (stations:  1-16)</t>
  </si>
  <si>
    <t>4A</t>
  </si>
  <si>
    <t>4B</t>
  </si>
  <si>
    <t>5A</t>
  </si>
  <si>
    <t>5B</t>
  </si>
  <si>
    <t>Station #</t>
  </si>
  <si>
    <t>9A</t>
  </si>
  <si>
    <t>10B</t>
  </si>
  <si>
    <t>10A</t>
  </si>
  <si>
    <t>9B</t>
  </si>
  <si>
    <t>10C</t>
  </si>
  <si>
    <t>2C</t>
  </si>
  <si>
    <t>9C</t>
  </si>
  <si>
    <t>7C</t>
  </si>
  <si>
    <t>8B</t>
  </si>
  <si>
    <t>7A</t>
  </si>
  <si>
    <t>4C</t>
  </si>
  <si>
    <t>6C</t>
  </si>
  <si>
    <t>2B</t>
  </si>
  <si>
    <t>11B</t>
  </si>
  <si>
    <t>11A</t>
  </si>
  <si>
    <t>17B</t>
  </si>
  <si>
    <t>17A</t>
  </si>
  <si>
    <t>15B</t>
  </si>
  <si>
    <t>15C</t>
  </si>
  <si>
    <t>13A</t>
  </si>
  <si>
    <t>2A</t>
  </si>
  <si>
    <t>6A</t>
  </si>
  <si>
    <t>12B</t>
  </si>
  <si>
    <t>12A</t>
  </si>
  <si>
    <t>16A</t>
  </si>
  <si>
    <t>16B</t>
  </si>
  <si>
    <t>14C</t>
  </si>
  <si>
    <t>14A</t>
  </si>
  <si>
    <t>12C</t>
  </si>
  <si>
    <t>14B</t>
  </si>
  <si>
    <t>13B</t>
  </si>
  <si>
    <t>Texel</t>
  </si>
  <si>
    <t>3A</t>
  </si>
  <si>
    <t>6B</t>
  </si>
  <si>
    <t>8A</t>
  </si>
  <si>
    <t>16C</t>
  </si>
  <si>
    <t>18A</t>
  </si>
  <si>
    <t>18B</t>
  </si>
  <si>
    <t>18C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</si>
</sst>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Geneva"/>
    </font>
    <font>
      <b/>
      <sz val="10"/>
      <name val="Geneva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3" fillId="0" borderId="0" xfId="1"/>
    <xf numFmtId="11" fontId="3" fillId="0" borderId="0" xfId="1" applyNumberFormat="1"/>
    <xf numFmtId="2" fontId="3" fillId="0" borderId="0" xfId="1" applyNumberFormat="1"/>
    <xf numFmtId="0" fontId="3" fillId="0" borderId="0" xfId="1" applyAlignment="1">
      <alignment horizontal="right"/>
    </xf>
    <xf numFmtId="164" fontId="3" fillId="0" borderId="0" xfId="1" applyNumberFormat="1"/>
    <xf numFmtId="164" fontId="3" fillId="0" borderId="0" xfId="1" applyNumberFormat="1" applyBorder="1"/>
    <xf numFmtId="0" fontId="4" fillId="0" borderId="1" xfId="1" applyFont="1" applyBorder="1"/>
    <xf numFmtId="0" fontId="4" fillId="0" borderId="2" xfId="1" applyFont="1" applyBorder="1"/>
    <xf numFmtId="0" fontId="0" fillId="2" borderId="2" xfId="0" applyFill="1" applyBorder="1"/>
    <xf numFmtId="0" fontId="0" fillId="3" borderId="0" xfId="0" applyFill="1"/>
    <xf numFmtId="14" fontId="0" fillId="3" borderId="0" xfId="0" applyNumberFormat="1" applyFill="1"/>
    <xf numFmtId="0" fontId="0" fillId="2" borderId="0" xfId="0" applyFill="1"/>
    <xf numFmtId="164" fontId="3" fillId="3" borderId="0" xfId="1" applyNumberFormat="1" applyFill="1" applyBorder="1"/>
    <xf numFmtId="164" fontId="3" fillId="3" borderId="0" xfId="1" applyNumberFormat="1" applyFill="1"/>
    <xf numFmtId="0" fontId="0" fillId="4" borderId="0" xfId="0" applyFill="1"/>
    <xf numFmtId="14" fontId="0" fillId="4" borderId="0" xfId="0" applyNumberFormat="1" applyFill="1"/>
    <xf numFmtId="164" fontId="3" fillId="4" borderId="0" xfId="1" applyNumberFormat="1" applyFill="1" applyBorder="1"/>
    <xf numFmtId="164" fontId="3" fillId="4" borderId="0" xfId="1" applyNumberFormat="1" applyFill="1"/>
    <xf numFmtId="0" fontId="3" fillId="2" borderId="0" xfId="1" applyFill="1"/>
    <xf numFmtId="2" fontId="3" fillId="2" borderId="0" xfId="1" applyNumberFormat="1" applyFill="1"/>
    <xf numFmtId="11" fontId="3" fillId="2" borderId="0" xfId="1" applyNumberFormat="1" applyFill="1"/>
    <xf numFmtId="11" fontId="0" fillId="2" borderId="0" xfId="0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9"/>
  <sheetViews>
    <sheetView tabSelected="1" zoomScale="80" zoomScaleNormal="80" workbookViewId="0">
      <pane ySplit="4" topLeftCell="A175" activePane="bottomLeft" state="frozen"/>
      <selection pane="bottomLeft" activeCell="M201" sqref="M201"/>
    </sheetView>
  </sheetViews>
  <sheetFormatPr defaultRowHeight="14.4"/>
  <cols>
    <col min="1" max="2" width="14.77734375" customWidth="1"/>
    <col min="3" max="3" width="10.5546875" bestFit="1" customWidth="1"/>
    <col min="4" max="4" width="13.77734375" customWidth="1"/>
    <col min="5" max="5" width="18.33203125" bestFit="1" customWidth="1"/>
    <col min="6" max="6" width="11.5546875" bestFit="1" customWidth="1"/>
    <col min="7" max="7" width="6.77734375" bestFit="1" customWidth="1"/>
    <col min="8" max="8" width="9.5546875" bestFit="1" customWidth="1"/>
    <col min="9" max="9" width="7.5546875" customWidth="1"/>
    <col min="10" max="10" width="11.44140625" bestFit="1" customWidth="1"/>
    <col min="11" max="11" width="14" bestFit="1" customWidth="1"/>
    <col min="14" max="16" width="8.88671875" style="13"/>
    <col min="17" max="17" width="10.33203125" style="13" customWidth="1"/>
    <col min="18" max="18" width="9.109375" customWidth="1"/>
  </cols>
  <sheetData>
    <row r="1" spans="1:29">
      <c r="A1" s="1" t="s">
        <v>0</v>
      </c>
      <c r="B1" s="1"/>
      <c r="C1" t="s">
        <v>49</v>
      </c>
      <c r="L1" s="2" t="s">
        <v>19</v>
      </c>
      <c r="M1" s="2" t="s">
        <v>17</v>
      </c>
      <c r="N1" s="20" t="s">
        <v>17</v>
      </c>
      <c r="O1" s="21" t="s">
        <v>18</v>
      </c>
      <c r="P1" s="20" t="s">
        <v>17</v>
      </c>
      <c r="Q1" s="20" t="s">
        <v>17</v>
      </c>
    </row>
    <row r="2" spans="1:29">
      <c r="L2" s="2" t="s">
        <v>16</v>
      </c>
      <c r="M2" s="2"/>
      <c r="N2" s="20"/>
      <c r="O2" s="21" t="s">
        <v>15</v>
      </c>
      <c r="P2" s="20" t="s">
        <v>14</v>
      </c>
      <c r="Q2" s="20" t="s">
        <v>13</v>
      </c>
    </row>
    <row r="3" spans="1:29">
      <c r="L3" s="2" t="s">
        <v>12</v>
      </c>
      <c r="M3" s="2" t="s">
        <v>11</v>
      </c>
      <c r="N3" s="20" t="s">
        <v>11</v>
      </c>
      <c r="O3" s="21"/>
      <c r="P3" s="20" t="s">
        <v>11</v>
      </c>
      <c r="Q3" s="20" t="s">
        <v>11</v>
      </c>
    </row>
    <row r="4" spans="1:29">
      <c r="A4" t="s">
        <v>20</v>
      </c>
      <c r="B4" t="s">
        <v>54</v>
      </c>
      <c r="C4" t="s">
        <v>35</v>
      </c>
      <c r="D4" t="s">
        <v>4</v>
      </c>
      <c r="E4" t="s">
        <v>1</v>
      </c>
      <c r="F4" t="s">
        <v>38</v>
      </c>
      <c r="G4" t="s">
        <v>39</v>
      </c>
      <c r="H4" t="s">
        <v>40</v>
      </c>
      <c r="I4" s="5" t="s">
        <v>26</v>
      </c>
      <c r="J4" t="s">
        <v>2</v>
      </c>
      <c r="K4" t="s">
        <v>3</v>
      </c>
      <c r="L4" s="2" t="s">
        <v>8</v>
      </c>
      <c r="M4" s="2" t="s">
        <v>7</v>
      </c>
      <c r="N4" s="20" t="s">
        <v>5</v>
      </c>
      <c r="O4" s="21" t="s">
        <v>6</v>
      </c>
      <c r="P4" s="20" t="s">
        <v>5</v>
      </c>
      <c r="Q4" s="20" t="s">
        <v>5</v>
      </c>
    </row>
    <row r="5" spans="1:29">
      <c r="A5" s="11" t="s">
        <v>37</v>
      </c>
      <c r="B5" s="11" t="s">
        <v>86</v>
      </c>
      <c r="C5" s="12">
        <v>43026</v>
      </c>
      <c r="D5" s="11">
        <v>9.5</v>
      </c>
      <c r="E5" s="11">
        <v>3</v>
      </c>
      <c r="F5" s="11">
        <v>15.7</v>
      </c>
      <c r="G5" s="11">
        <v>35.085999999999999</v>
      </c>
      <c r="H5" s="14">
        <f>1.00092+0.000773*G5+(-0.0000254*F5^1.5)+(-0.00000212*F5^2)</f>
        <v>1.0259388242130199</v>
      </c>
      <c r="I5" s="15">
        <f>(1.80109+(-0.06975*F5)+(0.0067*F5^1.5)+(0.00242*G5))*0.01</f>
        <v>1.2077198291640719E-2</v>
      </c>
      <c r="J5" s="11">
        <v>3</v>
      </c>
      <c r="K5" s="11">
        <v>72</v>
      </c>
      <c r="L5" s="3">
        <f>(J5*D5)/(E5*$X$8*K5)</f>
        <v>1.3714031377532934E-2</v>
      </c>
      <c r="M5" s="3">
        <f>(L5*I5)/(H5*$X$11)</f>
        <v>1.6456628426877876E-7</v>
      </c>
      <c r="N5" s="22">
        <f>M5/10000</f>
        <v>1.6456628426877876E-11</v>
      </c>
      <c r="O5" s="21">
        <f>(((E5*$H$5)/1000)*9.81)*10000</f>
        <v>301.93379596589182</v>
      </c>
      <c r="P5" s="23">
        <f>AVERAGE(N5:N8)</f>
        <v>1.6021923616152843E-11</v>
      </c>
      <c r="Q5" s="23">
        <f>STDEV(N5:N8)</f>
        <v>4.5996480242511345E-13</v>
      </c>
      <c r="Y5" s="2"/>
    </row>
    <row r="6" spans="1:29">
      <c r="D6" s="13">
        <f>D5</f>
        <v>9.5</v>
      </c>
      <c r="E6" s="10">
        <v>3</v>
      </c>
      <c r="F6" s="13">
        <f t="shared" ref="F6:I8" si="0">F5</f>
        <v>15.7</v>
      </c>
      <c r="G6" s="13">
        <f t="shared" si="0"/>
        <v>35.085999999999999</v>
      </c>
      <c r="H6" s="7">
        <f t="shared" si="0"/>
        <v>1.0259388242130199</v>
      </c>
      <c r="I6" s="6">
        <f t="shared" si="0"/>
        <v>1.2077198291640719E-2</v>
      </c>
      <c r="J6" s="10">
        <v>3</v>
      </c>
      <c r="K6" s="10">
        <v>73</v>
      </c>
      <c r="L6" s="3">
        <f t="shared" ref="L6:L69" si="1">(J6*D6)/(E6*$X$8*K6)</f>
        <v>1.3526167934005084E-2</v>
      </c>
      <c r="M6" s="3">
        <f t="shared" ref="M6:M69" si="2">(L6*I6)/(H6*$X$11)</f>
        <v>1.6231195160756261E-7</v>
      </c>
      <c r="N6" s="22">
        <f t="shared" ref="N6:N69" si="3">M6/10000</f>
        <v>1.6231195160756261E-11</v>
      </c>
      <c r="S6" s="2"/>
      <c r="T6" s="5" t="s">
        <v>34</v>
      </c>
      <c r="U6" s="9"/>
      <c r="V6" s="2" t="s">
        <v>33</v>
      </c>
      <c r="W6" s="5" t="s">
        <v>28</v>
      </c>
      <c r="X6" s="7">
        <f>1.00092+0.000773*U7+(-0.0000254*U6^1.5)+(-0.00000212*U6^2)</f>
        <v>1.00092</v>
      </c>
      <c r="Y6" s="2" t="s">
        <v>27</v>
      </c>
      <c r="Z6" s="2"/>
      <c r="AA6" s="2"/>
      <c r="AB6" s="2"/>
      <c r="AC6" s="2"/>
    </row>
    <row r="7" spans="1:29">
      <c r="D7" s="13">
        <f>D6</f>
        <v>9.5</v>
      </c>
      <c r="E7" s="10">
        <f>E6</f>
        <v>3</v>
      </c>
      <c r="F7" s="13">
        <f t="shared" si="0"/>
        <v>15.7</v>
      </c>
      <c r="G7" s="13">
        <f t="shared" si="0"/>
        <v>35.085999999999999</v>
      </c>
      <c r="H7" s="7">
        <f t="shared" si="0"/>
        <v>1.0259388242130199</v>
      </c>
      <c r="I7" s="6">
        <f t="shared" si="0"/>
        <v>1.2077198291640719E-2</v>
      </c>
      <c r="J7" s="10">
        <f>J6</f>
        <v>3</v>
      </c>
      <c r="K7" s="10">
        <v>77</v>
      </c>
      <c r="L7" s="3">
        <f t="shared" si="1"/>
        <v>1.2823509859511313E-2</v>
      </c>
      <c r="M7" s="3">
        <f t="shared" si="2"/>
        <v>1.5388016191366326E-7</v>
      </c>
      <c r="N7" s="22">
        <f t="shared" si="3"/>
        <v>1.5388016191366325E-11</v>
      </c>
      <c r="S7" s="2"/>
      <c r="T7" s="5" t="s">
        <v>32</v>
      </c>
      <c r="U7" s="8"/>
      <c r="V7" s="2" t="s">
        <v>31</v>
      </c>
      <c r="W7" s="5" t="s">
        <v>26</v>
      </c>
      <c r="X7" s="6">
        <f>(1.80109+(-0.06975*U6)+(0.0067*U6^1.5)+(0.00242*U7))*0.01</f>
        <v>1.80109E-2</v>
      </c>
      <c r="Y7" s="2" t="s">
        <v>25</v>
      </c>
      <c r="Z7" s="2"/>
      <c r="AA7" s="2"/>
      <c r="AB7" s="2"/>
      <c r="AC7" s="2"/>
    </row>
    <row r="8" spans="1:29">
      <c r="D8" s="13">
        <f>D7</f>
        <v>9.5</v>
      </c>
      <c r="E8" s="10">
        <f>E7</f>
        <v>3</v>
      </c>
      <c r="F8" s="13">
        <f t="shared" si="0"/>
        <v>15.7</v>
      </c>
      <c r="G8" s="13">
        <f t="shared" si="0"/>
        <v>35.085999999999999</v>
      </c>
      <c r="H8" s="7">
        <f t="shared" si="0"/>
        <v>1.0259388242130199</v>
      </c>
      <c r="I8" s="6">
        <f t="shared" si="0"/>
        <v>1.2077198291640719E-2</v>
      </c>
      <c r="J8" s="10">
        <f>J7</f>
        <v>3</v>
      </c>
      <c r="K8" s="10">
        <v>74</v>
      </c>
      <c r="L8" s="3">
        <f t="shared" si="1"/>
        <v>1.3343381880842855E-2</v>
      </c>
      <c r="M8" s="3">
        <f t="shared" si="2"/>
        <v>1.6011854685610906E-7</v>
      </c>
      <c r="N8" s="22">
        <f t="shared" si="3"/>
        <v>1.6011854685610905E-11</v>
      </c>
      <c r="S8" s="2"/>
      <c r="T8" s="5" t="s">
        <v>30</v>
      </c>
      <c r="U8" s="9">
        <v>3.5</v>
      </c>
      <c r="V8" s="2" t="s">
        <v>10</v>
      </c>
      <c r="W8" s="5" t="s">
        <v>24</v>
      </c>
      <c r="X8" s="4">
        <f>PI()*(U8/2)^2</f>
        <v>9.6211275016187408</v>
      </c>
      <c r="Y8" s="2" t="s">
        <v>7</v>
      </c>
      <c r="Z8" s="2"/>
      <c r="AA8" s="2"/>
      <c r="AB8" s="2"/>
      <c r="AC8" s="2"/>
    </row>
    <row r="9" spans="1:29">
      <c r="A9" s="11" t="s">
        <v>41</v>
      </c>
      <c r="B9" s="11" t="s">
        <v>86</v>
      </c>
      <c r="C9" s="12">
        <v>43026</v>
      </c>
      <c r="D9" s="11">
        <v>8.8000000000000007</v>
      </c>
      <c r="E9" s="11">
        <v>3.5</v>
      </c>
      <c r="F9" s="11">
        <v>15.7</v>
      </c>
      <c r="G9" s="11">
        <v>35.085999999999999</v>
      </c>
      <c r="H9" s="14">
        <f>1.00092+0.000773*G9+(-0.0000254*F9^1.5)+(-0.00000212*F9^2)</f>
        <v>1.0259388242130199</v>
      </c>
      <c r="I9" s="15">
        <f>(1.80109+(-0.06975*F9)+(0.0067*F9^1.5)+(0.00242*G9))*0.01</f>
        <v>1.2077198291640719E-2</v>
      </c>
      <c r="J9" s="11">
        <v>3</v>
      </c>
      <c r="K9" s="11">
        <v>82</v>
      </c>
      <c r="L9" s="3">
        <f t="shared" si="1"/>
        <v>9.5608402136125436E-3</v>
      </c>
      <c r="M9" s="3">
        <f t="shared" si="2"/>
        <v>1.1472862392741414E-7</v>
      </c>
      <c r="N9" s="22">
        <f t="shared" si="3"/>
        <v>1.1472862392741414E-11</v>
      </c>
      <c r="O9" s="21">
        <f>(((E9*$H9)/1000)*9.81)*10000</f>
        <v>352.2560952935404</v>
      </c>
      <c r="P9" s="23">
        <f>AVERAGE(N9:N12)</f>
        <v>1.1882784465780478E-11</v>
      </c>
      <c r="Q9" s="23">
        <f>STDEV(N9:N12)</f>
        <v>3.1835370061730127E-13</v>
      </c>
      <c r="S9" s="2"/>
      <c r="T9" s="5" t="s">
        <v>29</v>
      </c>
      <c r="U9" s="8"/>
      <c r="V9" s="2" t="s">
        <v>10</v>
      </c>
      <c r="W9" s="5" t="s">
        <v>23</v>
      </c>
      <c r="X9" s="4">
        <f>X8*U9</f>
        <v>0</v>
      </c>
      <c r="Y9" s="2" t="s">
        <v>9</v>
      </c>
      <c r="Z9" s="2"/>
      <c r="AA9" s="2"/>
      <c r="AB9" s="2"/>
      <c r="AC9" s="2"/>
    </row>
    <row r="10" spans="1:29">
      <c r="D10" s="13">
        <f>D9</f>
        <v>8.8000000000000007</v>
      </c>
      <c r="E10" s="10">
        <v>3</v>
      </c>
      <c r="F10" s="13">
        <f t="shared" ref="F10:I10" si="4">F9</f>
        <v>15.7</v>
      </c>
      <c r="G10" s="13">
        <f t="shared" si="4"/>
        <v>35.085999999999999</v>
      </c>
      <c r="H10" s="7">
        <f t="shared" si="4"/>
        <v>1.0259388242130199</v>
      </c>
      <c r="I10" s="6">
        <f t="shared" si="4"/>
        <v>1.2077198291640719E-2</v>
      </c>
      <c r="J10" s="10">
        <f>J9</f>
        <v>3</v>
      </c>
      <c r="K10" s="10">
        <v>91</v>
      </c>
      <c r="L10" s="3">
        <f t="shared" si="1"/>
        <v>1.005113971174652E-2</v>
      </c>
      <c r="M10" s="3">
        <f t="shared" si="2"/>
        <v>1.2061214310317897E-7</v>
      </c>
      <c r="N10" s="22">
        <f t="shared" si="3"/>
        <v>1.2061214310317897E-11</v>
      </c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>
      <c r="D11" s="13">
        <f>D10</f>
        <v>8.8000000000000007</v>
      </c>
      <c r="E11" s="10">
        <f>E10</f>
        <v>3</v>
      </c>
      <c r="F11" s="13">
        <f t="shared" ref="F11:I11" si="5">F10</f>
        <v>15.7</v>
      </c>
      <c r="G11" s="13">
        <f t="shared" si="5"/>
        <v>35.085999999999999</v>
      </c>
      <c r="H11" s="7">
        <f t="shared" si="5"/>
        <v>1.0259388242130199</v>
      </c>
      <c r="I11" s="6">
        <f t="shared" si="5"/>
        <v>1.2077198291640719E-2</v>
      </c>
      <c r="J11" s="10">
        <f>J10</f>
        <v>3</v>
      </c>
      <c r="K11" s="10">
        <v>93</v>
      </c>
      <c r="L11" s="3">
        <f t="shared" si="1"/>
        <v>9.8349861695584233E-3</v>
      </c>
      <c r="M11" s="3">
        <f t="shared" si="2"/>
        <v>1.1801833357407836E-7</v>
      </c>
      <c r="N11" s="22">
        <f t="shared" si="3"/>
        <v>1.1801833357407836E-11</v>
      </c>
      <c r="S11" s="2"/>
      <c r="W11" s="5" t="s">
        <v>22</v>
      </c>
      <c r="X11" s="2">
        <v>981</v>
      </c>
      <c r="Y11" s="2" t="s">
        <v>21</v>
      </c>
      <c r="Z11" s="2"/>
      <c r="AA11" s="2"/>
      <c r="AB11" s="2"/>
      <c r="AC11" s="2"/>
    </row>
    <row r="12" spans="1:29">
      <c r="D12" s="13">
        <f>D11</f>
        <v>8.8000000000000007</v>
      </c>
      <c r="E12" s="10">
        <f>E11</f>
        <v>3</v>
      </c>
      <c r="F12" s="13">
        <f t="shared" ref="F12:I12" si="6">F11</f>
        <v>15.7</v>
      </c>
      <c r="G12" s="13">
        <f t="shared" si="6"/>
        <v>35.085999999999999</v>
      </c>
      <c r="H12" s="7">
        <f t="shared" si="6"/>
        <v>1.0259388242130199</v>
      </c>
      <c r="I12" s="6">
        <f t="shared" si="6"/>
        <v>1.2077198291640719E-2</v>
      </c>
      <c r="J12" s="10">
        <f>J11</f>
        <v>3</v>
      </c>
      <c r="K12" s="10">
        <v>90</v>
      </c>
      <c r="L12" s="3">
        <f t="shared" si="1"/>
        <v>1.0162819041877038E-2</v>
      </c>
      <c r="M12" s="3">
        <f t="shared" si="2"/>
        <v>1.2195227802654766E-7</v>
      </c>
      <c r="N12" s="22">
        <f t="shared" si="3"/>
        <v>1.2195227802654767E-11</v>
      </c>
      <c r="S12" s="2"/>
      <c r="W12" s="2"/>
      <c r="X12" s="2"/>
      <c r="Y12" s="2"/>
      <c r="Z12" s="2"/>
      <c r="AA12" s="2"/>
      <c r="AB12" s="2"/>
      <c r="AC12" s="2"/>
    </row>
    <row r="13" spans="1:29">
      <c r="A13" s="11" t="s">
        <v>42</v>
      </c>
      <c r="B13" s="11" t="s">
        <v>86</v>
      </c>
      <c r="C13" s="12">
        <v>43026</v>
      </c>
      <c r="D13" s="11">
        <v>10</v>
      </c>
      <c r="E13" s="11">
        <v>3.3</v>
      </c>
      <c r="F13" s="11">
        <v>15.7</v>
      </c>
      <c r="G13" s="11">
        <v>35.085999999999999</v>
      </c>
      <c r="H13" s="14">
        <f>1.00092+0.000773*G13+(-0.0000254*F13^1.5)+(-0.00000212*F13^2)</f>
        <v>1.0259388242130199</v>
      </c>
      <c r="I13" s="15">
        <f>(1.80109+(-0.06975*F13)+(0.0067*F13^1.5)+(0.00242*G13))*0.01</f>
        <v>1.2077198291640719E-2</v>
      </c>
      <c r="J13" s="11">
        <v>3</v>
      </c>
      <c r="K13" s="11">
        <v>112</v>
      </c>
      <c r="L13" s="3">
        <f t="shared" si="1"/>
        <v>8.4365196444153388E-3</v>
      </c>
      <c r="M13" s="3">
        <f t="shared" si="2"/>
        <v>1.0123694862741004E-7</v>
      </c>
      <c r="N13" s="22">
        <f t="shared" si="3"/>
        <v>1.0123694862741005E-11</v>
      </c>
      <c r="O13" s="21">
        <f>(((E13*$H13)/1000)*9.81)*10000</f>
        <v>332.12717556248094</v>
      </c>
      <c r="P13" s="23">
        <f>AVERAGE(N13:N16)</f>
        <v>1.0253326633176597E-11</v>
      </c>
      <c r="Q13" s="23">
        <f>STDEV(N13:N16)</f>
        <v>4.3032608848841016E-13</v>
      </c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>
      <c r="D14" s="13">
        <f>D13</f>
        <v>10</v>
      </c>
      <c r="E14" s="10">
        <v>3</v>
      </c>
      <c r="F14" s="13">
        <f t="shared" ref="F14:I14" si="7">F13</f>
        <v>15.7</v>
      </c>
      <c r="G14" s="13">
        <f t="shared" si="7"/>
        <v>35.085999999999999</v>
      </c>
      <c r="H14" s="7">
        <f t="shared" si="7"/>
        <v>1.0259388242130199</v>
      </c>
      <c r="I14" s="6">
        <f t="shared" si="7"/>
        <v>1.2077198291640719E-2</v>
      </c>
      <c r="J14" s="10">
        <f>J13</f>
        <v>3</v>
      </c>
      <c r="K14" s="10">
        <v>115</v>
      </c>
      <c r="L14" s="3">
        <f t="shared" si="1"/>
        <v>9.0380801755823442E-3</v>
      </c>
      <c r="M14" s="3">
        <f t="shared" si="2"/>
        <v>1.0845558322519056E-7</v>
      </c>
      <c r="N14" s="22">
        <f t="shared" si="3"/>
        <v>1.0845558322519057E-11</v>
      </c>
      <c r="S14" s="2"/>
      <c r="T14" s="2"/>
      <c r="U14" s="2"/>
      <c r="V14" s="2"/>
      <c r="W14" s="2"/>
      <c r="X14" s="2"/>
      <c r="Y14" s="2"/>
      <c r="Z14" s="2"/>
      <c r="AA14" s="4"/>
      <c r="AB14" s="2"/>
      <c r="AC14" s="2"/>
    </row>
    <row r="15" spans="1:29">
      <c r="D15" s="13">
        <f>D14</f>
        <v>10</v>
      </c>
      <c r="E15" s="10">
        <f>E14</f>
        <v>3</v>
      </c>
      <c r="F15" s="13">
        <f t="shared" ref="F15:I15" si="8">F14</f>
        <v>15.7</v>
      </c>
      <c r="G15" s="13">
        <f t="shared" si="8"/>
        <v>35.085999999999999</v>
      </c>
      <c r="H15" s="7">
        <f t="shared" si="8"/>
        <v>1.0259388242130199</v>
      </c>
      <c r="I15" s="6">
        <f t="shared" si="8"/>
        <v>1.2077198291640719E-2</v>
      </c>
      <c r="J15" s="10">
        <f>J14</f>
        <v>3</v>
      </c>
      <c r="K15" s="10">
        <v>127</v>
      </c>
      <c r="L15" s="3">
        <f t="shared" si="1"/>
        <v>8.1840883479682661E-3</v>
      </c>
      <c r="M15" s="3">
        <f t="shared" si="2"/>
        <v>9.8207811581865502E-8</v>
      </c>
      <c r="N15" s="22">
        <f t="shared" si="3"/>
        <v>9.8207811581865499E-12</v>
      </c>
      <c r="S15" s="2"/>
      <c r="T15" s="2"/>
      <c r="U15" s="2"/>
      <c r="V15" s="2"/>
      <c r="W15" s="2"/>
      <c r="X15" s="2"/>
      <c r="Y15" s="2"/>
      <c r="Z15" s="2"/>
      <c r="AA15" s="4"/>
      <c r="AB15" s="2"/>
      <c r="AC15" s="2"/>
    </row>
    <row r="16" spans="1:29">
      <c r="D16" s="13">
        <f>D15</f>
        <v>10</v>
      </c>
      <c r="E16" s="10">
        <f>E15</f>
        <v>3</v>
      </c>
      <c r="F16" s="13">
        <f t="shared" ref="F16:I16" si="9">F15</f>
        <v>15.7</v>
      </c>
      <c r="G16" s="13">
        <f t="shared" si="9"/>
        <v>35.085999999999999</v>
      </c>
      <c r="H16" s="7">
        <f t="shared" si="9"/>
        <v>1.0259388242130199</v>
      </c>
      <c r="I16" s="6">
        <f t="shared" si="9"/>
        <v>1.2077198291640719E-2</v>
      </c>
      <c r="J16" s="10">
        <f>J15</f>
        <v>3</v>
      </c>
      <c r="K16" s="10">
        <v>122</v>
      </c>
      <c r="L16" s="3">
        <f t="shared" si="1"/>
        <v>8.5195018048522097E-3</v>
      </c>
      <c r="M16" s="3">
        <f t="shared" si="2"/>
        <v>1.0223272189259768E-7</v>
      </c>
      <c r="N16" s="22">
        <f t="shared" si="3"/>
        <v>1.0223272189259767E-11</v>
      </c>
      <c r="S16" s="2"/>
      <c r="T16" s="2"/>
      <c r="U16" s="2"/>
      <c r="V16" s="2"/>
      <c r="W16" s="2"/>
      <c r="X16" s="2"/>
      <c r="Y16" s="2"/>
      <c r="Z16" s="2"/>
      <c r="AA16" s="4"/>
      <c r="AB16" s="2"/>
      <c r="AC16" s="2"/>
    </row>
    <row r="17" spans="1:29">
      <c r="A17" s="11" t="s">
        <v>75</v>
      </c>
      <c r="B17" s="11" t="s">
        <v>86</v>
      </c>
      <c r="C17" s="12">
        <v>43026</v>
      </c>
      <c r="D17" s="11">
        <v>4.2</v>
      </c>
      <c r="E17" s="11">
        <v>3.5</v>
      </c>
      <c r="F17" s="11">
        <v>15.7</v>
      </c>
      <c r="G17" s="11">
        <v>35.085999999999999</v>
      </c>
      <c r="H17" s="14">
        <f>1.00092+0.000773*G17+(-0.0000254*F17^1.5)+(-0.00000212*F17^2)</f>
        <v>1.0259388242130199</v>
      </c>
      <c r="I17" s="15">
        <f>(1.80109+(-0.06975*F17)+(0.0067*F17^1.5)+(0.00242*G17))*0.01</f>
        <v>1.2077198291640719E-2</v>
      </c>
      <c r="J17" s="11">
        <v>3</v>
      </c>
      <c r="K17" s="11">
        <v>17</v>
      </c>
      <c r="L17" s="3">
        <f t="shared" si="1"/>
        <v>2.2010383486418185E-2</v>
      </c>
      <c r="M17" s="3">
        <f t="shared" si="2"/>
        <v>2.641212438542877E-7</v>
      </c>
      <c r="N17" s="22">
        <f t="shared" si="3"/>
        <v>2.6412124385428768E-11</v>
      </c>
      <c r="O17" s="21">
        <f>(((E17*$H$5)/1000)*9.81)*10000</f>
        <v>352.2560952935404</v>
      </c>
      <c r="P17" s="23">
        <f>AVERAGE(N17:N20)</f>
        <v>2.9339162475596359E-11</v>
      </c>
      <c r="Q17" s="23">
        <f>STDEV(N17:N20)</f>
        <v>2.5978005533310042E-12</v>
      </c>
      <c r="S17" s="2"/>
      <c r="T17" s="2"/>
      <c r="U17" s="2"/>
      <c r="V17" s="2"/>
      <c r="W17" s="2"/>
      <c r="X17" s="2"/>
      <c r="Y17" s="2"/>
      <c r="Z17" s="2"/>
      <c r="AA17" s="4"/>
      <c r="AB17" s="2"/>
      <c r="AC17" s="2"/>
    </row>
    <row r="18" spans="1:29">
      <c r="D18" s="13">
        <f>D17</f>
        <v>4.2</v>
      </c>
      <c r="E18" s="10">
        <v>3</v>
      </c>
      <c r="F18" s="13">
        <f t="shared" ref="F18:I18" si="10">F17</f>
        <v>15.7</v>
      </c>
      <c r="G18" s="13">
        <f t="shared" si="10"/>
        <v>35.085999999999999</v>
      </c>
      <c r="H18" s="7">
        <f t="shared" si="10"/>
        <v>1.0259388242130199</v>
      </c>
      <c r="I18" s="6">
        <f t="shared" si="10"/>
        <v>1.2077198291640719E-2</v>
      </c>
      <c r="J18" s="10">
        <v>3</v>
      </c>
      <c r="K18" s="10">
        <v>16</v>
      </c>
      <c r="L18" s="3">
        <f t="shared" si="1"/>
        <v>2.7283704530039206E-2</v>
      </c>
      <c r="M18" s="3">
        <f t="shared" si="2"/>
        <v>3.2740029186104407E-7</v>
      </c>
      <c r="N18" s="22">
        <f t="shared" si="3"/>
        <v>3.2740029186104405E-11</v>
      </c>
      <c r="S18" s="2"/>
      <c r="T18" s="2"/>
      <c r="U18" s="2"/>
      <c r="V18" s="2"/>
      <c r="W18" s="2"/>
      <c r="X18" s="2"/>
      <c r="Y18" s="2"/>
      <c r="Z18" s="2"/>
      <c r="AA18" s="4"/>
      <c r="AB18" s="2"/>
      <c r="AC18" s="2"/>
    </row>
    <row r="19" spans="1:29">
      <c r="D19" s="13">
        <f>D18</f>
        <v>4.2</v>
      </c>
      <c r="E19" s="10">
        <f>E18</f>
        <v>3</v>
      </c>
      <c r="F19" s="13">
        <f t="shared" ref="F19:I19" si="11">F18</f>
        <v>15.7</v>
      </c>
      <c r="G19" s="13">
        <f t="shared" si="11"/>
        <v>35.085999999999999</v>
      </c>
      <c r="H19" s="7">
        <f t="shared" si="11"/>
        <v>1.0259388242130199</v>
      </c>
      <c r="I19" s="6">
        <f t="shared" si="11"/>
        <v>1.2077198291640719E-2</v>
      </c>
      <c r="J19" s="10">
        <v>3</v>
      </c>
      <c r="K19" s="10">
        <v>18</v>
      </c>
      <c r="L19" s="3">
        <f t="shared" si="1"/>
        <v>2.4252181804479293E-2</v>
      </c>
      <c r="M19" s="3">
        <f t="shared" si="2"/>
        <v>2.910224816542614E-7</v>
      </c>
      <c r="N19" s="22">
        <f t="shared" si="3"/>
        <v>2.9102248165426139E-11</v>
      </c>
      <c r="S19" s="2"/>
      <c r="T19" s="2"/>
      <c r="U19" s="2"/>
      <c r="V19" s="2"/>
      <c r="W19" s="2"/>
      <c r="X19" s="3"/>
      <c r="Y19" s="3"/>
      <c r="Z19" s="3"/>
      <c r="AA19" s="4"/>
      <c r="AB19" s="3"/>
      <c r="AC19" s="3"/>
    </row>
    <row r="20" spans="1:29">
      <c r="D20" s="13">
        <f>D19</f>
        <v>4.2</v>
      </c>
      <c r="E20" s="10">
        <f>E19</f>
        <v>3</v>
      </c>
      <c r="F20" s="13">
        <f t="shared" ref="F20:I20" si="12">F19</f>
        <v>15.7</v>
      </c>
      <c r="G20" s="13">
        <f t="shared" si="12"/>
        <v>35.085999999999999</v>
      </c>
      <c r="H20" s="7">
        <f t="shared" si="12"/>
        <v>1.0259388242130199</v>
      </c>
      <c r="I20" s="6">
        <f t="shared" si="12"/>
        <v>1.2077198291640719E-2</v>
      </c>
      <c r="J20" s="10">
        <v>3</v>
      </c>
      <c r="K20" s="10">
        <v>18</v>
      </c>
      <c r="L20" s="3">
        <f t="shared" si="1"/>
        <v>2.4252181804479293E-2</v>
      </c>
      <c r="M20" s="3">
        <f t="shared" si="2"/>
        <v>2.910224816542614E-7</v>
      </c>
      <c r="N20" s="22">
        <f t="shared" si="3"/>
        <v>2.9102248165426139E-11</v>
      </c>
      <c r="S20" s="2"/>
      <c r="T20" s="2"/>
      <c r="U20" s="2"/>
      <c r="V20" s="2"/>
      <c r="W20" s="2"/>
      <c r="X20" s="3"/>
      <c r="Y20" s="3"/>
      <c r="Z20" s="3"/>
      <c r="AA20" s="4"/>
      <c r="AB20" s="3"/>
      <c r="AC20" s="3"/>
    </row>
    <row r="21" spans="1:29">
      <c r="A21" s="11" t="s">
        <v>67</v>
      </c>
      <c r="B21" s="11" t="s">
        <v>86</v>
      </c>
      <c r="C21" s="12">
        <v>43026</v>
      </c>
      <c r="D21" s="11">
        <v>7.5</v>
      </c>
      <c r="E21" s="11">
        <v>3.5</v>
      </c>
      <c r="F21" s="11">
        <v>15.7</v>
      </c>
      <c r="G21" s="11">
        <v>35.085999999999999</v>
      </c>
      <c r="H21" s="14">
        <f>1.00092+0.000773*G21+(-0.0000254*F21^1.5)+(-0.00000212*F21^2)</f>
        <v>1.0259388242130199</v>
      </c>
      <c r="I21" s="15">
        <f>(1.80109+(-0.06975*F21)+(0.0067*F21^1.5)+(0.00242*G21))*0.01</f>
        <v>1.2077198291640719E-2</v>
      </c>
      <c r="J21" s="11">
        <v>3</v>
      </c>
      <c r="K21" s="11">
        <v>25</v>
      </c>
      <c r="L21" s="3">
        <f t="shared" si="1"/>
        <v>2.6726894233507791E-2</v>
      </c>
      <c r="M21" s="3">
        <f t="shared" si="2"/>
        <v>3.2071865325163497E-7</v>
      </c>
      <c r="N21" s="22">
        <f t="shared" si="3"/>
        <v>3.20718653251635E-11</v>
      </c>
      <c r="O21" s="21">
        <f>(((E21*$H21)/1000)*9.81)*10000</f>
        <v>352.2560952935404</v>
      </c>
      <c r="P21" s="23">
        <f>AVERAGE(N21:N24)</f>
        <v>3.3095444573182166E-11</v>
      </c>
      <c r="Q21" s="23">
        <f>STDEV(N21:N24)</f>
        <v>1.1906099497566906E-12</v>
      </c>
      <c r="S21" s="2"/>
      <c r="T21" s="2"/>
      <c r="U21" s="2"/>
      <c r="V21" s="2"/>
      <c r="W21" s="2"/>
      <c r="X21" s="3"/>
      <c r="Y21" s="3"/>
      <c r="Z21" s="3"/>
      <c r="AA21" s="4"/>
      <c r="AB21" s="3"/>
      <c r="AC21" s="3"/>
    </row>
    <row r="22" spans="1:29">
      <c r="D22" s="13">
        <f>D21</f>
        <v>7.5</v>
      </c>
      <c r="E22" s="10">
        <v>3</v>
      </c>
      <c r="F22" s="13">
        <f t="shared" ref="F22:I22" si="13">F21</f>
        <v>15.7</v>
      </c>
      <c r="G22" s="13">
        <f t="shared" si="13"/>
        <v>35.085999999999999</v>
      </c>
      <c r="H22" s="7">
        <f t="shared" si="13"/>
        <v>1.0259388242130199</v>
      </c>
      <c r="I22" s="6">
        <f t="shared" si="13"/>
        <v>1.2077198291640719E-2</v>
      </c>
      <c r="J22" s="10">
        <v>3</v>
      </c>
      <c r="K22" s="10">
        <v>28</v>
      </c>
      <c r="L22" s="3">
        <f t="shared" si="1"/>
        <v>2.7840514826570614E-2</v>
      </c>
      <c r="M22" s="3">
        <f t="shared" si="2"/>
        <v>3.3408193047045311E-7</v>
      </c>
      <c r="N22" s="22">
        <f t="shared" si="3"/>
        <v>3.3408193047045311E-11</v>
      </c>
      <c r="S22" s="2"/>
      <c r="T22" s="2"/>
      <c r="U22" s="2"/>
      <c r="V22" s="2"/>
      <c r="W22" s="2"/>
      <c r="X22" s="3"/>
      <c r="Y22" s="3"/>
      <c r="Z22" s="3"/>
      <c r="AA22" s="4"/>
      <c r="AB22" s="3"/>
      <c r="AC22" s="3"/>
    </row>
    <row r="23" spans="1:29">
      <c r="D23" s="13">
        <f>D22</f>
        <v>7.5</v>
      </c>
      <c r="E23" s="10">
        <f>E22</f>
        <v>3</v>
      </c>
      <c r="F23" s="13">
        <f t="shared" ref="F23:I23" si="14">F22</f>
        <v>15.7</v>
      </c>
      <c r="G23" s="13">
        <f t="shared" si="14"/>
        <v>35.085999999999999</v>
      </c>
      <c r="H23" s="7">
        <f t="shared" si="14"/>
        <v>1.0259388242130199</v>
      </c>
      <c r="I23" s="6">
        <f t="shared" si="14"/>
        <v>1.2077198291640719E-2</v>
      </c>
      <c r="J23" s="10">
        <v>3</v>
      </c>
      <c r="K23" s="10">
        <v>27</v>
      </c>
      <c r="L23" s="3">
        <f t="shared" si="1"/>
        <v>2.8871645005332489E-2</v>
      </c>
      <c r="M23" s="3">
        <f t="shared" si="2"/>
        <v>3.4645533530269211E-7</v>
      </c>
      <c r="N23" s="22">
        <f t="shared" si="3"/>
        <v>3.4645533530269209E-11</v>
      </c>
      <c r="S23" s="2"/>
      <c r="T23" s="2"/>
      <c r="U23" s="2"/>
      <c r="V23" s="2"/>
      <c r="W23" s="2"/>
      <c r="X23" s="3"/>
      <c r="Y23" s="3"/>
      <c r="Z23" s="3"/>
      <c r="AA23" s="4"/>
      <c r="AB23" s="3"/>
      <c r="AC23" s="3"/>
    </row>
    <row r="24" spans="1:29">
      <c r="D24" s="13">
        <f>D23</f>
        <v>7.5</v>
      </c>
      <c r="E24" s="10">
        <f>E23</f>
        <v>3</v>
      </c>
      <c r="F24" s="13">
        <f t="shared" ref="F24:I24" si="15">F23</f>
        <v>15.7</v>
      </c>
      <c r="G24" s="13">
        <f t="shared" si="15"/>
        <v>35.085999999999999</v>
      </c>
      <c r="H24" s="7">
        <f t="shared" si="15"/>
        <v>1.0259388242130199</v>
      </c>
      <c r="I24" s="6">
        <f t="shared" si="15"/>
        <v>1.2077198291640719E-2</v>
      </c>
      <c r="J24" s="10">
        <v>3</v>
      </c>
      <c r="K24" s="10">
        <v>29</v>
      </c>
      <c r="L24" s="3">
        <f t="shared" si="1"/>
        <v>2.6880497073930251E-2</v>
      </c>
      <c r="M24" s="3">
        <f t="shared" si="2"/>
        <v>3.2256186390250649E-7</v>
      </c>
      <c r="N24" s="22">
        <f t="shared" si="3"/>
        <v>3.2256186390250651E-11</v>
      </c>
      <c r="S24" s="2"/>
      <c r="T24" s="2"/>
      <c r="U24" s="2"/>
      <c r="V24" s="2"/>
      <c r="W24" s="2"/>
      <c r="X24" s="3"/>
      <c r="Y24" s="3"/>
      <c r="Z24" s="3"/>
      <c r="AA24" s="4"/>
      <c r="AB24" s="3"/>
      <c r="AC24" s="3"/>
    </row>
    <row r="25" spans="1:29">
      <c r="A25" s="11" t="s">
        <v>60</v>
      </c>
      <c r="B25" s="11" t="s">
        <v>86</v>
      </c>
      <c r="C25" s="12">
        <v>43026</v>
      </c>
      <c r="D25" s="11">
        <v>6</v>
      </c>
      <c r="E25" s="11">
        <v>4</v>
      </c>
      <c r="F25" s="11">
        <v>15.7</v>
      </c>
      <c r="G25" s="11">
        <v>35.085999999999999</v>
      </c>
      <c r="H25" s="14">
        <f>1.00092+0.000773*G25+(-0.0000254*F25^1.5)+(-0.00000212*F25^2)</f>
        <v>1.0259388242130199</v>
      </c>
      <c r="I25" s="15">
        <f>(1.80109+(-0.06975*F25)+(0.0067*F25^1.5)+(0.00242*G25))*0.01</f>
        <v>1.2077198291640719E-2</v>
      </c>
      <c r="J25" s="11">
        <v>3</v>
      </c>
      <c r="K25" s="11">
        <v>20</v>
      </c>
      <c r="L25" s="3">
        <f t="shared" si="1"/>
        <v>2.3386032454319316E-2</v>
      </c>
      <c r="M25" s="3">
        <f t="shared" si="2"/>
        <v>2.8062882159518057E-7</v>
      </c>
      <c r="N25" s="22">
        <f t="shared" si="3"/>
        <v>2.8062882159518056E-11</v>
      </c>
      <c r="O25" s="21">
        <f>(((E25*$H25)/1000)*9.81)*10000</f>
        <v>402.57839462118898</v>
      </c>
      <c r="P25" s="23">
        <f>AVERAGE(N25:N28)</f>
        <v>3.2562644445683334E-11</v>
      </c>
      <c r="Q25" s="23">
        <f>STDEV(N25:N28)</f>
        <v>3.2558419687884911E-12</v>
      </c>
      <c r="S25" s="2"/>
      <c r="T25" s="2"/>
      <c r="U25" s="2"/>
      <c r="V25" s="2"/>
      <c r="W25" s="2"/>
      <c r="X25" s="3"/>
      <c r="Y25" s="3"/>
      <c r="Z25" s="3"/>
      <c r="AA25" s="4"/>
      <c r="AB25" s="3"/>
      <c r="AC25" s="3"/>
    </row>
    <row r="26" spans="1:29">
      <c r="D26" s="13">
        <f>D25</f>
        <v>6</v>
      </c>
      <c r="E26" s="10">
        <v>3</v>
      </c>
      <c r="F26" s="13">
        <f t="shared" ref="F26:I26" si="16">F25</f>
        <v>15.7</v>
      </c>
      <c r="G26" s="13">
        <f t="shared" si="16"/>
        <v>35.085999999999999</v>
      </c>
      <c r="H26" s="7">
        <f t="shared" si="16"/>
        <v>1.0259388242130199</v>
      </c>
      <c r="I26" s="6">
        <f t="shared" si="16"/>
        <v>1.2077198291640719E-2</v>
      </c>
      <c r="J26" s="10">
        <v>3</v>
      </c>
      <c r="K26" s="10">
        <v>21</v>
      </c>
      <c r="L26" s="3">
        <f t="shared" si="1"/>
        <v>2.9696549148341991E-2</v>
      </c>
      <c r="M26" s="3">
        <f t="shared" si="2"/>
        <v>3.5635405916848337E-7</v>
      </c>
      <c r="N26" s="22">
        <f t="shared" si="3"/>
        <v>3.5635405916848338E-11</v>
      </c>
      <c r="S26" s="2"/>
      <c r="T26" s="2"/>
      <c r="U26" s="2"/>
      <c r="V26" s="2"/>
      <c r="W26" s="2"/>
      <c r="X26" s="3"/>
      <c r="Y26" s="3"/>
      <c r="Z26" s="3"/>
      <c r="AA26" s="4"/>
      <c r="AB26" s="3"/>
      <c r="AC26" s="3"/>
    </row>
    <row r="27" spans="1:29">
      <c r="D27" s="13">
        <f>D26</f>
        <v>6</v>
      </c>
      <c r="E27" s="10">
        <f>E26</f>
        <v>3</v>
      </c>
      <c r="F27" s="13">
        <f t="shared" ref="F27:I27" si="17">F26</f>
        <v>15.7</v>
      </c>
      <c r="G27" s="13">
        <f t="shared" si="17"/>
        <v>35.085999999999999</v>
      </c>
      <c r="H27" s="7">
        <f t="shared" si="17"/>
        <v>1.0259388242130199</v>
      </c>
      <c r="I27" s="6">
        <f t="shared" si="17"/>
        <v>1.2077198291640719E-2</v>
      </c>
      <c r="J27" s="10">
        <v>3</v>
      </c>
      <c r="K27" s="10">
        <v>22</v>
      </c>
      <c r="L27" s="3">
        <f t="shared" si="1"/>
        <v>2.8346706005235537E-2</v>
      </c>
      <c r="M27" s="3">
        <f t="shared" si="2"/>
        <v>3.4015614738809773E-7</v>
      </c>
      <c r="N27" s="22">
        <f t="shared" si="3"/>
        <v>3.4015614738809771E-11</v>
      </c>
      <c r="S27" s="2"/>
      <c r="T27" s="2"/>
      <c r="U27" s="2"/>
      <c r="V27" s="2"/>
      <c r="W27" s="2"/>
      <c r="X27" s="3"/>
      <c r="Y27" s="3"/>
      <c r="Z27" s="3"/>
      <c r="AA27" s="4"/>
      <c r="AB27" s="3"/>
      <c r="AC27" s="3"/>
    </row>
    <row r="28" spans="1:29">
      <c r="D28" s="13">
        <f>D27</f>
        <v>6</v>
      </c>
      <c r="E28" s="10">
        <f>E27</f>
        <v>3</v>
      </c>
      <c r="F28" s="13">
        <f t="shared" ref="F28:I28" si="18">F27</f>
        <v>15.7</v>
      </c>
      <c r="G28" s="13">
        <f t="shared" si="18"/>
        <v>35.085999999999999</v>
      </c>
      <c r="H28" s="7">
        <f t="shared" si="18"/>
        <v>1.0259388242130199</v>
      </c>
      <c r="I28" s="6">
        <f t="shared" si="18"/>
        <v>1.2077198291640719E-2</v>
      </c>
      <c r="J28" s="10">
        <v>3</v>
      </c>
      <c r="K28" s="10">
        <v>23</v>
      </c>
      <c r="L28" s="3">
        <f t="shared" si="1"/>
        <v>2.7114240526747036E-2</v>
      </c>
      <c r="M28" s="3">
        <f t="shared" si="2"/>
        <v>3.2536674967557174E-7</v>
      </c>
      <c r="N28" s="22">
        <f t="shared" si="3"/>
        <v>3.2536674967557173E-11</v>
      </c>
      <c r="S28" s="2"/>
      <c r="T28" s="2"/>
      <c r="U28" s="2"/>
      <c r="V28" s="2"/>
      <c r="W28" s="2"/>
      <c r="X28" s="3"/>
      <c r="Y28" s="3"/>
      <c r="Z28" s="3"/>
      <c r="AA28" s="4"/>
      <c r="AB28" s="3"/>
      <c r="AC28" s="3"/>
    </row>
    <row r="29" spans="1:29">
      <c r="A29" s="11" t="s">
        <v>87</v>
      </c>
      <c r="B29" s="11" t="s">
        <v>86</v>
      </c>
      <c r="C29" s="12">
        <v>43026</v>
      </c>
      <c r="D29" s="11">
        <v>6.5</v>
      </c>
      <c r="E29" s="11">
        <v>3.3</v>
      </c>
      <c r="F29" s="11">
        <v>15.7</v>
      </c>
      <c r="G29" s="11">
        <v>35.085999999999999</v>
      </c>
      <c r="H29" s="14">
        <f>1.00092+0.000773*G29+(-0.0000254*F29^1.5)+(-0.00000212*F29^2)</f>
        <v>1.0259388242130199</v>
      </c>
      <c r="I29" s="15">
        <f>(1.80109+(-0.06975*F29)+(0.0067*F29^1.5)+(0.00242*G29))*0.01</f>
        <v>1.2077198291640719E-2</v>
      </c>
      <c r="J29" s="11">
        <v>3</v>
      </c>
      <c r="K29" s="11">
        <v>18</v>
      </c>
      <c r="L29" s="3">
        <f t="shared" si="1"/>
        <v>3.4121035006302036E-2</v>
      </c>
      <c r="M29" s="3">
        <f t="shared" si="2"/>
        <v>4.094472144486362E-7</v>
      </c>
      <c r="N29" s="22">
        <f t="shared" si="3"/>
        <v>4.0944721444863622E-11</v>
      </c>
      <c r="O29" s="21">
        <f>(((E29*$H29)/1000)*9.81)*10000</f>
        <v>332.12717556248094</v>
      </c>
      <c r="P29" s="23">
        <f>AVERAGE(N29:N32)</f>
        <v>4.2830333616666546E-11</v>
      </c>
      <c r="Q29" s="23">
        <f>STDEV(N29:N32)</f>
        <v>1.6819473051358689E-12</v>
      </c>
      <c r="S29" s="2"/>
      <c r="T29" s="2"/>
      <c r="U29" s="2"/>
      <c r="V29" s="2"/>
      <c r="W29" s="2"/>
      <c r="X29" s="3"/>
      <c r="Y29" s="3"/>
      <c r="Z29" s="3"/>
      <c r="AA29" s="4"/>
      <c r="AB29" s="3"/>
      <c r="AC29" s="3"/>
    </row>
    <row r="30" spans="1:29">
      <c r="D30" s="13">
        <f>D29</f>
        <v>6.5</v>
      </c>
      <c r="E30" s="10">
        <v>3</v>
      </c>
      <c r="F30" s="13">
        <f t="shared" ref="F30:I30" si="19">F29</f>
        <v>15.7</v>
      </c>
      <c r="G30" s="13">
        <f t="shared" si="19"/>
        <v>35.085999999999999</v>
      </c>
      <c r="H30" s="7">
        <f t="shared" si="19"/>
        <v>1.0259388242130199</v>
      </c>
      <c r="I30" s="6">
        <f t="shared" si="19"/>
        <v>1.2077198291640719E-2</v>
      </c>
      <c r="J30" s="10">
        <v>3</v>
      </c>
      <c r="K30" s="10">
        <v>19</v>
      </c>
      <c r="L30" s="3">
        <f t="shared" si="1"/>
        <v>3.5557710164462124E-2</v>
      </c>
      <c r="M30" s="3">
        <f t="shared" si="2"/>
        <v>4.26687097162263E-7</v>
      </c>
      <c r="N30" s="22">
        <f t="shared" si="3"/>
        <v>4.2668709716226299E-11</v>
      </c>
      <c r="S30" s="2"/>
      <c r="T30" s="2"/>
      <c r="U30" s="2"/>
      <c r="V30" s="2"/>
      <c r="W30" s="2"/>
      <c r="X30" s="3"/>
      <c r="Y30" s="3"/>
      <c r="Z30" s="3"/>
      <c r="AA30" s="4"/>
      <c r="AB30" s="3"/>
      <c r="AC30" s="3"/>
    </row>
    <row r="31" spans="1:29">
      <c r="D31" s="13">
        <f>D30</f>
        <v>6.5</v>
      </c>
      <c r="E31" s="10">
        <f>E30</f>
        <v>3</v>
      </c>
      <c r="F31" s="13">
        <f t="shared" ref="F31:I31" si="20">F30</f>
        <v>15.7</v>
      </c>
      <c r="G31" s="13">
        <f t="shared" si="20"/>
        <v>35.085999999999999</v>
      </c>
      <c r="H31" s="7">
        <f t="shared" si="20"/>
        <v>1.0259388242130199</v>
      </c>
      <c r="I31" s="6">
        <f t="shared" si="20"/>
        <v>1.2077198291640719E-2</v>
      </c>
      <c r="J31" s="10">
        <v>3</v>
      </c>
      <c r="K31" s="10">
        <v>18</v>
      </c>
      <c r="L31" s="3">
        <f t="shared" si="1"/>
        <v>3.753313850693224E-2</v>
      </c>
      <c r="M31" s="3">
        <f t="shared" si="2"/>
        <v>4.5039193589349977E-7</v>
      </c>
      <c r="N31" s="22">
        <f t="shared" si="3"/>
        <v>4.5039193589349979E-11</v>
      </c>
      <c r="S31" s="2"/>
      <c r="T31" s="2"/>
      <c r="U31" s="2"/>
      <c r="V31" s="2"/>
      <c r="W31" s="2"/>
      <c r="X31" s="3"/>
      <c r="Y31" s="3"/>
      <c r="Z31" s="3"/>
      <c r="AA31" s="4"/>
      <c r="AB31" s="3"/>
      <c r="AC31" s="3"/>
    </row>
    <row r="32" spans="1:29">
      <c r="D32" s="13">
        <f>D31</f>
        <v>6.5</v>
      </c>
      <c r="E32" s="10">
        <f>E31</f>
        <v>3</v>
      </c>
      <c r="F32" s="13">
        <f t="shared" ref="F32:I32" si="21">F31</f>
        <v>15.7</v>
      </c>
      <c r="G32" s="13">
        <f t="shared" si="21"/>
        <v>35.085999999999999</v>
      </c>
      <c r="H32" s="7">
        <f t="shared" si="21"/>
        <v>1.0259388242130199</v>
      </c>
      <c r="I32" s="6">
        <f t="shared" si="21"/>
        <v>1.2077198291640719E-2</v>
      </c>
      <c r="J32" s="10">
        <v>3</v>
      </c>
      <c r="K32" s="10">
        <v>19</v>
      </c>
      <c r="L32" s="3">
        <f t="shared" si="1"/>
        <v>3.5557710164462124E-2</v>
      </c>
      <c r="M32" s="3">
        <f t="shared" si="2"/>
        <v>4.26687097162263E-7</v>
      </c>
      <c r="N32" s="22">
        <f t="shared" si="3"/>
        <v>4.2668709716226299E-11</v>
      </c>
      <c r="S32" s="2"/>
      <c r="T32" s="2"/>
      <c r="U32" s="2"/>
      <c r="V32" s="2"/>
      <c r="W32" s="2"/>
      <c r="X32" s="3"/>
      <c r="Y32" s="3"/>
      <c r="Z32" s="3"/>
      <c r="AA32" s="4"/>
      <c r="AB32" s="3"/>
      <c r="AC32" s="3"/>
    </row>
    <row r="33" spans="1:29">
      <c r="A33" s="11" t="s">
        <v>43</v>
      </c>
      <c r="B33" s="11" t="s">
        <v>86</v>
      </c>
      <c r="C33" s="12">
        <v>43026</v>
      </c>
      <c r="D33" s="11">
        <v>7.4</v>
      </c>
      <c r="E33" s="11">
        <v>3.5</v>
      </c>
      <c r="F33" s="11">
        <v>15.7</v>
      </c>
      <c r="G33" s="11">
        <v>35.085999999999999</v>
      </c>
      <c r="H33" s="14">
        <f>1.00092+0.000773*G33+(-0.0000254*F33^1.5)+(-0.00000212*F33^2)</f>
        <v>1.0259388242130199</v>
      </c>
      <c r="I33" s="15">
        <f>(1.80109+(-0.06975*F33)+(0.0067*F33^1.5)+(0.00242*G33))*0.01</f>
        <v>1.2077198291640719E-2</v>
      </c>
      <c r="J33" s="11">
        <v>3</v>
      </c>
      <c r="K33" s="11">
        <v>30</v>
      </c>
      <c r="L33" s="3">
        <f t="shared" si="1"/>
        <v>2.1975446369773076E-2</v>
      </c>
      <c r="M33" s="3">
        <f t="shared" si="2"/>
        <v>2.6370200378467769E-7</v>
      </c>
      <c r="N33" s="22">
        <f t="shared" si="3"/>
        <v>2.6370200378467769E-11</v>
      </c>
      <c r="O33" s="21">
        <f>(((E33*$H33)/1000)*9.81)*10000</f>
        <v>352.2560952935404</v>
      </c>
      <c r="P33" s="23">
        <f>AVERAGE(N33:N36)</f>
        <v>3.0481072132869717E-11</v>
      </c>
      <c r="Q33" s="23">
        <f>STDEV(N33:N36)</f>
        <v>2.8837390238131621E-12</v>
      </c>
      <c r="S33" s="2"/>
      <c r="T33" s="2"/>
      <c r="U33" s="2"/>
      <c r="V33" s="2"/>
      <c r="W33" s="2"/>
      <c r="X33" s="3"/>
      <c r="Y33" s="3"/>
      <c r="Z33" s="3"/>
      <c r="AA33" s="4"/>
      <c r="AB33" s="3"/>
      <c r="AC33" s="3"/>
    </row>
    <row r="34" spans="1:29">
      <c r="D34" s="13">
        <f>D33</f>
        <v>7.4</v>
      </c>
      <c r="E34" s="10">
        <v>3</v>
      </c>
      <c r="F34" s="13">
        <f t="shared" ref="F34:I34" si="22">F33</f>
        <v>15.7</v>
      </c>
      <c r="G34" s="13">
        <f t="shared" si="22"/>
        <v>35.085999999999999</v>
      </c>
      <c r="H34" s="7">
        <f t="shared" si="22"/>
        <v>1.0259388242130199</v>
      </c>
      <c r="I34" s="6">
        <f t="shared" si="22"/>
        <v>1.2077198291640719E-2</v>
      </c>
      <c r="J34" s="10">
        <f>J33</f>
        <v>3</v>
      </c>
      <c r="K34" s="10">
        <v>29</v>
      </c>
      <c r="L34" s="3">
        <f t="shared" si="1"/>
        <v>2.652209044627785E-2</v>
      </c>
      <c r="M34" s="3">
        <f t="shared" si="2"/>
        <v>3.1826103905047311E-7</v>
      </c>
      <c r="N34" s="22">
        <f t="shared" si="3"/>
        <v>3.1826103905047312E-11</v>
      </c>
      <c r="S34" s="2"/>
      <c r="T34" s="2"/>
      <c r="U34" s="2"/>
      <c r="V34" s="2"/>
      <c r="W34" s="2"/>
      <c r="X34" s="3"/>
      <c r="Y34" s="3"/>
      <c r="Z34" s="3"/>
      <c r="AA34" s="4"/>
      <c r="AB34" s="3"/>
      <c r="AC34" s="3"/>
    </row>
    <row r="35" spans="1:29">
      <c r="D35" s="13">
        <f>D34</f>
        <v>7.4</v>
      </c>
      <c r="E35" s="10">
        <f>E34</f>
        <v>3</v>
      </c>
      <c r="F35" s="13">
        <f t="shared" ref="F35:I35" si="23">F34</f>
        <v>15.7</v>
      </c>
      <c r="G35" s="13">
        <f t="shared" si="23"/>
        <v>35.085999999999999</v>
      </c>
      <c r="H35" s="7">
        <f t="shared" si="23"/>
        <v>1.0259388242130199</v>
      </c>
      <c r="I35" s="6">
        <f t="shared" si="23"/>
        <v>1.2077198291640719E-2</v>
      </c>
      <c r="J35" s="10">
        <f>J34</f>
        <v>3</v>
      </c>
      <c r="K35" s="10">
        <v>28</v>
      </c>
      <c r="L35" s="3">
        <f t="shared" si="1"/>
        <v>2.7469307962216343E-2</v>
      </c>
      <c r="M35" s="3">
        <f t="shared" si="2"/>
        <v>3.2962750473084715E-7</v>
      </c>
      <c r="N35" s="22">
        <f t="shared" si="3"/>
        <v>3.2962750473084716E-11</v>
      </c>
      <c r="S35" s="2"/>
      <c r="T35" s="2"/>
      <c r="U35" s="2"/>
      <c r="V35" s="2"/>
      <c r="W35" s="2"/>
      <c r="X35" s="3"/>
      <c r="Y35" s="3"/>
      <c r="Z35" s="3"/>
      <c r="AA35" s="4"/>
      <c r="AB35" s="3"/>
      <c r="AC35" s="3"/>
    </row>
    <row r="36" spans="1:29">
      <c r="D36" s="13">
        <f>D35</f>
        <v>7.4</v>
      </c>
      <c r="E36" s="10">
        <f>E35</f>
        <v>3</v>
      </c>
      <c r="F36" s="13">
        <f t="shared" ref="F36:I36" si="24">F35</f>
        <v>15.7</v>
      </c>
      <c r="G36" s="13">
        <f t="shared" si="24"/>
        <v>35.085999999999999</v>
      </c>
      <c r="H36" s="7">
        <f t="shared" si="24"/>
        <v>1.0259388242130199</v>
      </c>
      <c r="I36" s="6">
        <f t="shared" si="24"/>
        <v>1.2077198291640719E-2</v>
      </c>
      <c r="J36" s="10">
        <f>J35</f>
        <v>3</v>
      </c>
      <c r="K36" s="10">
        <v>30</v>
      </c>
      <c r="L36" s="3">
        <f t="shared" si="1"/>
        <v>2.5638020764735255E-2</v>
      </c>
      <c r="M36" s="3">
        <f t="shared" si="2"/>
        <v>3.0765233774879061E-7</v>
      </c>
      <c r="N36" s="22">
        <f t="shared" si="3"/>
        <v>3.0765233774879064E-11</v>
      </c>
      <c r="S36" s="2"/>
      <c r="T36" s="2"/>
      <c r="U36" s="2"/>
      <c r="V36" s="2"/>
      <c r="W36" s="2"/>
      <c r="X36" s="3"/>
      <c r="Y36" s="3"/>
      <c r="Z36" s="3"/>
      <c r="AA36" s="4"/>
      <c r="AB36" s="3"/>
      <c r="AC36" s="3"/>
    </row>
    <row r="37" spans="1:29">
      <c r="A37" s="11" t="s">
        <v>44</v>
      </c>
      <c r="B37" s="11" t="s">
        <v>86</v>
      </c>
      <c r="C37" s="12">
        <v>43026</v>
      </c>
      <c r="D37" s="11">
        <v>7</v>
      </c>
      <c r="E37" s="11">
        <v>3.5</v>
      </c>
      <c r="F37" s="11">
        <v>15.7</v>
      </c>
      <c r="G37" s="11">
        <v>35.085999999999999</v>
      </c>
      <c r="H37" s="14">
        <f>1.00092+0.000773*G37+(-0.0000254*F37^1.5)+(-0.00000212*F37^2)</f>
        <v>1.0259388242130199</v>
      </c>
      <c r="I37" s="15">
        <f>(1.80109+(-0.06975*F37)+(0.0067*F37^1.5)+(0.00242*G37))*0.01</f>
        <v>1.2077198291640719E-2</v>
      </c>
      <c r="J37" s="11">
        <v>3</v>
      </c>
      <c r="K37" s="11">
        <v>26</v>
      </c>
      <c r="L37" s="3">
        <f t="shared" si="1"/>
        <v>2.3985674312122379E-2</v>
      </c>
      <c r="M37" s="3">
        <f t="shared" si="2"/>
        <v>2.878244324053135E-7</v>
      </c>
      <c r="N37" s="22">
        <f t="shared" si="3"/>
        <v>2.8782443240531351E-11</v>
      </c>
      <c r="O37" s="21">
        <f>(((E37*$H37)/1000)*9.81)*10000</f>
        <v>352.2560952935404</v>
      </c>
      <c r="P37" s="23">
        <f>AVERAGE(N37:N40)</f>
        <v>2.9792861386858425E-11</v>
      </c>
      <c r="Q37" s="23">
        <f>STDEV(N37:N40)</f>
        <v>1.0836173231881986E-12</v>
      </c>
      <c r="S37" s="2"/>
      <c r="T37" s="2"/>
      <c r="U37" s="2"/>
      <c r="V37" s="2"/>
      <c r="W37" s="2"/>
      <c r="X37" s="3"/>
      <c r="Y37" s="3"/>
      <c r="Z37" s="3"/>
      <c r="AA37" s="4"/>
      <c r="AB37" s="3"/>
      <c r="AC37" s="3"/>
    </row>
    <row r="38" spans="1:29">
      <c r="D38" s="13">
        <f>D37</f>
        <v>7</v>
      </c>
      <c r="E38" s="10">
        <v>3</v>
      </c>
      <c r="F38" s="13">
        <f t="shared" ref="F38:I38" si="25">F37</f>
        <v>15.7</v>
      </c>
      <c r="G38" s="13">
        <f t="shared" si="25"/>
        <v>35.085999999999999</v>
      </c>
      <c r="H38" s="7">
        <f t="shared" si="25"/>
        <v>1.0259388242130199</v>
      </c>
      <c r="I38" s="6">
        <f t="shared" si="25"/>
        <v>1.2077198291640719E-2</v>
      </c>
      <c r="J38" s="10">
        <f>J37</f>
        <v>3</v>
      </c>
      <c r="K38" s="10">
        <v>28</v>
      </c>
      <c r="L38" s="3">
        <f t="shared" si="1"/>
        <v>2.5984480504799241E-2</v>
      </c>
      <c r="M38" s="3">
        <f t="shared" si="2"/>
        <v>3.118098017724229E-7</v>
      </c>
      <c r="N38" s="22">
        <f t="shared" si="3"/>
        <v>3.118098017724229E-11</v>
      </c>
      <c r="S38" s="2"/>
      <c r="T38" s="2"/>
      <c r="U38" s="2"/>
      <c r="V38" s="2"/>
      <c r="W38" s="2"/>
      <c r="X38" s="3"/>
      <c r="Y38" s="3"/>
      <c r="Z38" s="3"/>
      <c r="AA38" s="4"/>
      <c r="AB38" s="3"/>
      <c r="AC38" s="3"/>
    </row>
    <row r="39" spans="1:29">
      <c r="D39" s="13">
        <f>D38</f>
        <v>7</v>
      </c>
      <c r="E39" s="10">
        <f>E38</f>
        <v>3</v>
      </c>
      <c r="F39" s="13">
        <f t="shared" ref="F39:I39" si="26">F38</f>
        <v>15.7</v>
      </c>
      <c r="G39" s="13">
        <f t="shared" si="26"/>
        <v>35.085999999999999</v>
      </c>
      <c r="H39" s="7">
        <f t="shared" si="26"/>
        <v>1.0259388242130199</v>
      </c>
      <c r="I39" s="6">
        <f t="shared" si="26"/>
        <v>1.2077198291640719E-2</v>
      </c>
      <c r="J39" s="10">
        <f>J38</f>
        <v>3</v>
      </c>
      <c r="K39" s="10">
        <v>29</v>
      </c>
      <c r="L39" s="3">
        <f t="shared" si="1"/>
        <v>2.5088463935668232E-2</v>
      </c>
      <c r="M39" s="3">
        <f t="shared" si="2"/>
        <v>3.0105773964233936E-7</v>
      </c>
      <c r="N39" s="22">
        <f t="shared" si="3"/>
        <v>3.0105773964233935E-11</v>
      </c>
    </row>
    <row r="40" spans="1:29">
      <c r="D40" s="13">
        <f>D39</f>
        <v>7</v>
      </c>
      <c r="E40" s="10">
        <f>E39</f>
        <v>3</v>
      </c>
      <c r="F40" s="13">
        <f t="shared" ref="F40:I40" si="27">F39</f>
        <v>15.7</v>
      </c>
      <c r="G40" s="13">
        <f t="shared" si="27"/>
        <v>35.085999999999999</v>
      </c>
      <c r="H40" s="7">
        <f t="shared" si="27"/>
        <v>1.0259388242130199</v>
      </c>
      <c r="I40" s="6">
        <f t="shared" si="27"/>
        <v>1.2077198291640719E-2</v>
      </c>
      <c r="J40" s="10">
        <f>J39</f>
        <v>3</v>
      </c>
      <c r="K40" s="10">
        <v>30</v>
      </c>
      <c r="L40" s="3">
        <f t="shared" si="1"/>
        <v>2.4252181804479293E-2</v>
      </c>
      <c r="M40" s="3">
        <f t="shared" si="2"/>
        <v>2.910224816542614E-7</v>
      </c>
      <c r="N40" s="22">
        <f t="shared" si="3"/>
        <v>2.9102248165426139E-11</v>
      </c>
    </row>
    <row r="41" spans="1:29">
      <c r="A41" s="11" t="s">
        <v>50</v>
      </c>
      <c r="B41" s="11" t="s">
        <v>86</v>
      </c>
      <c r="C41" s="12">
        <v>43026</v>
      </c>
      <c r="D41" s="11">
        <v>8</v>
      </c>
      <c r="E41" s="11">
        <v>3.5</v>
      </c>
      <c r="F41" s="11">
        <v>15.7</v>
      </c>
      <c r="G41" s="11">
        <v>35.085999999999999</v>
      </c>
      <c r="H41" s="14">
        <f>1.00092+0.000773*G41+(-0.0000254*F41^1.5)+(-0.00000212*F41^2)</f>
        <v>1.0259388242130199</v>
      </c>
      <c r="I41" s="15">
        <f>(1.80109+(-0.06975*F41)+(0.0067*F41^1.5)+(0.00242*G41))*0.01</f>
        <v>1.2077198291640719E-2</v>
      </c>
      <c r="J41" s="11">
        <v>3</v>
      </c>
      <c r="K41" s="11">
        <v>39</v>
      </c>
      <c r="L41" s="3">
        <f t="shared" si="1"/>
        <v>1.8274799475902763E-2</v>
      </c>
      <c r="M41" s="3">
        <f t="shared" si="2"/>
        <v>2.1929480564214361E-7</v>
      </c>
      <c r="N41" s="22">
        <f t="shared" si="3"/>
        <v>2.192948056421436E-11</v>
      </c>
      <c r="O41" s="21">
        <f>(((E41*$H41)/1000)*9.81)*10000</f>
        <v>352.2560952935404</v>
      </c>
      <c r="P41" s="23">
        <f>AVERAGE(N41:N44)</f>
        <v>2.5389506434392065E-11</v>
      </c>
      <c r="Q41" s="23">
        <f>STDEV(N41:N44)</f>
        <v>2.5867389973677212E-12</v>
      </c>
    </row>
    <row r="42" spans="1:29">
      <c r="D42" s="13">
        <f>D41</f>
        <v>8</v>
      </c>
      <c r="E42" s="10">
        <v>3</v>
      </c>
      <c r="F42" s="13">
        <f t="shared" ref="F42:I42" si="28">F41</f>
        <v>15.7</v>
      </c>
      <c r="G42" s="13">
        <f t="shared" si="28"/>
        <v>35.085999999999999</v>
      </c>
      <c r="H42" s="7">
        <f t="shared" si="28"/>
        <v>1.0259388242130199</v>
      </c>
      <c r="I42" s="6">
        <f t="shared" si="28"/>
        <v>1.2077198291640719E-2</v>
      </c>
      <c r="J42" s="10">
        <f>J41</f>
        <v>3</v>
      </c>
      <c r="K42" s="10">
        <v>37</v>
      </c>
      <c r="L42" s="3">
        <f t="shared" si="1"/>
        <v>2.2473064220366913E-2</v>
      </c>
      <c r="M42" s="3">
        <f t="shared" si="2"/>
        <v>2.6967334207344687E-7</v>
      </c>
      <c r="N42" s="22">
        <f t="shared" si="3"/>
        <v>2.6967334207344686E-11</v>
      </c>
    </row>
    <row r="43" spans="1:29">
      <c r="D43" s="13">
        <f>D42</f>
        <v>8</v>
      </c>
      <c r="E43" s="10">
        <f>E42</f>
        <v>3</v>
      </c>
      <c r="F43" s="13">
        <f t="shared" ref="F43:I43" si="29">F42</f>
        <v>15.7</v>
      </c>
      <c r="G43" s="13">
        <f t="shared" si="29"/>
        <v>35.085999999999999</v>
      </c>
      <c r="H43" s="7">
        <f t="shared" si="29"/>
        <v>1.0259388242130199</v>
      </c>
      <c r="I43" s="6">
        <f t="shared" si="29"/>
        <v>1.2077198291640719E-2</v>
      </c>
      <c r="J43" s="10">
        <f>J42</f>
        <v>3</v>
      </c>
      <c r="K43" s="10">
        <v>40</v>
      </c>
      <c r="L43" s="3">
        <f t="shared" si="1"/>
        <v>2.078758440383939E-2</v>
      </c>
      <c r="M43" s="3">
        <f t="shared" si="2"/>
        <v>2.4944784141793829E-7</v>
      </c>
      <c r="N43" s="22">
        <f t="shared" si="3"/>
        <v>2.4944784141793829E-11</v>
      </c>
    </row>
    <row r="44" spans="1:29">
      <c r="D44" s="13">
        <f>D43</f>
        <v>8</v>
      </c>
      <c r="E44" s="10">
        <f>E43</f>
        <v>3</v>
      </c>
      <c r="F44" s="13">
        <f t="shared" ref="F44:I44" si="30">F43</f>
        <v>15.7</v>
      </c>
      <c r="G44" s="13">
        <f t="shared" si="30"/>
        <v>35.085999999999999</v>
      </c>
      <c r="H44" s="7">
        <f t="shared" si="30"/>
        <v>1.0259388242130199</v>
      </c>
      <c r="I44" s="6">
        <f t="shared" si="30"/>
        <v>1.2077198291640719E-2</v>
      </c>
      <c r="J44" s="10">
        <f>J43</f>
        <v>3</v>
      </c>
      <c r="K44" s="10">
        <v>36</v>
      </c>
      <c r="L44" s="3">
        <f t="shared" si="1"/>
        <v>2.3097316004265993E-2</v>
      </c>
      <c r="M44" s="3">
        <f t="shared" si="2"/>
        <v>2.771642682421537E-7</v>
      </c>
      <c r="N44" s="22">
        <f t="shared" si="3"/>
        <v>2.7716426824215371E-11</v>
      </c>
    </row>
    <row r="45" spans="1:29">
      <c r="A45" s="11" t="s">
        <v>51</v>
      </c>
      <c r="B45" s="11" t="s">
        <v>86</v>
      </c>
      <c r="C45" s="12">
        <v>43026</v>
      </c>
      <c r="D45" s="11">
        <v>8.5</v>
      </c>
      <c r="E45" s="11">
        <v>3.5</v>
      </c>
      <c r="F45" s="11">
        <v>15.7</v>
      </c>
      <c r="G45" s="11">
        <v>35.085999999999999</v>
      </c>
      <c r="H45" s="14">
        <f>1.00092+0.000773*G45+(-0.0000254*F45^1.5)+(-0.00000212*F45^2)</f>
        <v>1.0259388242130199</v>
      </c>
      <c r="I45" s="15">
        <f>(1.80109+(-0.06975*F45)+(0.0067*F45^1.5)+(0.00242*G45))*0.01</f>
        <v>1.2077198291640719E-2</v>
      </c>
      <c r="J45" s="11">
        <v>3</v>
      </c>
      <c r="K45" s="11">
        <v>44</v>
      </c>
      <c r="L45" s="3">
        <f t="shared" si="1"/>
        <v>1.7210500074607289E-2</v>
      </c>
      <c r="M45" s="3">
        <f t="shared" si="2"/>
        <v>2.0652337519991646E-7</v>
      </c>
      <c r="N45" s="22">
        <f t="shared" si="3"/>
        <v>2.0652337519991647E-11</v>
      </c>
      <c r="O45" s="21">
        <f>(((E45*$H45)/1000)*9.81)*10000</f>
        <v>352.2560952935404</v>
      </c>
      <c r="P45" s="23">
        <f>AVERAGE(N45:N48)</f>
        <v>2.4563828681044262E-11</v>
      </c>
      <c r="Q45" s="23">
        <f>STDEV(N45:N48)</f>
        <v>2.658086669831602E-12</v>
      </c>
    </row>
    <row r="46" spans="1:29">
      <c r="D46" s="13">
        <f>D45</f>
        <v>8.5</v>
      </c>
      <c r="E46" s="10">
        <v>3</v>
      </c>
      <c r="F46" s="13">
        <f t="shared" ref="F46:I46" si="31">F45</f>
        <v>15.7</v>
      </c>
      <c r="G46" s="13">
        <f t="shared" si="31"/>
        <v>35.085999999999999</v>
      </c>
      <c r="H46" s="7">
        <f t="shared" si="31"/>
        <v>1.0259388242130199</v>
      </c>
      <c r="I46" s="6">
        <f t="shared" si="31"/>
        <v>1.2077198291640719E-2</v>
      </c>
      <c r="J46" s="10">
        <f>J45</f>
        <v>3</v>
      </c>
      <c r="K46" s="10">
        <v>41</v>
      </c>
      <c r="L46" s="3">
        <f t="shared" si="1"/>
        <v>2.1548105784467662E-2</v>
      </c>
      <c r="M46" s="3">
        <f t="shared" si="2"/>
        <v>2.5857398195761898E-7</v>
      </c>
      <c r="N46" s="22">
        <f t="shared" si="3"/>
        <v>2.5857398195761897E-11</v>
      </c>
    </row>
    <row r="47" spans="1:29">
      <c r="D47" s="13">
        <f>D46</f>
        <v>8.5</v>
      </c>
      <c r="E47" s="10">
        <f>E46</f>
        <v>3</v>
      </c>
      <c r="F47" s="13">
        <f t="shared" ref="F47:I47" si="32">F46</f>
        <v>15.7</v>
      </c>
      <c r="G47" s="13">
        <f t="shared" si="32"/>
        <v>35.085999999999999</v>
      </c>
      <c r="H47" s="7">
        <f t="shared" si="32"/>
        <v>1.0259388242130199</v>
      </c>
      <c r="I47" s="6">
        <f t="shared" si="32"/>
        <v>1.2077198291640719E-2</v>
      </c>
      <c r="J47" s="10">
        <f>J46</f>
        <v>3</v>
      </c>
      <c r="K47" s="10">
        <v>40</v>
      </c>
      <c r="L47" s="3">
        <f t="shared" si="1"/>
        <v>2.2086808429079355E-2</v>
      </c>
      <c r="M47" s="3">
        <f t="shared" si="2"/>
        <v>2.6503833150655946E-7</v>
      </c>
      <c r="N47" s="22">
        <f t="shared" si="3"/>
        <v>2.6503833150655944E-11</v>
      </c>
    </row>
    <row r="48" spans="1:29">
      <c r="D48" s="13">
        <f>D47</f>
        <v>8.5</v>
      </c>
      <c r="E48" s="10">
        <f>E47</f>
        <v>3</v>
      </c>
      <c r="F48" s="13">
        <f t="shared" ref="F48:I48" si="33">F47</f>
        <v>15.7</v>
      </c>
      <c r="G48" s="13">
        <f t="shared" si="33"/>
        <v>35.085999999999999</v>
      </c>
      <c r="H48" s="7">
        <f t="shared" si="33"/>
        <v>1.0259388242130199</v>
      </c>
      <c r="I48" s="6">
        <f t="shared" si="33"/>
        <v>1.2077198291640719E-2</v>
      </c>
      <c r="J48" s="10">
        <f>J47</f>
        <v>3</v>
      </c>
      <c r="K48" s="10">
        <v>42</v>
      </c>
      <c r="L48" s="3">
        <f t="shared" si="1"/>
        <v>2.1035055646742244E-2</v>
      </c>
      <c r="M48" s="3">
        <f t="shared" si="2"/>
        <v>2.524174585776757E-7</v>
      </c>
      <c r="N48" s="22">
        <f t="shared" si="3"/>
        <v>2.5241745857767571E-11</v>
      </c>
    </row>
    <row r="49" spans="1:17">
      <c r="A49" s="11" t="s">
        <v>65</v>
      </c>
      <c r="B49" s="11" t="s">
        <v>86</v>
      </c>
      <c r="C49" s="12">
        <v>43026</v>
      </c>
      <c r="D49" s="11">
        <v>8.1999999999999993</v>
      </c>
      <c r="E49" s="11">
        <v>3.5</v>
      </c>
      <c r="F49" s="11">
        <v>15.7</v>
      </c>
      <c r="G49" s="11">
        <v>35.085999999999999</v>
      </c>
      <c r="H49" s="14">
        <f>1.00092+0.000773*G49+(-0.0000254*F49^1.5)+(-0.00000212*F49^2)</f>
        <v>1.0259388242130199</v>
      </c>
      <c r="I49" s="15">
        <f>(1.80109+(-0.06975*F49)+(0.0067*F49^1.5)+(0.00242*G49))*0.01</f>
        <v>1.2077198291640719E-2</v>
      </c>
      <c r="J49" s="11">
        <v>3</v>
      </c>
      <c r="K49" s="11">
        <v>33</v>
      </c>
      <c r="L49" s="3">
        <f t="shared" si="1"/>
        <v>2.2137427546945844E-2</v>
      </c>
      <c r="M49" s="3">
        <f t="shared" si="2"/>
        <v>2.6564575319832392E-7</v>
      </c>
      <c r="N49" s="22">
        <f t="shared" si="3"/>
        <v>2.6564575319832393E-11</v>
      </c>
      <c r="O49" s="21">
        <f>(((E49*$H49)/1000)*9.81)*10000</f>
        <v>352.2560952935404</v>
      </c>
      <c r="P49" s="23">
        <f>AVERAGE(N49:N52)</f>
        <v>2.7564236984927434E-11</v>
      </c>
      <c r="Q49" s="23">
        <f>STDEV(N49:N52)</f>
        <v>7.5838927819231389E-13</v>
      </c>
    </row>
    <row r="50" spans="1:17">
      <c r="D50" s="13">
        <f>D49</f>
        <v>8.1999999999999993</v>
      </c>
      <c r="E50" s="10">
        <v>3</v>
      </c>
      <c r="F50" s="13">
        <f t="shared" ref="F50:I50" si="34">F49</f>
        <v>15.7</v>
      </c>
      <c r="G50" s="13">
        <f t="shared" si="34"/>
        <v>35.085999999999999</v>
      </c>
      <c r="H50" s="7">
        <f t="shared" si="34"/>
        <v>1.0259388242130199</v>
      </c>
      <c r="I50" s="6">
        <f t="shared" si="34"/>
        <v>1.2077198291640719E-2</v>
      </c>
      <c r="J50" s="10">
        <v>3</v>
      </c>
      <c r="K50" s="10">
        <v>36</v>
      </c>
      <c r="L50" s="3">
        <f t="shared" si="1"/>
        <v>2.3674748904372642E-2</v>
      </c>
      <c r="M50" s="3">
        <f t="shared" si="2"/>
        <v>2.8409337494820749E-7</v>
      </c>
      <c r="N50" s="22">
        <f t="shared" si="3"/>
        <v>2.8409337494820748E-11</v>
      </c>
    </row>
    <row r="51" spans="1:17">
      <c r="D51" s="13">
        <f>D50</f>
        <v>8.1999999999999993</v>
      </c>
      <c r="E51" s="10">
        <f>E50</f>
        <v>3</v>
      </c>
      <c r="F51" s="13">
        <f t="shared" ref="F51:I51" si="35">F50</f>
        <v>15.7</v>
      </c>
      <c r="G51" s="13">
        <f t="shared" si="35"/>
        <v>35.085999999999999</v>
      </c>
      <c r="H51" s="7">
        <f t="shared" si="35"/>
        <v>1.0259388242130199</v>
      </c>
      <c r="I51" s="6">
        <f t="shared" si="35"/>
        <v>1.2077198291640719E-2</v>
      </c>
      <c r="J51" s="10">
        <v>3</v>
      </c>
      <c r="K51" s="10">
        <v>37</v>
      </c>
      <c r="L51" s="3">
        <f t="shared" si="1"/>
        <v>2.3034890825876082E-2</v>
      </c>
      <c r="M51" s="3">
        <f t="shared" si="2"/>
        <v>2.7641517562528301E-7</v>
      </c>
      <c r="N51" s="22">
        <f t="shared" si="3"/>
        <v>2.76415175625283E-11</v>
      </c>
    </row>
    <row r="52" spans="1:17">
      <c r="D52" s="13">
        <f>D51</f>
        <v>8.1999999999999993</v>
      </c>
      <c r="E52" s="10">
        <f>E51</f>
        <v>3</v>
      </c>
      <c r="F52" s="13">
        <f t="shared" ref="F52:I52" si="36">F51</f>
        <v>15.7</v>
      </c>
      <c r="G52" s="13">
        <f t="shared" si="36"/>
        <v>35.085999999999999</v>
      </c>
      <c r="H52" s="7">
        <f t="shared" si="36"/>
        <v>1.0259388242130199</v>
      </c>
      <c r="I52" s="6">
        <f t="shared" si="36"/>
        <v>1.2077198291640719E-2</v>
      </c>
      <c r="J52" s="10">
        <v>3</v>
      </c>
      <c r="K52" s="10">
        <v>37</v>
      </c>
      <c r="L52" s="3">
        <f t="shared" si="1"/>
        <v>2.3034890825876082E-2</v>
      </c>
      <c r="M52" s="3">
        <f t="shared" si="2"/>
        <v>2.7641517562528301E-7</v>
      </c>
      <c r="N52" s="22">
        <f t="shared" si="3"/>
        <v>2.76415175625283E-11</v>
      </c>
    </row>
    <row r="53" spans="1:17">
      <c r="A53" s="11" t="s">
        <v>52</v>
      </c>
      <c r="B53" s="11" t="s">
        <v>86</v>
      </c>
      <c r="C53" s="12">
        <v>43026</v>
      </c>
      <c r="D53" s="11">
        <v>6.5</v>
      </c>
      <c r="E53" s="11">
        <v>3.4</v>
      </c>
      <c r="F53" s="11">
        <v>15.7</v>
      </c>
      <c r="G53" s="11">
        <v>35.085999999999999</v>
      </c>
      <c r="H53" s="14">
        <f>1.00092+0.000773*G53+(-0.0000254*F53^1.5)+(-0.00000212*F53^2)</f>
        <v>1.0259388242130199</v>
      </c>
      <c r="I53" s="15">
        <f>(1.80109+(-0.06975*F53)+(0.0067*F53^1.5)+(0.00242*G53))*0.01</f>
        <v>1.2077198291640719E-2</v>
      </c>
      <c r="J53" s="11">
        <v>3</v>
      </c>
      <c r="K53" s="11">
        <v>55</v>
      </c>
      <c r="L53" s="3">
        <f t="shared" si="1"/>
        <v>1.0838446413766528E-2</v>
      </c>
      <c r="M53" s="3">
        <f t="shared" si="2"/>
        <v>1.3005970341309619E-7</v>
      </c>
      <c r="N53" s="22">
        <f t="shared" si="3"/>
        <v>1.3005970341309619E-11</v>
      </c>
      <c r="O53" s="21">
        <f>(((E53*$H53)/1000)*9.81)*10000</f>
        <v>342.19163542801067</v>
      </c>
      <c r="P53" s="23">
        <f>AVERAGE(N53:N56)</f>
        <v>1.487642773310646E-11</v>
      </c>
      <c r="Q53" s="23">
        <f>STDEV(N53:N56)</f>
        <v>1.2996246103573695E-12</v>
      </c>
    </row>
    <row r="54" spans="1:17">
      <c r="D54" s="13">
        <f>D53</f>
        <v>6.5</v>
      </c>
      <c r="E54" s="10">
        <v>3</v>
      </c>
      <c r="F54" s="13">
        <f t="shared" ref="F54:I54" si="37">F53</f>
        <v>15.7</v>
      </c>
      <c r="G54" s="13">
        <f t="shared" si="37"/>
        <v>35.085999999999999</v>
      </c>
      <c r="H54" s="7">
        <f t="shared" si="37"/>
        <v>1.0259388242130199</v>
      </c>
      <c r="I54" s="6">
        <f t="shared" si="37"/>
        <v>1.2077198291640719E-2</v>
      </c>
      <c r="J54" s="10">
        <v>3</v>
      </c>
      <c r="K54" s="10">
        <v>51</v>
      </c>
      <c r="L54" s="3">
        <f t="shared" si="1"/>
        <v>1.3246990061270203E-2</v>
      </c>
      <c r="M54" s="3">
        <f t="shared" si="2"/>
        <v>1.5896185972711758E-7</v>
      </c>
      <c r="N54" s="22">
        <f t="shared" si="3"/>
        <v>1.5896185972711758E-11</v>
      </c>
    </row>
    <row r="55" spans="1:17">
      <c r="D55" s="13">
        <f>D54</f>
        <v>6.5</v>
      </c>
      <c r="E55" s="10">
        <f>E54</f>
        <v>3</v>
      </c>
      <c r="F55" s="13">
        <f t="shared" ref="F55:I55" si="38">F54</f>
        <v>15.7</v>
      </c>
      <c r="G55" s="13">
        <f t="shared" si="38"/>
        <v>35.085999999999999</v>
      </c>
      <c r="H55" s="7">
        <f t="shared" si="38"/>
        <v>1.0259388242130199</v>
      </c>
      <c r="I55" s="6">
        <f t="shared" si="38"/>
        <v>1.2077198291640719E-2</v>
      </c>
      <c r="J55" s="10">
        <v>3</v>
      </c>
      <c r="K55" s="10">
        <v>52</v>
      </c>
      <c r="L55" s="3">
        <f t="shared" si="1"/>
        <v>1.2992240252399621E-2</v>
      </c>
      <c r="M55" s="3">
        <f t="shared" si="2"/>
        <v>1.5590490088621145E-7</v>
      </c>
      <c r="N55" s="22">
        <f t="shared" si="3"/>
        <v>1.5590490088621145E-11</v>
      </c>
    </row>
    <row r="56" spans="1:17">
      <c r="D56" s="13">
        <f>D55</f>
        <v>6.5</v>
      </c>
      <c r="E56" s="10">
        <f>E55</f>
        <v>3</v>
      </c>
      <c r="F56" s="13">
        <f t="shared" ref="F56:I56" si="39">F55</f>
        <v>15.7</v>
      </c>
      <c r="G56" s="13">
        <f t="shared" si="39"/>
        <v>35.085999999999999</v>
      </c>
      <c r="H56" s="7">
        <f t="shared" si="39"/>
        <v>1.0259388242130199</v>
      </c>
      <c r="I56" s="6">
        <f t="shared" si="39"/>
        <v>1.2077198291640719E-2</v>
      </c>
      <c r="J56" s="10">
        <v>3</v>
      </c>
      <c r="K56" s="10">
        <v>54</v>
      </c>
      <c r="L56" s="3">
        <f t="shared" si="1"/>
        <v>1.2511046168977412E-2</v>
      </c>
      <c r="M56" s="3">
        <f t="shared" si="2"/>
        <v>1.5013064529783324E-7</v>
      </c>
      <c r="N56" s="22">
        <f t="shared" si="3"/>
        <v>1.5013064529783323E-11</v>
      </c>
    </row>
    <row r="57" spans="1:17">
      <c r="A57" s="11" t="s">
        <v>53</v>
      </c>
      <c r="B57" s="11" t="s">
        <v>86</v>
      </c>
      <c r="C57" s="12">
        <v>43026</v>
      </c>
      <c r="D57" s="11">
        <v>9</v>
      </c>
      <c r="E57" s="11">
        <v>3.5</v>
      </c>
      <c r="F57" s="11">
        <v>15.7</v>
      </c>
      <c r="G57" s="11">
        <v>35.085999999999999</v>
      </c>
      <c r="H57" s="14">
        <f>1.00092+0.000773*G57+(-0.0000254*F57^1.5)+(-0.00000212*F57^2)</f>
        <v>1.0259388242130199</v>
      </c>
      <c r="I57" s="15">
        <f>(1.80109+(-0.06975*F57)+(0.0067*F57^1.5)+(0.00242*G57))*0.01</f>
        <v>1.2077198291640719E-2</v>
      </c>
      <c r="J57" s="11">
        <v>3</v>
      </c>
      <c r="K57" s="11">
        <v>68</v>
      </c>
      <c r="L57" s="3">
        <f t="shared" si="1"/>
        <v>1.1791276867724026E-2</v>
      </c>
      <c r="M57" s="3">
        <f t="shared" si="2"/>
        <v>1.4149352349336837E-7</v>
      </c>
      <c r="N57" s="22">
        <f t="shared" si="3"/>
        <v>1.4149352349336837E-11</v>
      </c>
      <c r="O57" s="21">
        <f>(((E57*$H$5)/1000)*9.81)*10000</f>
        <v>352.2560952935404</v>
      </c>
      <c r="P57" s="23">
        <f>AVERAGE(N57:N60)</f>
        <v>1.6137152432993895E-11</v>
      </c>
      <c r="Q57" s="23">
        <f>STDEV(N57:N60)</f>
        <v>1.5809643010820716E-12</v>
      </c>
    </row>
    <row r="58" spans="1:17">
      <c r="D58" s="13">
        <f>D57</f>
        <v>9</v>
      </c>
      <c r="E58" s="10">
        <v>3</v>
      </c>
      <c r="F58" s="13">
        <f t="shared" ref="F58:I58" si="40">F57</f>
        <v>15.7</v>
      </c>
      <c r="G58" s="13">
        <f t="shared" si="40"/>
        <v>35.085999999999999</v>
      </c>
      <c r="H58" s="7">
        <f t="shared" si="40"/>
        <v>1.0259388242130199</v>
      </c>
      <c r="I58" s="6">
        <f t="shared" si="40"/>
        <v>1.2077198291640719E-2</v>
      </c>
      <c r="J58" s="10">
        <v>3</v>
      </c>
      <c r="K58" s="10">
        <v>72</v>
      </c>
      <c r="L58" s="3">
        <f t="shared" si="1"/>
        <v>1.2992240252399621E-2</v>
      </c>
      <c r="M58" s="3">
        <f t="shared" si="2"/>
        <v>1.5590490088621145E-7</v>
      </c>
      <c r="N58" s="22">
        <f t="shared" si="3"/>
        <v>1.5590490088621145E-11</v>
      </c>
    </row>
    <row r="59" spans="1:17">
      <c r="D59" s="13">
        <f>D58</f>
        <v>9</v>
      </c>
      <c r="E59" s="10">
        <f>E58</f>
        <v>3</v>
      </c>
      <c r="F59" s="13">
        <f t="shared" ref="F59:I59" si="41">F58</f>
        <v>15.7</v>
      </c>
      <c r="G59" s="13">
        <f t="shared" si="41"/>
        <v>35.085999999999999</v>
      </c>
      <c r="H59" s="7">
        <f t="shared" si="41"/>
        <v>1.0259388242130199</v>
      </c>
      <c r="I59" s="6">
        <f t="shared" si="41"/>
        <v>1.2077198291640719E-2</v>
      </c>
      <c r="J59" s="10">
        <v>3</v>
      </c>
      <c r="K59" s="10">
        <v>65</v>
      </c>
      <c r="L59" s="3">
        <f t="shared" si="1"/>
        <v>1.4391404587273426E-2</v>
      </c>
      <c r="M59" s="3">
        <f t="shared" si="2"/>
        <v>1.7269465944318808E-7</v>
      </c>
      <c r="N59" s="22">
        <f t="shared" si="3"/>
        <v>1.7269465944318806E-11</v>
      </c>
    </row>
    <row r="60" spans="1:17">
      <c r="D60" s="13">
        <f>D59</f>
        <v>9</v>
      </c>
      <c r="E60" s="10">
        <f>E59</f>
        <v>3</v>
      </c>
      <c r="F60" s="13">
        <f t="shared" ref="F60:I60" si="42">F59</f>
        <v>15.7</v>
      </c>
      <c r="G60" s="13">
        <f t="shared" si="42"/>
        <v>35.085999999999999</v>
      </c>
      <c r="H60" s="7">
        <f t="shared" si="42"/>
        <v>1.0259388242130199</v>
      </c>
      <c r="I60" s="6">
        <f t="shared" si="42"/>
        <v>1.2077198291640719E-2</v>
      </c>
      <c r="J60" s="10">
        <v>3</v>
      </c>
      <c r="K60" s="10">
        <v>64</v>
      </c>
      <c r="L60" s="3">
        <f t="shared" si="1"/>
        <v>1.4616270283949573E-2</v>
      </c>
      <c r="M60" s="3">
        <f t="shared" si="2"/>
        <v>1.7539301349698788E-7</v>
      </c>
      <c r="N60" s="22">
        <f t="shared" si="3"/>
        <v>1.7539301349698787E-11</v>
      </c>
    </row>
    <row r="61" spans="1:17">
      <c r="A61" s="11" t="s">
        <v>53</v>
      </c>
      <c r="B61" s="11" t="s">
        <v>86</v>
      </c>
      <c r="C61" s="12">
        <v>43026</v>
      </c>
      <c r="D61" s="11">
        <v>10.1</v>
      </c>
      <c r="E61" s="11">
        <v>3.3</v>
      </c>
      <c r="F61" s="11">
        <v>15.7</v>
      </c>
      <c r="G61" s="11">
        <v>35.085999999999999</v>
      </c>
      <c r="H61" s="14">
        <f>1.00092+0.000773*G61+(-0.0000254*F61^1.5)+(-0.00000212*F61^2)</f>
        <v>1.0259388242130199</v>
      </c>
      <c r="I61" s="15">
        <f>(1.80109+(-0.06975*F61)+(0.0067*F61^1.5)+(0.00242*G61))*0.01</f>
        <v>1.2077198291640719E-2</v>
      </c>
      <c r="J61" s="11">
        <v>3</v>
      </c>
      <c r="K61" s="11">
        <v>88</v>
      </c>
      <c r="L61" s="3">
        <f t="shared" si="1"/>
        <v>1.084476252473026E-2</v>
      </c>
      <c r="M61" s="3">
        <f t="shared" si="2"/>
        <v>1.3013549578105251E-7</v>
      </c>
      <c r="N61" s="22">
        <f t="shared" si="3"/>
        <v>1.3013549578105251E-11</v>
      </c>
      <c r="O61" s="21">
        <f>(((E61*$H$5)/1000)*9.81)*10000</f>
        <v>332.12717556248094</v>
      </c>
      <c r="P61" s="23">
        <f>AVERAGE(N61:N64)</f>
        <v>1.4372594472497065E-11</v>
      </c>
      <c r="Q61" s="23">
        <f>STDEV(N61:N64)</f>
        <v>9.497686034245339E-13</v>
      </c>
    </row>
    <row r="62" spans="1:17">
      <c r="D62" s="13">
        <f>D61</f>
        <v>10.1</v>
      </c>
      <c r="E62" s="10">
        <v>3</v>
      </c>
      <c r="F62" s="13">
        <f t="shared" ref="F62:I62" si="43">F61</f>
        <v>15.7</v>
      </c>
      <c r="G62" s="13">
        <f t="shared" si="43"/>
        <v>35.085999999999999</v>
      </c>
      <c r="H62" s="7">
        <f t="shared" si="43"/>
        <v>1.0259388242130199</v>
      </c>
      <c r="I62" s="6">
        <f t="shared" si="43"/>
        <v>1.2077198291640719E-2</v>
      </c>
      <c r="J62" s="10">
        <v>3</v>
      </c>
      <c r="K62" s="10">
        <v>83</v>
      </c>
      <c r="L62" s="3">
        <f t="shared" si="1"/>
        <v>1.2647867619203485E-2</v>
      </c>
      <c r="M62" s="3">
        <f t="shared" si="2"/>
        <v>1.5177248182657693E-7</v>
      </c>
      <c r="N62" s="22">
        <f t="shared" si="3"/>
        <v>1.5177248182657694E-11</v>
      </c>
    </row>
    <row r="63" spans="1:17">
      <c r="D63" s="13">
        <f>D62</f>
        <v>10.1</v>
      </c>
      <c r="E63" s="10">
        <f>E62</f>
        <v>3</v>
      </c>
      <c r="F63" s="13">
        <f t="shared" ref="F63:I63" si="44">F62</f>
        <v>15.7</v>
      </c>
      <c r="G63" s="13">
        <f t="shared" si="44"/>
        <v>35.085999999999999</v>
      </c>
      <c r="H63" s="7">
        <f t="shared" si="44"/>
        <v>1.0259388242130199</v>
      </c>
      <c r="I63" s="6">
        <f t="shared" si="44"/>
        <v>1.2077198291640719E-2</v>
      </c>
      <c r="J63" s="10">
        <v>3</v>
      </c>
      <c r="K63" s="10">
        <v>85</v>
      </c>
      <c r="L63" s="3">
        <f t="shared" si="1"/>
        <v>1.2350270734045756E-2</v>
      </c>
      <c r="M63" s="3">
        <f t="shared" si="2"/>
        <v>1.4820136460712806E-7</v>
      </c>
      <c r="N63" s="22">
        <f t="shared" si="3"/>
        <v>1.4820136460712806E-11</v>
      </c>
    </row>
    <row r="64" spans="1:17">
      <c r="D64" s="13">
        <f>D63</f>
        <v>10.1</v>
      </c>
      <c r="E64" s="10">
        <f>E63</f>
        <v>3</v>
      </c>
      <c r="F64" s="13">
        <f t="shared" ref="F64:I64" si="45">F63</f>
        <v>15.7</v>
      </c>
      <c r="G64" s="13">
        <f t="shared" si="45"/>
        <v>35.085999999999999</v>
      </c>
      <c r="H64" s="7">
        <f t="shared" si="45"/>
        <v>1.0259388242130199</v>
      </c>
      <c r="I64" s="6">
        <f t="shared" si="45"/>
        <v>1.2077198291640719E-2</v>
      </c>
      <c r="J64" s="10">
        <v>3</v>
      </c>
      <c r="K64" s="10">
        <v>87</v>
      </c>
      <c r="L64" s="3">
        <f t="shared" si="1"/>
        <v>1.2066356464297576E-2</v>
      </c>
      <c r="M64" s="3">
        <f t="shared" si="2"/>
        <v>1.447944366851251E-7</v>
      </c>
      <c r="N64" s="22">
        <f t="shared" si="3"/>
        <v>1.4479443668512511E-11</v>
      </c>
    </row>
    <row r="65" spans="1:17">
      <c r="A65" s="11" t="s">
        <v>76</v>
      </c>
      <c r="B65" s="11" t="s">
        <v>86</v>
      </c>
      <c r="C65" s="12">
        <v>43026</v>
      </c>
      <c r="D65" s="11">
        <v>8</v>
      </c>
      <c r="E65" s="11">
        <v>2.9</v>
      </c>
      <c r="F65" s="11">
        <v>15.7</v>
      </c>
      <c r="G65" s="11">
        <v>35.085999999999999</v>
      </c>
      <c r="H65" s="14">
        <f>1.00092+0.000773*G65+(-0.0000254*F65^1.5)+(-0.00000212*F65^2)</f>
        <v>1.0259388242130199</v>
      </c>
      <c r="I65" s="15">
        <f>(1.80109+(-0.06975*F65)+(0.0067*F65^1.5)+(0.00242*G65))*0.01</f>
        <v>1.2077198291640719E-2</v>
      </c>
      <c r="J65" s="11">
        <v>3</v>
      </c>
      <c r="K65" s="11">
        <v>52</v>
      </c>
      <c r="L65" s="3">
        <f t="shared" si="1"/>
        <v>1.6541844353187847E-2</v>
      </c>
      <c r="M65" s="3">
        <f t="shared" si="2"/>
        <v>1.9849960855538862E-7</v>
      </c>
      <c r="N65" s="22">
        <f t="shared" si="3"/>
        <v>1.9849960855538862E-11</v>
      </c>
      <c r="O65" s="21">
        <f>(((E65*$H$5)/1000)*9.81)*10000</f>
        <v>291.86933610036203</v>
      </c>
      <c r="P65" s="23">
        <f>AVERAGE(N65:N68)</f>
        <v>2.0399233301998454E-11</v>
      </c>
      <c r="Q65" s="23">
        <f>STDEV(N65:N68)</f>
        <v>1.3082363575871766E-12</v>
      </c>
    </row>
    <row r="66" spans="1:17">
      <c r="D66" s="13">
        <f>D65</f>
        <v>8</v>
      </c>
      <c r="E66" s="10">
        <v>3</v>
      </c>
      <c r="F66" s="13">
        <f t="shared" ref="F66:I66" si="46">F65</f>
        <v>15.7</v>
      </c>
      <c r="G66" s="13">
        <f t="shared" si="46"/>
        <v>35.085999999999999</v>
      </c>
      <c r="H66" s="7">
        <f t="shared" si="46"/>
        <v>1.0259388242130199</v>
      </c>
      <c r="I66" s="6">
        <f t="shared" si="46"/>
        <v>1.2077198291640719E-2</v>
      </c>
      <c r="J66" s="10">
        <v>3</v>
      </c>
      <c r="K66" s="10">
        <v>53</v>
      </c>
      <c r="L66" s="3">
        <f t="shared" si="1"/>
        <v>1.5688742946293882E-2</v>
      </c>
      <c r="M66" s="3">
        <f t="shared" si="2"/>
        <v>1.8826252182485911E-7</v>
      </c>
      <c r="N66" s="22">
        <f t="shared" si="3"/>
        <v>1.882625218248591E-11</v>
      </c>
    </row>
    <row r="67" spans="1:17">
      <c r="D67" s="13">
        <f>D66</f>
        <v>8</v>
      </c>
      <c r="E67" s="10">
        <f>E66</f>
        <v>3</v>
      </c>
      <c r="F67" s="13">
        <f t="shared" ref="F67:I67" si="47">F66</f>
        <v>15.7</v>
      </c>
      <c r="G67" s="13">
        <f t="shared" si="47"/>
        <v>35.085999999999999</v>
      </c>
      <c r="H67" s="7">
        <f t="shared" si="47"/>
        <v>1.0259388242130199</v>
      </c>
      <c r="I67" s="6">
        <f t="shared" si="47"/>
        <v>1.2077198291640719E-2</v>
      </c>
      <c r="J67" s="10">
        <v>3</v>
      </c>
      <c r="K67" s="10">
        <v>46</v>
      </c>
      <c r="L67" s="3">
        <f t="shared" si="1"/>
        <v>1.8076160351164692E-2</v>
      </c>
      <c r="M67" s="3">
        <f t="shared" si="2"/>
        <v>2.1691116645038118E-7</v>
      </c>
      <c r="N67" s="22">
        <f t="shared" si="3"/>
        <v>2.1691116645038117E-11</v>
      </c>
    </row>
    <row r="68" spans="1:17">
      <c r="D68" s="13">
        <f>D67</f>
        <v>8</v>
      </c>
      <c r="E68" s="10">
        <f>E67</f>
        <v>3</v>
      </c>
      <c r="F68" s="13">
        <f t="shared" ref="F68:I68" si="48">F67</f>
        <v>15.7</v>
      </c>
      <c r="G68" s="13">
        <f t="shared" si="48"/>
        <v>35.085999999999999</v>
      </c>
      <c r="H68" s="7">
        <f t="shared" si="48"/>
        <v>1.0259388242130199</v>
      </c>
      <c r="I68" s="6">
        <f t="shared" si="48"/>
        <v>1.2077198291640719E-2</v>
      </c>
      <c r="J68" s="10">
        <v>3</v>
      </c>
      <c r="K68" s="10">
        <v>47</v>
      </c>
      <c r="L68" s="3">
        <f t="shared" si="1"/>
        <v>1.7691561194756931E-2</v>
      </c>
      <c r="M68" s="3">
        <f t="shared" si="2"/>
        <v>2.1229603524930922E-7</v>
      </c>
      <c r="N68" s="22">
        <f t="shared" si="3"/>
        <v>2.1229603524930921E-11</v>
      </c>
    </row>
    <row r="69" spans="1:17">
      <c r="A69" s="11" t="s">
        <v>88</v>
      </c>
      <c r="B69" s="11" t="s">
        <v>86</v>
      </c>
      <c r="C69" s="12">
        <v>43026</v>
      </c>
      <c r="D69" s="11">
        <v>9.6</v>
      </c>
      <c r="E69" s="11">
        <v>2.8</v>
      </c>
      <c r="F69" s="11">
        <v>15.7</v>
      </c>
      <c r="G69" s="11">
        <v>35.085999999999999</v>
      </c>
      <c r="H69" s="14">
        <f>1.00092+0.000773*G69+(-0.0000254*F69^1.5)+(-0.00000212*F69^2)</f>
        <v>1.0259388242130199</v>
      </c>
      <c r="I69" s="15">
        <f>(1.80109+(-0.06975*F69)+(0.0067*F69^1.5)+(0.00242*G69))*0.01</f>
        <v>1.2077198291640719E-2</v>
      </c>
      <c r="J69" s="11">
        <v>3</v>
      </c>
      <c r="K69" s="11">
        <v>62</v>
      </c>
      <c r="L69" s="3">
        <f t="shared" si="1"/>
        <v>1.7243157570005028E-2</v>
      </c>
      <c r="M69" s="3">
        <f t="shared" si="2"/>
        <v>2.0691526016234518E-7</v>
      </c>
      <c r="N69" s="22">
        <f t="shared" si="3"/>
        <v>2.0691526016234519E-11</v>
      </c>
      <c r="O69" s="21">
        <f>(((E69*$H69)/1000)*9.81)*10000</f>
        <v>281.80487623483231</v>
      </c>
      <c r="P69" s="23">
        <f>AVERAGE(N69:N72)</f>
        <v>2.0554303717928147E-11</v>
      </c>
      <c r="Q69" s="23">
        <f>STDEV(N69:N72)</f>
        <v>1.4205831939356712E-12</v>
      </c>
    </row>
    <row r="70" spans="1:17">
      <c r="D70" s="13">
        <f>D69</f>
        <v>9.6</v>
      </c>
      <c r="E70" s="10">
        <v>3</v>
      </c>
      <c r="F70" s="13">
        <f t="shared" ref="F70:I70" si="49">F69</f>
        <v>15.7</v>
      </c>
      <c r="G70" s="13">
        <f t="shared" si="49"/>
        <v>35.085999999999999</v>
      </c>
      <c r="H70" s="7">
        <f t="shared" si="49"/>
        <v>1.0259388242130199</v>
      </c>
      <c r="I70" s="6">
        <f t="shared" si="49"/>
        <v>1.2077198291640719E-2</v>
      </c>
      <c r="J70" s="10">
        <v>3</v>
      </c>
      <c r="K70" s="10">
        <v>54</v>
      </c>
      <c r="L70" s="3">
        <f t="shared" ref="L70:L133" si="50">(J70*D70)/(E70*$X$8*K70)</f>
        <v>1.8477852803412791E-2</v>
      </c>
      <c r="M70" s="3">
        <f t="shared" ref="M70:M133" si="51">(L70*I70)/(H70*$X$11)</f>
        <v>2.2173141459372294E-7</v>
      </c>
      <c r="N70" s="22">
        <f t="shared" ref="N70:N133" si="52">M70/10000</f>
        <v>2.2173141459372294E-11</v>
      </c>
    </row>
    <row r="71" spans="1:17">
      <c r="D71" s="13">
        <f>D70</f>
        <v>9.6</v>
      </c>
      <c r="E71" s="10">
        <f>E70</f>
        <v>3</v>
      </c>
      <c r="F71" s="13">
        <f t="shared" ref="F71:I71" si="53">F70</f>
        <v>15.7</v>
      </c>
      <c r="G71" s="13">
        <f t="shared" si="53"/>
        <v>35.085999999999999</v>
      </c>
      <c r="H71" s="7">
        <f t="shared" si="53"/>
        <v>1.0259388242130199</v>
      </c>
      <c r="I71" s="6">
        <f t="shared" si="53"/>
        <v>1.2077198291640719E-2</v>
      </c>
      <c r="J71" s="10">
        <v>3</v>
      </c>
      <c r="K71" s="10">
        <v>64</v>
      </c>
      <c r="L71" s="3">
        <f t="shared" si="50"/>
        <v>1.5590688302879543E-2</v>
      </c>
      <c r="M71" s="3">
        <f t="shared" si="51"/>
        <v>1.8708588106345373E-7</v>
      </c>
      <c r="N71" s="22">
        <f t="shared" si="52"/>
        <v>1.8708588106345372E-11</v>
      </c>
    </row>
    <row r="72" spans="1:17">
      <c r="D72" s="13">
        <f>D71</f>
        <v>9.6</v>
      </c>
      <c r="E72" s="10">
        <f>E71</f>
        <v>3</v>
      </c>
      <c r="F72" s="13">
        <f t="shared" ref="F72:I72" si="54">F71</f>
        <v>15.7</v>
      </c>
      <c r="G72" s="13">
        <f t="shared" si="54"/>
        <v>35.085999999999999</v>
      </c>
      <c r="H72" s="7">
        <f t="shared" si="54"/>
        <v>1.0259388242130199</v>
      </c>
      <c r="I72" s="6">
        <f t="shared" si="54"/>
        <v>1.2077198291640719E-2</v>
      </c>
      <c r="J72" s="10">
        <v>3</v>
      </c>
      <c r="K72" s="10">
        <v>58</v>
      </c>
      <c r="L72" s="3">
        <f t="shared" si="50"/>
        <v>1.7203518127315357E-2</v>
      </c>
      <c r="M72" s="3">
        <f t="shared" si="51"/>
        <v>2.0643959289760409E-7</v>
      </c>
      <c r="N72" s="22">
        <f t="shared" si="52"/>
        <v>2.0643959289760409E-11</v>
      </c>
    </row>
    <row r="73" spans="1:17">
      <c r="A73" s="11" t="s">
        <v>66</v>
      </c>
      <c r="B73" s="11" t="s">
        <v>86</v>
      </c>
      <c r="C73" s="12">
        <v>43026</v>
      </c>
      <c r="D73" s="11">
        <v>8.5</v>
      </c>
      <c r="E73" s="11">
        <v>2.8</v>
      </c>
      <c r="F73" s="11">
        <v>15.7</v>
      </c>
      <c r="G73" s="11">
        <v>35.085999999999999</v>
      </c>
      <c r="H73" s="14">
        <f>1.00092+0.000773*G73+(-0.0000254*F73^1.5)+(-0.00000212*F73^2)</f>
        <v>1.0259388242130199</v>
      </c>
      <c r="I73" s="15">
        <f>(1.80109+(-0.06975*F73)+(0.0067*F73^1.5)+(0.00242*G73))*0.01</f>
        <v>1.2077198291640719E-2</v>
      </c>
      <c r="J73" s="11">
        <v>3</v>
      </c>
      <c r="K73" s="11">
        <v>53</v>
      </c>
      <c r="L73" s="3">
        <f t="shared" si="50"/>
        <v>1.7859952907611339E-2</v>
      </c>
      <c r="M73" s="3">
        <f t="shared" si="51"/>
        <v>2.1431671011312089E-7</v>
      </c>
      <c r="N73" s="22">
        <f t="shared" si="52"/>
        <v>2.1431671011312088E-11</v>
      </c>
      <c r="O73" s="21">
        <f>(((E73*$H73)/1000)*9.81)*10000</f>
        <v>281.80487623483231</v>
      </c>
      <c r="P73" s="23">
        <f>AVERAGE(N73:N76)</f>
        <v>2.1819429725655646E-11</v>
      </c>
      <c r="Q73" s="23">
        <f>STDEV(N73:N76)</f>
        <v>6.1773945822860526E-13</v>
      </c>
    </row>
    <row r="74" spans="1:17">
      <c r="D74" s="13">
        <f>D73</f>
        <v>8.5</v>
      </c>
      <c r="E74" s="10">
        <v>3</v>
      </c>
      <c r="F74" s="13">
        <f t="shared" ref="F74:I74" si="55">F73</f>
        <v>15.7</v>
      </c>
      <c r="G74" s="13">
        <f t="shared" si="55"/>
        <v>35.085999999999999</v>
      </c>
      <c r="H74" s="7">
        <f t="shared" si="55"/>
        <v>1.0259388242130199</v>
      </c>
      <c r="I74" s="6">
        <f t="shared" si="55"/>
        <v>1.2077198291640719E-2</v>
      </c>
      <c r="J74" s="10">
        <v>3</v>
      </c>
      <c r="K74" s="10">
        <v>48</v>
      </c>
      <c r="L74" s="3">
        <f t="shared" si="50"/>
        <v>1.8405673690899464E-2</v>
      </c>
      <c r="M74" s="3">
        <f t="shared" si="51"/>
        <v>2.2086527625546623E-7</v>
      </c>
      <c r="N74" s="22">
        <f t="shared" si="52"/>
        <v>2.2086527625546624E-11</v>
      </c>
    </row>
    <row r="75" spans="1:17">
      <c r="D75" s="13">
        <f>D74</f>
        <v>8.5</v>
      </c>
      <c r="E75" s="10">
        <f>E74</f>
        <v>3</v>
      </c>
      <c r="F75" s="13">
        <f t="shared" ref="F75:I75" si="56">F74</f>
        <v>15.7</v>
      </c>
      <c r="G75" s="13">
        <f t="shared" si="56"/>
        <v>35.085999999999999</v>
      </c>
      <c r="H75" s="7">
        <f t="shared" si="56"/>
        <v>1.0259388242130199</v>
      </c>
      <c r="I75" s="6">
        <f t="shared" si="56"/>
        <v>1.2077198291640719E-2</v>
      </c>
      <c r="J75" s="10">
        <v>3</v>
      </c>
      <c r="K75" s="10">
        <v>47</v>
      </c>
      <c r="L75" s="3">
        <f t="shared" si="50"/>
        <v>1.8797283769429237E-2</v>
      </c>
      <c r="M75" s="3">
        <f t="shared" si="51"/>
        <v>2.2556453745239102E-7</v>
      </c>
      <c r="N75" s="22">
        <f t="shared" si="52"/>
        <v>2.2556453745239101E-11</v>
      </c>
    </row>
    <row r="76" spans="1:17">
      <c r="D76" s="13">
        <f>D75</f>
        <v>8.5</v>
      </c>
      <c r="E76" s="10">
        <f>E75</f>
        <v>3</v>
      </c>
      <c r="F76" s="13">
        <f t="shared" ref="F76:I76" si="57">F75</f>
        <v>15.7</v>
      </c>
      <c r="G76" s="13">
        <f t="shared" si="57"/>
        <v>35.085999999999999</v>
      </c>
      <c r="H76" s="7">
        <f t="shared" si="57"/>
        <v>1.0259388242130199</v>
      </c>
      <c r="I76" s="6">
        <f t="shared" si="57"/>
        <v>1.2077198291640719E-2</v>
      </c>
      <c r="J76" s="10">
        <v>3</v>
      </c>
      <c r="K76" s="10">
        <v>50</v>
      </c>
      <c r="L76" s="3">
        <f t="shared" si="50"/>
        <v>1.7669446743263484E-2</v>
      </c>
      <c r="M76" s="3">
        <f t="shared" si="51"/>
        <v>2.120306652052476E-7</v>
      </c>
      <c r="N76" s="22">
        <f t="shared" si="52"/>
        <v>2.1203066520524759E-11</v>
      </c>
    </row>
    <row r="77" spans="1:17">
      <c r="A77" s="11" t="s">
        <v>64</v>
      </c>
      <c r="B77" s="11" t="s">
        <v>86</v>
      </c>
      <c r="C77" s="12">
        <v>43026</v>
      </c>
      <c r="D77" s="11">
        <v>10.199999999999999</v>
      </c>
      <c r="E77" s="11">
        <v>2.9</v>
      </c>
      <c r="F77" s="11">
        <v>15.7</v>
      </c>
      <c r="G77" s="11">
        <v>35.085999999999999</v>
      </c>
      <c r="H77" s="14">
        <f>1.00092+0.000773*G77+(-0.0000254*F77^1.5)+(-0.00000212*F77^2)</f>
        <v>1.0259388242130199</v>
      </c>
      <c r="I77" s="15">
        <f>(1.80109+(-0.06975*F77)+(0.0067*F77^1.5)+(0.00242*G77))*0.01</f>
        <v>1.2077198291640719E-2</v>
      </c>
      <c r="J77" s="11">
        <v>3</v>
      </c>
      <c r="K77" s="11">
        <v>48</v>
      </c>
      <c r="L77" s="3">
        <f t="shared" si="50"/>
        <v>2.2848422512840711E-2</v>
      </c>
      <c r="M77" s="3">
        <f t="shared" si="51"/>
        <v>2.7417758431713052E-7</v>
      </c>
      <c r="N77" s="22">
        <f t="shared" si="52"/>
        <v>2.741775843171305E-11</v>
      </c>
      <c r="O77" s="21">
        <f>(((E77*$H77)/1000)*9.81)*10000</f>
        <v>291.86933610036203</v>
      </c>
      <c r="P77" s="23">
        <f>AVERAGE(N77:N80)</f>
        <v>2.8737425349535859E-11</v>
      </c>
      <c r="Q77" s="23">
        <f>STDEV(N77:N80)</f>
        <v>1.4190296129023309E-12</v>
      </c>
    </row>
    <row r="78" spans="1:17">
      <c r="D78" s="13">
        <f>D77</f>
        <v>10.199999999999999</v>
      </c>
      <c r="E78" s="10">
        <v>3</v>
      </c>
      <c r="F78" s="13">
        <f t="shared" ref="F78:I78" si="58">F77</f>
        <v>15.7</v>
      </c>
      <c r="G78" s="13">
        <f t="shared" si="58"/>
        <v>35.085999999999999</v>
      </c>
      <c r="H78" s="7">
        <f t="shared" si="58"/>
        <v>1.0259388242130199</v>
      </c>
      <c r="I78" s="6">
        <f t="shared" si="58"/>
        <v>1.2077198291640719E-2</v>
      </c>
      <c r="J78" s="10">
        <v>3</v>
      </c>
      <c r="K78" s="10">
        <v>46</v>
      </c>
      <c r="L78" s="3">
        <f t="shared" si="50"/>
        <v>2.304710444773498E-2</v>
      </c>
      <c r="M78" s="3">
        <f t="shared" si="51"/>
        <v>2.7656173722423597E-7</v>
      </c>
      <c r="N78" s="22">
        <f t="shared" si="52"/>
        <v>2.7656173722423596E-11</v>
      </c>
    </row>
    <row r="79" spans="1:17">
      <c r="D79" s="13">
        <f>D78</f>
        <v>10.199999999999999</v>
      </c>
      <c r="E79" s="10">
        <f>E78</f>
        <v>3</v>
      </c>
      <c r="F79" s="13">
        <f t="shared" ref="F79:I79" si="59">F78</f>
        <v>15.7</v>
      </c>
      <c r="G79" s="13">
        <f t="shared" si="59"/>
        <v>35.085999999999999</v>
      </c>
      <c r="H79" s="7">
        <f t="shared" si="59"/>
        <v>1.0259388242130199</v>
      </c>
      <c r="I79" s="6">
        <f t="shared" si="59"/>
        <v>1.2077198291640719E-2</v>
      </c>
      <c r="J79" s="10">
        <v>3</v>
      </c>
      <c r="K79" s="10">
        <v>42</v>
      </c>
      <c r="L79" s="3">
        <f t="shared" si="50"/>
        <v>2.5242066776090689E-2</v>
      </c>
      <c r="M79" s="3">
        <f t="shared" si="51"/>
        <v>3.0290095029321078E-7</v>
      </c>
      <c r="N79" s="22">
        <f t="shared" si="52"/>
        <v>3.029009502932108E-11</v>
      </c>
    </row>
    <row r="80" spans="1:17">
      <c r="D80" s="13">
        <f>D79</f>
        <v>10.199999999999999</v>
      </c>
      <c r="E80" s="10">
        <f>E79</f>
        <v>3</v>
      </c>
      <c r="F80" s="13">
        <f t="shared" ref="F80:I80" si="60">F79</f>
        <v>15.7</v>
      </c>
      <c r="G80" s="13">
        <f t="shared" si="60"/>
        <v>35.085999999999999</v>
      </c>
      <c r="H80" s="7">
        <f t="shared" si="60"/>
        <v>1.0259388242130199</v>
      </c>
      <c r="I80" s="6">
        <f t="shared" si="60"/>
        <v>1.2077198291640719E-2</v>
      </c>
      <c r="J80" s="10">
        <v>3</v>
      </c>
      <c r="K80" s="10">
        <v>43</v>
      </c>
      <c r="L80" s="3">
        <f t="shared" si="50"/>
        <v>2.4655041967344395E-2</v>
      </c>
      <c r="M80" s="3">
        <f t="shared" si="51"/>
        <v>2.9585674214685708E-7</v>
      </c>
      <c r="N80" s="22">
        <f t="shared" si="52"/>
        <v>2.9585674214685708E-11</v>
      </c>
    </row>
    <row r="81" spans="1:17">
      <c r="A81" s="11" t="s">
        <v>47</v>
      </c>
      <c r="B81" s="11" t="s">
        <v>86</v>
      </c>
      <c r="C81" s="12">
        <v>43026</v>
      </c>
      <c r="D81" s="11">
        <v>11</v>
      </c>
      <c r="E81" s="11">
        <v>2.9</v>
      </c>
      <c r="F81" s="11">
        <v>15.7</v>
      </c>
      <c r="G81" s="11">
        <v>35.085999999999999</v>
      </c>
      <c r="H81" s="14">
        <f>1.00092+0.000773*G81+(-0.0000254*F81^1.5)+(-0.00000212*F81^2)</f>
        <v>1.0259388242130199</v>
      </c>
      <c r="I81" s="15">
        <f>(1.80109+(-0.06975*F81)+(0.0067*F81^1.5)+(0.00242*G81))*0.01</f>
        <v>1.2077198291640719E-2</v>
      </c>
      <c r="J81" s="11">
        <v>3</v>
      </c>
      <c r="K81" s="11">
        <v>47</v>
      </c>
      <c r="L81" s="3">
        <f t="shared" si="50"/>
        <v>2.5164720664955981E-2</v>
      </c>
      <c r="M81" s="3">
        <f t="shared" si="51"/>
        <v>3.0197280875979334E-7</v>
      </c>
      <c r="N81" s="22">
        <f t="shared" si="52"/>
        <v>3.0197280875979335E-11</v>
      </c>
      <c r="O81" s="21">
        <f>(((E81*$H81)/1000)*9.81)*10000</f>
        <v>291.86933610036203</v>
      </c>
      <c r="P81" s="23">
        <f>AVERAGE(N81:N84)</f>
        <v>2.9151094732868493E-11</v>
      </c>
      <c r="Q81" s="23">
        <f>STDEV(N81:N84)</f>
        <v>1.0326368174561911E-12</v>
      </c>
    </row>
    <row r="82" spans="1:17">
      <c r="D82" s="13">
        <f>D81</f>
        <v>11</v>
      </c>
      <c r="E82" s="10">
        <v>3</v>
      </c>
      <c r="F82" s="13">
        <f t="shared" ref="F82:I82" si="61">F81</f>
        <v>15.7</v>
      </c>
      <c r="G82" s="13">
        <f t="shared" si="61"/>
        <v>35.085999999999999</v>
      </c>
      <c r="H82" s="7">
        <f t="shared" si="61"/>
        <v>1.0259388242130199</v>
      </c>
      <c r="I82" s="6">
        <f t="shared" si="61"/>
        <v>1.2077198291640719E-2</v>
      </c>
      <c r="J82" s="10">
        <v>3</v>
      </c>
      <c r="K82" s="10">
        <v>48</v>
      </c>
      <c r="L82" s="3">
        <f t="shared" si="50"/>
        <v>2.3819107129399303E-2</v>
      </c>
      <c r="M82" s="3">
        <f t="shared" si="51"/>
        <v>2.8582565162472096E-7</v>
      </c>
      <c r="N82" s="22">
        <f t="shared" si="52"/>
        <v>2.8582565162472096E-11</v>
      </c>
    </row>
    <row r="83" spans="1:17">
      <c r="D83" s="13">
        <f>D82</f>
        <v>11</v>
      </c>
      <c r="E83" s="10">
        <f>E82</f>
        <v>3</v>
      </c>
      <c r="F83" s="13">
        <f t="shared" ref="F83:I83" si="62">F82</f>
        <v>15.7</v>
      </c>
      <c r="G83" s="13">
        <f t="shared" si="62"/>
        <v>35.085999999999999</v>
      </c>
      <c r="H83" s="7">
        <f t="shared" si="62"/>
        <v>1.0259388242130199</v>
      </c>
      <c r="I83" s="6">
        <f t="shared" si="62"/>
        <v>1.2077198291640719E-2</v>
      </c>
      <c r="J83" s="10">
        <v>3</v>
      </c>
      <c r="K83" s="10">
        <v>49</v>
      </c>
      <c r="L83" s="3">
        <f t="shared" si="50"/>
        <v>2.3333002902268706E-2</v>
      </c>
      <c r="M83" s="3">
        <f t="shared" si="51"/>
        <v>2.7999247506095121E-7</v>
      </c>
      <c r="N83" s="22">
        <f t="shared" si="52"/>
        <v>2.7999247506095121E-11</v>
      </c>
    </row>
    <row r="84" spans="1:17">
      <c r="D84" s="13">
        <f>D83</f>
        <v>11</v>
      </c>
      <c r="E84" s="10">
        <f>E83</f>
        <v>3</v>
      </c>
      <c r="F84" s="13">
        <f t="shared" ref="F84:I84" si="63">F83</f>
        <v>15.7</v>
      </c>
      <c r="G84" s="13">
        <f t="shared" si="63"/>
        <v>35.085999999999999</v>
      </c>
      <c r="H84" s="7">
        <f t="shared" si="63"/>
        <v>1.0259388242130199</v>
      </c>
      <c r="I84" s="6">
        <f t="shared" si="63"/>
        <v>1.2077198291640719E-2</v>
      </c>
      <c r="J84" s="10">
        <v>3</v>
      </c>
      <c r="K84" s="10">
        <v>46</v>
      </c>
      <c r="L84" s="3">
        <f t="shared" si="50"/>
        <v>2.485472048285145E-2</v>
      </c>
      <c r="M84" s="3">
        <f t="shared" si="51"/>
        <v>2.9825285386927411E-7</v>
      </c>
      <c r="N84" s="22">
        <f t="shared" si="52"/>
        <v>2.9825285386927413E-11</v>
      </c>
    </row>
    <row r="85" spans="1:17">
      <c r="A85" s="11" t="s">
        <v>62</v>
      </c>
      <c r="B85" s="11" t="s">
        <v>86</v>
      </c>
      <c r="C85" s="12">
        <v>43026</v>
      </c>
      <c r="D85" s="11">
        <v>9</v>
      </c>
      <c r="E85" s="11">
        <v>3</v>
      </c>
      <c r="F85" s="11">
        <v>15.7</v>
      </c>
      <c r="G85" s="11">
        <v>35.085999999999999</v>
      </c>
      <c r="H85" s="14">
        <f>1.00092+0.000773*G85+(-0.0000254*F85^1.5)+(-0.00000212*F85^2)</f>
        <v>1.0259388242130199</v>
      </c>
      <c r="I85" s="15">
        <f>(1.80109+(-0.06975*F85)+(0.0067*F85^1.5)+(0.00242*G85))*0.01</f>
        <v>1.2077198291640719E-2</v>
      </c>
      <c r="J85" s="11">
        <v>3</v>
      </c>
      <c r="K85" s="11">
        <v>35</v>
      </c>
      <c r="L85" s="3">
        <f t="shared" si="50"/>
        <v>2.6726894233507791E-2</v>
      </c>
      <c r="M85" s="3">
        <f t="shared" si="51"/>
        <v>3.2071865325163497E-7</v>
      </c>
      <c r="N85" s="22">
        <f t="shared" si="52"/>
        <v>3.20718653251635E-11</v>
      </c>
      <c r="O85" s="21">
        <f>(((E85*$H85)/1000)*9.81)*10000</f>
        <v>301.93379596589182</v>
      </c>
      <c r="P85" s="23">
        <f>AVERAGE(N85:N88)</f>
        <v>3.1849144038183195E-11</v>
      </c>
      <c r="Q85" s="23">
        <f>STDEV(N85:N88)</f>
        <v>4.4544257396060474E-13</v>
      </c>
    </row>
    <row r="86" spans="1:17">
      <c r="D86" s="13">
        <f>D85</f>
        <v>9</v>
      </c>
      <c r="E86" s="10">
        <v>3</v>
      </c>
      <c r="F86" s="13">
        <f t="shared" ref="F86:I86" si="64">F85</f>
        <v>15.7</v>
      </c>
      <c r="G86" s="13">
        <f t="shared" si="64"/>
        <v>35.085999999999999</v>
      </c>
      <c r="H86" s="7">
        <f t="shared" si="64"/>
        <v>1.0259388242130199</v>
      </c>
      <c r="I86" s="6">
        <f t="shared" si="64"/>
        <v>1.2077198291640719E-2</v>
      </c>
      <c r="J86" s="10">
        <v>3</v>
      </c>
      <c r="K86" s="10">
        <v>36</v>
      </c>
      <c r="L86" s="3">
        <f t="shared" si="50"/>
        <v>2.5984480504799241E-2</v>
      </c>
      <c r="M86" s="3">
        <f t="shared" si="51"/>
        <v>3.118098017724229E-7</v>
      </c>
      <c r="N86" s="22">
        <f t="shared" si="52"/>
        <v>3.118098017724229E-11</v>
      </c>
    </row>
    <row r="87" spans="1:17">
      <c r="D87" s="13">
        <f>D86</f>
        <v>9</v>
      </c>
      <c r="E87" s="10">
        <f>E86</f>
        <v>3</v>
      </c>
      <c r="F87" s="13">
        <f t="shared" ref="F87:I87" si="65">F86</f>
        <v>15.7</v>
      </c>
      <c r="G87" s="13">
        <f t="shared" si="65"/>
        <v>35.085999999999999</v>
      </c>
      <c r="H87" s="7">
        <f t="shared" si="65"/>
        <v>1.0259388242130199</v>
      </c>
      <c r="I87" s="6">
        <f t="shared" si="65"/>
        <v>1.2077198291640719E-2</v>
      </c>
      <c r="J87" s="10">
        <v>3</v>
      </c>
      <c r="K87" s="10">
        <v>35</v>
      </c>
      <c r="L87" s="3">
        <f t="shared" si="50"/>
        <v>2.6726894233507791E-2</v>
      </c>
      <c r="M87" s="3">
        <f t="shared" si="51"/>
        <v>3.2071865325163497E-7</v>
      </c>
      <c r="N87" s="22">
        <f t="shared" si="52"/>
        <v>3.20718653251635E-11</v>
      </c>
    </row>
    <row r="88" spans="1:17">
      <c r="D88" s="13">
        <f>D87</f>
        <v>9</v>
      </c>
      <c r="E88" s="10">
        <f>E87</f>
        <v>3</v>
      </c>
      <c r="F88" s="13">
        <f t="shared" ref="F88:I88" si="66">F87</f>
        <v>15.7</v>
      </c>
      <c r="G88" s="13">
        <f t="shared" si="66"/>
        <v>35.085999999999999</v>
      </c>
      <c r="H88" s="7">
        <f t="shared" si="66"/>
        <v>1.0259388242130199</v>
      </c>
      <c r="I88" s="6">
        <f t="shared" si="66"/>
        <v>1.2077198291640719E-2</v>
      </c>
      <c r="J88" s="10">
        <v>3</v>
      </c>
      <c r="K88" s="10">
        <v>35</v>
      </c>
      <c r="L88" s="3">
        <f t="shared" si="50"/>
        <v>2.6726894233507791E-2</v>
      </c>
      <c r="M88" s="3">
        <f t="shared" si="51"/>
        <v>3.2071865325163497E-7</v>
      </c>
      <c r="N88" s="22">
        <f t="shared" si="52"/>
        <v>3.20718653251635E-11</v>
      </c>
    </row>
    <row r="89" spans="1:17">
      <c r="A89" s="11" t="s">
        <v>71</v>
      </c>
      <c r="B89" s="11" t="s">
        <v>86</v>
      </c>
      <c r="C89" s="12">
        <v>43026</v>
      </c>
      <c r="D89" s="11">
        <v>11.5</v>
      </c>
      <c r="E89" s="11">
        <v>3</v>
      </c>
      <c r="F89" s="11">
        <v>15.7</v>
      </c>
      <c r="G89" s="11">
        <v>35.085999999999999</v>
      </c>
      <c r="H89" s="14">
        <f>1.00092+0.000773*G89+(-0.0000254*F89^1.5)+(-0.00000212*F89^2)</f>
        <v>1.0259388242130199</v>
      </c>
      <c r="I89" s="15">
        <f>(1.80109+(-0.06975*F89)+(0.0067*F89^1.5)+(0.00242*G89))*0.01</f>
        <v>1.2077198291640719E-2</v>
      </c>
      <c r="J89" s="11">
        <v>3</v>
      </c>
      <c r="K89" s="11">
        <v>46</v>
      </c>
      <c r="L89" s="3">
        <f t="shared" si="50"/>
        <v>2.5984480504799245E-2</v>
      </c>
      <c r="M89" s="3">
        <f t="shared" si="51"/>
        <v>3.1180980177242295E-7</v>
      </c>
      <c r="N89" s="22">
        <f t="shared" si="52"/>
        <v>3.1180980177242296E-11</v>
      </c>
      <c r="O89" s="21">
        <f>(((E89*$H89)/1000)*9.81)*10000</f>
        <v>301.93379596589182</v>
      </c>
      <c r="P89" s="23">
        <f>AVERAGE(N89:N92)</f>
        <v>3.0091938590169492E-11</v>
      </c>
      <c r="Q89" s="23">
        <f>STDEV(N89:N92)</f>
        <v>1.4478594762319148E-12</v>
      </c>
    </row>
    <row r="90" spans="1:17">
      <c r="D90" s="13">
        <f>D89</f>
        <v>11.5</v>
      </c>
      <c r="E90" s="10">
        <v>3</v>
      </c>
      <c r="F90" s="13">
        <f t="shared" ref="F90:I90" si="67">F89</f>
        <v>15.7</v>
      </c>
      <c r="G90" s="13">
        <f t="shared" si="67"/>
        <v>35.085999999999999</v>
      </c>
      <c r="H90" s="7">
        <f t="shared" si="67"/>
        <v>1.0259388242130199</v>
      </c>
      <c r="I90" s="6">
        <f t="shared" si="67"/>
        <v>1.2077198291640719E-2</v>
      </c>
      <c r="J90" s="10">
        <v>3</v>
      </c>
      <c r="K90" s="10">
        <v>48</v>
      </c>
      <c r="L90" s="3">
        <f t="shared" si="50"/>
        <v>2.4901793817099272E-2</v>
      </c>
      <c r="M90" s="3">
        <f t="shared" si="51"/>
        <v>2.9881772669857193E-7</v>
      </c>
      <c r="N90" s="22">
        <f t="shared" si="52"/>
        <v>2.9881772669857193E-11</v>
      </c>
    </row>
    <row r="91" spans="1:17">
      <c r="D91" s="13">
        <f>D90</f>
        <v>11.5</v>
      </c>
      <c r="E91" s="10">
        <f>E90</f>
        <v>3</v>
      </c>
      <c r="F91" s="13">
        <f t="shared" ref="F91:I91" si="68">F90</f>
        <v>15.7</v>
      </c>
      <c r="G91" s="13">
        <f t="shared" si="68"/>
        <v>35.085999999999999</v>
      </c>
      <c r="H91" s="7">
        <f t="shared" si="68"/>
        <v>1.0259388242130199</v>
      </c>
      <c r="I91" s="6">
        <f t="shared" si="68"/>
        <v>1.2077198291640719E-2</v>
      </c>
      <c r="J91" s="10">
        <v>3</v>
      </c>
      <c r="K91" s="10">
        <v>51</v>
      </c>
      <c r="L91" s="3">
        <f t="shared" si="50"/>
        <v>2.3436982416093433E-2</v>
      </c>
      <c r="M91" s="3">
        <f t="shared" si="51"/>
        <v>2.8124021336336181E-7</v>
      </c>
      <c r="N91" s="22">
        <f t="shared" si="52"/>
        <v>2.812402133633618E-11</v>
      </c>
    </row>
    <row r="92" spans="1:17">
      <c r="D92" s="13">
        <f>D91</f>
        <v>11.5</v>
      </c>
      <c r="E92" s="10">
        <f>E91</f>
        <v>3</v>
      </c>
      <c r="F92" s="13">
        <f t="shared" ref="F92:I92" si="69">F91</f>
        <v>15.7</v>
      </c>
      <c r="G92" s="13">
        <f t="shared" si="69"/>
        <v>35.085999999999999</v>
      </c>
      <c r="H92" s="7">
        <f t="shared" si="69"/>
        <v>1.0259388242130199</v>
      </c>
      <c r="I92" s="6">
        <f t="shared" si="69"/>
        <v>1.2077198291640719E-2</v>
      </c>
      <c r="J92" s="10">
        <v>3</v>
      </c>
      <c r="K92" s="10">
        <v>46</v>
      </c>
      <c r="L92" s="3">
        <f t="shared" si="50"/>
        <v>2.5984480504799245E-2</v>
      </c>
      <c r="M92" s="3">
        <f t="shared" si="51"/>
        <v>3.1180980177242295E-7</v>
      </c>
      <c r="N92" s="22">
        <f t="shared" si="52"/>
        <v>3.1180980177242296E-11</v>
      </c>
    </row>
    <row r="93" spans="1:17">
      <c r="A93" s="11" t="s">
        <v>70</v>
      </c>
      <c r="B93" s="11" t="s">
        <v>86</v>
      </c>
      <c r="C93" s="12">
        <v>43026</v>
      </c>
      <c r="D93" s="11">
        <v>10</v>
      </c>
      <c r="E93" s="11">
        <v>3</v>
      </c>
      <c r="F93" s="11">
        <v>15.7</v>
      </c>
      <c r="G93" s="11">
        <v>35.085999999999999</v>
      </c>
      <c r="H93" s="14">
        <f>1.00092+0.000773*G93+(-0.0000254*F93^1.5)+(-0.00000212*F93^2)</f>
        <v>1.0259388242130199</v>
      </c>
      <c r="I93" s="15">
        <f>(1.80109+(-0.06975*F93)+(0.0067*F93^1.5)+(0.00242*G93))*0.01</f>
        <v>1.2077198291640719E-2</v>
      </c>
      <c r="J93" s="11">
        <v>3</v>
      </c>
      <c r="K93" s="11">
        <v>50</v>
      </c>
      <c r="L93" s="3">
        <f t="shared" si="50"/>
        <v>2.0787584403839394E-2</v>
      </c>
      <c r="M93" s="3">
        <f t="shared" si="51"/>
        <v>2.4944784141793834E-7</v>
      </c>
      <c r="N93" s="22">
        <f t="shared" si="52"/>
        <v>2.4944784141793833E-11</v>
      </c>
      <c r="O93" s="21">
        <f>(((E93*$H93)/1000)*9.81)*10000</f>
        <v>301.93379596589182</v>
      </c>
      <c r="P93" s="23">
        <f>AVERAGE(N93:N96)</f>
        <v>2.6295591379968691E-11</v>
      </c>
      <c r="Q93" s="23">
        <f>STDEV(N93:N96)</f>
        <v>1.1545171349537882E-12</v>
      </c>
    </row>
    <row r="94" spans="1:17">
      <c r="D94" s="13">
        <f>D93</f>
        <v>10</v>
      </c>
      <c r="E94" s="10">
        <v>3</v>
      </c>
      <c r="F94" s="13">
        <f t="shared" ref="F94:I94" si="70">F93</f>
        <v>15.7</v>
      </c>
      <c r="G94" s="13">
        <f t="shared" si="70"/>
        <v>35.085999999999999</v>
      </c>
      <c r="H94" s="7">
        <f t="shared" si="70"/>
        <v>1.0259388242130199</v>
      </c>
      <c r="I94" s="6">
        <f t="shared" si="70"/>
        <v>1.2077198291640719E-2</v>
      </c>
      <c r="J94" s="10">
        <v>3</v>
      </c>
      <c r="K94" s="10">
        <v>45</v>
      </c>
      <c r="L94" s="3">
        <f t="shared" si="50"/>
        <v>2.3097316004265993E-2</v>
      </c>
      <c r="M94" s="3">
        <f t="shared" si="51"/>
        <v>2.771642682421537E-7</v>
      </c>
      <c r="N94" s="22">
        <f t="shared" si="52"/>
        <v>2.7716426824215371E-11</v>
      </c>
    </row>
    <row r="95" spans="1:17">
      <c r="D95" s="13">
        <f>D94</f>
        <v>10</v>
      </c>
      <c r="E95" s="10">
        <f>E94</f>
        <v>3</v>
      </c>
      <c r="F95" s="13">
        <f t="shared" ref="F95:I95" si="71">F94</f>
        <v>15.7</v>
      </c>
      <c r="G95" s="13">
        <f t="shared" si="71"/>
        <v>35.085999999999999</v>
      </c>
      <c r="H95" s="7">
        <f t="shared" si="71"/>
        <v>1.0259388242130199</v>
      </c>
      <c r="I95" s="6">
        <f t="shared" si="71"/>
        <v>1.2077198291640719E-2</v>
      </c>
      <c r="J95" s="10">
        <v>3</v>
      </c>
      <c r="K95" s="10">
        <v>48</v>
      </c>
      <c r="L95" s="3">
        <f t="shared" si="50"/>
        <v>2.1653733753999368E-2</v>
      </c>
      <c r="M95" s="3">
        <f t="shared" si="51"/>
        <v>2.5984150147701907E-7</v>
      </c>
      <c r="N95" s="22">
        <f t="shared" si="52"/>
        <v>2.5984150147701905E-11</v>
      </c>
    </row>
    <row r="96" spans="1:17">
      <c r="D96" s="13">
        <f>D95</f>
        <v>10</v>
      </c>
      <c r="E96" s="10">
        <f>E95</f>
        <v>3</v>
      </c>
      <c r="F96" s="13">
        <f t="shared" ref="F96:I96" si="72">F95</f>
        <v>15.7</v>
      </c>
      <c r="G96" s="13">
        <f t="shared" si="72"/>
        <v>35.085999999999999</v>
      </c>
      <c r="H96" s="7">
        <f t="shared" si="72"/>
        <v>1.0259388242130199</v>
      </c>
      <c r="I96" s="6">
        <f t="shared" si="72"/>
        <v>1.2077198291640719E-2</v>
      </c>
      <c r="J96" s="10">
        <v>3</v>
      </c>
      <c r="K96" s="10">
        <v>47</v>
      </c>
      <c r="L96" s="3">
        <f t="shared" si="50"/>
        <v>2.2114451493446163E-2</v>
      </c>
      <c r="M96" s="3">
        <f t="shared" si="51"/>
        <v>2.6537004406163652E-7</v>
      </c>
      <c r="N96" s="22">
        <f t="shared" si="52"/>
        <v>2.6537004406163651E-11</v>
      </c>
    </row>
    <row r="97" spans="1:17">
      <c r="A97" s="11" t="s">
        <v>91</v>
      </c>
      <c r="B97" s="11" t="s">
        <v>86</v>
      </c>
      <c r="C97" s="12">
        <v>43026</v>
      </c>
      <c r="D97" s="11">
        <v>8.5</v>
      </c>
      <c r="E97" s="11">
        <v>3</v>
      </c>
      <c r="F97" s="11">
        <v>15.7</v>
      </c>
      <c r="G97" s="11">
        <v>35.085999999999999</v>
      </c>
      <c r="H97" s="14">
        <f>1.00092+0.000773*G97+(-0.0000254*F97^1.5)+(-0.00000212*F97^2)</f>
        <v>1.0259388242130199</v>
      </c>
      <c r="I97" s="15">
        <f>(1.80109+(-0.06975*F97)+(0.0067*F97^1.5)+(0.00242*G97))*0.01</f>
        <v>1.2077198291640719E-2</v>
      </c>
      <c r="J97" s="11">
        <v>3</v>
      </c>
      <c r="K97" s="11">
        <v>62</v>
      </c>
      <c r="L97" s="3">
        <f t="shared" si="50"/>
        <v>1.4249553825212487E-2</v>
      </c>
      <c r="M97" s="3">
        <f t="shared" si="51"/>
        <v>1.7099247193971578E-7</v>
      </c>
      <c r="N97" s="22">
        <f t="shared" si="52"/>
        <v>1.7099247193971578E-11</v>
      </c>
      <c r="O97" s="21">
        <f>(((E97*$H97)/1000)*9.81)*10000</f>
        <v>301.93379596589182</v>
      </c>
      <c r="P97" s="23">
        <f>AVERAGE(N97:N100)</f>
        <v>1.6575014529416695E-11</v>
      </c>
      <c r="Q97" s="23">
        <f>STDEV(N97:N100)</f>
        <v>4.7299500446287048E-13</v>
      </c>
    </row>
    <row r="98" spans="1:17">
      <c r="D98" s="13">
        <f>D97</f>
        <v>8.5</v>
      </c>
      <c r="E98" s="10">
        <v>3</v>
      </c>
      <c r="F98" s="13">
        <f t="shared" ref="F98:I98" si="73">F97</f>
        <v>15.7</v>
      </c>
      <c r="G98" s="13">
        <f t="shared" si="73"/>
        <v>35.085999999999999</v>
      </c>
      <c r="H98" s="7">
        <f t="shared" si="73"/>
        <v>1.0259388242130199</v>
      </c>
      <c r="I98" s="6">
        <f t="shared" si="73"/>
        <v>1.2077198291640719E-2</v>
      </c>
      <c r="J98" s="10">
        <v>3</v>
      </c>
      <c r="K98" s="10">
        <v>63</v>
      </c>
      <c r="L98" s="3">
        <f t="shared" si="50"/>
        <v>1.4023370431161496E-2</v>
      </c>
      <c r="M98" s="3">
        <f t="shared" si="51"/>
        <v>1.6827830571845047E-7</v>
      </c>
      <c r="N98" s="22">
        <f t="shared" si="52"/>
        <v>1.6827830571845046E-11</v>
      </c>
    </row>
    <row r="99" spans="1:17">
      <c r="D99" s="13">
        <f>D98</f>
        <v>8.5</v>
      </c>
      <c r="E99" s="10">
        <f>E98</f>
        <v>3</v>
      </c>
      <c r="F99" s="13">
        <f t="shared" ref="F99:I99" si="74">F98</f>
        <v>15.7</v>
      </c>
      <c r="G99" s="13">
        <f t="shared" si="74"/>
        <v>35.085999999999999</v>
      </c>
      <c r="H99" s="7">
        <f t="shared" si="74"/>
        <v>1.0259388242130199</v>
      </c>
      <c r="I99" s="6">
        <f t="shared" si="74"/>
        <v>1.2077198291640719E-2</v>
      </c>
      <c r="J99" s="10">
        <v>3</v>
      </c>
      <c r="K99" s="10">
        <v>66</v>
      </c>
      <c r="L99" s="3">
        <f t="shared" si="50"/>
        <v>1.3385944502472337E-2</v>
      </c>
      <c r="M99" s="3">
        <f t="shared" si="51"/>
        <v>1.6062929182215726E-7</v>
      </c>
      <c r="N99" s="22">
        <f t="shared" si="52"/>
        <v>1.6062929182215725E-11</v>
      </c>
    </row>
    <row r="100" spans="1:17">
      <c r="D100" s="13">
        <f>D99</f>
        <v>8.5</v>
      </c>
      <c r="E100" s="10">
        <f>E99</f>
        <v>3</v>
      </c>
      <c r="F100" s="13">
        <f t="shared" ref="F100:I100" si="75">F99</f>
        <v>15.7</v>
      </c>
      <c r="G100" s="13">
        <f t="shared" si="75"/>
        <v>35.085999999999999</v>
      </c>
      <c r="H100" s="7">
        <f t="shared" si="75"/>
        <v>1.0259388242130199</v>
      </c>
      <c r="I100" s="6">
        <f t="shared" si="75"/>
        <v>1.2077198291640719E-2</v>
      </c>
      <c r="J100" s="10">
        <v>3</v>
      </c>
      <c r="K100" s="10">
        <v>65</v>
      </c>
      <c r="L100" s="3">
        <f t="shared" si="50"/>
        <v>1.359188211020268E-2</v>
      </c>
      <c r="M100" s="3">
        <f t="shared" si="51"/>
        <v>1.6310051169634428E-7</v>
      </c>
      <c r="N100" s="22">
        <f t="shared" si="52"/>
        <v>1.6310051169634426E-11</v>
      </c>
    </row>
    <row r="101" spans="1:17">
      <c r="A101" s="11" t="s">
        <v>92</v>
      </c>
      <c r="B101" s="11" t="s">
        <v>86</v>
      </c>
      <c r="C101" s="12">
        <v>43026</v>
      </c>
      <c r="D101" s="11">
        <v>9</v>
      </c>
      <c r="E101" s="11">
        <v>3</v>
      </c>
      <c r="F101" s="11">
        <v>15.7</v>
      </c>
      <c r="G101" s="11">
        <v>35.085999999999999</v>
      </c>
      <c r="H101" s="14">
        <f>1.00092+0.000773*G101+(-0.0000254*F101^1.5)+(-0.00000212*F101^2)</f>
        <v>1.0259388242130199</v>
      </c>
      <c r="I101" s="15">
        <f>(1.80109+(-0.06975*F101)+(0.0067*F101^1.5)+(0.00242*G101))*0.01</f>
        <v>1.2077198291640719E-2</v>
      </c>
      <c r="J101" s="11">
        <v>3</v>
      </c>
      <c r="K101" s="11">
        <v>66</v>
      </c>
      <c r="L101" s="3">
        <f t="shared" si="50"/>
        <v>1.4173353002617768E-2</v>
      </c>
      <c r="M101" s="3">
        <f t="shared" si="51"/>
        <v>1.7007807369404887E-7</v>
      </c>
      <c r="N101" s="22">
        <f t="shared" si="52"/>
        <v>1.7007807369404885E-11</v>
      </c>
      <c r="O101" s="21">
        <f>(((E101*$H101)/1000)*9.81)*10000</f>
        <v>301.93379596589182</v>
      </c>
      <c r="P101" s="23">
        <f>AVERAGE(N101:N104)</f>
        <v>1.6180110816127749E-11</v>
      </c>
      <c r="Q101" s="23">
        <f>STDEV(N101:N104)</f>
        <v>7.8213273328529959E-13</v>
      </c>
    </row>
    <row r="102" spans="1:17">
      <c r="D102" s="13">
        <f>D101</f>
        <v>9</v>
      </c>
      <c r="E102" s="10">
        <v>3</v>
      </c>
      <c r="F102" s="13">
        <f t="shared" ref="F102:I102" si="76">F101</f>
        <v>15.7</v>
      </c>
      <c r="G102" s="13">
        <f t="shared" si="76"/>
        <v>35.085999999999999</v>
      </c>
      <c r="H102" s="7">
        <f t="shared" si="76"/>
        <v>1.0259388242130199</v>
      </c>
      <c r="I102" s="6">
        <f t="shared" si="76"/>
        <v>1.2077198291640719E-2</v>
      </c>
      <c r="J102" s="10">
        <v>3</v>
      </c>
      <c r="K102" s="10">
        <v>68</v>
      </c>
      <c r="L102" s="3">
        <f t="shared" si="50"/>
        <v>1.3756489679011363E-2</v>
      </c>
      <c r="M102" s="3">
        <f t="shared" si="51"/>
        <v>1.650757774089298E-7</v>
      </c>
      <c r="N102" s="22">
        <f t="shared" si="52"/>
        <v>1.6507577740892979E-11</v>
      </c>
    </row>
    <row r="103" spans="1:17">
      <c r="D103" s="13">
        <f>D102</f>
        <v>9</v>
      </c>
      <c r="E103" s="10">
        <f>E102</f>
        <v>3</v>
      </c>
      <c r="F103" s="13">
        <f t="shared" ref="F103:I103" si="77">F102</f>
        <v>15.7</v>
      </c>
      <c r="G103" s="13">
        <f t="shared" si="77"/>
        <v>35.085999999999999</v>
      </c>
      <c r="H103" s="7">
        <f t="shared" si="77"/>
        <v>1.0259388242130199</v>
      </c>
      <c r="I103" s="6">
        <f t="shared" si="77"/>
        <v>1.2077198291640719E-2</v>
      </c>
      <c r="J103" s="10">
        <v>3</v>
      </c>
      <c r="K103" s="10">
        <v>70</v>
      </c>
      <c r="L103" s="3">
        <f t="shared" si="50"/>
        <v>1.3363447116753895E-2</v>
      </c>
      <c r="M103" s="3">
        <f t="shared" si="51"/>
        <v>1.6035932662581749E-7</v>
      </c>
      <c r="N103" s="22">
        <f t="shared" si="52"/>
        <v>1.603593266258175E-11</v>
      </c>
    </row>
    <row r="104" spans="1:17">
      <c r="D104" s="13">
        <f>D103</f>
        <v>9</v>
      </c>
      <c r="E104" s="10">
        <f>E103</f>
        <v>3</v>
      </c>
      <c r="F104" s="13">
        <f t="shared" ref="F104:I104" si="78">F103</f>
        <v>15.7</v>
      </c>
      <c r="G104" s="13">
        <f t="shared" si="78"/>
        <v>35.085999999999999</v>
      </c>
      <c r="H104" s="7">
        <f t="shared" si="78"/>
        <v>1.0259388242130199</v>
      </c>
      <c r="I104" s="6">
        <f t="shared" si="78"/>
        <v>1.2077198291640719E-2</v>
      </c>
      <c r="J104" s="10">
        <v>3</v>
      </c>
      <c r="K104" s="10">
        <v>74</v>
      </c>
      <c r="L104" s="3">
        <f t="shared" si="50"/>
        <v>1.2641098623956388E-2</v>
      </c>
      <c r="M104" s="3">
        <f t="shared" si="51"/>
        <v>1.5169125491631386E-7</v>
      </c>
      <c r="N104" s="22">
        <f t="shared" si="52"/>
        <v>1.5169125491631385E-11</v>
      </c>
    </row>
    <row r="105" spans="1:17">
      <c r="A105" s="11" t="s">
        <v>93</v>
      </c>
      <c r="B105" s="11" t="s">
        <v>86</v>
      </c>
      <c r="C105" s="12">
        <v>43026</v>
      </c>
      <c r="D105" s="11">
        <v>9.4</v>
      </c>
      <c r="E105" s="11">
        <v>3</v>
      </c>
      <c r="F105" s="11">
        <v>15.7</v>
      </c>
      <c r="G105" s="11">
        <v>35.085999999999999</v>
      </c>
      <c r="H105" s="14">
        <f>1.00092+0.000773*G105+(-0.0000254*F105^1.5)+(-0.00000212*F105^2)</f>
        <v>1.0259388242130199</v>
      </c>
      <c r="I105" s="15">
        <f>(1.80109+(-0.06975*F105)+(0.0067*F105^1.5)+(0.00242*G105))*0.01</f>
        <v>1.2077198291640719E-2</v>
      </c>
      <c r="J105" s="11">
        <v>3</v>
      </c>
      <c r="K105" s="11">
        <v>69</v>
      </c>
      <c r="L105" s="3">
        <f t="shared" si="50"/>
        <v>1.4159658941745675E-2</v>
      </c>
      <c r="M105" s="3">
        <f t="shared" si="51"/>
        <v>1.6991374705279859E-7</v>
      </c>
      <c r="N105" s="22">
        <f t="shared" si="52"/>
        <v>1.6991374705279858E-11</v>
      </c>
      <c r="O105" s="21">
        <f>(((E105*$H105)/1000)*9.81)*10000</f>
        <v>301.93379596589182</v>
      </c>
      <c r="P105" s="23">
        <f>AVERAGE(N105:N108)</f>
        <v>1.6354896156313887E-11</v>
      </c>
      <c r="Q105" s="23">
        <f>STDEV(N105:N108)</f>
        <v>5.6498315187861288E-13</v>
      </c>
    </row>
    <row r="106" spans="1:17">
      <c r="D106" s="13">
        <f>D105</f>
        <v>9.4</v>
      </c>
      <c r="E106" s="10">
        <v>3</v>
      </c>
      <c r="F106" s="13">
        <f t="shared" ref="F106:I106" si="79">F105</f>
        <v>15.7</v>
      </c>
      <c r="G106" s="13">
        <f t="shared" si="79"/>
        <v>35.085999999999999</v>
      </c>
      <c r="H106" s="7">
        <f t="shared" si="79"/>
        <v>1.0259388242130199</v>
      </c>
      <c r="I106" s="6">
        <f t="shared" si="79"/>
        <v>1.2077198291640719E-2</v>
      </c>
      <c r="J106" s="10">
        <v>3</v>
      </c>
      <c r="K106" s="10">
        <v>71</v>
      </c>
      <c r="L106" s="3">
        <f t="shared" si="50"/>
        <v>1.3760795309583827E-2</v>
      </c>
      <c r="M106" s="3">
        <f t="shared" si="51"/>
        <v>1.6512744431891695E-7</v>
      </c>
      <c r="N106" s="22">
        <f t="shared" si="52"/>
        <v>1.6512744431891694E-11</v>
      </c>
    </row>
    <row r="107" spans="1:17">
      <c r="D107" s="13">
        <f>D106</f>
        <v>9.4</v>
      </c>
      <c r="E107" s="10">
        <f>E106</f>
        <v>3</v>
      </c>
      <c r="F107" s="13">
        <f t="shared" ref="F107:I107" si="80">F106</f>
        <v>15.7</v>
      </c>
      <c r="G107" s="13">
        <f t="shared" si="80"/>
        <v>35.085999999999999</v>
      </c>
      <c r="H107" s="7">
        <f t="shared" si="80"/>
        <v>1.0259388242130199</v>
      </c>
      <c r="I107" s="6">
        <f t="shared" si="80"/>
        <v>1.2077198291640719E-2</v>
      </c>
      <c r="J107" s="10">
        <v>3</v>
      </c>
      <c r="K107" s="10">
        <v>72</v>
      </c>
      <c r="L107" s="3">
        <f t="shared" si="50"/>
        <v>1.3569673152506272E-2</v>
      </c>
      <c r="M107" s="3">
        <f t="shared" si="51"/>
        <v>1.628340075922653E-7</v>
      </c>
      <c r="N107" s="22">
        <f t="shared" si="52"/>
        <v>1.6283400759226529E-11</v>
      </c>
    </row>
    <row r="108" spans="1:17">
      <c r="D108" s="13">
        <f>D107</f>
        <v>9.4</v>
      </c>
      <c r="E108" s="10">
        <f>E107</f>
        <v>3</v>
      </c>
      <c r="F108" s="13">
        <f t="shared" ref="F108:I108" si="81">F107</f>
        <v>15.7</v>
      </c>
      <c r="G108" s="13">
        <f t="shared" si="81"/>
        <v>35.085999999999999</v>
      </c>
      <c r="H108" s="7">
        <f t="shared" si="81"/>
        <v>1.0259388242130199</v>
      </c>
      <c r="I108" s="6">
        <f t="shared" si="81"/>
        <v>1.2077198291640719E-2</v>
      </c>
      <c r="J108" s="10">
        <v>3</v>
      </c>
      <c r="K108" s="10">
        <v>75</v>
      </c>
      <c r="L108" s="3">
        <f t="shared" si="50"/>
        <v>1.302688622640602E-2</v>
      </c>
      <c r="M108" s="3">
        <f t="shared" si="51"/>
        <v>1.5632064728857471E-7</v>
      </c>
      <c r="N108" s="22">
        <f t="shared" si="52"/>
        <v>1.563206472885747E-11</v>
      </c>
    </row>
    <row r="109" spans="1:17">
      <c r="A109" s="11" t="s">
        <v>89</v>
      </c>
      <c r="B109" s="11" t="s">
        <v>86</v>
      </c>
      <c r="C109" s="12">
        <v>43026</v>
      </c>
      <c r="D109" s="11">
        <v>6</v>
      </c>
      <c r="E109" s="11">
        <v>3</v>
      </c>
      <c r="F109" s="11">
        <v>15.7</v>
      </c>
      <c r="G109" s="11">
        <v>35.085999999999999</v>
      </c>
      <c r="H109" s="14">
        <f>1.00092+0.000773*G109+(-0.0000254*F109^1.5)+(-0.00000212*F109^2)</f>
        <v>1.0259388242130199</v>
      </c>
      <c r="I109" s="15">
        <f>(1.80109+(-0.06975*F109)+(0.0067*F109^1.5)+(0.00242*G109))*0.01</f>
        <v>1.2077198291640719E-2</v>
      </c>
      <c r="J109" s="11">
        <v>3</v>
      </c>
      <c r="K109" s="11">
        <v>64</v>
      </c>
      <c r="L109" s="3">
        <f t="shared" si="50"/>
        <v>9.7441801892997146E-3</v>
      </c>
      <c r="M109" s="3">
        <f t="shared" si="51"/>
        <v>1.1692867566465857E-7</v>
      </c>
      <c r="N109" s="22">
        <f t="shared" si="52"/>
        <v>1.1692867566465857E-11</v>
      </c>
      <c r="O109" s="21">
        <f>(((E109*$H109)/1000)*9.81)*10000</f>
        <v>301.93379596589182</v>
      </c>
      <c r="P109" s="23">
        <f>AVERAGE(N109:N112)</f>
        <v>1.1669634893647962E-11</v>
      </c>
      <c r="Q109" s="23">
        <f>STDEV(N109:N112)</f>
        <v>5.7744189517238401E-13</v>
      </c>
    </row>
    <row r="110" spans="1:17">
      <c r="D110" s="13">
        <f>D109</f>
        <v>6</v>
      </c>
      <c r="E110" s="10">
        <v>3</v>
      </c>
      <c r="F110" s="13">
        <f t="shared" ref="F110:I110" si="82">F109</f>
        <v>15.7</v>
      </c>
      <c r="G110" s="13">
        <f t="shared" si="82"/>
        <v>35.085999999999999</v>
      </c>
      <c r="H110" s="7">
        <f t="shared" si="82"/>
        <v>1.0259388242130199</v>
      </c>
      <c r="I110" s="6">
        <f t="shared" si="82"/>
        <v>1.2077198291640719E-2</v>
      </c>
      <c r="J110" s="10">
        <v>3</v>
      </c>
      <c r="K110" s="10">
        <v>69</v>
      </c>
      <c r="L110" s="3">
        <f t="shared" si="50"/>
        <v>9.0380801755823442E-3</v>
      </c>
      <c r="M110" s="3">
        <f t="shared" si="51"/>
        <v>1.0845558322519056E-7</v>
      </c>
      <c r="N110" s="22">
        <f t="shared" si="52"/>
        <v>1.0845558322519057E-11</v>
      </c>
    </row>
    <row r="111" spans="1:17">
      <c r="D111" s="13">
        <f>D110</f>
        <v>6</v>
      </c>
      <c r="E111" s="10">
        <f>E110</f>
        <v>3</v>
      </c>
      <c r="F111" s="13">
        <f t="shared" ref="F111:I111" si="83">F110</f>
        <v>15.7</v>
      </c>
      <c r="G111" s="13">
        <f t="shared" si="83"/>
        <v>35.085999999999999</v>
      </c>
      <c r="H111" s="7">
        <f t="shared" si="83"/>
        <v>1.0259388242130199</v>
      </c>
      <c r="I111" s="6">
        <f t="shared" si="83"/>
        <v>1.2077198291640719E-2</v>
      </c>
      <c r="J111" s="10">
        <v>3</v>
      </c>
      <c r="K111" s="10">
        <v>62</v>
      </c>
      <c r="L111" s="3">
        <f t="shared" si="50"/>
        <v>1.0058508582502932E-2</v>
      </c>
      <c r="M111" s="3">
        <f t="shared" si="51"/>
        <v>1.2070056842803466E-7</v>
      </c>
      <c r="N111" s="22">
        <f t="shared" si="52"/>
        <v>1.2070056842803466E-11</v>
      </c>
    </row>
    <row r="112" spans="1:17">
      <c r="D112" s="13">
        <f>D111</f>
        <v>6</v>
      </c>
      <c r="E112" s="10">
        <f>E111</f>
        <v>3</v>
      </c>
      <c r="F112" s="13">
        <f t="shared" ref="F112:I112" si="84">F111</f>
        <v>15.7</v>
      </c>
      <c r="G112" s="13">
        <f t="shared" si="84"/>
        <v>35.085999999999999</v>
      </c>
      <c r="H112" s="7">
        <f t="shared" si="84"/>
        <v>1.0259388242130199</v>
      </c>
      <c r="I112" s="6">
        <f t="shared" si="84"/>
        <v>1.2077198291640719E-2</v>
      </c>
      <c r="J112" s="10">
        <v>3</v>
      </c>
      <c r="K112" s="10">
        <v>62</v>
      </c>
      <c r="L112" s="3">
        <f t="shared" si="50"/>
        <v>1.0058508582502932E-2</v>
      </c>
      <c r="M112" s="3">
        <f t="shared" si="51"/>
        <v>1.2070056842803466E-7</v>
      </c>
      <c r="N112" s="22">
        <f t="shared" si="52"/>
        <v>1.2070056842803466E-11</v>
      </c>
    </row>
    <row r="113" spans="1:17">
      <c r="A113" s="11" t="s">
        <v>63</v>
      </c>
      <c r="B113" s="11" t="s">
        <v>86</v>
      </c>
      <c r="C113" s="12">
        <v>43026</v>
      </c>
      <c r="D113" s="11">
        <v>5.5</v>
      </c>
      <c r="E113" s="11">
        <v>3</v>
      </c>
      <c r="F113" s="11">
        <v>15.7</v>
      </c>
      <c r="G113" s="11">
        <v>35.085999999999999</v>
      </c>
      <c r="H113" s="14">
        <f>1.00092+0.000773*G113+(-0.0000254*F113^1.5)+(-0.00000212*F113^2)</f>
        <v>1.0259388242130199</v>
      </c>
      <c r="I113" s="15">
        <f>(1.80109+(-0.06975*F113)+(0.0067*F113^1.5)+(0.00242*G113))*0.01</f>
        <v>1.2077198291640719E-2</v>
      </c>
      <c r="J113" s="11">
        <v>3</v>
      </c>
      <c r="K113" s="11">
        <v>56</v>
      </c>
      <c r="L113" s="3">
        <f t="shared" si="50"/>
        <v>1.020818876974256E-2</v>
      </c>
      <c r="M113" s="3">
        <f t="shared" si="51"/>
        <v>1.2249670783916617E-7</v>
      </c>
      <c r="N113" s="22">
        <f t="shared" si="52"/>
        <v>1.2249670783916617E-11</v>
      </c>
      <c r="O113" s="21">
        <f>(((E113*$H113)/1000)*9.81)*10000</f>
        <v>301.93379596589182</v>
      </c>
      <c r="P113" s="23">
        <f>AVERAGE(N113:N116)</f>
        <v>1.2430837449224907E-11</v>
      </c>
      <c r="Q113" s="23">
        <f>STDEV(N113:N116)</f>
        <v>4.9455260950544729E-13</v>
      </c>
    </row>
    <row r="114" spans="1:17">
      <c r="D114" s="13">
        <f>D113</f>
        <v>5.5</v>
      </c>
      <c r="E114" s="10">
        <v>3</v>
      </c>
      <c r="F114" s="13">
        <f t="shared" ref="F114:I114" si="85">F113</f>
        <v>15.7</v>
      </c>
      <c r="G114" s="13">
        <f t="shared" si="85"/>
        <v>35.085999999999999</v>
      </c>
      <c r="H114" s="7">
        <f t="shared" si="85"/>
        <v>1.0259388242130199</v>
      </c>
      <c r="I114" s="6">
        <f t="shared" si="85"/>
        <v>1.2077198291640719E-2</v>
      </c>
      <c r="J114" s="10">
        <v>3</v>
      </c>
      <c r="K114" s="10">
        <v>54</v>
      </c>
      <c r="L114" s="3">
        <f t="shared" si="50"/>
        <v>1.0586269835288578E-2</v>
      </c>
      <c r="M114" s="3">
        <f t="shared" si="51"/>
        <v>1.2703362294432043E-7</v>
      </c>
      <c r="N114" s="22">
        <f t="shared" si="52"/>
        <v>1.2703362294432043E-11</v>
      </c>
    </row>
    <row r="115" spans="1:17">
      <c r="D115" s="13">
        <f>D114</f>
        <v>5.5</v>
      </c>
      <c r="E115" s="10">
        <f>E114</f>
        <v>3</v>
      </c>
      <c r="F115" s="13">
        <f t="shared" ref="F115:I115" si="86">F114</f>
        <v>15.7</v>
      </c>
      <c r="G115" s="13">
        <f t="shared" si="86"/>
        <v>35.085999999999999</v>
      </c>
      <c r="H115" s="7">
        <f t="shared" si="86"/>
        <v>1.0259388242130199</v>
      </c>
      <c r="I115" s="6">
        <f t="shared" si="86"/>
        <v>1.2077198291640719E-2</v>
      </c>
      <c r="J115" s="10">
        <v>3</v>
      </c>
      <c r="K115" s="10">
        <v>53</v>
      </c>
      <c r="L115" s="3">
        <f t="shared" si="50"/>
        <v>1.0786010775577044E-2</v>
      </c>
      <c r="M115" s="3">
        <f t="shared" si="51"/>
        <v>1.2943048375459062E-7</v>
      </c>
      <c r="N115" s="22">
        <f t="shared" si="52"/>
        <v>1.2943048375459062E-11</v>
      </c>
    </row>
    <row r="116" spans="1:17">
      <c r="D116" s="13">
        <f>D115</f>
        <v>5.5</v>
      </c>
      <c r="E116" s="10">
        <f>E115</f>
        <v>3</v>
      </c>
      <c r="F116" s="13">
        <f t="shared" ref="F116:I116" si="87">F115</f>
        <v>15.7</v>
      </c>
      <c r="G116" s="13">
        <f t="shared" si="87"/>
        <v>35.085999999999999</v>
      </c>
      <c r="H116" s="7">
        <f t="shared" si="87"/>
        <v>1.0259388242130199</v>
      </c>
      <c r="I116" s="6">
        <f t="shared" si="87"/>
        <v>1.2077198291640719E-2</v>
      </c>
      <c r="J116" s="10">
        <v>3</v>
      </c>
      <c r="K116" s="10">
        <v>58</v>
      </c>
      <c r="L116" s="3">
        <f t="shared" si="50"/>
        <v>9.8561822604410921E-3</v>
      </c>
      <c r="M116" s="3">
        <f t="shared" si="51"/>
        <v>1.1827268343091904E-7</v>
      </c>
      <c r="N116" s="22">
        <f t="shared" si="52"/>
        <v>1.1827268343091904E-11</v>
      </c>
    </row>
    <row r="117" spans="1:17">
      <c r="A117" s="11" t="s">
        <v>55</v>
      </c>
      <c r="B117" s="11" t="s">
        <v>86</v>
      </c>
      <c r="C117" s="12">
        <v>43026</v>
      </c>
      <c r="D117" s="11">
        <v>8.5</v>
      </c>
      <c r="E117" s="11">
        <v>3</v>
      </c>
      <c r="F117" s="11">
        <v>15.7</v>
      </c>
      <c r="G117" s="11">
        <v>35.085999999999999</v>
      </c>
      <c r="H117" s="14">
        <f>1.00092+0.000773*G117+(-0.0000254*F117^1.5)+(-0.00000212*F117^2)</f>
        <v>1.0259388242130199</v>
      </c>
      <c r="I117" s="15">
        <f>(1.80109+(-0.06975*F117)+(0.0067*F117^1.5)+(0.00242*G117))*0.01</f>
        <v>1.2077198291640719E-2</v>
      </c>
      <c r="J117" s="11">
        <v>3</v>
      </c>
      <c r="K117" s="11">
        <v>33</v>
      </c>
      <c r="L117" s="3">
        <f t="shared" si="50"/>
        <v>2.6771889004944673E-2</v>
      </c>
      <c r="M117" s="3">
        <f t="shared" si="51"/>
        <v>3.2125858364431451E-7</v>
      </c>
      <c r="N117" s="22">
        <f t="shared" si="52"/>
        <v>3.212585836443145E-11</v>
      </c>
      <c r="O117" s="21">
        <f>(((E117*$H$5)/1000)*9.81)*10000</f>
        <v>301.93379596589182</v>
      </c>
      <c r="P117" s="23">
        <f>AVERAGE(N117:N120)</f>
        <v>2.9021188164056474E-11</v>
      </c>
      <c r="Q117" s="23">
        <f>STDEV(N117:N120)</f>
        <v>2.5798597296974974E-12</v>
      </c>
    </row>
    <row r="118" spans="1:17">
      <c r="D118" s="13">
        <f>D117</f>
        <v>8.5</v>
      </c>
      <c r="E118" s="10">
        <v>3</v>
      </c>
      <c r="F118" s="13">
        <f t="shared" ref="F118:I118" si="88">F117</f>
        <v>15.7</v>
      </c>
      <c r="G118" s="13">
        <f t="shared" si="88"/>
        <v>35.085999999999999</v>
      </c>
      <c r="H118" s="7">
        <f t="shared" si="88"/>
        <v>1.0259388242130199</v>
      </c>
      <c r="I118" s="6">
        <f t="shared" si="88"/>
        <v>1.2077198291640719E-2</v>
      </c>
      <c r="J118" s="10">
        <v>3</v>
      </c>
      <c r="K118" s="10">
        <v>36</v>
      </c>
      <c r="L118" s="3">
        <f t="shared" si="50"/>
        <v>2.4540898254532616E-2</v>
      </c>
      <c r="M118" s="3">
        <f t="shared" si="51"/>
        <v>2.9448703500728827E-7</v>
      </c>
      <c r="N118" s="22">
        <f t="shared" si="52"/>
        <v>2.9448703500728827E-11</v>
      </c>
    </row>
    <row r="119" spans="1:17">
      <c r="D119" s="13">
        <f>D118</f>
        <v>8.5</v>
      </c>
      <c r="E119" s="10">
        <f>E118</f>
        <v>3</v>
      </c>
      <c r="F119" s="13">
        <f t="shared" ref="F119:I119" si="89">F118</f>
        <v>15.7</v>
      </c>
      <c r="G119" s="13">
        <f t="shared" si="89"/>
        <v>35.085999999999999</v>
      </c>
      <c r="H119" s="7">
        <f t="shared" si="89"/>
        <v>1.0259388242130199</v>
      </c>
      <c r="I119" s="6">
        <f t="shared" si="89"/>
        <v>1.2077198291640719E-2</v>
      </c>
      <c r="J119" s="10">
        <v>3</v>
      </c>
      <c r="K119" s="10">
        <v>41</v>
      </c>
      <c r="L119" s="3">
        <f t="shared" si="50"/>
        <v>2.1548105784467662E-2</v>
      </c>
      <c r="M119" s="3">
        <f t="shared" si="51"/>
        <v>2.5857398195761898E-7</v>
      </c>
      <c r="N119" s="22">
        <f t="shared" si="52"/>
        <v>2.5857398195761897E-11</v>
      </c>
    </row>
    <row r="120" spans="1:17">
      <c r="D120" s="13">
        <f>D119</f>
        <v>8.5</v>
      </c>
      <c r="E120" s="10">
        <f>E119</f>
        <v>3</v>
      </c>
      <c r="F120" s="13">
        <f t="shared" ref="F120:I120" si="90">F119</f>
        <v>15.7</v>
      </c>
      <c r="G120" s="13">
        <f t="shared" si="90"/>
        <v>35.085999999999999</v>
      </c>
      <c r="H120" s="7">
        <f t="shared" si="90"/>
        <v>1.0259388242130199</v>
      </c>
      <c r="I120" s="6">
        <f t="shared" si="90"/>
        <v>1.2077198291640719E-2</v>
      </c>
      <c r="J120" s="10">
        <v>3</v>
      </c>
      <c r="K120" s="10">
        <v>37</v>
      </c>
      <c r="L120" s="3">
        <f t="shared" si="50"/>
        <v>2.3877630734139843E-2</v>
      </c>
      <c r="M120" s="3">
        <f t="shared" si="51"/>
        <v>2.8652792595303727E-7</v>
      </c>
      <c r="N120" s="22">
        <f t="shared" si="52"/>
        <v>2.8652792595303726E-11</v>
      </c>
    </row>
    <row r="121" spans="1:17">
      <c r="A121" s="11" t="s">
        <v>58</v>
      </c>
      <c r="B121" s="11" t="s">
        <v>86</v>
      </c>
      <c r="C121" s="12">
        <v>43026</v>
      </c>
      <c r="D121" s="11">
        <v>10.5</v>
      </c>
      <c r="E121" s="11">
        <v>3</v>
      </c>
      <c r="F121" s="11">
        <v>15.7</v>
      </c>
      <c r="G121" s="11">
        <v>35.085999999999999</v>
      </c>
      <c r="H121" s="14">
        <f>1.00092+0.000773*G121+(-0.0000254*F121^1.5)+(-0.00000212*F121^2)</f>
        <v>1.0259388242130199</v>
      </c>
      <c r="I121" s="15">
        <f>(1.80109+(-0.06975*F121)+(0.0067*F121^1.5)+(0.00242*G121))*0.01</f>
        <v>1.2077198291640719E-2</v>
      </c>
      <c r="J121" s="11">
        <v>3</v>
      </c>
      <c r="K121" s="11">
        <v>59</v>
      </c>
      <c r="L121" s="3">
        <f t="shared" si="50"/>
        <v>1.8497426800026581E-2</v>
      </c>
      <c r="M121" s="3">
        <f t="shared" si="51"/>
        <v>2.2196629956680956E-7</v>
      </c>
      <c r="N121" s="22">
        <f t="shared" si="52"/>
        <v>2.2196629956680957E-11</v>
      </c>
      <c r="O121" s="21">
        <f>(((E121*$H$5)/1000)*9.81)*10000</f>
        <v>301.93379596589182</v>
      </c>
      <c r="P121" s="23">
        <f>AVERAGE(N121:N124)</f>
        <v>2.3479352476432061E-11</v>
      </c>
      <c r="Q121" s="23">
        <f>STDEV(N121:N124)</f>
        <v>1.7124870747476203E-12</v>
      </c>
    </row>
    <row r="122" spans="1:17">
      <c r="D122" s="13">
        <f>D121</f>
        <v>10.5</v>
      </c>
      <c r="E122" s="10">
        <v>3</v>
      </c>
      <c r="F122" s="13">
        <f t="shared" ref="F122:I122" si="91">F121</f>
        <v>15.7</v>
      </c>
      <c r="G122" s="13">
        <f t="shared" si="91"/>
        <v>35.085999999999999</v>
      </c>
      <c r="H122" s="7">
        <f t="shared" si="91"/>
        <v>1.0259388242130199</v>
      </c>
      <c r="I122" s="6">
        <f t="shared" si="91"/>
        <v>1.2077198291640719E-2</v>
      </c>
      <c r="J122" s="10">
        <v>3</v>
      </c>
      <c r="K122" s="10">
        <v>53</v>
      </c>
      <c r="L122" s="3">
        <f t="shared" si="50"/>
        <v>2.0591475117010722E-2</v>
      </c>
      <c r="M122" s="3">
        <f t="shared" si="51"/>
        <v>2.4709455989512763E-7</v>
      </c>
      <c r="N122" s="22">
        <f t="shared" si="52"/>
        <v>2.4709455989512762E-11</v>
      </c>
    </row>
    <row r="123" spans="1:17">
      <c r="D123" s="13">
        <f>D122</f>
        <v>10.5</v>
      </c>
      <c r="E123" s="10">
        <f>E122</f>
        <v>3</v>
      </c>
      <c r="F123" s="13">
        <f t="shared" ref="F123:I123" si="92">F122</f>
        <v>15.7</v>
      </c>
      <c r="G123" s="13">
        <f t="shared" si="92"/>
        <v>35.085999999999999</v>
      </c>
      <c r="H123" s="7">
        <f t="shared" si="92"/>
        <v>1.0259388242130199</v>
      </c>
      <c r="I123" s="6">
        <f t="shared" si="92"/>
        <v>1.2077198291640719E-2</v>
      </c>
      <c r="J123" s="10">
        <v>3</v>
      </c>
      <c r="K123" s="10">
        <v>52</v>
      </c>
      <c r="L123" s="3">
        <f t="shared" si="50"/>
        <v>2.0987465023107079E-2</v>
      </c>
      <c r="M123" s="3">
        <f t="shared" si="51"/>
        <v>2.5184637835464927E-7</v>
      </c>
      <c r="N123" s="22">
        <f t="shared" si="52"/>
        <v>2.5184637835464925E-11</v>
      </c>
    </row>
    <row r="124" spans="1:17">
      <c r="D124" s="13">
        <f>D123</f>
        <v>10.5</v>
      </c>
      <c r="E124" s="10">
        <f>E123</f>
        <v>3</v>
      </c>
      <c r="F124" s="13">
        <f t="shared" ref="F124:I124" si="93">F123</f>
        <v>15.7</v>
      </c>
      <c r="G124" s="13">
        <f t="shared" si="93"/>
        <v>35.085999999999999</v>
      </c>
      <c r="H124" s="7">
        <f t="shared" si="93"/>
        <v>1.0259388242130199</v>
      </c>
      <c r="I124" s="6">
        <f t="shared" si="93"/>
        <v>1.2077198291640719E-2</v>
      </c>
      <c r="J124" s="10">
        <v>3</v>
      </c>
      <c r="K124" s="10">
        <v>60</v>
      </c>
      <c r="L124" s="3">
        <f t="shared" si="50"/>
        <v>1.8189136353359468E-2</v>
      </c>
      <c r="M124" s="3">
        <f t="shared" si="51"/>
        <v>2.1826686124069604E-7</v>
      </c>
      <c r="N124" s="22">
        <f t="shared" si="52"/>
        <v>2.1826686124069602E-11</v>
      </c>
    </row>
    <row r="125" spans="1:17">
      <c r="A125" s="11" t="s">
        <v>61</v>
      </c>
      <c r="B125" s="11" t="s">
        <v>86</v>
      </c>
      <c r="C125" s="12">
        <v>43026</v>
      </c>
      <c r="D125" s="11">
        <v>9.1999999999999993</v>
      </c>
      <c r="E125" s="11">
        <v>3</v>
      </c>
      <c r="F125" s="11">
        <v>15.7</v>
      </c>
      <c r="G125" s="11">
        <v>35.085999999999999</v>
      </c>
      <c r="H125" s="14">
        <f>1.00092+0.000773*G125+(-0.0000254*F125^1.5)+(-0.00000212*F125^2)</f>
        <v>1.0259388242130199</v>
      </c>
      <c r="I125" s="15">
        <f>(1.80109+(-0.06975*F125)+(0.0067*F125^1.5)+(0.00242*G125))*0.01</f>
        <v>1.2077198291640719E-2</v>
      </c>
      <c r="J125" s="11">
        <v>3</v>
      </c>
      <c r="K125" s="11">
        <v>45</v>
      </c>
      <c r="L125" s="3">
        <f t="shared" si="50"/>
        <v>2.1249530723924711E-2</v>
      </c>
      <c r="M125" s="3">
        <f t="shared" si="51"/>
        <v>2.5499112678278141E-7</v>
      </c>
      <c r="N125" s="22">
        <f t="shared" si="52"/>
        <v>2.5499112678278141E-11</v>
      </c>
      <c r="O125" s="21">
        <f>(((E125*$H$5)/1000)*9.81)*10000</f>
        <v>301.93379596589182</v>
      </c>
      <c r="P125" s="23">
        <f>AVERAGE(N125:N128)</f>
        <v>2.5669228154374453E-11</v>
      </c>
      <c r="Q125" s="23">
        <f>STDEV(N125:N128)</f>
        <v>9.6679449905322831E-13</v>
      </c>
    </row>
    <row r="126" spans="1:17">
      <c r="D126" s="13">
        <f>D125</f>
        <v>9.1999999999999993</v>
      </c>
      <c r="E126" s="10">
        <v>3</v>
      </c>
      <c r="F126" s="13">
        <f t="shared" ref="F126:I126" si="94">F125</f>
        <v>15.7</v>
      </c>
      <c r="G126" s="13">
        <f t="shared" si="94"/>
        <v>35.085999999999999</v>
      </c>
      <c r="H126" s="7">
        <f t="shared" si="94"/>
        <v>1.0259388242130199</v>
      </c>
      <c r="I126" s="6">
        <f t="shared" si="94"/>
        <v>1.2077198291640719E-2</v>
      </c>
      <c r="J126" s="10">
        <v>3</v>
      </c>
      <c r="K126" s="10">
        <v>47</v>
      </c>
      <c r="L126" s="3">
        <f t="shared" si="50"/>
        <v>2.0345295373970469E-2</v>
      </c>
      <c r="M126" s="3">
        <f t="shared" si="51"/>
        <v>2.4414044053670561E-7</v>
      </c>
      <c r="N126" s="22">
        <f t="shared" si="52"/>
        <v>2.4414044053670562E-11</v>
      </c>
    </row>
    <row r="127" spans="1:17">
      <c r="D127" s="13">
        <f>D126</f>
        <v>9.1999999999999993</v>
      </c>
      <c r="E127" s="10">
        <f>E126</f>
        <v>3</v>
      </c>
      <c r="F127" s="13">
        <f t="shared" ref="F127:I127" si="95">F126</f>
        <v>15.7</v>
      </c>
      <c r="G127" s="13">
        <f t="shared" si="95"/>
        <v>35.085999999999999</v>
      </c>
      <c r="H127" s="7">
        <f t="shared" si="95"/>
        <v>1.0259388242130199</v>
      </c>
      <c r="I127" s="6">
        <f t="shared" si="95"/>
        <v>1.2077198291640719E-2</v>
      </c>
      <c r="J127" s="10">
        <v>3</v>
      </c>
      <c r="K127" s="10">
        <v>44</v>
      </c>
      <c r="L127" s="3">
        <f t="shared" si="50"/>
        <v>2.173247460401391E-2</v>
      </c>
      <c r="M127" s="3">
        <f t="shared" si="51"/>
        <v>2.6078637966420823E-7</v>
      </c>
      <c r="N127" s="22">
        <f t="shared" si="52"/>
        <v>2.6078637966420824E-11</v>
      </c>
    </row>
    <row r="128" spans="1:17">
      <c r="D128" s="13">
        <f>D127</f>
        <v>9.1999999999999993</v>
      </c>
      <c r="E128" s="10">
        <f>E127</f>
        <v>3</v>
      </c>
      <c r="F128" s="13">
        <f t="shared" ref="F128:I128" si="96">F127</f>
        <v>15.7</v>
      </c>
      <c r="G128" s="13">
        <f t="shared" si="96"/>
        <v>35.085999999999999</v>
      </c>
      <c r="H128" s="7">
        <f t="shared" si="96"/>
        <v>1.0259388242130199</v>
      </c>
      <c r="I128" s="6">
        <f t="shared" si="96"/>
        <v>1.2077198291640719E-2</v>
      </c>
      <c r="J128" s="10">
        <v>3</v>
      </c>
      <c r="K128" s="10">
        <v>43</v>
      </c>
      <c r="L128" s="3">
        <f t="shared" si="50"/>
        <v>2.2237880990153766E-2</v>
      </c>
      <c r="M128" s="3">
        <f t="shared" si="51"/>
        <v>2.6685117919128283E-7</v>
      </c>
      <c r="N128" s="22">
        <f t="shared" si="52"/>
        <v>2.6685117919128283E-11</v>
      </c>
    </row>
    <row r="129" spans="1:17">
      <c r="A129" s="11" t="s">
        <v>57</v>
      </c>
      <c r="B129" s="11" t="s">
        <v>86</v>
      </c>
      <c r="C129" s="12">
        <v>43026</v>
      </c>
      <c r="D129" s="11">
        <v>8</v>
      </c>
      <c r="E129" s="11">
        <v>3</v>
      </c>
      <c r="F129" s="11">
        <v>15.7</v>
      </c>
      <c r="G129" s="11">
        <v>35.085999999999999</v>
      </c>
      <c r="H129" s="14">
        <f>1.00092+0.000773*G129+(-0.0000254*F129^1.5)+(-0.00000212*F129^2)</f>
        <v>1.0259388242130199</v>
      </c>
      <c r="I129" s="15">
        <f>(1.80109+(-0.06975*F129)+(0.0067*F129^1.5)+(0.00242*G129))*0.01</f>
        <v>1.2077198291640719E-2</v>
      </c>
      <c r="J129" s="11">
        <v>3</v>
      </c>
      <c r="K129" s="11">
        <v>36</v>
      </c>
      <c r="L129" s="3">
        <f t="shared" si="50"/>
        <v>2.3097316004265993E-2</v>
      </c>
      <c r="M129" s="3">
        <f t="shared" si="51"/>
        <v>2.771642682421537E-7</v>
      </c>
      <c r="N129" s="22">
        <f t="shared" si="52"/>
        <v>2.7716426824215371E-11</v>
      </c>
      <c r="O129" s="21">
        <f>(((E129*$H$5)/1000)*9.81)*10000</f>
        <v>301.93379596589182</v>
      </c>
      <c r="P129" s="23">
        <f>AVERAGE(N129:N132)</f>
        <v>2.7362438320679113E-11</v>
      </c>
      <c r="Q129" s="23">
        <f>STDEV(N129:N132)</f>
        <v>9.6867423475122165E-13</v>
      </c>
    </row>
    <row r="130" spans="1:17">
      <c r="D130" s="13">
        <f>D129</f>
        <v>8</v>
      </c>
      <c r="E130" s="10">
        <v>3</v>
      </c>
      <c r="F130" s="13">
        <f t="shared" ref="F130:I130" si="97">F129</f>
        <v>15.7</v>
      </c>
      <c r="G130" s="13">
        <f t="shared" si="97"/>
        <v>35.085999999999999</v>
      </c>
      <c r="H130" s="7">
        <f t="shared" si="97"/>
        <v>1.0259388242130199</v>
      </c>
      <c r="I130" s="6">
        <f t="shared" si="97"/>
        <v>1.2077198291640719E-2</v>
      </c>
      <c r="J130" s="10">
        <v>3</v>
      </c>
      <c r="K130" s="10">
        <v>35</v>
      </c>
      <c r="L130" s="3">
        <f t="shared" si="50"/>
        <v>2.375723931867359E-2</v>
      </c>
      <c r="M130" s="3">
        <f t="shared" si="51"/>
        <v>2.8508324733478668E-7</v>
      </c>
      <c r="N130" s="22">
        <f t="shared" si="52"/>
        <v>2.8508324733478668E-11</v>
      </c>
    </row>
    <row r="131" spans="1:17">
      <c r="D131" s="13">
        <f>D130</f>
        <v>8</v>
      </c>
      <c r="E131" s="10">
        <f>E130</f>
        <v>3</v>
      </c>
      <c r="F131" s="13">
        <f t="shared" ref="F131:I131" si="98">F130</f>
        <v>15.7</v>
      </c>
      <c r="G131" s="13">
        <f t="shared" si="98"/>
        <v>35.085999999999999</v>
      </c>
      <c r="H131" s="7">
        <f t="shared" si="98"/>
        <v>1.0259388242130199</v>
      </c>
      <c r="I131" s="6">
        <f t="shared" si="98"/>
        <v>1.2077198291640719E-2</v>
      </c>
      <c r="J131" s="10">
        <v>3</v>
      </c>
      <c r="K131" s="10">
        <v>37</v>
      </c>
      <c r="L131" s="3">
        <f t="shared" si="50"/>
        <v>2.2473064220366913E-2</v>
      </c>
      <c r="M131" s="3">
        <f t="shared" si="51"/>
        <v>2.6967334207344687E-7</v>
      </c>
      <c r="N131" s="22">
        <f t="shared" si="52"/>
        <v>2.6967334207344686E-11</v>
      </c>
    </row>
    <row r="132" spans="1:17">
      <c r="D132" s="13">
        <f>D131</f>
        <v>8</v>
      </c>
      <c r="E132" s="10">
        <f>E131</f>
        <v>3</v>
      </c>
      <c r="F132" s="13">
        <f t="shared" ref="F132:I132" si="99">F131</f>
        <v>15.7</v>
      </c>
      <c r="G132" s="13">
        <f t="shared" si="99"/>
        <v>35.085999999999999</v>
      </c>
      <c r="H132" s="7">
        <f t="shared" si="99"/>
        <v>1.0259388242130199</v>
      </c>
      <c r="I132" s="6">
        <f t="shared" si="99"/>
        <v>1.2077198291640719E-2</v>
      </c>
      <c r="J132" s="10">
        <v>3</v>
      </c>
      <c r="K132" s="10">
        <v>38</v>
      </c>
      <c r="L132" s="3">
        <f t="shared" si="50"/>
        <v>2.1881667793515153E-2</v>
      </c>
      <c r="M132" s="3">
        <f t="shared" si="51"/>
        <v>2.6257667517677723E-7</v>
      </c>
      <c r="N132" s="22">
        <f t="shared" si="52"/>
        <v>2.6257667517677721E-11</v>
      </c>
    </row>
    <row r="133" spans="1:17">
      <c r="A133" s="11" t="s">
        <v>56</v>
      </c>
      <c r="B133" s="11" t="s">
        <v>86</v>
      </c>
      <c r="C133" s="12">
        <v>43026</v>
      </c>
      <c r="D133" s="11">
        <v>9</v>
      </c>
      <c r="E133" s="11">
        <v>3</v>
      </c>
      <c r="F133" s="11">
        <v>15.7</v>
      </c>
      <c r="G133" s="11">
        <v>35.085999999999999</v>
      </c>
      <c r="H133" s="14">
        <f>1.00092+0.000773*G133+(-0.0000254*F133^1.5)+(-0.00000212*F133^2)</f>
        <v>1.0259388242130199</v>
      </c>
      <c r="I133" s="15">
        <f>(1.80109+(-0.06975*F133)+(0.0067*F133^1.5)+(0.00242*G133))*0.01</f>
        <v>1.2077198291640719E-2</v>
      </c>
      <c r="J133" s="11">
        <v>3</v>
      </c>
      <c r="K133" s="11">
        <v>40</v>
      </c>
      <c r="L133" s="3">
        <f t="shared" si="50"/>
        <v>2.3386032454319316E-2</v>
      </c>
      <c r="M133" s="3">
        <f t="shared" si="51"/>
        <v>2.8062882159518057E-7</v>
      </c>
      <c r="N133" s="22">
        <f t="shared" si="52"/>
        <v>2.8062882159518056E-11</v>
      </c>
      <c r="O133" s="21">
        <f>(((E133*$H$5)/1000)*9.81)*10000</f>
        <v>301.93379596589182</v>
      </c>
      <c r="P133" s="23">
        <f>AVERAGE(N133:N136)</f>
        <v>2.9370221264388924E-11</v>
      </c>
      <c r="Q133" s="23">
        <f>STDEV(N133:N136)</f>
        <v>9.4934758324868869E-13</v>
      </c>
    </row>
    <row r="134" spans="1:17">
      <c r="D134" s="13">
        <f>D133</f>
        <v>9</v>
      </c>
      <c r="E134" s="10">
        <v>3</v>
      </c>
      <c r="F134" s="13">
        <f t="shared" ref="F134:I134" si="100">F133</f>
        <v>15.7</v>
      </c>
      <c r="G134" s="13">
        <f t="shared" si="100"/>
        <v>35.085999999999999</v>
      </c>
      <c r="H134" s="7">
        <f t="shared" si="100"/>
        <v>1.0259388242130199</v>
      </c>
      <c r="I134" s="6">
        <f t="shared" si="100"/>
        <v>1.2077198291640719E-2</v>
      </c>
      <c r="J134" s="10">
        <v>3</v>
      </c>
      <c r="K134" s="10">
        <v>38</v>
      </c>
      <c r="L134" s="3">
        <f t="shared" ref="L134:L197" si="101">(J134*D134)/(E134*$X$8*K134)</f>
        <v>2.4616876267704545E-2</v>
      </c>
      <c r="M134" s="3">
        <f t="shared" ref="M134:M197" si="102">(L134*I134)/(H134*$X$11)</f>
        <v>2.9539875957387436E-7</v>
      </c>
      <c r="N134" s="22">
        <f t="shared" ref="N134:N197" si="103">M134/10000</f>
        <v>2.9539875957387437E-11</v>
      </c>
    </row>
    <row r="135" spans="1:17">
      <c r="D135" s="13">
        <f>D134</f>
        <v>9</v>
      </c>
      <c r="E135" s="10">
        <f>E134</f>
        <v>3</v>
      </c>
      <c r="F135" s="13">
        <f t="shared" ref="F135:I135" si="104">F134</f>
        <v>15.7</v>
      </c>
      <c r="G135" s="13">
        <f t="shared" si="104"/>
        <v>35.085999999999999</v>
      </c>
      <c r="H135" s="7">
        <f t="shared" si="104"/>
        <v>1.0259388242130199</v>
      </c>
      <c r="I135" s="6">
        <f t="shared" si="104"/>
        <v>1.2077198291640719E-2</v>
      </c>
      <c r="J135" s="10">
        <v>3</v>
      </c>
      <c r="K135" s="10">
        <v>37</v>
      </c>
      <c r="L135" s="3">
        <f t="shared" si="101"/>
        <v>2.5282197247912776E-2</v>
      </c>
      <c r="M135" s="3">
        <f t="shared" si="102"/>
        <v>3.0338250983262773E-7</v>
      </c>
      <c r="N135" s="22">
        <f t="shared" si="103"/>
        <v>3.033825098326277E-11</v>
      </c>
    </row>
    <row r="136" spans="1:17">
      <c r="D136" s="13">
        <f>D135</f>
        <v>9</v>
      </c>
      <c r="E136" s="10">
        <f>E135</f>
        <v>3</v>
      </c>
      <c r="F136" s="13">
        <f t="shared" ref="F136:I136" si="105">F135</f>
        <v>15.7</v>
      </c>
      <c r="G136" s="13">
        <f t="shared" si="105"/>
        <v>35.085999999999999</v>
      </c>
      <c r="H136" s="7">
        <f t="shared" si="105"/>
        <v>1.0259388242130199</v>
      </c>
      <c r="I136" s="6">
        <f t="shared" si="105"/>
        <v>1.2077198291640719E-2</v>
      </c>
      <c r="J136" s="10">
        <v>3</v>
      </c>
      <c r="K136" s="10">
        <v>38</v>
      </c>
      <c r="L136" s="3">
        <f t="shared" si="101"/>
        <v>2.4616876267704545E-2</v>
      </c>
      <c r="M136" s="3">
        <f t="shared" si="102"/>
        <v>2.9539875957387436E-7</v>
      </c>
      <c r="N136" s="22">
        <f t="shared" si="103"/>
        <v>2.9539875957387437E-11</v>
      </c>
    </row>
    <row r="137" spans="1:17">
      <c r="A137" s="11" t="s">
        <v>59</v>
      </c>
      <c r="B137" s="11" t="s">
        <v>86</v>
      </c>
      <c r="C137" s="12">
        <v>43026</v>
      </c>
      <c r="D137" s="11">
        <v>9.4</v>
      </c>
      <c r="E137" s="11">
        <v>3</v>
      </c>
      <c r="F137" s="11">
        <v>15.7</v>
      </c>
      <c r="G137" s="11">
        <v>35.085999999999999</v>
      </c>
      <c r="H137" s="14">
        <f>1.00092+0.000773*G137+(-0.0000254*F137^1.5)+(-0.00000212*F137^2)</f>
        <v>1.0259388242130199</v>
      </c>
      <c r="I137" s="15">
        <f>(1.80109+(-0.06975*F137)+(0.0067*F137^1.5)+(0.00242*G137))*0.01</f>
        <v>1.2077198291640719E-2</v>
      </c>
      <c r="J137" s="11">
        <v>3</v>
      </c>
      <c r="K137" s="11">
        <v>43</v>
      </c>
      <c r="L137" s="3">
        <f t="shared" si="101"/>
        <v>2.2721313185591896E-2</v>
      </c>
      <c r="M137" s="3">
        <f t="shared" si="102"/>
        <v>2.7265229178239776E-7</v>
      </c>
      <c r="N137" s="22">
        <f t="shared" si="103"/>
        <v>2.7265229178239775E-11</v>
      </c>
      <c r="O137" s="21">
        <f>(((E137*$H$5)/1000)*9.81)*10000</f>
        <v>301.93379596589182</v>
      </c>
      <c r="P137" s="23">
        <f>AVERAGE(N137:N140)</f>
        <v>2.6517740407290447E-11</v>
      </c>
      <c r="Q137" s="23">
        <f>STDEV(N137:N140)</f>
        <v>8.9356039255595328E-13</v>
      </c>
    </row>
    <row r="138" spans="1:17">
      <c r="D138" s="13">
        <f>D137</f>
        <v>9.4</v>
      </c>
      <c r="E138" s="10">
        <v>3</v>
      </c>
      <c r="F138" s="13">
        <f t="shared" ref="F138:I138" si="106">F137</f>
        <v>15.7</v>
      </c>
      <c r="G138" s="13">
        <f t="shared" si="106"/>
        <v>35.085999999999999</v>
      </c>
      <c r="H138" s="7">
        <f t="shared" si="106"/>
        <v>1.0259388242130199</v>
      </c>
      <c r="I138" s="6">
        <f t="shared" si="106"/>
        <v>1.2077198291640719E-2</v>
      </c>
      <c r="J138" s="10">
        <v>3</v>
      </c>
      <c r="K138" s="10">
        <v>43</v>
      </c>
      <c r="L138" s="3">
        <f t="shared" si="101"/>
        <v>2.2721313185591896E-2</v>
      </c>
      <c r="M138" s="3">
        <f t="shared" si="102"/>
        <v>2.7265229178239776E-7</v>
      </c>
      <c r="N138" s="22">
        <f t="shared" si="103"/>
        <v>2.7265229178239775E-11</v>
      </c>
    </row>
    <row r="139" spans="1:17">
      <c r="D139" s="13">
        <f>D138</f>
        <v>9.4</v>
      </c>
      <c r="E139" s="10">
        <f>E138</f>
        <v>3</v>
      </c>
      <c r="F139" s="13">
        <f t="shared" ref="F139:I139" si="107">F138</f>
        <v>15.7</v>
      </c>
      <c r="G139" s="13">
        <f t="shared" si="107"/>
        <v>35.085999999999999</v>
      </c>
      <c r="H139" s="7">
        <f t="shared" si="107"/>
        <v>1.0259388242130199</v>
      </c>
      <c r="I139" s="6">
        <f t="shared" si="107"/>
        <v>1.2077198291640719E-2</v>
      </c>
      <c r="J139" s="10">
        <v>3</v>
      </c>
      <c r="K139" s="10">
        <v>45</v>
      </c>
      <c r="L139" s="3">
        <f t="shared" si="101"/>
        <v>2.1711477044010035E-2</v>
      </c>
      <c r="M139" s="3">
        <f t="shared" si="102"/>
        <v>2.6053441214762454E-7</v>
      </c>
      <c r="N139" s="22">
        <f t="shared" si="103"/>
        <v>2.6053441214762452E-11</v>
      </c>
    </row>
    <row r="140" spans="1:17">
      <c r="D140" s="13">
        <f>D139</f>
        <v>9.4</v>
      </c>
      <c r="E140" s="10">
        <f>E139</f>
        <v>3</v>
      </c>
      <c r="F140" s="13">
        <f t="shared" ref="F140:I140" si="108">F139</f>
        <v>15.7</v>
      </c>
      <c r="G140" s="13">
        <f t="shared" si="108"/>
        <v>35.085999999999999</v>
      </c>
      <c r="H140" s="7">
        <f t="shared" si="108"/>
        <v>1.0259388242130199</v>
      </c>
      <c r="I140" s="6">
        <f t="shared" si="108"/>
        <v>1.2077198291640719E-2</v>
      </c>
      <c r="J140" s="10">
        <v>3</v>
      </c>
      <c r="K140" s="10">
        <v>46</v>
      </c>
      <c r="L140" s="3">
        <f t="shared" si="101"/>
        <v>2.1239488412618513E-2</v>
      </c>
      <c r="M140" s="3">
        <f t="shared" si="102"/>
        <v>2.5487062057919788E-7</v>
      </c>
      <c r="N140" s="22">
        <f t="shared" si="103"/>
        <v>2.5487062057919788E-11</v>
      </c>
    </row>
    <row r="141" spans="1:17">
      <c r="A141" s="11" t="s">
        <v>69</v>
      </c>
      <c r="B141" s="11" t="s">
        <v>86</v>
      </c>
      <c r="C141" s="12">
        <v>43026</v>
      </c>
      <c r="D141" s="11">
        <v>9</v>
      </c>
      <c r="E141" s="11">
        <v>3</v>
      </c>
      <c r="F141" s="11">
        <v>15.7</v>
      </c>
      <c r="G141" s="11">
        <v>35.085999999999999</v>
      </c>
      <c r="H141" s="14">
        <f>1.00092+0.000773*G141+(-0.0000254*F141^1.5)+(-0.00000212*F141^2)</f>
        <v>1.0259388242130199</v>
      </c>
      <c r="I141" s="15">
        <f>(1.80109+(-0.06975*F141)+(0.0067*F141^1.5)+(0.00242*G141))*0.01</f>
        <v>1.2077198291640719E-2</v>
      </c>
      <c r="J141" s="11">
        <v>3</v>
      </c>
      <c r="K141" s="11">
        <v>46</v>
      </c>
      <c r="L141" s="3">
        <f t="shared" si="101"/>
        <v>2.0335680395060278E-2</v>
      </c>
      <c r="M141" s="3">
        <f t="shared" si="102"/>
        <v>2.4402506225667881E-7</v>
      </c>
      <c r="N141" s="22">
        <f t="shared" si="103"/>
        <v>2.440250622566788E-11</v>
      </c>
      <c r="O141" s="21">
        <f>(((E141*$H$5)/1000)*9.81)*10000</f>
        <v>301.93379596589182</v>
      </c>
      <c r="P141" s="23">
        <f>AVERAGE(N141:N144)</f>
        <v>2.4815376911809229E-11</v>
      </c>
      <c r="Q141" s="23">
        <f>STDEV(N141:N144)</f>
        <v>5.2995341803218366E-13</v>
      </c>
    </row>
    <row r="142" spans="1:17">
      <c r="D142" s="13">
        <f>D141</f>
        <v>9</v>
      </c>
      <c r="E142" s="10">
        <v>3</v>
      </c>
      <c r="F142" s="13">
        <f t="shared" ref="F142:I142" si="109">F141</f>
        <v>15.7</v>
      </c>
      <c r="G142" s="13">
        <f t="shared" si="109"/>
        <v>35.085999999999999</v>
      </c>
      <c r="H142" s="7">
        <f t="shared" si="109"/>
        <v>1.0259388242130199</v>
      </c>
      <c r="I142" s="6">
        <f t="shared" si="109"/>
        <v>1.2077198291640719E-2</v>
      </c>
      <c r="J142" s="10">
        <v>3</v>
      </c>
      <c r="K142" s="10">
        <v>44</v>
      </c>
      <c r="L142" s="3">
        <f t="shared" si="101"/>
        <v>2.1260029503926654E-2</v>
      </c>
      <c r="M142" s="3">
        <f t="shared" si="102"/>
        <v>2.5511711054107334E-7</v>
      </c>
      <c r="N142" s="22">
        <f t="shared" si="103"/>
        <v>2.5511711054107335E-11</v>
      </c>
    </row>
    <row r="143" spans="1:17">
      <c r="D143" s="13">
        <f>D142</f>
        <v>9</v>
      </c>
      <c r="E143" s="10">
        <f>E142</f>
        <v>3</v>
      </c>
      <c r="F143" s="13">
        <f t="shared" ref="F143:I143" si="110">F142</f>
        <v>15.7</v>
      </c>
      <c r="G143" s="13">
        <f t="shared" si="110"/>
        <v>35.085999999999999</v>
      </c>
      <c r="H143" s="7">
        <f t="shared" si="110"/>
        <v>1.0259388242130199</v>
      </c>
      <c r="I143" s="6">
        <f t="shared" si="110"/>
        <v>1.2077198291640719E-2</v>
      </c>
      <c r="J143" s="10">
        <v>3</v>
      </c>
      <c r="K143" s="10">
        <v>46</v>
      </c>
      <c r="L143" s="3">
        <f t="shared" si="101"/>
        <v>2.0335680395060278E-2</v>
      </c>
      <c r="M143" s="3">
        <f t="shared" si="102"/>
        <v>2.4402506225667881E-7</v>
      </c>
      <c r="N143" s="22">
        <f t="shared" si="103"/>
        <v>2.440250622566788E-11</v>
      </c>
    </row>
    <row r="144" spans="1:17">
      <c r="D144" s="13">
        <f>D143</f>
        <v>9</v>
      </c>
      <c r="E144" s="10">
        <f>E143</f>
        <v>3</v>
      </c>
      <c r="F144" s="13">
        <f t="shared" ref="F144:I144" si="111">F143</f>
        <v>15.7</v>
      </c>
      <c r="G144" s="13">
        <f t="shared" si="111"/>
        <v>35.085999999999999</v>
      </c>
      <c r="H144" s="7">
        <f t="shared" si="111"/>
        <v>1.0259388242130199</v>
      </c>
      <c r="I144" s="6">
        <f t="shared" si="111"/>
        <v>1.2077198291640719E-2</v>
      </c>
      <c r="J144" s="10">
        <v>3</v>
      </c>
      <c r="K144" s="10">
        <v>45</v>
      </c>
      <c r="L144" s="3">
        <f t="shared" si="101"/>
        <v>2.0787584403839394E-2</v>
      </c>
      <c r="M144" s="3">
        <f t="shared" si="102"/>
        <v>2.4944784141793834E-7</v>
      </c>
      <c r="N144" s="22">
        <f t="shared" si="103"/>
        <v>2.4944784141793833E-11</v>
      </c>
    </row>
    <row r="145" spans="1:17">
      <c r="A145" s="11" t="s">
        <v>68</v>
      </c>
      <c r="B145" s="11" t="s">
        <v>86</v>
      </c>
      <c r="C145" s="12">
        <v>43026</v>
      </c>
      <c r="D145" s="11">
        <v>8</v>
      </c>
      <c r="E145" s="11">
        <v>3</v>
      </c>
      <c r="F145" s="11">
        <v>15.7</v>
      </c>
      <c r="G145" s="11">
        <v>35.085999999999999</v>
      </c>
      <c r="H145" s="14">
        <f>1.00092+0.000773*G145+(-0.0000254*F145^1.5)+(-0.00000212*F145^2)</f>
        <v>1.0259388242130199</v>
      </c>
      <c r="I145" s="15">
        <f>(1.80109+(-0.06975*F145)+(0.0067*F145^1.5)+(0.00242*G145))*0.01</f>
        <v>1.2077198291640719E-2</v>
      </c>
      <c r="J145" s="11">
        <v>3</v>
      </c>
      <c r="K145" s="11">
        <v>38</v>
      </c>
      <c r="L145" s="3">
        <f t="shared" si="101"/>
        <v>2.1881667793515153E-2</v>
      </c>
      <c r="M145" s="3">
        <f t="shared" si="102"/>
        <v>2.6257667517677723E-7</v>
      </c>
      <c r="N145" s="22">
        <f t="shared" si="103"/>
        <v>2.6257667517677721E-11</v>
      </c>
      <c r="O145" s="21">
        <f>(((E145*$H$5)/1000)*9.81)*10000</f>
        <v>301.93379596589182</v>
      </c>
      <c r="P145" s="23">
        <f>AVERAGE(N145:N148)</f>
        <v>2.5449123487407763E-11</v>
      </c>
      <c r="Q145" s="23">
        <f>STDEV(N145:N148)</f>
        <v>9.6610123276912648E-13</v>
      </c>
    </row>
    <row r="146" spans="1:17">
      <c r="D146" s="13">
        <f>D145</f>
        <v>8</v>
      </c>
      <c r="E146" s="10">
        <v>3</v>
      </c>
      <c r="F146" s="13">
        <f t="shared" ref="F146:I146" si="112">F145</f>
        <v>15.7</v>
      </c>
      <c r="G146" s="13">
        <f t="shared" si="112"/>
        <v>35.085999999999999</v>
      </c>
      <c r="H146" s="7">
        <f t="shared" si="112"/>
        <v>1.0259388242130199</v>
      </c>
      <c r="I146" s="6">
        <f t="shared" si="112"/>
        <v>1.2077198291640719E-2</v>
      </c>
      <c r="J146" s="10">
        <v>3</v>
      </c>
      <c r="K146" s="10">
        <v>38</v>
      </c>
      <c r="L146" s="3">
        <f t="shared" si="101"/>
        <v>2.1881667793515153E-2</v>
      </c>
      <c r="M146" s="3">
        <f t="shared" si="102"/>
        <v>2.6257667517677723E-7</v>
      </c>
      <c r="N146" s="22">
        <f t="shared" si="103"/>
        <v>2.6257667517677721E-11</v>
      </c>
    </row>
    <row r="147" spans="1:17">
      <c r="D147" s="13">
        <f>D146</f>
        <v>8</v>
      </c>
      <c r="E147" s="10">
        <f>E146</f>
        <v>3</v>
      </c>
      <c r="F147" s="13">
        <f t="shared" ref="F147:I147" si="113">F146</f>
        <v>15.7</v>
      </c>
      <c r="G147" s="13">
        <f t="shared" si="113"/>
        <v>35.085999999999999</v>
      </c>
      <c r="H147" s="7">
        <f t="shared" si="113"/>
        <v>1.0259388242130199</v>
      </c>
      <c r="I147" s="6">
        <f t="shared" si="113"/>
        <v>1.2077198291640719E-2</v>
      </c>
      <c r="J147" s="10">
        <v>3</v>
      </c>
      <c r="K147" s="10">
        <v>40</v>
      </c>
      <c r="L147" s="3">
        <f t="shared" si="101"/>
        <v>2.078758440383939E-2</v>
      </c>
      <c r="M147" s="3">
        <f t="shared" si="102"/>
        <v>2.4944784141793829E-7</v>
      </c>
      <c r="N147" s="22">
        <f t="shared" si="103"/>
        <v>2.4944784141793829E-11</v>
      </c>
    </row>
    <row r="148" spans="1:17">
      <c r="D148" s="13">
        <f>D147</f>
        <v>8</v>
      </c>
      <c r="E148" s="10">
        <f>E147</f>
        <v>3</v>
      </c>
      <c r="F148" s="13">
        <f t="shared" ref="F148:I148" si="114">F147</f>
        <v>15.7</v>
      </c>
      <c r="G148" s="13">
        <f t="shared" si="114"/>
        <v>35.085999999999999</v>
      </c>
      <c r="H148" s="7">
        <f t="shared" si="114"/>
        <v>1.0259388242130199</v>
      </c>
      <c r="I148" s="6">
        <f t="shared" si="114"/>
        <v>1.2077198291640719E-2</v>
      </c>
      <c r="J148" s="10">
        <v>3</v>
      </c>
      <c r="K148" s="10">
        <v>41</v>
      </c>
      <c r="L148" s="3">
        <f t="shared" si="101"/>
        <v>2.0280570150087211E-2</v>
      </c>
      <c r="M148" s="3">
        <f t="shared" si="102"/>
        <v>2.4336374772481786E-7</v>
      </c>
      <c r="N148" s="22">
        <f t="shared" si="103"/>
        <v>2.4336374772481786E-11</v>
      </c>
    </row>
    <row r="149" spans="1:17">
      <c r="A149" s="11" t="s">
        <v>45</v>
      </c>
      <c r="B149" s="11" t="s">
        <v>86</v>
      </c>
      <c r="C149" s="12">
        <v>43026</v>
      </c>
      <c r="D149" s="11">
        <v>9</v>
      </c>
      <c r="E149" s="11">
        <v>3</v>
      </c>
      <c r="F149" s="11">
        <v>15.7</v>
      </c>
      <c r="G149" s="11">
        <v>35.085999999999999</v>
      </c>
      <c r="H149" s="14">
        <f>1.00092+0.000773*G149+(-0.0000254*F149^1.5)+(-0.00000212*F149^2)</f>
        <v>1.0259388242130199</v>
      </c>
      <c r="I149" s="15">
        <f>(1.80109+(-0.06975*F149)+(0.0067*F149^1.5)+(0.00242*G149))*0.01</f>
        <v>1.2077198291640719E-2</v>
      </c>
      <c r="J149" s="11">
        <v>3</v>
      </c>
      <c r="K149" s="11">
        <v>47</v>
      </c>
      <c r="L149" s="3">
        <f t="shared" si="101"/>
        <v>1.9903006344101547E-2</v>
      </c>
      <c r="M149" s="3">
        <f t="shared" si="102"/>
        <v>2.3883303965547289E-7</v>
      </c>
      <c r="N149" s="22">
        <f t="shared" si="103"/>
        <v>2.3883303965547288E-11</v>
      </c>
      <c r="O149" s="21">
        <f>(((E149*$H$5)/1000)*9.81)*10000</f>
        <v>301.93379596589182</v>
      </c>
      <c r="P149" s="23">
        <f>AVERAGE(N149:N152)</f>
        <v>2.4295814094563556E-11</v>
      </c>
      <c r="Q149" s="23">
        <f>STDEV(N149:N152)</f>
        <v>9.1071344743435396E-13</v>
      </c>
    </row>
    <row r="150" spans="1:17">
      <c r="D150" s="13">
        <f>D149</f>
        <v>9</v>
      </c>
      <c r="E150" s="10">
        <v>3</v>
      </c>
      <c r="F150" s="13">
        <f t="shared" ref="F150:I150" si="115">F149</f>
        <v>15.7</v>
      </c>
      <c r="G150" s="13">
        <f t="shared" si="115"/>
        <v>35.085999999999999</v>
      </c>
      <c r="H150" s="7">
        <f t="shared" si="115"/>
        <v>1.0259388242130199</v>
      </c>
      <c r="I150" s="6">
        <f t="shared" si="115"/>
        <v>1.2077198291640719E-2</v>
      </c>
      <c r="J150" s="10">
        <v>3</v>
      </c>
      <c r="K150" s="10">
        <v>48</v>
      </c>
      <c r="L150" s="3">
        <f t="shared" si="101"/>
        <v>1.9488360378599429E-2</v>
      </c>
      <c r="M150" s="3">
        <f t="shared" si="102"/>
        <v>2.3385735132931715E-7</v>
      </c>
      <c r="N150" s="22">
        <f t="shared" si="103"/>
        <v>2.3385735132931714E-11</v>
      </c>
    </row>
    <row r="151" spans="1:17">
      <c r="D151" s="13">
        <f>D150</f>
        <v>9</v>
      </c>
      <c r="E151" s="10">
        <f>E150</f>
        <v>3</v>
      </c>
      <c r="F151" s="13">
        <f t="shared" ref="F151:I151" si="116">F150</f>
        <v>15.7</v>
      </c>
      <c r="G151" s="13">
        <f t="shared" si="116"/>
        <v>35.085999999999999</v>
      </c>
      <c r="H151" s="7">
        <f t="shared" si="116"/>
        <v>1.0259388242130199</v>
      </c>
      <c r="I151" s="6">
        <f t="shared" si="116"/>
        <v>1.2077198291640719E-2</v>
      </c>
      <c r="J151" s="10">
        <v>3</v>
      </c>
      <c r="K151" s="10">
        <v>46</v>
      </c>
      <c r="L151" s="3">
        <f t="shared" si="101"/>
        <v>2.0335680395060278E-2</v>
      </c>
      <c r="M151" s="3">
        <f t="shared" si="102"/>
        <v>2.4402506225667881E-7</v>
      </c>
      <c r="N151" s="22">
        <f t="shared" si="103"/>
        <v>2.440250622566788E-11</v>
      </c>
    </row>
    <row r="152" spans="1:17">
      <c r="D152" s="13">
        <f>D151</f>
        <v>9</v>
      </c>
      <c r="E152" s="10">
        <f>E151</f>
        <v>3</v>
      </c>
      <c r="F152" s="13">
        <f t="shared" ref="F152:I152" si="117">F151</f>
        <v>15.7</v>
      </c>
      <c r="G152" s="13">
        <f t="shared" si="117"/>
        <v>35.085999999999999</v>
      </c>
      <c r="H152" s="7">
        <f t="shared" si="117"/>
        <v>1.0259388242130199</v>
      </c>
      <c r="I152" s="6">
        <f t="shared" si="117"/>
        <v>1.2077198291640719E-2</v>
      </c>
      <c r="J152" s="10">
        <v>3</v>
      </c>
      <c r="K152" s="10">
        <v>44</v>
      </c>
      <c r="L152" s="3">
        <f t="shared" si="101"/>
        <v>2.1260029503926654E-2</v>
      </c>
      <c r="M152" s="3">
        <f t="shared" si="102"/>
        <v>2.5511711054107334E-7</v>
      </c>
      <c r="N152" s="22">
        <f t="shared" si="103"/>
        <v>2.5511711054107335E-11</v>
      </c>
    </row>
    <row r="153" spans="1:17">
      <c r="A153" s="11" t="s">
        <v>78</v>
      </c>
      <c r="B153" s="11" t="s">
        <v>86</v>
      </c>
      <c r="C153" s="12">
        <v>43026</v>
      </c>
      <c r="D153" s="11">
        <v>8.5</v>
      </c>
      <c r="E153" s="11">
        <v>3</v>
      </c>
      <c r="F153" s="11">
        <v>15.7</v>
      </c>
      <c r="G153" s="11">
        <v>35.085999999999999</v>
      </c>
      <c r="H153" s="14">
        <f>1.00092+0.000773*G153+(-0.0000254*F153^1.5)+(-0.00000212*F153^2)</f>
        <v>1.0259388242130199</v>
      </c>
      <c r="I153" s="15">
        <f>(1.80109+(-0.06975*F153)+(0.0067*F153^1.5)+(0.00242*G153))*0.01</f>
        <v>1.2077198291640719E-2</v>
      </c>
      <c r="J153" s="11">
        <v>3</v>
      </c>
      <c r="K153" s="11">
        <v>115</v>
      </c>
      <c r="L153" s="3">
        <f t="shared" si="101"/>
        <v>7.6823681492449924E-3</v>
      </c>
      <c r="M153" s="3">
        <f t="shared" si="102"/>
        <v>9.2187245741411981E-8</v>
      </c>
      <c r="N153" s="22">
        <f t="shared" si="103"/>
        <v>9.2187245741411986E-12</v>
      </c>
      <c r="O153" s="21">
        <f>(((E153*$H$5)/1000)*9.81)*10000</f>
        <v>301.93379596589182</v>
      </c>
      <c r="P153" s="23">
        <f>AVERAGE(N153:N156)</f>
        <v>9.4935605303338E-12</v>
      </c>
      <c r="Q153" s="23">
        <f>STDEV(N153:N156)</f>
        <v>2.9468835999159291E-13</v>
      </c>
    </row>
    <row r="154" spans="1:17">
      <c r="D154" s="13">
        <f>D153</f>
        <v>8.5</v>
      </c>
      <c r="E154" s="10">
        <v>3</v>
      </c>
      <c r="F154" s="13">
        <f t="shared" ref="F154:I154" si="118">F153</f>
        <v>15.7</v>
      </c>
      <c r="G154" s="13">
        <f t="shared" si="118"/>
        <v>35.085999999999999</v>
      </c>
      <c r="H154" s="7">
        <f t="shared" si="118"/>
        <v>1.0259388242130199</v>
      </c>
      <c r="I154" s="6">
        <f t="shared" si="118"/>
        <v>1.2077198291640719E-2</v>
      </c>
      <c r="J154" s="10">
        <v>3</v>
      </c>
      <c r="K154" s="10">
        <v>112</v>
      </c>
      <c r="L154" s="3">
        <f t="shared" si="101"/>
        <v>7.8881458675283418E-3</v>
      </c>
      <c r="M154" s="3">
        <f t="shared" si="102"/>
        <v>9.4656546966628394E-8</v>
      </c>
      <c r="N154" s="22">
        <f t="shared" si="103"/>
        <v>9.4656546966628396E-12</v>
      </c>
    </row>
    <row r="155" spans="1:17">
      <c r="D155" s="13">
        <f>D154</f>
        <v>8.5</v>
      </c>
      <c r="E155" s="10">
        <f>E154</f>
        <v>3</v>
      </c>
      <c r="F155" s="13">
        <f t="shared" ref="F155:I155" si="119">F154</f>
        <v>15.7</v>
      </c>
      <c r="G155" s="13">
        <f t="shared" si="119"/>
        <v>35.085999999999999</v>
      </c>
      <c r="H155" s="7">
        <f t="shared" si="119"/>
        <v>1.0259388242130199</v>
      </c>
      <c r="I155" s="6">
        <f t="shared" si="119"/>
        <v>1.2077198291640719E-2</v>
      </c>
      <c r="J155" s="10">
        <v>3</v>
      </c>
      <c r="K155" s="10">
        <v>107</v>
      </c>
      <c r="L155" s="3">
        <f t="shared" si="101"/>
        <v>8.2567508146091043E-3</v>
      </c>
      <c r="M155" s="3">
        <f t="shared" si="102"/>
        <v>9.9079750095910074E-8</v>
      </c>
      <c r="N155" s="22">
        <f t="shared" si="103"/>
        <v>9.9079750095910076E-12</v>
      </c>
    </row>
    <row r="156" spans="1:17">
      <c r="D156" s="13">
        <f>D155</f>
        <v>8.5</v>
      </c>
      <c r="E156" s="10">
        <f>E155</f>
        <v>3</v>
      </c>
      <c r="F156" s="13">
        <f t="shared" ref="F156:I156" si="120">F155</f>
        <v>15.7</v>
      </c>
      <c r="G156" s="13">
        <f t="shared" si="120"/>
        <v>35.085999999999999</v>
      </c>
      <c r="H156" s="7">
        <f t="shared" si="120"/>
        <v>1.0259388242130199</v>
      </c>
      <c r="I156" s="6">
        <f t="shared" si="120"/>
        <v>1.2077198291640719E-2</v>
      </c>
      <c r="J156" s="10">
        <v>3</v>
      </c>
      <c r="K156" s="10">
        <v>113</v>
      </c>
      <c r="L156" s="3">
        <f t="shared" si="101"/>
        <v>7.8183392669307454E-3</v>
      </c>
      <c r="M156" s="3">
        <f t="shared" si="102"/>
        <v>9.3818878409401591E-8</v>
      </c>
      <c r="N156" s="22">
        <f t="shared" si="103"/>
        <v>9.381887840940159E-12</v>
      </c>
    </row>
    <row r="157" spans="1:17">
      <c r="A157" s="11" t="s">
        <v>77</v>
      </c>
      <c r="B157" s="11" t="s">
        <v>86</v>
      </c>
      <c r="C157" s="12">
        <v>43026</v>
      </c>
      <c r="D157" s="11">
        <v>8</v>
      </c>
      <c r="E157" s="11">
        <v>3</v>
      </c>
      <c r="F157" s="11">
        <v>15.7</v>
      </c>
      <c r="G157" s="11">
        <v>35.085999999999999</v>
      </c>
      <c r="H157" s="14">
        <f>1.00092+0.000773*G157+(-0.0000254*F157^1.5)+(-0.00000212*F157^2)</f>
        <v>1.0259388242130199</v>
      </c>
      <c r="I157" s="15">
        <f>(1.80109+(-0.06975*F157)+(0.0067*F157^1.5)+(0.00242*G157))*0.01</f>
        <v>1.2077198291640719E-2</v>
      </c>
      <c r="J157" s="11">
        <v>3</v>
      </c>
      <c r="K157" s="11">
        <v>78</v>
      </c>
      <c r="L157" s="3">
        <f t="shared" si="101"/>
        <v>1.0660299694276613E-2</v>
      </c>
      <c r="M157" s="3">
        <f t="shared" si="102"/>
        <v>1.279219699579171E-7</v>
      </c>
      <c r="N157" s="22">
        <f t="shared" si="103"/>
        <v>1.2792196995791709E-11</v>
      </c>
      <c r="O157" s="21">
        <f>(((E157*$H$5)/1000)*9.81)*10000</f>
        <v>301.93379596589182</v>
      </c>
      <c r="P157" s="23">
        <f>AVERAGE(N157:N160)</f>
        <v>1.3104157760644191E-11</v>
      </c>
      <c r="Q157" s="23">
        <f>STDEV(N157:N160)</f>
        <v>5.6533638835212268E-13</v>
      </c>
    </row>
    <row r="158" spans="1:17">
      <c r="D158" s="13">
        <f>D157</f>
        <v>8</v>
      </c>
      <c r="E158" s="10">
        <v>3</v>
      </c>
      <c r="F158" s="13">
        <f t="shared" ref="F158:I158" si="121">F157</f>
        <v>15.7</v>
      </c>
      <c r="G158" s="13">
        <f t="shared" si="121"/>
        <v>35.085999999999999</v>
      </c>
      <c r="H158" s="7">
        <f t="shared" si="121"/>
        <v>1.0259388242130199</v>
      </c>
      <c r="I158" s="6">
        <f t="shared" si="121"/>
        <v>1.2077198291640719E-2</v>
      </c>
      <c r="J158" s="10">
        <v>3</v>
      </c>
      <c r="K158" s="10">
        <v>80</v>
      </c>
      <c r="L158" s="3">
        <f t="shared" si="101"/>
        <v>1.0393792201919695E-2</v>
      </c>
      <c r="M158" s="3">
        <f t="shared" si="102"/>
        <v>1.2472392070896914E-7</v>
      </c>
      <c r="N158" s="22">
        <f t="shared" si="103"/>
        <v>1.2472392070896915E-11</v>
      </c>
    </row>
    <row r="159" spans="1:17">
      <c r="D159" s="13">
        <f>D158</f>
        <v>8</v>
      </c>
      <c r="E159" s="10">
        <f>E158</f>
        <v>3</v>
      </c>
      <c r="F159" s="13">
        <f t="shared" ref="F159:I159" si="122">F158</f>
        <v>15.7</v>
      </c>
      <c r="G159" s="13">
        <f t="shared" si="122"/>
        <v>35.085999999999999</v>
      </c>
      <c r="H159" s="7">
        <f t="shared" si="122"/>
        <v>1.0259388242130199</v>
      </c>
      <c r="I159" s="6">
        <f t="shared" si="122"/>
        <v>1.2077198291640719E-2</v>
      </c>
      <c r="J159" s="10">
        <v>3</v>
      </c>
      <c r="K159" s="10">
        <v>73</v>
      </c>
      <c r="L159" s="3">
        <f t="shared" si="101"/>
        <v>1.1390457207583228E-2</v>
      </c>
      <c r="M159" s="3">
        <f t="shared" si="102"/>
        <v>1.36683748722158E-7</v>
      </c>
      <c r="N159" s="22">
        <f t="shared" si="103"/>
        <v>1.36683748722158E-11</v>
      </c>
    </row>
    <row r="160" spans="1:17">
      <c r="D160" s="13">
        <f>D159</f>
        <v>8</v>
      </c>
      <c r="E160" s="10">
        <f>E159</f>
        <v>3</v>
      </c>
      <c r="F160" s="13">
        <f t="shared" ref="F160:I160" si="123">F159</f>
        <v>15.7</v>
      </c>
      <c r="G160" s="13">
        <f t="shared" si="123"/>
        <v>35.085999999999999</v>
      </c>
      <c r="H160" s="7">
        <f t="shared" si="123"/>
        <v>1.0259388242130199</v>
      </c>
      <c r="I160" s="6">
        <f t="shared" si="123"/>
        <v>1.2077198291640719E-2</v>
      </c>
      <c r="J160" s="10">
        <v>3</v>
      </c>
      <c r="K160" s="10">
        <v>74</v>
      </c>
      <c r="L160" s="3">
        <f t="shared" si="101"/>
        <v>1.1236532110183457E-2</v>
      </c>
      <c r="M160" s="3">
        <f t="shared" si="102"/>
        <v>1.3483667103672343E-7</v>
      </c>
      <c r="N160" s="22">
        <f t="shared" si="103"/>
        <v>1.3483667103672343E-11</v>
      </c>
    </row>
    <row r="161" spans="1:17">
      <c r="A161" s="11" t="s">
        <v>83</v>
      </c>
      <c r="B161" s="11" t="s">
        <v>86</v>
      </c>
      <c r="C161" s="12">
        <v>43026</v>
      </c>
      <c r="D161" s="11">
        <v>6.5</v>
      </c>
      <c r="E161" s="11">
        <v>3</v>
      </c>
      <c r="F161" s="11">
        <v>15.7</v>
      </c>
      <c r="G161" s="11">
        <v>35.085999999999999</v>
      </c>
      <c r="H161" s="14">
        <f>1.00092+0.000773*G161+(-0.0000254*F161^1.5)+(-0.00000212*F161^2)</f>
        <v>1.0259388242130199</v>
      </c>
      <c r="I161" s="15">
        <f>(1.80109+(-0.06975*F161)+(0.0067*F161^1.5)+(0.00242*G161))*0.01</f>
        <v>1.2077198291640719E-2</v>
      </c>
      <c r="J161" s="11">
        <v>3</v>
      </c>
      <c r="K161" s="11">
        <v>70</v>
      </c>
      <c r="L161" s="3">
        <f t="shared" si="101"/>
        <v>9.651378473211146E-3</v>
      </c>
      <c r="M161" s="3">
        <f t="shared" si="102"/>
        <v>1.1581506922975707E-7</v>
      </c>
      <c r="N161" s="22">
        <f t="shared" si="103"/>
        <v>1.1581506922975707E-11</v>
      </c>
      <c r="O161" s="21">
        <f>(((E161*$H$5)/1000)*9.81)*10000</f>
        <v>301.93379596589182</v>
      </c>
      <c r="P161" s="23">
        <f>AVERAGE(N161:N164)</f>
        <v>1.1716204346642413E-11</v>
      </c>
      <c r="Q161" s="23">
        <f>STDEV(N161:N164)</f>
        <v>3.858805736879627E-13</v>
      </c>
    </row>
    <row r="162" spans="1:17">
      <c r="D162" s="13">
        <f>D161</f>
        <v>6.5</v>
      </c>
      <c r="E162" s="10">
        <v>3</v>
      </c>
      <c r="F162" s="13">
        <f t="shared" ref="F162:I162" si="124">F161</f>
        <v>15.7</v>
      </c>
      <c r="G162" s="13">
        <f t="shared" si="124"/>
        <v>35.085999999999999</v>
      </c>
      <c r="H162" s="7">
        <f t="shared" si="124"/>
        <v>1.0259388242130199</v>
      </c>
      <c r="I162" s="6">
        <f t="shared" si="124"/>
        <v>1.2077198291640719E-2</v>
      </c>
      <c r="J162" s="10">
        <v>3</v>
      </c>
      <c r="K162" s="10">
        <v>66</v>
      </c>
      <c r="L162" s="3">
        <f t="shared" si="101"/>
        <v>1.0236310501890611E-2</v>
      </c>
      <c r="M162" s="3">
        <f t="shared" si="102"/>
        <v>1.2283416433459086E-7</v>
      </c>
      <c r="N162" s="22">
        <f t="shared" si="103"/>
        <v>1.2283416433459087E-11</v>
      </c>
    </row>
    <row r="163" spans="1:17">
      <c r="D163" s="13">
        <f>D162</f>
        <v>6.5</v>
      </c>
      <c r="E163" s="10">
        <f>E162</f>
        <v>3</v>
      </c>
      <c r="F163" s="13">
        <f t="shared" ref="F163:I163" si="125">F162</f>
        <v>15.7</v>
      </c>
      <c r="G163" s="13">
        <f t="shared" si="125"/>
        <v>35.085999999999999</v>
      </c>
      <c r="H163" s="7">
        <f t="shared" si="125"/>
        <v>1.0259388242130199</v>
      </c>
      <c r="I163" s="6">
        <f t="shared" si="125"/>
        <v>1.2077198291640719E-2</v>
      </c>
      <c r="J163" s="10">
        <v>3</v>
      </c>
      <c r="K163" s="10">
        <v>70</v>
      </c>
      <c r="L163" s="3">
        <f t="shared" si="101"/>
        <v>9.651378473211146E-3</v>
      </c>
      <c r="M163" s="3">
        <f t="shared" si="102"/>
        <v>1.1581506922975707E-7</v>
      </c>
      <c r="N163" s="22">
        <f t="shared" si="103"/>
        <v>1.1581506922975707E-11</v>
      </c>
    </row>
    <row r="164" spans="1:17">
      <c r="D164" s="13">
        <f>D163</f>
        <v>6.5</v>
      </c>
      <c r="E164" s="10">
        <f>E163</f>
        <v>3</v>
      </c>
      <c r="F164" s="13">
        <f t="shared" ref="F164:I164" si="126">F163</f>
        <v>15.7</v>
      </c>
      <c r="G164" s="13">
        <f t="shared" si="126"/>
        <v>35.085999999999999</v>
      </c>
      <c r="H164" s="7">
        <f t="shared" si="126"/>
        <v>1.0259388242130199</v>
      </c>
      <c r="I164" s="6">
        <f t="shared" si="126"/>
        <v>1.2077198291640719E-2</v>
      </c>
      <c r="J164" s="10">
        <v>3</v>
      </c>
      <c r="K164" s="10">
        <v>71</v>
      </c>
      <c r="L164" s="3">
        <f t="shared" si="101"/>
        <v>9.515443565137751E-3</v>
      </c>
      <c r="M164" s="3">
        <f t="shared" si="102"/>
        <v>1.141838710715915E-7</v>
      </c>
      <c r="N164" s="22">
        <f t="shared" si="103"/>
        <v>1.141838710715915E-11</v>
      </c>
    </row>
    <row r="165" spans="1:17">
      <c r="A165" s="11" t="s">
        <v>74</v>
      </c>
      <c r="B165" s="11" t="s">
        <v>86</v>
      </c>
      <c r="C165" s="12">
        <v>43026</v>
      </c>
      <c r="D165" s="11">
        <v>8.3000000000000007</v>
      </c>
      <c r="E165" s="11">
        <v>3</v>
      </c>
      <c r="F165" s="11">
        <v>15.7</v>
      </c>
      <c r="G165" s="11">
        <v>35.085999999999999</v>
      </c>
      <c r="H165" s="14">
        <f>1.00092+0.000773*G165+(-0.0000254*F165^1.5)+(-0.00000212*F165^2)</f>
        <v>1.0259388242130199</v>
      </c>
      <c r="I165" s="15">
        <f>(1.80109+(-0.06975*F165)+(0.0067*F165^1.5)+(0.00242*G165))*0.01</f>
        <v>1.2077198291640719E-2</v>
      </c>
      <c r="J165" s="11">
        <v>3</v>
      </c>
      <c r="K165" s="11">
        <v>39</v>
      </c>
      <c r="L165" s="3">
        <f t="shared" si="101"/>
        <v>2.2120121865623975E-2</v>
      </c>
      <c r="M165" s="3">
        <f t="shared" si="102"/>
        <v>2.6543808766267805E-7</v>
      </c>
      <c r="N165" s="22">
        <f t="shared" si="103"/>
        <v>2.6543808766267805E-11</v>
      </c>
      <c r="O165" s="21">
        <f>(((E165*$H$5)/1000)*9.81)*10000</f>
        <v>301.93379596589182</v>
      </c>
      <c r="P165" s="23">
        <f>AVERAGE(N165:N168)</f>
        <v>2.7954373639781651E-11</v>
      </c>
      <c r="Q165" s="23">
        <f>STDEV(N165:N168)</f>
        <v>2.4601967605279466E-12</v>
      </c>
    </row>
    <row r="166" spans="1:17">
      <c r="D166" s="13">
        <f>D165</f>
        <v>8.3000000000000007</v>
      </c>
      <c r="E166" s="10">
        <v>3</v>
      </c>
      <c r="F166" s="13">
        <f t="shared" ref="F166:I166" si="127">F165</f>
        <v>15.7</v>
      </c>
      <c r="G166" s="13">
        <f t="shared" si="127"/>
        <v>35.085999999999999</v>
      </c>
      <c r="H166" s="7">
        <f t="shared" si="127"/>
        <v>1.0259388242130199</v>
      </c>
      <c r="I166" s="6">
        <f t="shared" si="127"/>
        <v>1.2077198291640719E-2</v>
      </c>
      <c r="J166" s="10">
        <v>3</v>
      </c>
      <c r="K166" s="10">
        <v>41</v>
      </c>
      <c r="L166" s="3">
        <f t="shared" si="101"/>
        <v>2.1041091530715483E-2</v>
      </c>
      <c r="M166" s="3">
        <f t="shared" si="102"/>
        <v>2.5248988826449856E-7</v>
      </c>
      <c r="N166" s="22">
        <f t="shared" si="103"/>
        <v>2.5248988826449854E-11</v>
      </c>
    </row>
    <row r="167" spans="1:17">
      <c r="D167" s="13">
        <f>D166</f>
        <v>8.3000000000000007</v>
      </c>
      <c r="E167" s="10">
        <f>E166</f>
        <v>3</v>
      </c>
      <c r="F167" s="13">
        <f t="shared" ref="F167:I167" si="128">F166</f>
        <v>15.7</v>
      </c>
      <c r="G167" s="13">
        <f t="shared" si="128"/>
        <v>35.085999999999999</v>
      </c>
      <c r="H167" s="7">
        <f t="shared" si="128"/>
        <v>1.0259388242130199</v>
      </c>
      <c r="I167" s="6">
        <f t="shared" si="128"/>
        <v>1.2077198291640719E-2</v>
      </c>
      <c r="J167" s="10">
        <v>3</v>
      </c>
      <c r="K167" s="10">
        <v>35</v>
      </c>
      <c r="L167" s="3">
        <f t="shared" si="101"/>
        <v>2.4648135793123853E-2</v>
      </c>
      <c r="M167" s="3">
        <f t="shared" si="102"/>
        <v>2.9577386910984118E-7</v>
      </c>
      <c r="N167" s="22">
        <f t="shared" si="103"/>
        <v>2.9577386910984115E-11</v>
      </c>
    </row>
    <row r="168" spans="1:17">
      <c r="D168" s="13">
        <f>D167</f>
        <v>8.3000000000000007</v>
      </c>
      <c r="E168" s="10">
        <f>E167</f>
        <v>3</v>
      </c>
      <c r="F168" s="13">
        <f t="shared" ref="F168:I168" si="129">F167</f>
        <v>15.7</v>
      </c>
      <c r="G168" s="13">
        <f t="shared" si="129"/>
        <v>35.085999999999999</v>
      </c>
      <c r="H168" s="7">
        <f t="shared" si="129"/>
        <v>1.0259388242130199</v>
      </c>
      <c r="I168" s="6">
        <f t="shared" si="129"/>
        <v>1.2077198291640719E-2</v>
      </c>
      <c r="J168" s="10">
        <v>3</v>
      </c>
      <c r="K168" s="10">
        <v>34</v>
      </c>
      <c r="L168" s="3">
        <f t="shared" si="101"/>
        <v>2.5373080963509848E-2</v>
      </c>
      <c r="M168" s="3">
        <f t="shared" si="102"/>
        <v>3.0447310055424822E-7</v>
      </c>
      <c r="N168" s="22">
        <f t="shared" si="103"/>
        <v>3.0447310055424824E-11</v>
      </c>
    </row>
    <row r="169" spans="1:17">
      <c r="A169" s="11" t="s">
        <v>85</v>
      </c>
      <c r="B169" s="11" t="s">
        <v>86</v>
      </c>
      <c r="C169" s="12">
        <v>43026</v>
      </c>
      <c r="D169" s="11">
        <v>8.1</v>
      </c>
      <c r="E169" s="11">
        <v>3</v>
      </c>
      <c r="F169" s="11">
        <v>15.7</v>
      </c>
      <c r="G169" s="11">
        <v>35.085999999999999</v>
      </c>
      <c r="H169" s="14">
        <f>1.00092+0.000773*G169+(-0.0000254*F169^1.5)+(-0.00000212*F169^2)</f>
        <v>1.0259388242130199</v>
      </c>
      <c r="I169" s="15">
        <f>(1.80109+(-0.06975*F169)+(0.0067*F169^1.5)+(0.00242*G169))*0.01</f>
        <v>1.2077198291640719E-2</v>
      </c>
      <c r="J169" s="11">
        <v>3</v>
      </c>
      <c r="K169" s="11">
        <v>31</v>
      </c>
      <c r="L169" s="3">
        <f t="shared" si="101"/>
        <v>2.7157973172757914E-2</v>
      </c>
      <c r="M169" s="3">
        <f t="shared" si="102"/>
        <v>3.2589153475569359E-7</v>
      </c>
      <c r="N169" s="22">
        <f t="shared" si="103"/>
        <v>3.2589153475569356E-11</v>
      </c>
      <c r="O169" s="21">
        <f>(((E169*$H$5)/1000)*9.81)*10000</f>
        <v>301.93379596589182</v>
      </c>
      <c r="P169" s="23">
        <f>AVERAGE(N169:N172)</f>
        <v>3.0526466975825976E-11</v>
      </c>
      <c r="Q169" s="23">
        <f>STDEV(N169:N172)</f>
        <v>2.4041728518933432E-12</v>
      </c>
    </row>
    <row r="170" spans="1:17">
      <c r="D170" s="13">
        <f>D169</f>
        <v>8.1</v>
      </c>
      <c r="E170" s="10">
        <v>3</v>
      </c>
      <c r="F170" s="13">
        <f t="shared" ref="F170:I170" si="130">F169</f>
        <v>15.7</v>
      </c>
      <c r="G170" s="13">
        <f t="shared" si="130"/>
        <v>35.085999999999999</v>
      </c>
      <c r="H170" s="7">
        <f t="shared" si="130"/>
        <v>1.0259388242130199</v>
      </c>
      <c r="I170" s="6">
        <f t="shared" si="130"/>
        <v>1.2077198291640719E-2</v>
      </c>
      <c r="J170" s="10">
        <v>3</v>
      </c>
      <c r="K170" s="10">
        <v>31</v>
      </c>
      <c r="L170" s="3">
        <f t="shared" si="101"/>
        <v>2.7157973172757914E-2</v>
      </c>
      <c r="M170" s="3">
        <f t="shared" si="102"/>
        <v>3.2589153475569359E-7</v>
      </c>
      <c r="N170" s="22">
        <f t="shared" si="103"/>
        <v>3.2589153475569356E-11</v>
      </c>
    </row>
    <row r="171" spans="1:17">
      <c r="D171" s="13">
        <f>D170</f>
        <v>8.1</v>
      </c>
      <c r="E171" s="10">
        <f>E170</f>
        <v>3</v>
      </c>
      <c r="F171" s="13">
        <f t="shared" ref="F171:I171" si="131">F170</f>
        <v>15.7</v>
      </c>
      <c r="G171" s="13">
        <f t="shared" si="131"/>
        <v>35.085999999999999</v>
      </c>
      <c r="H171" s="7">
        <f t="shared" si="131"/>
        <v>1.0259388242130199</v>
      </c>
      <c r="I171" s="6">
        <f t="shared" si="131"/>
        <v>1.2077198291640719E-2</v>
      </c>
      <c r="J171" s="10">
        <v>3</v>
      </c>
      <c r="K171" s="10">
        <v>35</v>
      </c>
      <c r="L171" s="3">
        <f t="shared" si="101"/>
        <v>2.405420481015701E-2</v>
      </c>
      <c r="M171" s="3">
        <f t="shared" si="102"/>
        <v>2.8864678792647148E-7</v>
      </c>
      <c r="N171" s="22">
        <f t="shared" si="103"/>
        <v>2.8864678792647147E-11</v>
      </c>
    </row>
    <row r="172" spans="1:17">
      <c r="D172" s="13">
        <f>D171</f>
        <v>8.1</v>
      </c>
      <c r="E172" s="10">
        <f>E171</f>
        <v>3</v>
      </c>
      <c r="F172" s="13">
        <f t="shared" ref="F172:I172" si="132">F171</f>
        <v>15.7</v>
      </c>
      <c r="G172" s="13">
        <f t="shared" si="132"/>
        <v>35.085999999999999</v>
      </c>
      <c r="H172" s="7">
        <f t="shared" si="132"/>
        <v>1.0259388242130199</v>
      </c>
      <c r="I172" s="6">
        <f t="shared" si="132"/>
        <v>1.2077198291640719E-2</v>
      </c>
      <c r="J172" s="10">
        <v>3</v>
      </c>
      <c r="K172" s="10">
        <v>36</v>
      </c>
      <c r="L172" s="3">
        <f t="shared" si="101"/>
        <v>2.3386032454319316E-2</v>
      </c>
      <c r="M172" s="3">
        <f t="shared" si="102"/>
        <v>2.8062882159518057E-7</v>
      </c>
      <c r="N172" s="22">
        <f t="shared" si="103"/>
        <v>2.8062882159518056E-11</v>
      </c>
    </row>
    <row r="173" spans="1:17">
      <c r="A173" s="11" t="s">
        <v>46</v>
      </c>
      <c r="B173" s="11" t="s">
        <v>86</v>
      </c>
      <c r="C173" s="12">
        <v>43026</v>
      </c>
      <c r="D173" s="11">
        <v>9.5</v>
      </c>
      <c r="E173" s="11">
        <v>3</v>
      </c>
      <c r="F173" s="11">
        <v>15.7</v>
      </c>
      <c r="G173" s="11">
        <v>35.085999999999999</v>
      </c>
      <c r="H173" s="14">
        <f>1.00092+0.000773*G173+(-0.0000254*F173^1.5)+(-0.00000212*F173^2)</f>
        <v>1.0259388242130199</v>
      </c>
      <c r="I173" s="15">
        <f>(1.80109+(-0.06975*F173)+(0.0067*F173^1.5)+(0.00242*G173))*0.01</f>
        <v>1.2077198291640719E-2</v>
      </c>
      <c r="J173" s="11">
        <v>3</v>
      </c>
      <c r="K173" s="11">
        <v>36</v>
      </c>
      <c r="L173" s="3">
        <f t="shared" si="101"/>
        <v>2.7428062755065867E-2</v>
      </c>
      <c r="M173" s="3">
        <f t="shared" si="102"/>
        <v>3.2913256853755753E-7</v>
      </c>
      <c r="N173" s="22">
        <f t="shared" si="103"/>
        <v>3.2913256853755753E-11</v>
      </c>
      <c r="O173" s="21">
        <f>(((E173*$H$5)/1000)*9.81)*10000</f>
        <v>301.93379596589182</v>
      </c>
      <c r="P173" s="23">
        <f>AVERAGE(N173:N176)</f>
        <v>2.9730877488976231E-11</v>
      </c>
      <c r="Q173" s="23">
        <f>STDEV(N173:N176)</f>
        <v>2.1462387625086285E-12</v>
      </c>
    </row>
    <row r="174" spans="1:17">
      <c r="D174" s="13">
        <f>D173</f>
        <v>9.5</v>
      </c>
      <c r="E174" s="10">
        <v>3</v>
      </c>
      <c r="F174" s="13">
        <f t="shared" ref="F174:I174" si="133">F173</f>
        <v>15.7</v>
      </c>
      <c r="G174" s="13">
        <f t="shared" si="133"/>
        <v>35.085999999999999</v>
      </c>
      <c r="H174" s="7">
        <f t="shared" si="133"/>
        <v>1.0259388242130199</v>
      </c>
      <c r="I174" s="6">
        <f t="shared" si="133"/>
        <v>1.2077198291640719E-2</v>
      </c>
      <c r="J174" s="10">
        <v>3</v>
      </c>
      <c r="K174" s="10">
        <v>41</v>
      </c>
      <c r="L174" s="3">
        <f t="shared" si="101"/>
        <v>2.4083177053228565E-2</v>
      </c>
      <c r="M174" s="3">
        <f t="shared" si="102"/>
        <v>2.8899445042322122E-7</v>
      </c>
      <c r="N174" s="22">
        <f t="shared" si="103"/>
        <v>2.8899445042322122E-11</v>
      </c>
    </row>
    <row r="175" spans="1:17">
      <c r="D175" s="13">
        <f>D174</f>
        <v>9.5</v>
      </c>
      <c r="E175" s="10">
        <f>E174</f>
        <v>3</v>
      </c>
      <c r="F175" s="13">
        <f t="shared" ref="F175:I175" si="134">F174</f>
        <v>15.7</v>
      </c>
      <c r="G175" s="13">
        <f t="shared" si="134"/>
        <v>35.085999999999999</v>
      </c>
      <c r="H175" s="7">
        <f t="shared" si="134"/>
        <v>1.0259388242130199</v>
      </c>
      <c r="I175" s="6">
        <f t="shared" si="134"/>
        <v>1.2077198291640719E-2</v>
      </c>
      <c r="J175" s="10">
        <v>3</v>
      </c>
      <c r="K175" s="10">
        <v>41</v>
      </c>
      <c r="L175" s="3">
        <f t="shared" si="101"/>
        <v>2.4083177053228565E-2</v>
      </c>
      <c r="M175" s="3">
        <f t="shared" si="102"/>
        <v>2.8899445042322122E-7</v>
      </c>
      <c r="N175" s="22">
        <f t="shared" si="103"/>
        <v>2.8899445042322122E-11</v>
      </c>
    </row>
    <row r="176" spans="1:17">
      <c r="D176" s="13">
        <f>D175</f>
        <v>9.5</v>
      </c>
      <c r="E176" s="10">
        <f>E175</f>
        <v>3</v>
      </c>
      <c r="F176" s="13">
        <f t="shared" ref="F176:I176" si="135">F175</f>
        <v>15.7</v>
      </c>
      <c r="G176" s="13">
        <f t="shared" si="135"/>
        <v>35.085999999999999</v>
      </c>
      <c r="H176" s="7">
        <f t="shared" si="135"/>
        <v>1.0259388242130199</v>
      </c>
      <c r="I176" s="6">
        <f t="shared" si="135"/>
        <v>1.2077198291640719E-2</v>
      </c>
      <c r="J176" s="10">
        <v>3</v>
      </c>
      <c r="K176" s="10">
        <v>42</v>
      </c>
      <c r="L176" s="3">
        <f t="shared" si="101"/>
        <v>2.3509768075770741E-2</v>
      </c>
      <c r="M176" s="3">
        <f t="shared" si="102"/>
        <v>2.8211363017504927E-7</v>
      </c>
      <c r="N176" s="22">
        <f t="shared" si="103"/>
        <v>2.8211363017504926E-11</v>
      </c>
    </row>
    <row r="177" spans="1:17">
      <c r="A177" s="11" t="s">
        <v>82</v>
      </c>
      <c r="B177" s="11" t="s">
        <v>86</v>
      </c>
      <c r="C177" s="12">
        <v>43026</v>
      </c>
      <c r="D177" s="11">
        <v>9</v>
      </c>
      <c r="E177" s="11">
        <v>3</v>
      </c>
      <c r="F177" s="11">
        <v>15.7</v>
      </c>
      <c r="G177" s="11">
        <v>35.085999999999999</v>
      </c>
      <c r="H177" s="14">
        <f>1.00092+0.000773*G177+(-0.0000254*F177^1.5)+(-0.00000212*F177^2)</f>
        <v>1.0259388242130199</v>
      </c>
      <c r="I177" s="15">
        <f>(1.80109+(-0.06975*F177)+(0.0067*F177^1.5)+(0.00242*G177))*0.01</f>
        <v>1.2077198291640719E-2</v>
      </c>
      <c r="J177" s="11">
        <v>3</v>
      </c>
      <c r="K177" s="11">
        <v>38</v>
      </c>
      <c r="L177" s="3">
        <f t="shared" si="101"/>
        <v>2.4616876267704545E-2</v>
      </c>
      <c r="M177" s="3">
        <f t="shared" si="102"/>
        <v>2.9539875957387436E-7</v>
      </c>
      <c r="N177" s="22">
        <f t="shared" si="103"/>
        <v>2.9539875957387437E-11</v>
      </c>
      <c r="O177" s="21">
        <f>(((E177*$H$5)/1000)*9.81)*10000</f>
        <v>301.93379596589182</v>
      </c>
      <c r="P177" s="23">
        <f>AVERAGE(N177:N180)</f>
        <v>3.2662197405089231E-11</v>
      </c>
      <c r="Q177" s="23">
        <f>STDEV(N177:N180)</f>
        <v>2.297612135598676E-12</v>
      </c>
    </row>
    <row r="178" spans="1:17">
      <c r="D178" s="13">
        <f>D177</f>
        <v>9</v>
      </c>
      <c r="E178" s="10">
        <v>3</v>
      </c>
      <c r="F178" s="13">
        <f t="shared" ref="F178:I178" si="136">F177</f>
        <v>15.7</v>
      </c>
      <c r="G178" s="13">
        <f t="shared" si="136"/>
        <v>35.085999999999999</v>
      </c>
      <c r="H178" s="7">
        <f t="shared" si="136"/>
        <v>1.0259388242130199</v>
      </c>
      <c r="I178" s="6">
        <f t="shared" si="136"/>
        <v>1.2077198291640719E-2</v>
      </c>
      <c r="J178" s="10">
        <v>3</v>
      </c>
      <c r="K178" s="10">
        <v>34</v>
      </c>
      <c r="L178" s="3">
        <f t="shared" si="101"/>
        <v>2.7512979358022726E-2</v>
      </c>
      <c r="M178" s="3">
        <f t="shared" si="102"/>
        <v>3.301515548178596E-7</v>
      </c>
      <c r="N178" s="22">
        <f t="shared" si="103"/>
        <v>3.3015155481785959E-11</v>
      </c>
    </row>
    <row r="179" spans="1:17">
      <c r="D179" s="13">
        <f>D178</f>
        <v>9</v>
      </c>
      <c r="E179" s="10">
        <f>E178</f>
        <v>3</v>
      </c>
      <c r="F179" s="13">
        <f t="shared" ref="F179:I179" si="137">F178</f>
        <v>15.7</v>
      </c>
      <c r="G179" s="13">
        <f t="shared" si="137"/>
        <v>35.085999999999999</v>
      </c>
      <c r="H179" s="7">
        <f t="shared" si="137"/>
        <v>1.0259388242130199</v>
      </c>
      <c r="I179" s="6">
        <f t="shared" si="137"/>
        <v>1.2077198291640719E-2</v>
      </c>
      <c r="J179" s="10">
        <v>3</v>
      </c>
      <c r="K179" s="10">
        <v>34</v>
      </c>
      <c r="L179" s="3">
        <f t="shared" si="101"/>
        <v>2.7512979358022726E-2</v>
      </c>
      <c r="M179" s="3">
        <f t="shared" si="102"/>
        <v>3.301515548178596E-7</v>
      </c>
      <c r="N179" s="22">
        <f t="shared" si="103"/>
        <v>3.3015155481785959E-11</v>
      </c>
    </row>
    <row r="180" spans="1:17">
      <c r="D180" s="13">
        <f>D179</f>
        <v>9</v>
      </c>
      <c r="E180" s="10">
        <f>E179</f>
        <v>3</v>
      </c>
      <c r="F180" s="13">
        <f t="shared" ref="F180:I180" si="138">F179</f>
        <v>15.7</v>
      </c>
      <c r="G180" s="13">
        <f t="shared" si="138"/>
        <v>35.085999999999999</v>
      </c>
      <c r="H180" s="7">
        <f t="shared" si="138"/>
        <v>1.0259388242130199</v>
      </c>
      <c r="I180" s="6">
        <f t="shared" si="138"/>
        <v>1.2077198291640719E-2</v>
      </c>
      <c r="J180" s="10">
        <v>3</v>
      </c>
      <c r="K180" s="10">
        <v>32</v>
      </c>
      <c r="L180" s="3">
        <f t="shared" si="101"/>
        <v>2.9232540567899146E-2</v>
      </c>
      <c r="M180" s="3">
        <f t="shared" si="102"/>
        <v>3.5078602699397576E-7</v>
      </c>
      <c r="N180" s="22">
        <f t="shared" si="103"/>
        <v>3.5078602699397575E-11</v>
      </c>
    </row>
    <row r="181" spans="1:17">
      <c r="A181" s="11" t="s">
        <v>84</v>
      </c>
      <c r="B181" s="11" t="s">
        <v>86</v>
      </c>
      <c r="C181" s="12">
        <v>43026</v>
      </c>
      <c r="D181" s="11">
        <v>10</v>
      </c>
      <c r="E181" s="11">
        <v>3</v>
      </c>
      <c r="F181" s="11">
        <v>15.7</v>
      </c>
      <c r="G181" s="11">
        <v>35.085999999999999</v>
      </c>
      <c r="H181" s="14">
        <f>1.00092+0.000773*G181+(-0.0000254*F181^1.5)+(-0.00000212*F181^2)</f>
        <v>1.0259388242130199</v>
      </c>
      <c r="I181" s="15">
        <f>(1.80109+(-0.06975*F181)+(0.0067*F181^1.5)+(0.00242*G181))*0.01</f>
        <v>1.2077198291640719E-2</v>
      </c>
      <c r="J181" s="11">
        <v>3</v>
      </c>
      <c r="K181" s="11">
        <v>38</v>
      </c>
      <c r="L181" s="3">
        <f t="shared" si="101"/>
        <v>2.7352084741893941E-2</v>
      </c>
      <c r="M181" s="3">
        <f t="shared" si="102"/>
        <v>3.2822084397097155E-7</v>
      </c>
      <c r="N181" s="22">
        <f t="shared" si="103"/>
        <v>3.2822084397097156E-11</v>
      </c>
      <c r="O181" s="21">
        <f>(((E181*$H$5)/1000)*9.81)*10000</f>
        <v>301.93379596589182</v>
      </c>
      <c r="P181" s="23">
        <f>AVERAGE(N181:N184)</f>
        <v>3.048607185391181E-11</v>
      </c>
      <c r="Q181" s="23">
        <f>STDEV(N181:N184)</f>
        <v>1.6610345591240064E-12</v>
      </c>
    </row>
    <row r="182" spans="1:17">
      <c r="D182" s="13">
        <f>D181</f>
        <v>10</v>
      </c>
      <c r="E182" s="10">
        <v>3</v>
      </c>
      <c r="F182" s="13">
        <f t="shared" ref="F182:I182" si="139">F181</f>
        <v>15.7</v>
      </c>
      <c r="G182" s="13">
        <f t="shared" si="139"/>
        <v>35.085999999999999</v>
      </c>
      <c r="H182" s="7">
        <f t="shared" si="139"/>
        <v>1.0259388242130199</v>
      </c>
      <c r="I182" s="6">
        <f t="shared" si="139"/>
        <v>1.2077198291640719E-2</v>
      </c>
      <c r="J182" s="10">
        <v>3</v>
      </c>
      <c r="K182" s="10">
        <v>41</v>
      </c>
      <c r="L182" s="3">
        <f t="shared" si="101"/>
        <v>2.5350712687609016E-2</v>
      </c>
      <c r="M182" s="3">
        <f t="shared" si="102"/>
        <v>3.0420468465602234E-7</v>
      </c>
      <c r="N182" s="22">
        <f t="shared" si="103"/>
        <v>3.0420468465602236E-11</v>
      </c>
    </row>
    <row r="183" spans="1:17">
      <c r="D183" s="13">
        <f>D182</f>
        <v>10</v>
      </c>
      <c r="E183" s="10">
        <f>E182</f>
        <v>3</v>
      </c>
      <c r="F183" s="13">
        <f t="shared" ref="F183:I183" si="140">F182</f>
        <v>15.7</v>
      </c>
      <c r="G183" s="13">
        <f t="shared" si="140"/>
        <v>35.085999999999999</v>
      </c>
      <c r="H183" s="7">
        <f t="shared" si="140"/>
        <v>1.0259388242130199</v>
      </c>
      <c r="I183" s="6">
        <f t="shared" si="140"/>
        <v>1.2077198291640719E-2</v>
      </c>
      <c r="J183" s="10">
        <v>3</v>
      </c>
      <c r="K183" s="10">
        <v>43</v>
      </c>
      <c r="L183" s="3">
        <f t="shared" si="101"/>
        <v>2.4171609771906272E-2</v>
      </c>
      <c r="M183" s="3">
        <f t="shared" si="102"/>
        <v>2.9005562955574225E-7</v>
      </c>
      <c r="N183" s="22">
        <f t="shared" si="103"/>
        <v>2.9005562955574226E-11</v>
      </c>
    </row>
    <row r="184" spans="1:17">
      <c r="D184" s="13">
        <f>D183</f>
        <v>10</v>
      </c>
      <c r="E184" s="10">
        <f>E183</f>
        <v>3</v>
      </c>
      <c r="F184" s="13">
        <f t="shared" ref="F184:I184" si="141">F183</f>
        <v>15.7</v>
      </c>
      <c r="G184" s="13">
        <f t="shared" si="141"/>
        <v>35.085999999999999</v>
      </c>
      <c r="H184" s="7">
        <f t="shared" si="141"/>
        <v>1.0259388242130199</v>
      </c>
      <c r="I184" s="6">
        <f t="shared" si="141"/>
        <v>1.2077198291640719E-2</v>
      </c>
      <c r="J184" s="10">
        <v>3</v>
      </c>
      <c r="K184" s="10">
        <v>42</v>
      </c>
      <c r="L184" s="3">
        <f t="shared" si="101"/>
        <v>2.4747124290284993E-2</v>
      </c>
      <c r="M184" s="3">
        <f t="shared" si="102"/>
        <v>2.9696171597373611E-7</v>
      </c>
      <c r="N184" s="22">
        <f t="shared" si="103"/>
        <v>2.9696171597373609E-11</v>
      </c>
    </row>
    <row r="185" spans="1:17">
      <c r="A185" s="11" t="s">
        <v>81</v>
      </c>
      <c r="B185" s="11" t="s">
        <v>86</v>
      </c>
      <c r="C185" s="12">
        <v>43026</v>
      </c>
      <c r="D185" s="11">
        <v>8.1999999999999993</v>
      </c>
      <c r="E185" s="11">
        <v>2.4</v>
      </c>
      <c r="F185" s="11">
        <v>15.7</v>
      </c>
      <c r="G185" s="11">
        <v>35.085999999999999</v>
      </c>
      <c r="H185" s="14">
        <f>1.00092+0.000773*G185+(-0.0000254*F185^1.5)+(-0.00000212*F185^2)</f>
        <v>1.0259388242130199</v>
      </c>
      <c r="I185" s="15">
        <f>(1.80109+(-0.06975*F185)+(0.0067*F185^1.5)+(0.00242*G185))*0.01</f>
        <v>1.2077198291640719E-2</v>
      </c>
      <c r="J185" s="11">
        <v>3</v>
      </c>
      <c r="K185" s="11">
        <v>33</v>
      </c>
      <c r="L185" s="3">
        <f t="shared" si="101"/>
        <v>3.2283748505962689E-2</v>
      </c>
      <c r="M185" s="3">
        <f t="shared" si="102"/>
        <v>3.8740005674755568E-7</v>
      </c>
      <c r="N185" s="22">
        <f t="shared" si="103"/>
        <v>3.8740005674755566E-11</v>
      </c>
      <c r="O185" s="21">
        <f>(((E185*$H$5)/1000)*9.81)*10000</f>
        <v>241.54703677271343</v>
      </c>
      <c r="P185" s="23">
        <f>AVERAGE(N185:N188)</f>
        <v>3.2285644015015046E-11</v>
      </c>
      <c r="Q185" s="23">
        <f>STDEV(N185:N188)</f>
        <v>4.4925190848797844E-12</v>
      </c>
    </row>
    <row r="186" spans="1:17">
      <c r="D186" s="13">
        <f>D185</f>
        <v>8.1999999999999993</v>
      </c>
      <c r="E186" s="10">
        <v>3</v>
      </c>
      <c r="F186" s="13">
        <f t="shared" ref="F186:I186" si="142">F185</f>
        <v>15.7</v>
      </c>
      <c r="G186" s="13">
        <f t="shared" si="142"/>
        <v>35.085999999999999</v>
      </c>
      <c r="H186" s="7">
        <f t="shared" si="142"/>
        <v>1.0259388242130199</v>
      </c>
      <c r="I186" s="6">
        <f t="shared" si="142"/>
        <v>1.2077198291640719E-2</v>
      </c>
      <c r="J186" s="10">
        <v>3</v>
      </c>
      <c r="K186" s="10">
        <v>32</v>
      </c>
      <c r="L186" s="3">
        <f t="shared" si="101"/>
        <v>2.663409251741922E-2</v>
      </c>
      <c r="M186" s="3">
        <f t="shared" si="102"/>
        <v>3.1960504681673343E-7</v>
      </c>
      <c r="N186" s="22">
        <f t="shared" si="103"/>
        <v>3.1960504681673344E-11</v>
      </c>
    </row>
    <row r="187" spans="1:17">
      <c r="D187" s="13">
        <f>D186</f>
        <v>8.1999999999999993</v>
      </c>
      <c r="E187" s="10">
        <f>E186</f>
        <v>3</v>
      </c>
      <c r="F187" s="13">
        <f t="shared" ref="F187:I187" si="143">F186</f>
        <v>15.7</v>
      </c>
      <c r="G187" s="13">
        <f t="shared" si="143"/>
        <v>35.085999999999999</v>
      </c>
      <c r="H187" s="7">
        <f t="shared" si="143"/>
        <v>1.0259388242130199</v>
      </c>
      <c r="I187" s="6">
        <f t="shared" si="143"/>
        <v>1.2077198291640719E-2</v>
      </c>
      <c r="J187" s="10">
        <v>3</v>
      </c>
      <c r="K187" s="10">
        <v>35</v>
      </c>
      <c r="L187" s="3">
        <f t="shared" si="101"/>
        <v>2.435117030164043E-2</v>
      </c>
      <c r="M187" s="3">
        <f t="shared" si="102"/>
        <v>2.9221032851815628E-7</v>
      </c>
      <c r="N187" s="22">
        <f t="shared" si="103"/>
        <v>2.9221032851815626E-11</v>
      </c>
    </row>
    <row r="188" spans="1:17">
      <c r="D188" s="13">
        <f>D187</f>
        <v>8.1999999999999993</v>
      </c>
      <c r="E188" s="10">
        <f>E187</f>
        <v>3</v>
      </c>
      <c r="F188" s="13">
        <f t="shared" ref="F188:I188" si="144">F187</f>
        <v>15.7</v>
      </c>
      <c r="G188" s="13">
        <f t="shared" si="144"/>
        <v>35.085999999999999</v>
      </c>
      <c r="H188" s="7">
        <f t="shared" si="144"/>
        <v>1.0259388242130199</v>
      </c>
      <c r="I188" s="6">
        <f t="shared" si="144"/>
        <v>1.2077198291640719E-2</v>
      </c>
      <c r="J188" s="10">
        <v>3</v>
      </c>
      <c r="K188" s="10">
        <v>35</v>
      </c>
      <c r="L188" s="3">
        <f t="shared" si="101"/>
        <v>2.435117030164043E-2</v>
      </c>
      <c r="M188" s="3">
        <f t="shared" si="102"/>
        <v>2.9221032851815628E-7</v>
      </c>
      <c r="N188" s="22">
        <f t="shared" si="103"/>
        <v>2.9221032851815626E-11</v>
      </c>
    </row>
    <row r="189" spans="1:17">
      <c r="A189" s="16" t="s">
        <v>48</v>
      </c>
      <c r="B189" s="16" t="s">
        <v>86</v>
      </c>
      <c r="C189" s="17">
        <v>43044</v>
      </c>
      <c r="D189" s="16">
        <v>8</v>
      </c>
      <c r="E189" s="16">
        <v>3</v>
      </c>
      <c r="F189" s="16">
        <v>16.2</v>
      </c>
      <c r="G189" s="16">
        <v>32.4</v>
      </c>
      <c r="H189" s="18">
        <f>1.00092+0.000773*G189+(-0.0000254*F189^1.5)+(-0.00000212*F189^2)</f>
        <v>1.0237526521475133</v>
      </c>
      <c r="I189" s="19">
        <f t="shared" ref="I189:I196" si="145">(1.80109+(-0.06975*F189)+(0.0067*F189^1.5)+(0.00242*G189))*0.01</f>
        <v>1.1864130729000888E-2</v>
      </c>
      <c r="J189" s="16">
        <v>3</v>
      </c>
      <c r="K189" s="16">
        <v>31</v>
      </c>
      <c r="L189" s="3">
        <f t="shared" si="101"/>
        <v>2.6822689553341151E-2</v>
      </c>
      <c r="M189" s="3">
        <f t="shared" si="102"/>
        <v>3.1686494776453881E-7</v>
      </c>
      <c r="N189" s="22">
        <f t="shared" si="103"/>
        <v>3.1686494776453879E-11</v>
      </c>
      <c r="O189" s="21">
        <f>(((E189*$H$5)/1000)*9.81)*10000</f>
        <v>301.93379596589182</v>
      </c>
      <c r="P189" s="23">
        <f>AVERAGE(N189:N192)</f>
        <v>3.1455447418708909E-11</v>
      </c>
      <c r="Q189" s="23">
        <f>STDEV(N189:N192)</f>
        <v>9.7691104406026757E-13</v>
      </c>
    </row>
    <row r="190" spans="1:17">
      <c r="D190" s="13">
        <f t="shared" ref="D190:G192" si="146">D189</f>
        <v>8</v>
      </c>
      <c r="E190" s="13">
        <f t="shared" si="146"/>
        <v>3</v>
      </c>
      <c r="F190" s="13">
        <f t="shared" si="146"/>
        <v>16.2</v>
      </c>
      <c r="G190" s="13">
        <f t="shared" si="146"/>
        <v>32.4</v>
      </c>
      <c r="H190" s="7">
        <f t="shared" ref="H190:H192" si="147">1.00092+0.000773*G190+(-0.0000254*F190^1.5)+(-0.00000212*F190^2)</f>
        <v>1.0237526521475133</v>
      </c>
      <c r="I190" s="6">
        <f t="shared" si="145"/>
        <v>1.1864130729000888E-2</v>
      </c>
      <c r="J190" s="10">
        <v>3</v>
      </c>
      <c r="K190" s="10">
        <v>32</v>
      </c>
      <c r="L190" s="3">
        <f t="shared" si="101"/>
        <v>2.5984480504799241E-2</v>
      </c>
      <c r="M190" s="3">
        <f t="shared" si="102"/>
        <v>3.0696291814689699E-7</v>
      </c>
      <c r="N190" s="22">
        <f t="shared" si="103"/>
        <v>3.06962918146897E-11</v>
      </c>
    </row>
    <row r="191" spans="1:17">
      <c r="D191" s="13">
        <f t="shared" si="146"/>
        <v>8</v>
      </c>
      <c r="E191" s="13">
        <f t="shared" si="146"/>
        <v>3</v>
      </c>
      <c r="F191" s="13">
        <f t="shared" si="146"/>
        <v>16.2</v>
      </c>
      <c r="G191" s="13">
        <f t="shared" si="146"/>
        <v>32.4</v>
      </c>
      <c r="H191" s="7">
        <f t="shared" si="147"/>
        <v>1.0237526521475133</v>
      </c>
      <c r="I191" s="6">
        <f t="shared" si="145"/>
        <v>1.1864130729000888E-2</v>
      </c>
      <c r="J191" s="10">
        <v>3</v>
      </c>
      <c r="K191" s="10">
        <v>32</v>
      </c>
      <c r="L191" s="3">
        <f t="shared" si="101"/>
        <v>2.5984480504799241E-2</v>
      </c>
      <c r="M191" s="3">
        <f t="shared" si="102"/>
        <v>3.0696291814689699E-7</v>
      </c>
      <c r="N191" s="22">
        <f t="shared" si="103"/>
        <v>3.06962918146897E-11</v>
      </c>
    </row>
    <row r="192" spans="1:17">
      <c r="D192" s="13">
        <f t="shared" si="146"/>
        <v>8</v>
      </c>
      <c r="E192" s="13">
        <f t="shared" si="146"/>
        <v>3</v>
      </c>
      <c r="F192" s="13">
        <f t="shared" si="146"/>
        <v>16.2</v>
      </c>
      <c r="G192" s="13">
        <f t="shared" si="146"/>
        <v>32.4</v>
      </c>
      <c r="H192" s="7">
        <f t="shared" si="147"/>
        <v>1.0237526521475133</v>
      </c>
      <c r="I192" s="6">
        <f t="shared" si="145"/>
        <v>1.1864130729000888E-2</v>
      </c>
      <c r="J192" s="10">
        <v>3</v>
      </c>
      <c r="K192" s="10">
        <v>30</v>
      </c>
      <c r="L192" s="3">
        <f t="shared" si="101"/>
        <v>2.7716779205119193E-2</v>
      </c>
      <c r="M192" s="3">
        <f t="shared" si="102"/>
        <v>3.274271126900235E-7</v>
      </c>
      <c r="N192" s="22">
        <f t="shared" si="103"/>
        <v>3.274271126900235E-11</v>
      </c>
    </row>
    <row r="193" spans="1:17">
      <c r="A193" s="16" t="s">
        <v>72</v>
      </c>
      <c r="B193" s="16" t="s">
        <v>86</v>
      </c>
      <c r="C193" s="17">
        <v>43044</v>
      </c>
      <c r="D193" s="16">
        <v>10.199999999999999</v>
      </c>
      <c r="E193" s="16">
        <v>3.4</v>
      </c>
      <c r="F193" s="16">
        <v>25</v>
      </c>
      <c r="G193" s="16">
        <v>30</v>
      </c>
      <c r="H193" s="18">
        <f>1.00092+0.000773*G193+(-0.0000254*F193^1.5)+(-0.00000212*F193^2)</f>
        <v>1.0196100000000001</v>
      </c>
      <c r="I193" s="19">
        <f t="shared" si="145"/>
        <v>9.6743999999999962E-3</v>
      </c>
      <c r="J193" s="16">
        <v>3</v>
      </c>
      <c r="K193" s="16">
        <v>37</v>
      </c>
      <c r="L193" s="3">
        <f t="shared" si="101"/>
        <v>2.5282197247912773E-2</v>
      </c>
      <c r="M193" s="3">
        <f t="shared" si="102"/>
        <v>2.4453203470484793E-7</v>
      </c>
      <c r="N193" s="22">
        <f t="shared" si="103"/>
        <v>2.4453203470484795E-11</v>
      </c>
      <c r="O193" s="21">
        <f>(((E193*$H$5)/1000)*9.81)*10000</f>
        <v>342.19163542801067</v>
      </c>
      <c r="P193" s="23">
        <f>AVERAGE(N193:N196)</f>
        <v>2.5151866426784357E-11</v>
      </c>
      <c r="Q193" s="23">
        <f>STDEV(N193:N196)</f>
        <v>8.0674649178474394E-13</v>
      </c>
    </row>
    <row r="194" spans="1:17">
      <c r="D194" s="13">
        <f t="shared" ref="D194:G196" si="148">D193</f>
        <v>10.199999999999999</v>
      </c>
      <c r="E194" s="13">
        <f t="shared" si="148"/>
        <v>3.4</v>
      </c>
      <c r="F194" s="13">
        <f t="shared" si="148"/>
        <v>25</v>
      </c>
      <c r="G194" s="13">
        <f t="shared" si="148"/>
        <v>30</v>
      </c>
      <c r="H194" s="7">
        <f t="shared" ref="H194:H196" si="149">1.00092+0.000773*G194+(-0.0000254*F194^1.5)+(-0.00000212*F194^2)</f>
        <v>1.0196100000000001</v>
      </c>
      <c r="I194" s="6">
        <f t="shared" si="145"/>
        <v>9.6743999999999962E-3</v>
      </c>
      <c r="J194" s="10">
        <v>3</v>
      </c>
      <c r="K194" s="10">
        <v>35</v>
      </c>
      <c r="L194" s="3">
        <f t="shared" si="101"/>
        <v>2.6726894233507787E-2</v>
      </c>
      <c r="M194" s="3">
        <f t="shared" si="102"/>
        <v>2.5850529383083919E-7</v>
      </c>
      <c r="N194" s="22">
        <f t="shared" si="103"/>
        <v>2.5850529383083919E-11</v>
      </c>
    </row>
    <row r="195" spans="1:17">
      <c r="D195" s="13">
        <f t="shared" si="148"/>
        <v>10.199999999999999</v>
      </c>
      <c r="E195" s="13">
        <f t="shared" si="148"/>
        <v>3.4</v>
      </c>
      <c r="F195" s="13">
        <f t="shared" si="148"/>
        <v>25</v>
      </c>
      <c r="G195" s="13">
        <f t="shared" si="148"/>
        <v>30</v>
      </c>
      <c r="H195" s="7">
        <f t="shared" si="149"/>
        <v>1.0196100000000001</v>
      </c>
      <c r="I195" s="6">
        <f t="shared" si="145"/>
        <v>9.6743999999999962E-3</v>
      </c>
      <c r="J195" s="10">
        <v>3</v>
      </c>
      <c r="K195" s="10">
        <v>37</v>
      </c>
      <c r="L195" s="3">
        <f t="shared" si="101"/>
        <v>2.5282197247912773E-2</v>
      </c>
      <c r="M195" s="3">
        <f t="shared" si="102"/>
        <v>2.4453203470484793E-7</v>
      </c>
      <c r="N195" s="22">
        <f t="shared" si="103"/>
        <v>2.4453203470484795E-11</v>
      </c>
    </row>
    <row r="196" spans="1:17">
      <c r="D196" s="13">
        <f t="shared" si="148"/>
        <v>10.199999999999999</v>
      </c>
      <c r="E196" s="13">
        <f t="shared" si="148"/>
        <v>3.4</v>
      </c>
      <c r="F196" s="13">
        <f t="shared" si="148"/>
        <v>25</v>
      </c>
      <c r="G196" s="13">
        <f t="shared" si="148"/>
        <v>30</v>
      </c>
      <c r="H196" s="7">
        <f t="shared" si="149"/>
        <v>1.0196100000000001</v>
      </c>
      <c r="I196" s="6">
        <f t="shared" si="145"/>
        <v>9.6743999999999962E-3</v>
      </c>
      <c r="J196" s="10">
        <v>3</v>
      </c>
      <c r="K196" s="10">
        <v>35</v>
      </c>
      <c r="L196" s="3">
        <f t="shared" si="101"/>
        <v>2.6726894233507787E-2</v>
      </c>
      <c r="M196" s="3">
        <f t="shared" si="102"/>
        <v>2.5850529383083919E-7</v>
      </c>
      <c r="N196" s="22">
        <f t="shared" si="103"/>
        <v>2.5850529383083919E-11</v>
      </c>
    </row>
    <row r="197" spans="1:17">
      <c r="A197" s="16" t="s">
        <v>73</v>
      </c>
      <c r="B197" s="16" t="s">
        <v>86</v>
      </c>
      <c r="C197" s="17">
        <v>43044</v>
      </c>
      <c r="D197" s="16">
        <v>9.3000000000000007</v>
      </c>
      <c r="E197" s="16">
        <v>3.6</v>
      </c>
      <c r="F197" s="16">
        <v>25</v>
      </c>
      <c r="G197" s="16">
        <v>30</v>
      </c>
      <c r="H197" s="18">
        <f>1.00092+0.000773*G197+(-0.0000254*F197^1.5)+(-0.00000212*F197^2)</f>
        <v>1.0196100000000001</v>
      </c>
      <c r="I197" s="19">
        <f t="shared" ref="I197:I212" si="150">(1.80109+(-0.06975*F197)+(0.0067*F197^1.5)+(0.00242*G197))*0.01</f>
        <v>9.6743999999999962E-3</v>
      </c>
      <c r="J197" s="16">
        <v>3</v>
      </c>
      <c r="K197" s="16">
        <v>35</v>
      </c>
      <c r="L197" s="3">
        <f t="shared" si="101"/>
        <v>2.3014825589965045E-2</v>
      </c>
      <c r="M197" s="3">
        <f t="shared" si="102"/>
        <v>2.2260178079877827E-7</v>
      </c>
      <c r="N197" s="22">
        <f t="shared" si="103"/>
        <v>2.2260178079877825E-11</v>
      </c>
      <c r="O197" s="21">
        <f>(((E197*$H$5)/1000)*9.81)*10000</f>
        <v>362.32055515907012</v>
      </c>
      <c r="P197" s="23">
        <f>AVERAGE(N197:N200)</f>
        <v>2.0810713042962706E-11</v>
      </c>
      <c r="Q197" s="23">
        <f>STDEV(N197:N200)</f>
        <v>9.9758281611156394E-13</v>
      </c>
    </row>
    <row r="198" spans="1:17">
      <c r="D198" s="13">
        <f t="shared" ref="D198:G200" si="151">D197</f>
        <v>9.3000000000000007</v>
      </c>
      <c r="E198" s="13">
        <f t="shared" si="151"/>
        <v>3.6</v>
      </c>
      <c r="F198" s="13">
        <f t="shared" si="151"/>
        <v>25</v>
      </c>
      <c r="G198" s="13">
        <f t="shared" si="151"/>
        <v>30</v>
      </c>
      <c r="H198" s="7">
        <f t="shared" ref="H198:H200" si="152">1.00092+0.000773*G198+(-0.0000254*F198^1.5)+(-0.00000212*F198^2)</f>
        <v>1.0196100000000001</v>
      </c>
      <c r="I198" s="6">
        <f t="shared" si="150"/>
        <v>9.6743999999999962E-3</v>
      </c>
      <c r="J198" s="10">
        <v>3</v>
      </c>
      <c r="K198" s="10">
        <v>38</v>
      </c>
      <c r="L198" s="3">
        <f t="shared" ref="L198:L212" si="153">(J198*D198)/(E198*$X$8*K198)</f>
        <v>2.11978656749678E-2</v>
      </c>
      <c r="M198" s="3">
        <f t="shared" ref="M198:M212" si="154">(L198*I198)/(H198*$X$11)</f>
        <v>2.0502795599887469E-7</v>
      </c>
      <c r="N198" s="22">
        <f t="shared" ref="N198:N212" si="155">M198/10000</f>
        <v>2.050279559988747E-11</v>
      </c>
    </row>
    <row r="199" spans="1:17">
      <c r="D199" s="13">
        <f t="shared" si="151"/>
        <v>9.3000000000000007</v>
      </c>
      <c r="E199" s="13">
        <f t="shared" si="151"/>
        <v>3.6</v>
      </c>
      <c r="F199" s="13">
        <f t="shared" si="151"/>
        <v>25</v>
      </c>
      <c r="G199" s="13">
        <f t="shared" si="151"/>
        <v>30</v>
      </c>
      <c r="H199" s="7">
        <f t="shared" si="152"/>
        <v>1.0196100000000001</v>
      </c>
      <c r="I199" s="6">
        <f t="shared" si="150"/>
        <v>9.6743999999999962E-3</v>
      </c>
      <c r="J199" s="10">
        <v>3</v>
      </c>
      <c r="K199" s="10">
        <v>39</v>
      </c>
      <c r="L199" s="3">
        <f t="shared" si="153"/>
        <v>2.0654330657660938E-2</v>
      </c>
      <c r="M199" s="3">
        <f t="shared" si="154"/>
        <v>1.9977082892198049E-7</v>
      </c>
      <c r="N199" s="22">
        <f t="shared" si="155"/>
        <v>1.997708289219805E-11</v>
      </c>
    </row>
    <row r="200" spans="1:17">
      <c r="D200" s="13">
        <f t="shared" si="151"/>
        <v>9.3000000000000007</v>
      </c>
      <c r="E200" s="13">
        <f t="shared" si="151"/>
        <v>3.6</v>
      </c>
      <c r="F200" s="13">
        <f t="shared" si="151"/>
        <v>25</v>
      </c>
      <c r="G200" s="13">
        <f t="shared" si="151"/>
        <v>30</v>
      </c>
      <c r="H200" s="7">
        <f t="shared" si="152"/>
        <v>1.0196100000000001</v>
      </c>
      <c r="I200" s="6">
        <f t="shared" si="150"/>
        <v>9.6743999999999962E-3</v>
      </c>
      <c r="J200" s="10">
        <v>3</v>
      </c>
      <c r="K200" s="10">
        <v>38</v>
      </c>
      <c r="L200" s="3">
        <f t="shared" si="153"/>
        <v>2.11978656749678E-2</v>
      </c>
      <c r="M200" s="3">
        <f t="shared" si="154"/>
        <v>2.0502795599887469E-7</v>
      </c>
      <c r="N200" s="22">
        <f t="shared" si="155"/>
        <v>2.050279559988747E-11</v>
      </c>
    </row>
    <row r="201" spans="1:17">
      <c r="A201" s="16" t="s">
        <v>79</v>
      </c>
      <c r="B201" s="16" t="s">
        <v>86</v>
      </c>
      <c r="C201" s="17">
        <v>43044</v>
      </c>
      <c r="D201" s="16">
        <v>7</v>
      </c>
      <c r="E201" s="16">
        <v>3.5</v>
      </c>
      <c r="F201" s="16">
        <v>25</v>
      </c>
      <c r="G201" s="16">
        <v>30</v>
      </c>
      <c r="H201" s="18">
        <f>1.00092+0.000773*G201+(-0.0000254*F201^1.5)+(-0.00000212*F201^2)</f>
        <v>1.0196100000000001</v>
      </c>
      <c r="I201" s="19">
        <f t="shared" si="150"/>
        <v>9.6743999999999962E-3</v>
      </c>
      <c r="J201" s="16">
        <v>3</v>
      </c>
      <c r="K201" s="16">
        <v>38</v>
      </c>
      <c r="L201" s="3">
        <f>(J201*D201)/(E201*$X$8*K201)</f>
        <v>1.6411250845136362E-2</v>
      </c>
      <c r="M201" s="3">
        <f>(L201*I201)/(H201*$X$11)</f>
        <v>1.5873132077332233E-7</v>
      </c>
      <c r="N201" s="22">
        <f>M201/10000</f>
        <v>1.5873132077332234E-11</v>
      </c>
      <c r="O201" s="21">
        <f>(((E201*$H$5)/1000)*9.81)*10000</f>
        <v>352.2560952935404</v>
      </c>
      <c r="P201" s="23">
        <f>AVERAGE(N201:N204)</f>
        <v>1.6099092290837803E-11</v>
      </c>
      <c r="Q201" s="23">
        <f>STDEV(N201:N204)</f>
        <v>5.5470914784110725E-13</v>
      </c>
    </row>
    <row r="202" spans="1:17">
      <c r="D202" s="13">
        <f t="shared" ref="D202:G204" si="156">D201</f>
        <v>7</v>
      </c>
      <c r="E202" s="13">
        <f t="shared" si="156"/>
        <v>3.5</v>
      </c>
      <c r="F202" s="13">
        <f t="shared" si="156"/>
        <v>25</v>
      </c>
      <c r="G202" s="13">
        <f t="shared" si="156"/>
        <v>30</v>
      </c>
      <c r="H202" s="7">
        <f t="shared" ref="H202:H204" si="157">1.00092+0.000773*G202+(-0.0000254*F202^1.5)+(-0.00000212*F202^2)</f>
        <v>1.0196100000000001</v>
      </c>
      <c r="I202" s="6">
        <f t="shared" si="150"/>
        <v>9.6743999999999962E-3</v>
      </c>
      <c r="J202" s="10">
        <v>3</v>
      </c>
      <c r="K202" s="10">
        <v>37</v>
      </c>
      <c r="L202" s="3">
        <f t="shared" si="153"/>
        <v>1.6854798165275187E-2</v>
      </c>
      <c r="M202" s="3">
        <f t="shared" si="154"/>
        <v>1.6302135646989866E-7</v>
      </c>
      <c r="N202" s="22">
        <f t="shared" si="155"/>
        <v>1.6302135646989865E-11</v>
      </c>
    </row>
    <row r="203" spans="1:17">
      <c r="D203" s="13">
        <f t="shared" si="156"/>
        <v>7</v>
      </c>
      <c r="E203" s="13">
        <f t="shared" si="156"/>
        <v>3.5</v>
      </c>
      <c r="F203" s="13">
        <f t="shared" si="156"/>
        <v>25</v>
      </c>
      <c r="G203" s="13">
        <f t="shared" si="156"/>
        <v>30</v>
      </c>
      <c r="H203" s="7">
        <f t="shared" si="157"/>
        <v>1.0196100000000001</v>
      </c>
      <c r="I203" s="6">
        <f t="shared" si="150"/>
        <v>9.6743999999999962E-3</v>
      </c>
      <c r="J203" s="10">
        <v>3</v>
      </c>
      <c r="K203" s="10">
        <v>36</v>
      </c>
      <c r="L203" s="3">
        <f t="shared" si="153"/>
        <v>1.7322987003199494E-2</v>
      </c>
      <c r="M203" s="3">
        <f t="shared" si="154"/>
        <v>1.6754972748295138E-7</v>
      </c>
      <c r="N203" s="22">
        <f t="shared" si="155"/>
        <v>1.6754972748295139E-11</v>
      </c>
    </row>
    <row r="204" spans="1:17">
      <c r="D204" s="13">
        <f t="shared" si="156"/>
        <v>7</v>
      </c>
      <c r="E204" s="13">
        <f t="shared" si="156"/>
        <v>3.5</v>
      </c>
      <c r="F204" s="13">
        <f t="shared" si="156"/>
        <v>25</v>
      </c>
      <c r="G204" s="13">
        <f t="shared" si="156"/>
        <v>30</v>
      </c>
      <c r="H204" s="7">
        <f t="shared" si="157"/>
        <v>1.0196100000000001</v>
      </c>
      <c r="I204" s="6">
        <f t="shared" si="150"/>
        <v>9.6743999999999962E-3</v>
      </c>
      <c r="J204" s="10">
        <v>3</v>
      </c>
      <c r="K204" s="10">
        <v>39</v>
      </c>
      <c r="L204" s="3">
        <f t="shared" si="153"/>
        <v>1.5990449541414917E-2</v>
      </c>
      <c r="M204" s="3">
        <f t="shared" si="154"/>
        <v>1.5466128690733972E-7</v>
      </c>
      <c r="N204" s="22">
        <f t="shared" si="155"/>
        <v>1.5466128690733972E-11</v>
      </c>
    </row>
    <row r="205" spans="1:17">
      <c r="A205" s="16" t="s">
        <v>80</v>
      </c>
      <c r="B205" s="16" t="s">
        <v>86</v>
      </c>
      <c r="C205" s="17">
        <v>43044</v>
      </c>
      <c r="D205" s="16">
        <v>8</v>
      </c>
      <c r="E205" s="16">
        <v>3.4</v>
      </c>
      <c r="F205" s="16">
        <v>25</v>
      </c>
      <c r="G205" s="16">
        <v>30</v>
      </c>
      <c r="H205" s="18">
        <f>1.00092+0.000773*G205+(-0.0000254*F205^1.5)+(-0.00000212*F205^2)</f>
        <v>1.0196100000000001</v>
      </c>
      <c r="I205" s="19">
        <f t="shared" si="150"/>
        <v>9.6743999999999962E-3</v>
      </c>
      <c r="J205" s="16">
        <v>3</v>
      </c>
      <c r="K205" s="16">
        <v>45</v>
      </c>
      <c r="L205" s="3">
        <f t="shared" si="153"/>
        <v>1.630398776771717E-2</v>
      </c>
      <c r="M205" s="3">
        <f t="shared" si="154"/>
        <v>1.5769386116042482E-7</v>
      </c>
      <c r="N205" s="22">
        <f t="shared" si="155"/>
        <v>1.5769386116042482E-11</v>
      </c>
      <c r="O205" s="21">
        <f>(((E205*$H$5)/1000)*9.81)*10000</f>
        <v>342.19163542801067</v>
      </c>
      <c r="P205" s="23">
        <f>AVERAGE(N205:N208)</f>
        <v>1.6417712206361504E-11</v>
      </c>
      <c r="Q205" s="23">
        <f>STDEV(N205:N208)</f>
        <v>4.7023479202770147E-13</v>
      </c>
    </row>
    <row r="206" spans="1:17">
      <c r="D206" s="13">
        <f t="shared" ref="D206:G208" si="158">D205</f>
        <v>8</v>
      </c>
      <c r="E206" s="13">
        <f t="shared" si="158"/>
        <v>3.4</v>
      </c>
      <c r="F206" s="13">
        <f t="shared" si="158"/>
        <v>25</v>
      </c>
      <c r="G206" s="13">
        <f t="shared" si="158"/>
        <v>30</v>
      </c>
      <c r="H206" s="7">
        <f t="shared" ref="H206:H208" si="159">1.00092+0.000773*G206+(-0.0000254*F206^1.5)+(-0.00000212*F206^2)</f>
        <v>1.0196100000000001</v>
      </c>
      <c r="I206" s="6">
        <f t="shared" si="150"/>
        <v>9.6743999999999962E-3</v>
      </c>
      <c r="J206" s="10">
        <v>3</v>
      </c>
      <c r="K206" s="10">
        <v>42</v>
      </c>
      <c r="L206" s="3">
        <f t="shared" si="153"/>
        <v>1.7468558322554111E-2</v>
      </c>
      <c r="M206" s="3">
        <f t="shared" si="154"/>
        <v>1.6895770838616944E-7</v>
      </c>
      <c r="N206" s="22">
        <f t="shared" si="155"/>
        <v>1.6895770838616942E-11</v>
      </c>
    </row>
    <row r="207" spans="1:17">
      <c r="D207" s="13">
        <f t="shared" si="158"/>
        <v>8</v>
      </c>
      <c r="E207" s="13">
        <f t="shared" si="158"/>
        <v>3.4</v>
      </c>
      <c r="F207" s="13">
        <f t="shared" si="158"/>
        <v>25</v>
      </c>
      <c r="G207" s="13">
        <f t="shared" si="158"/>
        <v>30</v>
      </c>
      <c r="H207" s="7">
        <f t="shared" si="159"/>
        <v>1.0196100000000001</v>
      </c>
      <c r="I207" s="6">
        <f t="shared" si="150"/>
        <v>9.6743999999999962E-3</v>
      </c>
      <c r="J207" s="10">
        <v>3</v>
      </c>
      <c r="K207" s="10">
        <v>43</v>
      </c>
      <c r="L207" s="3">
        <f t="shared" si="153"/>
        <v>1.7062312780169134E-2</v>
      </c>
      <c r="M207" s="3">
        <f t="shared" si="154"/>
        <v>1.6502845935393297E-7</v>
      </c>
      <c r="N207" s="22">
        <f t="shared" si="155"/>
        <v>1.6502845935393297E-11</v>
      </c>
    </row>
    <row r="208" spans="1:17">
      <c r="D208" s="13">
        <f t="shared" si="158"/>
        <v>8</v>
      </c>
      <c r="E208" s="13">
        <f t="shared" si="158"/>
        <v>3.4</v>
      </c>
      <c r="F208" s="13">
        <f t="shared" si="158"/>
        <v>25</v>
      </c>
      <c r="G208" s="13">
        <f t="shared" si="158"/>
        <v>30</v>
      </c>
      <c r="H208" s="7">
        <f t="shared" si="159"/>
        <v>1.0196100000000001</v>
      </c>
      <c r="I208" s="6">
        <f t="shared" si="150"/>
        <v>9.6743999999999962E-3</v>
      </c>
      <c r="J208" s="10">
        <v>3</v>
      </c>
      <c r="K208" s="10">
        <v>43</v>
      </c>
      <c r="L208" s="3">
        <f t="shared" si="153"/>
        <v>1.7062312780169134E-2</v>
      </c>
      <c r="M208" s="3">
        <f t="shared" si="154"/>
        <v>1.6502845935393297E-7</v>
      </c>
      <c r="N208" s="22">
        <f t="shared" si="155"/>
        <v>1.6502845935393297E-11</v>
      </c>
    </row>
    <row r="209" spans="1:17">
      <c r="A209" s="16" t="s">
        <v>90</v>
      </c>
      <c r="B209" s="16" t="s">
        <v>86</v>
      </c>
      <c r="C209" s="17">
        <v>43044</v>
      </c>
      <c r="D209" s="16">
        <v>7.5</v>
      </c>
      <c r="E209" s="16">
        <v>3.4</v>
      </c>
      <c r="F209" s="16">
        <v>25</v>
      </c>
      <c r="G209" s="16">
        <v>30</v>
      </c>
      <c r="H209" s="18">
        <f>1.00092+0.000773*G209+(-0.0000254*F209^1.5)+(-0.00000212*F209^2)</f>
        <v>1.0196100000000001</v>
      </c>
      <c r="I209" s="19">
        <f t="shared" si="150"/>
        <v>9.6743999999999962E-3</v>
      </c>
      <c r="J209" s="16">
        <v>3</v>
      </c>
      <c r="K209" s="16">
        <v>46</v>
      </c>
      <c r="L209" s="3">
        <f t="shared" si="153"/>
        <v>1.4952706172838438E-2</v>
      </c>
      <c r="M209" s="3">
        <f t="shared" si="154"/>
        <v>1.4462412538490047E-7</v>
      </c>
      <c r="N209" s="22">
        <f t="shared" si="155"/>
        <v>1.4462412538490046E-11</v>
      </c>
      <c r="O209" s="21">
        <f>(((E209*$H$5)/1000)*9.81)*10000</f>
        <v>342.19163542801067</v>
      </c>
      <c r="P209" s="23">
        <f>AVERAGE(N209:N212)</f>
        <v>1.3735928055107762E-11</v>
      </c>
      <c r="Q209" s="23">
        <f>STDEV(N209:N212)</f>
        <v>5.906016443812966E-13</v>
      </c>
    </row>
    <row r="210" spans="1:17">
      <c r="D210" s="13">
        <f t="shared" ref="D210:G212" si="160">D209</f>
        <v>7.5</v>
      </c>
      <c r="E210" s="13">
        <f t="shared" si="160"/>
        <v>3.4</v>
      </c>
      <c r="F210" s="13">
        <f t="shared" si="160"/>
        <v>25</v>
      </c>
      <c r="G210" s="13">
        <f t="shared" si="160"/>
        <v>30</v>
      </c>
      <c r="H210" s="7">
        <f t="shared" ref="H210:H212" si="161">1.00092+0.000773*G210+(-0.0000254*F210^1.5)+(-0.00000212*F210^2)</f>
        <v>1.0196100000000001</v>
      </c>
      <c r="I210" s="6">
        <f t="shared" si="150"/>
        <v>9.6743999999999962E-3</v>
      </c>
      <c r="J210" s="10">
        <v>3</v>
      </c>
      <c r="K210" s="10">
        <v>51</v>
      </c>
      <c r="L210" s="3">
        <f t="shared" si="153"/>
        <v>1.3486754587266041E-2</v>
      </c>
      <c r="M210" s="3">
        <f t="shared" si="154"/>
        <v>1.304452895628514E-7</v>
      </c>
      <c r="N210" s="22">
        <f t="shared" si="155"/>
        <v>1.3044528956285139E-11</v>
      </c>
    </row>
    <row r="211" spans="1:17">
      <c r="D211" s="13">
        <f t="shared" si="160"/>
        <v>7.5</v>
      </c>
      <c r="E211" s="13">
        <f t="shared" si="160"/>
        <v>3.4</v>
      </c>
      <c r="F211" s="13">
        <f t="shared" si="160"/>
        <v>25</v>
      </c>
      <c r="G211" s="13">
        <f t="shared" si="160"/>
        <v>30</v>
      </c>
      <c r="H211" s="7">
        <f t="shared" si="161"/>
        <v>1.0196100000000001</v>
      </c>
      <c r="I211" s="6">
        <f t="shared" si="150"/>
        <v>9.6743999999999962E-3</v>
      </c>
      <c r="J211" s="10">
        <v>3</v>
      </c>
      <c r="K211" s="10">
        <v>49</v>
      </c>
      <c r="L211" s="3">
        <f t="shared" si="153"/>
        <v>1.4037234366338124E-2</v>
      </c>
      <c r="M211" s="3">
        <f t="shared" si="154"/>
        <v>1.3576958709602901E-7</v>
      </c>
      <c r="N211" s="22">
        <f t="shared" si="155"/>
        <v>1.3576958709602902E-11</v>
      </c>
    </row>
    <row r="212" spans="1:17">
      <c r="D212" s="13">
        <f t="shared" si="160"/>
        <v>7.5</v>
      </c>
      <c r="E212" s="13">
        <f t="shared" si="160"/>
        <v>3.4</v>
      </c>
      <c r="F212" s="13">
        <f t="shared" si="160"/>
        <v>25</v>
      </c>
      <c r="G212" s="13">
        <f t="shared" si="160"/>
        <v>30</v>
      </c>
      <c r="H212" s="7">
        <f t="shared" si="161"/>
        <v>1.0196100000000001</v>
      </c>
      <c r="I212" s="6">
        <f t="shared" si="150"/>
        <v>9.6743999999999962E-3</v>
      </c>
      <c r="J212" s="10">
        <v>3</v>
      </c>
      <c r="K212" s="10">
        <v>48</v>
      </c>
      <c r="L212" s="3">
        <f t="shared" si="153"/>
        <v>1.432967674897017E-2</v>
      </c>
      <c r="M212" s="3">
        <f t="shared" si="154"/>
        <v>1.3859812016052962E-7</v>
      </c>
      <c r="N212" s="22">
        <f t="shared" si="155"/>
        <v>1.3859812016052963E-11</v>
      </c>
    </row>
    <row r="659" spans="21:21">
      <c r="U659" t="s">
        <v>36</v>
      </c>
    </row>
  </sheetData>
  <pageMargins left="0.7" right="0.7" top="0.75" bottom="0.75" header="0.3" footer="0.3"/>
  <pageSetup paperSize="26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Texel_sandwave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 Cheng</dc:creator>
  <cp:lastModifiedBy>Chiu Cheng</cp:lastModifiedBy>
  <dcterms:created xsi:type="dcterms:W3CDTF">2016-11-28T14:30:45Z</dcterms:created>
  <dcterms:modified xsi:type="dcterms:W3CDTF">2020-06-08T09:25:48Z</dcterms:modified>
</cp:coreProperties>
</file>