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akamat\surfdrive\MORISAL_DELFT\09 Experimental data\02 Interaction inhibitor and binder\04 Absorption and drying\"/>
    </mc:Choice>
  </mc:AlternateContent>
  <bookViews>
    <workbookView xWindow="0" yWindow="0" windowWidth="19200" windowHeight="7050" activeTab="3"/>
  </bookViews>
  <sheets>
    <sheet name="NHL" sheetId="2" r:id="rId1"/>
    <sheet name="CEM I" sheetId="1" r:id="rId2"/>
    <sheet name="NHL drying 2" sheetId="5" r:id="rId3"/>
    <sheet name="NHL_WAC test" sheetId="4" r:id="rId4"/>
    <sheet name="CEMI-WAC test" sheetId="3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3" i="5" l="1"/>
  <c r="K34" i="5"/>
  <c r="K32" i="5"/>
  <c r="K3" i="5"/>
  <c r="K31" i="5" s="1"/>
  <c r="K37" i="5"/>
  <c r="K38" i="5"/>
  <c r="J37" i="5"/>
  <c r="J38" i="5"/>
  <c r="K36" i="5"/>
  <c r="J19" i="5"/>
  <c r="J20" i="5"/>
  <c r="J21" i="5"/>
  <c r="J22" i="5"/>
  <c r="J23" i="5"/>
  <c r="J24" i="5"/>
  <c r="J25" i="5"/>
  <c r="J26" i="5"/>
  <c r="J27" i="5"/>
  <c r="J28" i="5"/>
  <c r="J29" i="5"/>
  <c r="J18" i="5"/>
  <c r="K19" i="5"/>
  <c r="K20" i="5"/>
  <c r="K21" i="5"/>
  <c r="K22" i="5"/>
  <c r="K23" i="5"/>
  <c r="K24" i="5"/>
  <c r="K25" i="5"/>
  <c r="K26" i="5"/>
  <c r="K27" i="5"/>
  <c r="K28" i="5"/>
  <c r="K29" i="5"/>
  <c r="J3" i="5" l="1"/>
  <c r="J31" i="5" l="1"/>
  <c r="J34" i="5" l="1"/>
  <c r="J36" i="5"/>
  <c r="J33" i="5"/>
  <c r="J32" i="5"/>
  <c r="I36" i="5"/>
  <c r="I37" i="5"/>
  <c r="I38" i="5"/>
  <c r="I32" i="5"/>
  <c r="I33" i="5"/>
  <c r="I34" i="5"/>
  <c r="I31" i="5"/>
  <c r="I19" i="5"/>
  <c r="I20" i="5"/>
  <c r="I21" i="5"/>
  <c r="I22" i="5"/>
  <c r="I23" i="5"/>
  <c r="I24" i="5"/>
  <c r="I25" i="5"/>
  <c r="I26" i="5"/>
  <c r="I27" i="5"/>
  <c r="I28" i="5"/>
  <c r="I29" i="5"/>
  <c r="I18" i="5"/>
  <c r="G3" i="5"/>
  <c r="H38" i="5" l="1"/>
  <c r="G38" i="5"/>
  <c r="F38" i="5"/>
  <c r="E38" i="5"/>
  <c r="D38" i="5"/>
  <c r="C38" i="5"/>
  <c r="B38" i="5"/>
  <c r="H37" i="5"/>
  <c r="G37" i="5"/>
  <c r="F37" i="5"/>
  <c r="E37" i="5"/>
  <c r="D37" i="5"/>
  <c r="C37" i="5"/>
  <c r="B37" i="5"/>
  <c r="H36" i="5"/>
  <c r="G36" i="5"/>
  <c r="F36" i="5"/>
  <c r="E36" i="5"/>
  <c r="D36" i="5"/>
  <c r="C36" i="5"/>
  <c r="B36" i="5"/>
  <c r="H33" i="5"/>
  <c r="H34" i="5"/>
  <c r="H32" i="5"/>
  <c r="H19" i="5"/>
  <c r="H20" i="5"/>
  <c r="H21" i="5"/>
  <c r="H22" i="5"/>
  <c r="H23" i="5"/>
  <c r="H24" i="5"/>
  <c r="H25" i="5"/>
  <c r="H26" i="5"/>
  <c r="H27" i="5"/>
  <c r="H28" i="5"/>
  <c r="H29" i="5"/>
  <c r="H18" i="5"/>
  <c r="G19" i="5" l="1"/>
  <c r="G20" i="5"/>
  <c r="G21" i="5"/>
  <c r="G22" i="5"/>
  <c r="G23" i="5"/>
  <c r="G24" i="5"/>
  <c r="G25" i="5"/>
  <c r="G26" i="5"/>
  <c r="G27" i="5"/>
  <c r="G28" i="5"/>
  <c r="G29" i="5"/>
  <c r="G34" i="5" l="1"/>
  <c r="G33" i="5"/>
  <c r="F19" i="5"/>
  <c r="F20" i="5"/>
  <c r="F21" i="5"/>
  <c r="F22" i="5"/>
  <c r="F23" i="5"/>
  <c r="F24" i="5"/>
  <c r="F25" i="5"/>
  <c r="F26" i="5"/>
  <c r="F27" i="5"/>
  <c r="F28" i="5"/>
  <c r="F29" i="5"/>
  <c r="E24" i="5"/>
  <c r="E19" i="5"/>
  <c r="E20" i="5"/>
  <c r="E21" i="5"/>
  <c r="E22" i="5"/>
  <c r="E23" i="5"/>
  <c r="E25" i="5"/>
  <c r="E26" i="5"/>
  <c r="E27" i="5"/>
  <c r="E28" i="5"/>
  <c r="E29" i="5"/>
  <c r="E18" i="5"/>
  <c r="C17" i="5"/>
  <c r="D17" i="5"/>
  <c r="E17" i="5"/>
  <c r="J17" i="5"/>
  <c r="K17" i="5"/>
  <c r="B17" i="5"/>
  <c r="F18" i="5"/>
  <c r="G18" i="5"/>
  <c r="K18" i="5"/>
  <c r="D18" i="5"/>
  <c r="B19" i="5"/>
  <c r="B32" i="5" s="1"/>
  <c r="C19" i="5"/>
  <c r="D19" i="5"/>
  <c r="B20" i="5"/>
  <c r="C20" i="5"/>
  <c r="D20" i="5"/>
  <c r="B21" i="5"/>
  <c r="C21" i="5"/>
  <c r="D21" i="5"/>
  <c r="B22" i="5"/>
  <c r="B33" i="5" s="1"/>
  <c r="C22" i="5"/>
  <c r="D22" i="5"/>
  <c r="B23" i="5"/>
  <c r="C23" i="5"/>
  <c r="D23" i="5"/>
  <c r="B24" i="5"/>
  <c r="C24" i="5"/>
  <c r="D24" i="5"/>
  <c r="D33" i="5" s="1"/>
  <c r="B25" i="5"/>
  <c r="C25" i="5"/>
  <c r="D25" i="5"/>
  <c r="B26" i="5"/>
  <c r="C26" i="5"/>
  <c r="C34" i="5" s="1"/>
  <c r="D26" i="5"/>
  <c r="D34" i="5" s="1"/>
  <c r="B27" i="5"/>
  <c r="B34" i="5" s="1"/>
  <c r="C27" i="5"/>
  <c r="D27" i="5"/>
  <c r="B28" i="5"/>
  <c r="C28" i="5"/>
  <c r="D28" i="5"/>
  <c r="B29" i="5"/>
  <c r="C29" i="5"/>
  <c r="D29" i="5"/>
  <c r="C18" i="5"/>
  <c r="C32" i="5" s="1"/>
  <c r="C33" i="5"/>
  <c r="G32" i="5"/>
  <c r="H3" i="5"/>
  <c r="H17" i="5" s="1"/>
  <c r="I3" i="5"/>
  <c r="G17" i="5"/>
  <c r="D3" i="5"/>
  <c r="E3" i="5"/>
  <c r="F3" i="5"/>
  <c r="F31" i="5" s="1"/>
  <c r="C3" i="5"/>
  <c r="B18" i="5"/>
  <c r="B18" i="2"/>
  <c r="I17" i="5" l="1"/>
  <c r="H31" i="5"/>
  <c r="G31" i="5"/>
  <c r="F33" i="5"/>
  <c r="F34" i="5"/>
  <c r="F32" i="5"/>
  <c r="F17" i="5"/>
  <c r="E34" i="5"/>
  <c r="E33" i="5"/>
  <c r="D32" i="5"/>
  <c r="B31" i="5"/>
  <c r="E32" i="5"/>
  <c r="E31" i="5"/>
  <c r="D31" i="5"/>
  <c r="C31" i="5"/>
  <c r="E19" i="2" l="1"/>
  <c r="E18" i="2"/>
  <c r="B19" i="2"/>
  <c r="C19" i="2"/>
  <c r="D19" i="2"/>
  <c r="F19" i="2"/>
  <c r="B20" i="2"/>
  <c r="C20" i="2"/>
  <c r="D20" i="2"/>
  <c r="E20" i="2"/>
  <c r="F20" i="2"/>
  <c r="B21" i="2"/>
  <c r="C21" i="2"/>
  <c r="D21" i="2"/>
  <c r="E21" i="2"/>
  <c r="F21" i="2"/>
  <c r="B22" i="2"/>
  <c r="C22" i="2"/>
  <c r="D22" i="2"/>
  <c r="E22" i="2"/>
  <c r="F22" i="2"/>
  <c r="B23" i="2"/>
  <c r="C23" i="2"/>
  <c r="D23" i="2"/>
  <c r="E23" i="2"/>
  <c r="F23" i="2"/>
  <c r="B24" i="2"/>
  <c r="C24" i="2"/>
  <c r="D24" i="2"/>
  <c r="E24" i="2"/>
  <c r="F24" i="2"/>
  <c r="B25" i="2"/>
  <c r="C25" i="2"/>
  <c r="D25" i="2"/>
  <c r="E25" i="2"/>
  <c r="F25" i="2"/>
  <c r="B26" i="2"/>
  <c r="C26" i="2"/>
  <c r="D26" i="2"/>
  <c r="E26" i="2"/>
  <c r="F26" i="2"/>
  <c r="B27" i="2"/>
  <c r="C27" i="2"/>
  <c r="D27" i="2"/>
  <c r="E27" i="2"/>
  <c r="F27" i="2"/>
  <c r="B28" i="2"/>
  <c r="C28" i="2"/>
  <c r="D28" i="2"/>
  <c r="E28" i="2"/>
  <c r="F28" i="2"/>
  <c r="B29" i="2"/>
  <c r="C29" i="2"/>
  <c r="D29" i="2"/>
  <c r="E29" i="2"/>
  <c r="F29" i="2"/>
  <c r="C18" i="2"/>
  <c r="D18" i="2"/>
  <c r="F18" i="2"/>
  <c r="E37" i="1"/>
  <c r="G37" i="1"/>
  <c r="D38" i="1"/>
  <c r="D36" i="1"/>
  <c r="D34" i="1"/>
  <c r="E33" i="1"/>
  <c r="B19" i="1"/>
  <c r="C19" i="1"/>
  <c r="C36" i="1" s="1"/>
  <c r="D19" i="1"/>
  <c r="E19" i="1"/>
  <c r="F19" i="1"/>
  <c r="F36" i="1" s="1"/>
  <c r="G19" i="1"/>
  <c r="H19" i="1"/>
  <c r="B20" i="1"/>
  <c r="B32" i="1" s="1"/>
  <c r="C20" i="1"/>
  <c r="D20" i="1"/>
  <c r="E20" i="1"/>
  <c r="F20" i="1"/>
  <c r="G20" i="1"/>
  <c r="H20" i="1"/>
  <c r="B21" i="1"/>
  <c r="C21" i="1"/>
  <c r="D21" i="1"/>
  <c r="E21" i="1"/>
  <c r="F21" i="1"/>
  <c r="G21" i="1"/>
  <c r="H21" i="1"/>
  <c r="B22" i="1"/>
  <c r="B37" i="1" s="1"/>
  <c r="C22" i="1"/>
  <c r="C33" i="1" s="1"/>
  <c r="D22" i="1"/>
  <c r="D33" i="1" s="1"/>
  <c r="E22" i="1"/>
  <c r="F22" i="1"/>
  <c r="F33" i="1" s="1"/>
  <c r="G22" i="1"/>
  <c r="H22" i="1"/>
  <c r="H37" i="1" s="1"/>
  <c r="B23" i="1"/>
  <c r="B33" i="1" s="1"/>
  <c r="C23" i="1"/>
  <c r="D23" i="1"/>
  <c r="E23" i="1"/>
  <c r="F23" i="1"/>
  <c r="G23" i="1"/>
  <c r="G33" i="1" s="1"/>
  <c r="H23" i="1"/>
  <c r="B24" i="1"/>
  <c r="C24" i="1"/>
  <c r="D24" i="1"/>
  <c r="E24" i="1"/>
  <c r="F24" i="1"/>
  <c r="G24" i="1"/>
  <c r="H24" i="1"/>
  <c r="B25" i="1"/>
  <c r="C25" i="1"/>
  <c r="D25" i="1"/>
  <c r="E25" i="1"/>
  <c r="F25" i="1"/>
  <c r="G25" i="1"/>
  <c r="H25" i="1"/>
  <c r="B26" i="1"/>
  <c r="B38" i="1" s="1"/>
  <c r="C26" i="1"/>
  <c r="C38" i="1" s="1"/>
  <c r="D26" i="1"/>
  <c r="E26" i="1"/>
  <c r="E38" i="1" s="1"/>
  <c r="F26" i="1"/>
  <c r="G26" i="1"/>
  <c r="H26" i="1"/>
  <c r="H38" i="1" s="1"/>
  <c r="B27" i="1"/>
  <c r="C27" i="1"/>
  <c r="C34" i="1" s="1"/>
  <c r="D27" i="1"/>
  <c r="E27" i="1"/>
  <c r="F27" i="1"/>
  <c r="F38" i="1" s="1"/>
  <c r="G27" i="1"/>
  <c r="H27" i="1"/>
  <c r="B28" i="1"/>
  <c r="C28" i="1"/>
  <c r="D28" i="1"/>
  <c r="E28" i="1"/>
  <c r="F28" i="1"/>
  <c r="G28" i="1"/>
  <c r="G38" i="1" s="1"/>
  <c r="H28" i="1"/>
  <c r="B29" i="1"/>
  <c r="C29" i="1"/>
  <c r="D29" i="1"/>
  <c r="E29" i="1"/>
  <c r="F29" i="1"/>
  <c r="G29" i="1"/>
  <c r="H29" i="1"/>
  <c r="C18" i="1"/>
  <c r="C32" i="1" s="1"/>
  <c r="D18" i="1"/>
  <c r="D32" i="1" s="1"/>
  <c r="E18" i="1"/>
  <c r="E32" i="1" s="1"/>
  <c r="F18" i="1"/>
  <c r="F32" i="1" s="1"/>
  <c r="G18" i="1"/>
  <c r="G32" i="1" s="1"/>
  <c r="H18" i="1"/>
  <c r="H36" i="1" s="1"/>
  <c r="B18" i="1"/>
  <c r="B36" i="1" s="1"/>
  <c r="B34" i="1" l="1"/>
  <c r="H32" i="1"/>
  <c r="H34" i="1"/>
  <c r="F37" i="1"/>
  <c r="G34" i="1"/>
  <c r="G36" i="1"/>
  <c r="F34" i="1"/>
  <c r="D37" i="1"/>
  <c r="E34" i="1"/>
  <c r="E36" i="1"/>
  <c r="C37" i="1"/>
  <c r="H33" i="1"/>
  <c r="B20" i="3"/>
  <c r="C20" i="3"/>
  <c r="D20" i="3"/>
  <c r="E20" i="3"/>
  <c r="F20" i="3"/>
  <c r="G20" i="3"/>
  <c r="H20" i="3"/>
  <c r="I20" i="3"/>
  <c r="J20" i="3"/>
  <c r="K20" i="3"/>
  <c r="L20" i="3"/>
  <c r="M20" i="3"/>
  <c r="B21" i="3"/>
  <c r="C21" i="3"/>
  <c r="D21" i="3"/>
  <c r="E21" i="3"/>
  <c r="F21" i="3"/>
  <c r="G21" i="3"/>
  <c r="H21" i="3"/>
  <c r="I21" i="3"/>
  <c r="J21" i="3"/>
  <c r="K21" i="3"/>
  <c r="L21" i="3"/>
  <c r="M21" i="3"/>
  <c r="B22" i="3"/>
  <c r="C22" i="3"/>
  <c r="D22" i="3"/>
  <c r="E22" i="3"/>
  <c r="F22" i="3"/>
  <c r="G22" i="3"/>
  <c r="H22" i="3"/>
  <c r="I22" i="3"/>
  <c r="J22" i="3"/>
  <c r="K22" i="3"/>
  <c r="L22" i="3"/>
  <c r="M22" i="3"/>
  <c r="B23" i="3"/>
  <c r="C23" i="3"/>
  <c r="D23" i="3"/>
  <c r="E23" i="3"/>
  <c r="F23" i="3"/>
  <c r="G23" i="3"/>
  <c r="H23" i="3"/>
  <c r="I23" i="3"/>
  <c r="J23" i="3"/>
  <c r="K23" i="3"/>
  <c r="L23" i="3"/>
  <c r="M23" i="3"/>
  <c r="B24" i="3"/>
  <c r="C24" i="3"/>
  <c r="D24" i="3"/>
  <c r="E24" i="3"/>
  <c r="F24" i="3"/>
  <c r="G24" i="3"/>
  <c r="H24" i="3"/>
  <c r="I24" i="3"/>
  <c r="J24" i="3"/>
  <c r="K24" i="3"/>
  <c r="L24" i="3"/>
  <c r="M24" i="3"/>
  <c r="B25" i="3"/>
  <c r="C25" i="3"/>
  <c r="D25" i="3"/>
  <c r="E25" i="3"/>
  <c r="F25" i="3"/>
  <c r="G25" i="3"/>
  <c r="H25" i="3"/>
  <c r="I25" i="3"/>
  <c r="J25" i="3"/>
  <c r="K25" i="3"/>
  <c r="L25" i="3"/>
  <c r="M25" i="3"/>
  <c r="B26" i="3"/>
  <c r="C26" i="3"/>
  <c r="D26" i="3"/>
  <c r="E26" i="3"/>
  <c r="F26" i="3"/>
  <c r="G26" i="3"/>
  <c r="H26" i="3"/>
  <c r="I26" i="3"/>
  <c r="J26" i="3"/>
  <c r="K26" i="3"/>
  <c r="L26" i="3"/>
  <c r="M26" i="3"/>
  <c r="B27" i="3"/>
  <c r="C27" i="3"/>
  <c r="D27" i="3"/>
  <c r="E27" i="3"/>
  <c r="F27" i="3"/>
  <c r="G27" i="3"/>
  <c r="H27" i="3"/>
  <c r="I27" i="3"/>
  <c r="J27" i="3"/>
  <c r="K27" i="3"/>
  <c r="L27" i="3"/>
  <c r="M27" i="3"/>
  <c r="B28" i="3"/>
  <c r="C28" i="3"/>
  <c r="D28" i="3"/>
  <c r="E28" i="3"/>
  <c r="F28" i="3"/>
  <c r="G28" i="3"/>
  <c r="H28" i="3"/>
  <c r="I28" i="3"/>
  <c r="J28" i="3"/>
  <c r="K28" i="3"/>
  <c r="L28" i="3"/>
  <c r="M28" i="3"/>
  <c r="B29" i="3"/>
  <c r="C29" i="3"/>
  <c r="D29" i="3"/>
  <c r="E29" i="3"/>
  <c r="F29" i="3"/>
  <c r="G29" i="3"/>
  <c r="H29" i="3"/>
  <c r="I29" i="3"/>
  <c r="J29" i="3"/>
  <c r="K29" i="3"/>
  <c r="L29" i="3"/>
  <c r="M29" i="3"/>
  <c r="B30" i="3"/>
  <c r="C30" i="3"/>
  <c r="D30" i="3"/>
  <c r="E30" i="3"/>
  <c r="F30" i="3"/>
  <c r="G30" i="3"/>
  <c r="H30" i="3"/>
  <c r="I30" i="3"/>
  <c r="J30" i="3"/>
  <c r="K30" i="3"/>
  <c r="L30" i="3"/>
  <c r="M30" i="3"/>
  <c r="C19" i="3"/>
  <c r="D19" i="3"/>
  <c r="E19" i="3"/>
  <c r="F19" i="3"/>
  <c r="G19" i="3"/>
  <c r="H19" i="3"/>
  <c r="I19" i="3"/>
  <c r="J19" i="3"/>
  <c r="K19" i="3"/>
  <c r="L19" i="3"/>
  <c r="M19" i="3"/>
  <c r="B19" i="3"/>
  <c r="B16" i="4"/>
  <c r="C16" i="4"/>
  <c r="D16" i="4"/>
  <c r="E16" i="4"/>
  <c r="F16" i="4"/>
  <c r="G16" i="4"/>
  <c r="H16" i="4"/>
  <c r="I16" i="4"/>
  <c r="J16" i="4"/>
  <c r="K16" i="4"/>
  <c r="L16" i="4"/>
  <c r="M16" i="4"/>
  <c r="B17" i="4"/>
  <c r="C17" i="4"/>
  <c r="D17" i="4"/>
  <c r="E17" i="4"/>
  <c r="F17" i="4"/>
  <c r="G17" i="4"/>
  <c r="H17" i="4"/>
  <c r="I17" i="4"/>
  <c r="J17" i="4"/>
  <c r="K17" i="4"/>
  <c r="L17" i="4"/>
  <c r="M17" i="4"/>
  <c r="B18" i="4"/>
  <c r="C18" i="4"/>
  <c r="D18" i="4"/>
  <c r="E18" i="4"/>
  <c r="F18" i="4"/>
  <c r="G18" i="4"/>
  <c r="H18" i="4"/>
  <c r="I18" i="4"/>
  <c r="J18" i="4"/>
  <c r="K18" i="4"/>
  <c r="L18" i="4"/>
  <c r="M18" i="4"/>
  <c r="B19" i="4"/>
  <c r="C19" i="4"/>
  <c r="D19" i="4"/>
  <c r="E19" i="4"/>
  <c r="F19" i="4"/>
  <c r="G19" i="4"/>
  <c r="H19" i="4"/>
  <c r="I19" i="4"/>
  <c r="J19" i="4"/>
  <c r="K19" i="4"/>
  <c r="L19" i="4"/>
  <c r="M19" i="4"/>
  <c r="B20" i="4"/>
  <c r="C20" i="4"/>
  <c r="D20" i="4"/>
  <c r="E20" i="4"/>
  <c r="F20" i="4"/>
  <c r="G20" i="4"/>
  <c r="H20" i="4"/>
  <c r="I20" i="4"/>
  <c r="J20" i="4"/>
  <c r="K20" i="4"/>
  <c r="L20" i="4"/>
  <c r="M20" i="4"/>
  <c r="B21" i="4"/>
  <c r="C21" i="4"/>
  <c r="D21" i="4"/>
  <c r="E21" i="4"/>
  <c r="F21" i="4"/>
  <c r="G21" i="4"/>
  <c r="H21" i="4"/>
  <c r="I21" i="4"/>
  <c r="J21" i="4"/>
  <c r="K21" i="4"/>
  <c r="L21" i="4"/>
  <c r="M21" i="4"/>
  <c r="B22" i="4"/>
  <c r="C22" i="4"/>
  <c r="D22" i="4"/>
  <c r="E22" i="4"/>
  <c r="F22" i="4"/>
  <c r="G22" i="4"/>
  <c r="H22" i="4"/>
  <c r="I22" i="4"/>
  <c r="J22" i="4"/>
  <c r="K22" i="4"/>
  <c r="L22" i="4"/>
  <c r="M22" i="4"/>
  <c r="B23" i="4"/>
  <c r="C23" i="4"/>
  <c r="D23" i="4"/>
  <c r="E23" i="4"/>
  <c r="F23" i="4"/>
  <c r="G23" i="4"/>
  <c r="H23" i="4"/>
  <c r="I23" i="4"/>
  <c r="J23" i="4"/>
  <c r="K23" i="4"/>
  <c r="L23" i="4"/>
  <c r="M23" i="4"/>
  <c r="C15" i="4"/>
  <c r="D15" i="4"/>
  <c r="E15" i="4"/>
  <c r="F15" i="4"/>
  <c r="G15" i="4"/>
  <c r="H15" i="4"/>
  <c r="I15" i="4"/>
  <c r="J15" i="4"/>
  <c r="K15" i="4"/>
  <c r="L15" i="4"/>
  <c r="M15" i="4"/>
  <c r="B15" i="4"/>
  <c r="Q14" i="4" l="1"/>
  <c r="A14" i="3" l="1"/>
  <c r="A21" i="3" l="1"/>
  <c r="A22" i="3"/>
  <c r="A23" i="3"/>
  <c r="A24" i="3"/>
  <c r="A25" i="3"/>
  <c r="A26" i="3"/>
  <c r="A27" i="3"/>
  <c r="A28" i="3"/>
  <c r="A29" i="3"/>
  <c r="A30" i="3"/>
  <c r="A20" i="3"/>
  <c r="A19" i="3" l="1"/>
  <c r="A23" i="4" l="1"/>
  <c r="A22" i="4"/>
  <c r="A21" i="4"/>
  <c r="A20" i="4"/>
  <c r="A19" i="4"/>
  <c r="A18" i="4"/>
  <c r="A17" i="4"/>
  <c r="A16" i="4"/>
  <c r="A15" i="4"/>
  <c r="AB14" i="4"/>
  <c r="AA14" i="4"/>
  <c r="Z14" i="4"/>
  <c r="Y14" i="4"/>
  <c r="X14" i="4"/>
  <c r="W14" i="4"/>
  <c r="V14" i="4"/>
  <c r="U14" i="4"/>
  <c r="T14" i="4"/>
  <c r="S14" i="4"/>
  <c r="R14" i="4"/>
  <c r="I11" i="1" l="1"/>
  <c r="I4" i="1"/>
  <c r="I5" i="1"/>
  <c r="I6" i="1"/>
  <c r="I7" i="1"/>
  <c r="I8" i="1"/>
  <c r="I9" i="1"/>
  <c r="I10" i="1"/>
  <c r="I12" i="1"/>
  <c r="I13" i="1"/>
  <c r="I14" i="1"/>
  <c r="I3" i="1"/>
  <c r="H2" i="1"/>
  <c r="H31" i="1" s="1"/>
  <c r="B31" i="1" l="1"/>
  <c r="C31" i="2"/>
  <c r="D31" i="2"/>
  <c r="E31" i="2"/>
  <c r="F31" i="2"/>
  <c r="B31" i="2"/>
  <c r="C34" i="2"/>
  <c r="D34" i="2"/>
  <c r="E34" i="2"/>
  <c r="F34" i="2"/>
  <c r="B34" i="2"/>
  <c r="C33" i="2"/>
  <c r="D33" i="2"/>
  <c r="E33" i="2"/>
  <c r="F33" i="2"/>
  <c r="B33" i="2"/>
  <c r="B32" i="2"/>
  <c r="C32" i="2"/>
  <c r="D32" i="2"/>
  <c r="E32" i="2"/>
  <c r="F32" i="2"/>
  <c r="G2" i="1"/>
  <c r="G31" i="1" s="1"/>
  <c r="R18" i="3" l="1"/>
  <c r="S18" i="3"/>
  <c r="T18" i="3"/>
  <c r="U18" i="3"/>
  <c r="V18" i="3"/>
  <c r="W18" i="3"/>
  <c r="X18" i="3"/>
  <c r="Y18" i="3"/>
  <c r="Z18" i="3"/>
  <c r="AA18" i="3"/>
  <c r="AB18" i="3"/>
  <c r="Q18" i="3"/>
  <c r="J10" i="2" l="1"/>
  <c r="J11" i="2"/>
  <c r="J12" i="2"/>
  <c r="J13" i="2"/>
  <c r="J14" i="2"/>
  <c r="J15" i="2"/>
  <c r="J5" i="2"/>
  <c r="J6" i="2"/>
  <c r="J7" i="2"/>
  <c r="J8" i="2"/>
  <c r="J9" i="2"/>
  <c r="J4" i="2"/>
  <c r="F3" i="2"/>
  <c r="J4" i="1"/>
  <c r="J5" i="1"/>
  <c r="J6" i="1"/>
  <c r="J7" i="1"/>
  <c r="J8" i="1"/>
  <c r="J9" i="1"/>
  <c r="J10" i="1"/>
  <c r="J11" i="1"/>
  <c r="J12" i="1"/>
  <c r="J13" i="1"/>
  <c r="J14" i="1"/>
  <c r="J3" i="1"/>
  <c r="D2" i="1"/>
  <c r="D31" i="1" s="1"/>
  <c r="E2" i="1"/>
  <c r="E31" i="1" s="1"/>
  <c r="F2" i="1"/>
  <c r="F31" i="1" s="1"/>
  <c r="C2" i="1"/>
  <c r="C31" i="1" s="1"/>
  <c r="D3" i="2" l="1"/>
  <c r="E3" i="2"/>
  <c r="C3" i="2"/>
  <c r="K15" i="2"/>
  <c r="K14" i="2"/>
  <c r="K13" i="2"/>
  <c r="K12" i="2"/>
  <c r="K11" i="2"/>
  <c r="K10" i="2"/>
  <c r="K9" i="2"/>
  <c r="K8" i="2"/>
  <c r="K7" i="2"/>
  <c r="K6" i="2"/>
  <c r="K5" i="2"/>
  <c r="K4" i="2"/>
</calcChain>
</file>

<file path=xl/sharedStrings.xml><?xml version="1.0" encoding="utf-8"?>
<sst xmlns="http://schemas.openxmlformats.org/spreadsheetml/2006/main" count="262" uniqueCount="42">
  <si>
    <t>C1</t>
  </si>
  <si>
    <t>C2</t>
  </si>
  <si>
    <t>C3</t>
  </si>
  <si>
    <t>C4</t>
  </si>
  <si>
    <t>1_1</t>
  </si>
  <si>
    <t>0.1_1</t>
  </si>
  <si>
    <t>0.1_2</t>
  </si>
  <si>
    <t>0.1_3</t>
  </si>
  <si>
    <t>0.1_4</t>
  </si>
  <si>
    <t>1_2</t>
  </si>
  <si>
    <t>1_3</t>
  </si>
  <si>
    <t>1_4</t>
  </si>
  <si>
    <t>%  change</t>
  </si>
  <si>
    <t>last 2</t>
  </si>
  <si>
    <t>wrt initial</t>
  </si>
  <si>
    <t>with parrafin</t>
  </si>
  <si>
    <t>Date and time</t>
  </si>
  <si>
    <t>Time</t>
  </si>
  <si>
    <t>dry weight (Md)</t>
  </si>
  <si>
    <t>p1_1</t>
  </si>
  <si>
    <t>p1_2</t>
  </si>
  <si>
    <t>p1_3</t>
  </si>
  <si>
    <t>p1_4</t>
  </si>
  <si>
    <t>T</t>
  </si>
  <si>
    <t>(mi-md)</t>
  </si>
  <si>
    <t>L1</t>
  </si>
  <si>
    <t>L2</t>
  </si>
  <si>
    <t>B1</t>
  </si>
  <si>
    <t>B2</t>
  </si>
  <si>
    <t>Area</t>
  </si>
  <si>
    <t>L3</t>
  </si>
  <si>
    <t>B3</t>
  </si>
  <si>
    <t>m2</t>
  </si>
  <si>
    <t>cm</t>
  </si>
  <si>
    <t>Control</t>
  </si>
  <si>
    <t>0.1% FeCN</t>
  </si>
  <si>
    <t>1% FeCN</t>
  </si>
  <si>
    <t>Water absorption coefficient</t>
  </si>
  <si>
    <t xml:space="preserve">Dry weight </t>
  </si>
  <si>
    <t>saturation:</t>
  </si>
  <si>
    <t>mean</t>
  </si>
  <si>
    <t>sd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</si>
</sst>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16" fontId="0" fillId="0" borderId="0" xfId="0" applyNumberFormat="1"/>
    <xf numFmtId="2" fontId="0" fillId="0" borderId="0" xfId="0" applyNumberFormat="1"/>
    <xf numFmtId="20" fontId="0" fillId="0" borderId="0" xfId="0" applyNumberFormat="1"/>
    <xf numFmtId="0" fontId="0" fillId="2" borderId="0" xfId="0" applyFill="1"/>
    <xf numFmtId="0" fontId="0" fillId="0" borderId="0" xfId="0" applyFill="1"/>
    <xf numFmtId="0" fontId="0" fillId="0" borderId="0" xfId="0" applyAlignment="1">
      <alignment horizontal="right"/>
    </xf>
    <xf numFmtId="0" fontId="0" fillId="0" borderId="0" xfId="0" applyNumberFormat="1"/>
    <xf numFmtId="22" fontId="0" fillId="0" borderId="0" xfId="0" applyNumberFormat="1"/>
    <xf numFmtId="0" fontId="0" fillId="0" borderId="0" xfId="0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A8BF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NHL!$A$4</c:f>
              <c:strCache>
                <c:ptCount val="1"/>
                <c:pt idx="0">
                  <c:v>C1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NHL!$B$3:$E$3</c:f>
              <c:numCache>
                <c:formatCode>0.00</c:formatCode>
                <c:ptCount val="4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</c:numCache>
            </c:numRef>
          </c:xVal>
          <c:yVal>
            <c:numRef>
              <c:f>NHL!$B$4:$E$4</c:f>
              <c:numCache>
                <c:formatCode>General</c:formatCode>
                <c:ptCount val="4"/>
                <c:pt idx="0">
                  <c:v>115.26</c:v>
                </c:pt>
                <c:pt idx="1">
                  <c:v>104.31</c:v>
                </c:pt>
                <c:pt idx="2">
                  <c:v>103.25</c:v>
                </c:pt>
                <c:pt idx="3">
                  <c:v>103.15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A17-432C-A8B1-C60BDB517C6C}"/>
            </c:ext>
          </c:extLst>
        </c:ser>
        <c:ser>
          <c:idx val="1"/>
          <c:order val="1"/>
          <c:tx>
            <c:strRef>
              <c:f>NHL!$A$5</c:f>
              <c:strCache>
                <c:ptCount val="1"/>
                <c:pt idx="0">
                  <c:v>C2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NHL!$B$3:$E$3</c:f>
              <c:numCache>
                <c:formatCode>0.00</c:formatCode>
                <c:ptCount val="4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</c:numCache>
            </c:numRef>
          </c:xVal>
          <c:yVal>
            <c:numRef>
              <c:f>NHL!$B$5:$E$5</c:f>
              <c:numCache>
                <c:formatCode>General</c:formatCode>
                <c:ptCount val="4"/>
                <c:pt idx="0">
                  <c:v>105.52</c:v>
                </c:pt>
                <c:pt idx="1">
                  <c:v>95.18</c:v>
                </c:pt>
                <c:pt idx="2">
                  <c:v>94.52</c:v>
                </c:pt>
                <c:pt idx="3">
                  <c:v>94.51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A17-432C-A8B1-C60BDB517C6C}"/>
            </c:ext>
          </c:extLst>
        </c:ser>
        <c:ser>
          <c:idx val="2"/>
          <c:order val="2"/>
          <c:tx>
            <c:strRef>
              <c:f>NHL!$A$6</c:f>
              <c:strCache>
                <c:ptCount val="1"/>
                <c:pt idx="0">
                  <c:v>C3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NHL!$B$3:$E$3</c:f>
              <c:numCache>
                <c:formatCode>0.00</c:formatCode>
                <c:ptCount val="4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</c:numCache>
            </c:numRef>
          </c:xVal>
          <c:yVal>
            <c:numRef>
              <c:f>NHL!$B$6:$E$6</c:f>
              <c:numCache>
                <c:formatCode>General</c:formatCode>
                <c:ptCount val="4"/>
                <c:pt idx="0">
                  <c:v>100.41</c:v>
                </c:pt>
                <c:pt idx="1">
                  <c:v>90.8</c:v>
                </c:pt>
                <c:pt idx="2">
                  <c:v>90.06</c:v>
                </c:pt>
                <c:pt idx="3">
                  <c:v>90.03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A17-432C-A8B1-C60BDB517C6C}"/>
            </c:ext>
          </c:extLst>
        </c:ser>
        <c:ser>
          <c:idx val="3"/>
          <c:order val="3"/>
          <c:tx>
            <c:strRef>
              <c:f>NHL!$A$7</c:f>
              <c:strCache>
                <c:ptCount val="1"/>
                <c:pt idx="0">
                  <c:v>C4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NHL!$B$3:$E$3</c:f>
              <c:numCache>
                <c:formatCode>0.00</c:formatCode>
                <c:ptCount val="4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</c:numCache>
            </c:numRef>
          </c:xVal>
          <c:yVal>
            <c:numRef>
              <c:f>NHL!$B$7:$E$7</c:f>
              <c:numCache>
                <c:formatCode>General</c:formatCode>
                <c:ptCount val="4"/>
                <c:pt idx="0">
                  <c:v>91.11</c:v>
                </c:pt>
                <c:pt idx="1">
                  <c:v>82.33</c:v>
                </c:pt>
                <c:pt idx="2">
                  <c:v>80.95</c:v>
                </c:pt>
                <c:pt idx="3">
                  <c:v>81.56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7A17-432C-A8B1-C60BDB517C6C}"/>
            </c:ext>
          </c:extLst>
        </c:ser>
        <c:ser>
          <c:idx val="4"/>
          <c:order val="4"/>
          <c:tx>
            <c:strRef>
              <c:f>NHL!$A$8</c:f>
              <c:strCache>
                <c:ptCount val="1"/>
                <c:pt idx="0">
                  <c:v>0.1_1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NHL!$B$3:$E$3</c:f>
              <c:numCache>
                <c:formatCode>0.00</c:formatCode>
                <c:ptCount val="4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</c:numCache>
            </c:numRef>
          </c:xVal>
          <c:yVal>
            <c:numRef>
              <c:f>NHL!$B$8:$E$8</c:f>
              <c:numCache>
                <c:formatCode>General</c:formatCode>
                <c:ptCount val="4"/>
                <c:pt idx="0">
                  <c:v>87.99</c:v>
                </c:pt>
                <c:pt idx="1">
                  <c:v>79.31</c:v>
                </c:pt>
                <c:pt idx="2">
                  <c:v>78.92</c:v>
                </c:pt>
                <c:pt idx="3">
                  <c:v>78.900000000000006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7A17-432C-A8B1-C60BDB517C6C}"/>
            </c:ext>
          </c:extLst>
        </c:ser>
        <c:ser>
          <c:idx val="5"/>
          <c:order val="5"/>
          <c:tx>
            <c:strRef>
              <c:f>NHL!$A$9</c:f>
              <c:strCache>
                <c:ptCount val="1"/>
                <c:pt idx="0">
                  <c:v>0.1_2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NHL!$B$3:$E$3</c:f>
              <c:numCache>
                <c:formatCode>0.00</c:formatCode>
                <c:ptCount val="4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</c:numCache>
            </c:numRef>
          </c:xVal>
          <c:yVal>
            <c:numRef>
              <c:f>NHL!$B$9:$E$9</c:f>
              <c:numCache>
                <c:formatCode>General</c:formatCode>
                <c:ptCount val="4"/>
                <c:pt idx="0">
                  <c:v>86.76</c:v>
                </c:pt>
                <c:pt idx="1">
                  <c:v>78.61</c:v>
                </c:pt>
                <c:pt idx="2">
                  <c:v>77.989999999999995</c:v>
                </c:pt>
                <c:pt idx="3">
                  <c:v>77.959999999999994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7A17-432C-A8B1-C60BDB517C6C}"/>
            </c:ext>
          </c:extLst>
        </c:ser>
        <c:ser>
          <c:idx val="6"/>
          <c:order val="6"/>
          <c:tx>
            <c:strRef>
              <c:f>NHL!$A$10</c:f>
              <c:strCache>
                <c:ptCount val="1"/>
                <c:pt idx="0">
                  <c:v>0.1_3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NHL!$B$3:$E$3</c:f>
              <c:numCache>
                <c:formatCode>0.00</c:formatCode>
                <c:ptCount val="4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</c:numCache>
            </c:numRef>
          </c:xVal>
          <c:yVal>
            <c:numRef>
              <c:f>NHL!$B$10:$E$10</c:f>
              <c:numCache>
                <c:formatCode>General</c:formatCode>
                <c:ptCount val="4"/>
                <c:pt idx="0">
                  <c:v>82</c:v>
                </c:pt>
                <c:pt idx="1">
                  <c:v>73.91</c:v>
                </c:pt>
                <c:pt idx="2">
                  <c:v>73.47</c:v>
                </c:pt>
                <c:pt idx="3">
                  <c:v>73.489999999999995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7A17-432C-A8B1-C60BDB517C6C}"/>
            </c:ext>
          </c:extLst>
        </c:ser>
        <c:ser>
          <c:idx val="7"/>
          <c:order val="7"/>
          <c:tx>
            <c:strRef>
              <c:f>NHL!$A$11</c:f>
              <c:strCache>
                <c:ptCount val="1"/>
                <c:pt idx="0">
                  <c:v>0.1_4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NHL!$B$3:$E$3</c:f>
              <c:numCache>
                <c:formatCode>0.00</c:formatCode>
                <c:ptCount val="4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</c:numCache>
            </c:numRef>
          </c:xVal>
          <c:yVal>
            <c:numRef>
              <c:f>NHL!$B$11:$E$11</c:f>
              <c:numCache>
                <c:formatCode>General</c:formatCode>
                <c:ptCount val="4"/>
                <c:pt idx="0">
                  <c:v>90.16</c:v>
                </c:pt>
                <c:pt idx="1">
                  <c:v>81.08</c:v>
                </c:pt>
                <c:pt idx="2">
                  <c:v>80.92</c:v>
                </c:pt>
                <c:pt idx="3">
                  <c:v>80.95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7A17-432C-A8B1-C60BDB517C6C}"/>
            </c:ext>
          </c:extLst>
        </c:ser>
        <c:ser>
          <c:idx val="8"/>
          <c:order val="8"/>
          <c:tx>
            <c:strRef>
              <c:f>NHL!$A$12</c:f>
              <c:strCache>
                <c:ptCount val="1"/>
                <c:pt idx="0">
                  <c:v>1_1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NHL!$B$3:$E$3</c:f>
              <c:numCache>
                <c:formatCode>0.00</c:formatCode>
                <c:ptCount val="4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</c:numCache>
            </c:numRef>
          </c:xVal>
          <c:yVal>
            <c:numRef>
              <c:f>NHL!$B$12:$E$12</c:f>
              <c:numCache>
                <c:formatCode>General</c:formatCode>
                <c:ptCount val="4"/>
                <c:pt idx="0">
                  <c:v>106.68</c:v>
                </c:pt>
                <c:pt idx="1">
                  <c:v>96.15</c:v>
                </c:pt>
                <c:pt idx="2">
                  <c:v>95.59</c:v>
                </c:pt>
                <c:pt idx="3">
                  <c:v>95.59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7A17-432C-A8B1-C60BDB517C6C}"/>
            </c:ext>
          </c:extLst>
        </c:ser>
        <c:ser>
          <c:idx val="9"/>
          <c:order val="9"/>
          <c:tx>
            <c:strRef>
              <c:f>NHL!$A$13</c:f>
              <c:strCache>
                <c:ptCount val="1"/>
                <c:pt idx="0">
                  <c:v>1_2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NHL!$B$3:$E$3</c:f>
              <c:numCache>
                <c:formatCode>0.00</c:formatCode>
                <c:ptCount val="4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</c:numCache>
            </c:numRef>
          </c:xVal>
          <c:yVal>
            <c:numRef>
              <c:f>NHL!$B$13:$E$13</c:f>
              <c:numCache>
                <c:formatCode>General</c:formatCode>
                <c:ptCount val="4"/>
                <c:pt idx="0">
                  <c:v>97.6</c:v>
                </c:pt>
                <c:pt idx="1">
                  <c:v>87.89</c:v>
                </c:pt>
                <c:pt idx="2">
                  <c:v>87.35</c:v>
                </c:pt>
                <c:pt idx="3">
                  <c:v>87.36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7A17-432C-A8B1-C60BDB517C6C}"/>
            </c:ext>
          </c:extLst>
        </c:ser>
        <c:ser>
          <c:idx val="10"/>
          <c:order val="10"/>
          <c:tx>
            <c:strRef>
              <c:f>NHL!$A$14</c:f>
              <c:strCache>
                <c:ptCount val="1"/>
                <c:pt idx="0">
                  <c:v>1_3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NHL!$B$3:$E$3</c:f>
              <c:numCache>
                <c:formatCode>0.00</c:formatCode>
                <c:ptCount val="4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</c:numCache>
            </c:numRef>
          </c:xVal>
          <c:yVal>
            <c:numRef>
              <c:f>NHL!$B$14:$E$14</c:f>
              <c:numCache>
                <c:formatCode>General</c:formatCode>
                <c:ptCount val="4"/>
                <c:pt idx="0">
                  <c:v>113.77</c:v>
                </c:pt>
                <c:pt idx="1">
                  <c:v>102.53</c:v>
                </c:pt>
                <c:pt idx="2">
                  <c:v>101.93</c:v>
                </c:pt>
                <c:pt idx="3">
                  <c:v>101.95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7A17-432C-A8B1-C60BDB517C6C}"/>
            </c:ext>
          </c:extLst>
        </c:ser>
        <c:ser>
          <c:idx val="11"/>
          <c:order val="11"/>
          <c:tx>
            <c:strRef>
              <c:f>NHL!$A$15</c:f>
              <c:strCache>
                <c:ptCount val="1"/>
                <c:pt idx="0">
                  <c:v>1_4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NHL!$B$3:$E$3</c:f>
              <c:numCache>
                <c:formatCode>0.00</c:formatCode>
                <c:ptCount val="4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</c:numCache>
            </c:numRef>
          </c:xVal>
          <c:yVal>
            <c:numRef>
              <c:f>NHL!$B$15:$E$15</c:f>
              <c:numCache>
                <c:formatCode>General</c:formatCode>
                <c:ptCount val="4"/>
                <c:pt idx="0">
                  <c:v>94.83</c:v>
                </c:pt>
                <c:pt idx="1">
                  <c:v>86.02</c:v>
                </c:pt>
                <c:pt idx="2">
                  <c:v>85.13</c:v>
                </c:pt>
                <c:pt idx="3">
                  <c:v>85.1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7A17-432C-A8B1-C60BDB517C6C}"/>
            </c:ext>
          </c:extLst>
        </c:ser>
        <c:ser>
          <c:idx val="12"/>
          <c:order val="12"/>
          <c:tx>
            <c:strRef>
              <c:f>NHL!$A$30</c:f>
              <c:strCache>
                <c:ptCount val="1"/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NHL!$B$3:$E$3</c:f>
              <c:numCache>
                <c:formatCode>0.00</c:formatCode>
                <c:ptCount val="4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</c:numCache>
            </c:numRef>
          </c:xVal>
          <c:yVal>
            <c:numRef>
              <c:f>NHL!$B$30:$E$30</c:f>
              <c:numCache>
                <c:formatCode>General</c:formatCode>
                <c:ptCount val="4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7A17-432C-A8B1-C60BDB517C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1931648"/>
        <c:axId val="491932304"/>
      </c:scatterChart>
      <c:valAx>
        <c:axId val="4919316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1932304"/>
        <c:crosses val="autoZero"/>
        <c:crossBetween val="midCat"/>
      </c:valAx>
      <c:valAx>
        <c:axId val="491932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19316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NHL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NHL!$A$32</c:f>
              <c:strCache>
                <c:ptCount val="1"/>
                <c:pt idx="0">
                  <c:v>Control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NHL!$B$31:$F$31</c:f>
              <c:numCache>
                <c:formatCode>General</c:formatCode>
                <c:ptCount val="5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13</c:v>
                </c:pt>
              </c:numCache>
            </c:numRef>
          </c:xVal>
          <c:yVal>
            <c:numRef>
              <c:f>NHL!$B$32:$F$32</c:f>
              <c:numCache>
                <c:formatCode>General</c:formatCode>
                <c:ptCount val="5"/>
                <c:pt idx="0">
                  <c:v>1</c:v>
                </c:pt>
                <c:pt idx="1">
                  <c:v>0.90373296681984661</c:v>
                </c:pt>
                <c:pt idx="2">
                  <c:v>0.89424105494609507</c:v>
                </c:pt>
                <c:pt idx="3">
                  <c:v>0.89559956897979032</c:v>
                </c:pt>
                <c:pt idx="4">
                  <c:v>0.89570904410467478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5CC8-4C5B-A1B7-C9E7E4D221B2}"/>
            </c:ext>
          </c:extLst>
        </c:ser>
        <c:ser>
          <c:idx val="1"/>
          <c:order val="1"/>
          <c:tx>
            <c:strRef>
              <c:f>NHL!$A$33</c:f>
              <c:strCache>
                <c:ptCount val="1"/>
                <c:pt idx="0">
                  <c:v>0.1% FeCN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NHL!$B$31:$F$31</c:f>
              <c:numCache>
                <c:formatCode>General</c:formatCode>
                <c:ptCount val="5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13</c:v>
                </c:pt>
              </c:numCache>
            </c:numRef>
          </c:xVal>
          <c:yVal>
            <c:numRef>
              <c:f>NHL!$B$33:$F$33</c:f>
              <c:numCache>
                <c:formatCode>General</c:formatCode>
                <c:ptCount val="5"/>
                <c:pt idx="0">
                  <c:v>1</c:v>
                </c:pt>
                <c:pt idx="1">
                  <c:v>0.9020116855938819</c:v>
                </c:pt>
                <c:pt idx="2">
                  <c:v>0.89733194841748065</c:v>
                </c:pt>
                <c:pt idx="3">
                  <c:v>0.89733283946963693</c:v>
                </c:pt>
                <c:pt idx="4">
                  <c:v>0.89738926130620622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5CC8-4C5B-A1B7-C9E7E4D221B2}"/>
            </c:ext>
          </c:extLst>
        </c:ser>
        <c:ser>
          <c:idx val="2"/>
          <c:order val="2"/>
          <c:tx>
            <c:strRef>
              <c:f>NHL!$A$34</c:f>
              <c:strCache>
                <c:ptCount val="1"/>
                <c:pt idx="0">
                  <c:v>1% FeCN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NHL!$B$31:$F$31</c:f>
              <c:numCache>
                <c:formatCode>General</c:formatCode>
                <c:ptCount val="5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13</c:v>
                </c:pt>
              </c:numCache>
            </c:numRef>
          </c:xVal>
          <c:yVal>
            <c:numRef>
              <c:f>NHL!$B$34:$F$34</c:f>
              <c:numCache>
                <c:formatCode>General</c:formatCode>
                <c:ptCount val="5"/>
                <c:pt idx="0">
                  <c:v>1</c:v>
                </c:pt>
                <c:pt idx="1">
                  <c:v>0.90252674438091329</c:v>
                </c:pt>
                <c:pt idx="2">
                  <c:v>0.89616645828594854</c:v>
                </c:pt>
                <c:pt idx="3">
                  <c:v>0.89615693246090733</c:v>
                </c:pt>
                <c:pt idx="4">
                  <c:v>0.89618622382084134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5CC8-4C5B-A1B7-C9E7E4D221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3209000"/>
        <c:axId val="343209328"/>
      </c:scatterChart>
      <c:valAx>
        <c:axId val="3432090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(days)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3209328"/>
        <c:crosses val="autoZero"/>
        <c:crossBetween val="midCat"/>
      </c:valAx>
      <c:valAx>
        <c:axId val="343209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M/Ms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32090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CEM I</a:t>
            </a:r>
          </a:p>
        </c:rich>
      </c:tx>
      <c:layout>
        <c:manualLayout>
          <c:xMode val="edge"/>
          <c:yMode val="edge"/>
          <c:x val="0.44157923075208483"/>
          <c:y val="8.538216924493925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445601190801191"/>
          <c:y val="0.21537766483128618"/>
          <c:w val="0.79268031082054091"/>
          <c:h val="0.55590326939755141"/>
        </c:manualLayout>
      </c:layout>
      <c:scatterChart>
        <c:scatterStyle val="lineMarker"/>
        <c:varyColors val="0"/>
        <c:ser>
          <c:idx val="0"/>
          <c:order val="0"/>
          <c:tx>
            <c:strRef>
              <c:f>'CEM I'!$A$32</c:f>
              <c:strCache>
                <c:ptCount val="1"/>
                <c:pt idx="0">
                  <c:v>Control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'CEM I'!$B$36:$H$36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4.296214867381785</c:v>
                  </c:pt>
                  <c:pt idx="2">
                    <c:v>3.6501414432667318</c:v>
                  </c:pt>
                  <c:pt idx="3">
                    <c:v>2.8522550732844811</c:v>
                  </c:pt>
                  <c:pt idx="4">
                    <c:v>2.0281801955108363</c:v>
                  </c:pt>
                  <c:pt idx="5">
                    <c:v>0.97607416558295534</c:v>
                  </c:pt>
                  <c:pt idx="6">
                    <c:v>0</c:v>
                  </c:pt>
                </c:numCache>
              </c:numRef>
            </c:plus>
            <c:minus>
              <c:numRef>
                <c:f>'CEM I'!$B$36:$H$36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4.296214867381785</c:v>
                  </c:pt>
                  <c:pt idx="2">
                    <c:v>3.6501414432667318</c:v>
                  </c:pt>
                  <c:pt idx="3">
                    <c:v>2.8522550732844811</c:v>
                  </c:pt>
                  <c:pt idx="4">
                    <c:v>2.0281801955108363</c:v>
                  </c:pt>
                  <c:pt idx="5">
                    <c:v>0.97607416558295534</c:v>
                  </c:pt>
                  <c:pt idx="6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rgbClr val="FF0000"/>
                </a:solidFill>
                <a:round/>
              </a:ln>
              <a:effectLst/>
            </c:spPr>
          </c:errBars>
          <c:xVal>
            <c:numRef>
              <c:f>'CEM I'!$B$31:$I$31</c:f>
              <c:numCache>
                <c:formatCode>General</c:formatCode>
                <c:ptCount val="8"/>
                <c:pt idx="0" formatCode="0.0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13</c:v>
                </c:pt>
                <c:pt idx="5">
                  <c:v>17</c:v>
                </c:pt>
                <c:pt idx="6">
                  <c:v>35</c:v>
                </c:pt>
              </c:numCache>
            </c:numRef>
          </c:xVal>
          <c:yVal>
            <c:numRef>
              <c:f>'CEM I'!$B$32:$J$32</c:f>
              <c:numCache>
                <c:formatCode>General</c:formatCode>
                <c:ptCount val="9"/>
                <c:pt idx="0">
                  <c:v>100</c:v>
                </c:pt>
                <c:pt idx="1">
                  <c:v>33.703680116969466</c:v>
                </c:pt>
                <c:pt idx="2">
                  <c:v>18.854044820384573</c:v>
                </c:pt>
                <c:pt idx="3">
                  <c:v>10.449812914386344</c:v>
                </c:pt>
                <c:pt idx="4">
                  <c:v>3.3232441885637689</c:v>
                </c:pt>
                <c:pt idx="5">
                  <c:v>2.5524336735783546</c:v>
                </c:pt>
                <c:pt idx="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CFF-4823-9A33-5AEE241953AE}"/>
            </c:ext>
          </c:extLst>
        </c:ser>
        <c:ser>
          <c:idx val="1"/>
          <c:order val="1"/>
          <c:tx>
            <c:strRef>
              <c:f>'CEM I'!$A$33</c:f>
              <c:strCache>
                <c:ptCount val="1"/>
                <c:pt idx="0">
                  <c:v>0.1% FeCN</c:v>
                </c:pt>
              </c:strCache>
            </c:strRef>
          </c:tx>
          <c:spPr>
            <a:ln w="19050" cap="rnd">
              <a:solidFill>
                <a:srgbClr val="3A8BF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3A8BF6"/>
              </a:solidFill>
              <a:ln w="9525">
                <a:solidFill>
                  <a:srgbClr val="3A8BF6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'CEM I'!$B$37:$H$37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3.6222124195820231</c:v>
                  </c:pt>
                  <c:pt idx="2">
                    <c:v>3.3310181897779461</c:v>
                  </c:pt>
                  <c:pt idx="3">
                    <c:v>2.8100493548776146</c:v>
                  </c:pt>
                  <c:pt idx="4">
                    <c:v>2.2159670589557261</c:v>
                  </c:pt>
                  <c:pt idx="5">
                    <c:v>1.5721567321817602</c:v>
                  </c:pt>
                  <c:pt idx="6">
                    <c:v>0</c:v>
                  </c:pt>
                </c:numCache>
              </c:numRef>
            </c:plus>
            <c:minus>
              <c:numRef>
                <c:f>'CEM I'!$B$37:$H$37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3.6222124195820231</c:v>
                  </c:pt>
                  <c:pt idx="2">
                    <c:v>3.3310181897779461</c:v>
                  </c:pt>
                  <c:pt idx="3">
                    <c:v>2.8100493548776146</c:v>
                  </c:pt>
                  <c:pt idx="4">
                    <c:v>2.2159670589557261</c:v>
                  </c:pt>
                  <c:pt idx="5">
                    <c:v>1.5721567321817602</c:v>
                  </c:pt>
                  <c:pt idx="6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rgbClr val="3A8BF6"/>
                </a:solidFill>
                <a:round/>
              </a:ln>
              <a:effectLst/>
            </c:spPr>
          </c:errBars>
          <c:xVal>
            <c:numRef>
              <c:f>'CEM I'!$B$31:$J$31</c:f>
              <c:numCache>
                <c:formatCode>General</c:formatCode>
                <c:ptCount val="9"/>
                <c:pt idx="0" formatCode="0.0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13</c:v>
                </c:pt>
                <c:pt idx="5">
                  <c:v>17</c:v>
                </c:pt>
                <c:pt idx="6">
                  <c:v>35</c:v>
                </c:pt>
              </c:numCache>
            </c:numRef>
          </c:xVal>
          <c:yVal>
            <c:numRef>
              <c:f>'CEM I'!$B$33:$I$33</c:f>
              <c:numCache>
                <c:formatCode>General</c:formatCode>
                <c:ptCount val="8"/>
                <c:pt idx="0">
                  <c:v>100</c:v>
                </c:pt>
                <c:pt idx="1">
                  <c:v>47.886949190854075</c:v>
                </c:pt>
                <c:pt idx="2">
                  <c:v>31.706964222814921</c:v>
                </c:pt>
                <c:pt idx="3">
                  <c:v>22.638327695440427</c:v>
                </c:pt>
                <c:pt idx="4">
                  <c:v>11.489343060759152</c:v>
                </c:pt>
                <c:pt idx="5">
                  <c:v>8.3541840797288476</c:v>
                </c:pt>
                <c:pt idx="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CFF-4823-9A33-5AEE241953AE}"/>
            </c:ext>
          </c:extLst>
        </c:ser>
        <c:ser>
          <c:idx val="2"/>
          <c:order val="2"/>
          <c:tx>
            <c:strRef>
              <c:f>'CEM I'!$A$34</c:f>
              <c:strCache>
                <c:ptCount val="1"/>
                <c:pt idx="0">
                  <c:v>1% FeCN</c:v>
                </c:pt>
              </c:strCache>
            </c:strRef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'CEM I'!$B$38:$H$38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1.1570320522273321</c:v>
                  </c:pt>
                  <c:pt idx="2">
                    <c:v>1.2406267862560745</c:v>
                  </c:pt>
                  <c:pt idx="3">
                    <c:v>1.7378455999289117</c:v>
                  </c:pt>
                  <c:pt idx="4">
                    <c:v>1.3602415009097042</c:v>
                  </c:pt>
                  <c:pt idx="5">
                    <c:v>1.0463375647903532</c:v>
                  </c:pt>
                  <c:pt idx="6">
                    <c:v>0</c:v>
                  </c:pt>
                </c:numCache>
              </c:numRef>
            </c:plus>
            <c:minus>
              <c:numRef>
                <c:f>'CEM I'!$B$38:$H$38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1.1570320522273321</c:v>
                  </c:pt>
                  <c:pt idx="2">
                    <c:v>1.2406267862560745</c:v>
                  </c:pt>
                  <c:pt idx="3">
                    <c:v>1.7378455999289117</c:v>
                  </c:pt>
                  <c:pt idx="4">
                    <c:v>1.3602415009097042</c:v>
                  </c:pt>
                  <c:pt idx="5">
                    <c:v>1.0463375647903532</c:v>
                  </c:pt>
                  <c:pt idx="6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rgbClr val="00B050"/>
                </a:solidFill>
                <a:round/>
              </a:ln>
              <a:effectLst/>
            </c:spPr>
          </c:errBars>
          <c:xVal>
            <c:numRef>
              <c:f>'CEM I'!$B$31:$I$31</c:f>
              <c:numCache>
                <c:formatCode>General</c:formatCode>
                <c:ptCount val="8"/>
                <c:pt idx="0" formatCode="0.0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13</c:v>
                </c:pt>
                <c:pt idx="5">
                  <c:v>17</c:v>
                </c:pt>
                <c:pt idx="6">
                  <c:v>35</c:v>
                </c:pt>
              </c:numCache>
            </c:numRef>
          </c:xVal>
          <c:yVal>
            <c:numRef>
              <c:f>'CEM I'!$B$34:$K$34</c:f>
              <c:numCache>
                <c:formatCode>General</c:formatCode>
                <c:ptCount val="10"/>
                <c:pt idx="0">
                  <c:v>100</c:v>
                </c:pt>
                <c:pt idx="1">
                  <c:v>48.305900647116374</c:v>
                </c:pt>
                <c:pt idx="2">
                  <c:v>33.208315853584395</c:v>
                </c:pt>
                <c:pt idx="3">
                  <c:v>22.749356350126924</c:v>
                </c:pt>
                <c:pt idx="4">
                  <c:v>13.332422766340276</c:v>
                </c:pt>
                <c:pt idx="5">
                  <c:v>9.2723291090471953</c:v>
                </c:pt>
                <c:pt idx="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CFF-4823-9A33-5AEE241953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0685112"/>
        <c:axId val="530683144"/>
      </c:scatterChart>
      <c:valAx>
        <c:axId val="5306851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(days)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0683144"/>
        <c:crosses val="autoZero"/>
        <c:crossBetween val="midCat"/>
        <c:majorUnit val="5"/>
      </c:valAx>
      <c:valAx>
        <c:axId val="530683144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Degree</a:t>
                </a:r>
                <a:r>
                  <a:rPr lang="en-US" baseline="0"/>
                  <a:t> of saturation (%)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0685112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9290797240904323"/>
          <c:y val="0.2209779283730999"/>
          <c:w val="0.23796311085192709"/>
          <c:h val="0.22553136097058654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'NHL drying 2'!$A$4</c:f>
              <c:strCache>
                <c:ptCount val="1"/>
                <c:pt idx="0">
                  <c:v>C1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'NHL drying 2'!$B$3:$E$3</c:f>
              <c:numCache>
                <c:formatCode>0.00</c:formatCode>
                <c:ptCount val="4"/>
                <c:pt idx="0">
                  <c:v>0</c:v>
                </c:pt>
                <c:pt idx="1">
                  <c:v>0.66666666674427688</c:v>
                </c:pt>
                <c:pt idx="2">
                  <c:v>2.0000000000582077</c:v>
                </c:pt>
                <c:pt idx="3">
                  <c:v>3.9999999999417923</c:v>
                </c:pt>
              </c:numCache>
            </c:numRef>
          </c:xVal>
          <c:yVal>
            <c:numRef>
              <c:f>'NHL drying 2'!$B$4:$E$4</c:f>
              <c:numCache>
                <c:formatCode>General</c:formatCode>
                <c:ptCount val="4"/>
                <c:pt idx="0">
                  <c:v>116.16</c:v>
                </c:pt>
                <c:pt idx="1">
                  <c:v>116.13</c:v>
                </c:pt>
                <c:pt idx="2">
                  <c:v>115.56</c:v>
                </c:pt>
                <c:pt idx="3">
                  <c:v>114.9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6BA-4ED4-94C7-635B40F25428}"/>
            </c:ext>
          </c:extLst>
        </c:ser>
        <c:ser>
          <c:idx val="1"/>
          <c:order val="1"/>
          <c:tx>
            <c:strRef>
              <c:f>'NHL drying 2'!$A$5</c:f>
              <c:strCache>
                <c:ptCount val="1"/>
                <c:pt idx="0">
                  <c:v>C2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'NHL drying 2'!$B$3:$E$3</c:f>
              <c:numCache>
                <c:formatCode>0.00</c:formatCode>
                <c:ptCount val="4"/>
                <c:pt idx="0">
                  <c:v>0</c:v>
                </c:pt>
                <c:pt idx="1">
                  <c:v>0.66666666674427688</c:v>
                </c:pt>
                <c:pt idx="2">
                  <c:v>2.0000000000582077</c:v>
                </c:pt>
                <c:pt idx="3">
                  <c:v>3.9999999999417923</c:v>
                </c:pt>
              </c:numCache>
            </c:numRef>
          </c:xVal>
          <c:yVal>
            <c:numRef>
              <c:f>'NHL drying 2'!$B$5:$E$5</c:f>
              <c:numCache>
                <c:formatCode>General</c:formatCode>
                <c:ptCount val="4"/>
                <c:pt idx="0">
                  <c:v>106.83</c:v>
                </c:pt>
                <c:pt idx="1">
                  <c:v>106.58</c:v>
                </c:pt>
                <c:pt idx="2">
                  <c:v>105.68</c:v>
                </c:pt>
                <c:pt idx="3">
                  <c:v>104.64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6BA-4ED4-94C7-635B40F25428}"/>
            </c:ext>
          </c:extLst>
        </c:ser>
        <c:ser>
          <c:idx val="2"/>
          <c:order val="2"/>
          <c:tx>
            <c:strRef>
              <c:f>'NHL drying 2'!$A$6</c:f>
              <c:strCache>
                <c:ptCount val="1"/>
                <c:pt idx="0">
                  <c:v>C3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'NHL drying 2'!$B$3:$E$3</c:f>
              <c:numCache>
                <c:formatCode>0.00</c:formatCode>
                <c:ptCount val="4"/>
                <c:pt idx="0">
                  <c:v>0</c:v>
                </c:pt>
                <c:pt idx="1">
                  <c:v>0.66666666674427688</c:v>
                </c:pt>
                <c:pt idx="2">
                  <c:v>2.0000000000582077</c:v>
                </c:pt>
                <c:pt idx="3">
                  <c:v>3.9999999999417923</c:v>
                </c:pt>
              </c:numCache>
            </c:numRef>
          </c:xVal>
          <c:yVal>
            <c:numRef>
              <c:f>'NHL drying 2'!$B$6:$E$6</c:f>
              <c:numCache>
                <c:formatCode>General</c:formatCode>
                <c:ptCount val="4"/>
                <c:pt idx="0">
                  <c:v>101.38</c:v>
                </c:pt>
                <c:pt idx="1">
                  <c:v>101.22</c:v>
                </c:pt>
                <c:pt idx="2">
                  <c:v>100.31</c:v>
                </c:pt>
                <c:pt idx="3">
                  <c:v>99.04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6BA-4ED4-94C7-635B40F25428}"/>
            </c:ext>
          </c:extLst>
        </c:ser>
        <c:ser>
          <c:idx val="3"/>
          <c:order val="3"/>
          <c:tx>
            <c:strRef>
              <c:f>'NHL drying 2'!$A$7</c:f>
              <c:strCache>
                <c:ptCount val="1"/>
                <c:pt idx="0">
                  <c:v>C4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'NHL drying 2'!$B$3:$E$3</c:f>
              <c:numCache>
                <c:formatCode>0.00</c:formatCode>
                <c:ptCount val="4"/>
                <c:pt idx="0">
                  <c:v>0</c:v>
                </c:pt>
                <c:pt idx="1">
                  <c:v>0.66666666674427688</c:v>
                </c:pt>
                <c:pt idx="2">
                  <c:v>2.0000000000582077</c:v>
                </c:pt>
                <c:pt idx="3">
                  <c:v>3.9999999999417923</c:v>
                </c:pt>
              </c:numCache>
            </c:numRef>
          </c:xVal>
          <c:yVal>
            <c:numRef>
              <c:f>'NHL drying 2'!$B$7:$E$7</c:f>
              <c:numCache>
                <c:formatCode>General</c:formatCode>
                <c:ptCount val="4"/>
                <c:pt idx="0">
                  <c:v>92.06</c:v>
                </c:pt>
                <c:pt idx="1">
                  <c:v>91.98</c:v>
                </c:pt>
                <c:pt idx="2">
                  <c:v>91.19</c:v>
                </c:pt>
                <c:pt idx="3">
                  <c:v>90.15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6BA-4ED4-94C7-635B40F25428}"/>
            </c:ext>
          </c:extLst>
        </c:ser>
        <c:ser>
          <c:idx val="4"/>
          <c:order val="4"/>
          <c:tx>
            <c:strRef>
              <c:f>'NHL drying 2'!$A$8</c:f>
              <c:strCache>
                <c:ptCount val="1"/>
                <c:pt idx="0">
                  <c:v>0.1_1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'NHL drying 2'!$B$3:$E$3</c:f>
              <c:numCache>
                <c:formatCode>0.00</c:formatCode>
                <c:ptCount val="4"/>
                <c:pt idx="0">
                  <c:v>0</c:v>
                </c:pt>
                <c:pt idx="1">
                  <c:v>0.66666666674427688</c:v>
                </c:pt>
                <c:pt idx="2">
                  <c:v>2.0000000000582077</c:v>
                </c:pt>
                <c:pt idx="3">
                  <c:v>3.9999999999417923</c:v>
                </c:pt>
              </c:numCache>
            </c:numRef>
          </c:xVal>
          <c:yVal>
            <c:numRef>
              <c:f>'NHL drying 2'!$B$8:$E$8</c:f>
              <c:numCache>
                <c:formatCode>General</c:formatCode>
                <c:ptCount val="4"/>
                <c:pt idx="0">
                  <c:v>88.88</c:v>
                </c:pt>
                <c:pt idx="1">
                  <c:v>88.91</c:v>
                </c:pt>
                <c:pt idx="2">
                  <c:v>88.33</c:v>
                </c:pt>
                <c:pt idx="3">
                  <c:v>87.23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46BA-4ED4-94C7-635B40F25428}"/>
            </c:ext>
          </c:extLst>
        </c:ser>
        <c:ser>
          <c:idx val="5"/>
          <c:order val="5"/>
          <c:tx>
            <c:strRef>
              <c:f>'NHL drying 2'!$A$9</c:f>
              <c:strCache>
                <c:ptCount val="1"/>
                <c:pt idx="0">
                  <c:v>0.1_2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'NHL drying 2'!$B$3:$E$3</c:f>
              <c:numCache>
                <c:formatCode>0.00</c:formatCode>
                <c:ptCount val="4"/>
                <c:pt idx="0">
                  <c:v>0</c:v>
                </c:pt>
                <c:pt idx="1">
                  <c:v>0.66666666674427688</c:v>
                </c:pt>
                <c:pt idx="2">
                  <c:v>2.0000000000582077</c:v>
                </c:pt>
                <c:pt idx="3">
                  <c:v>3.9999999999417923</c:v>
                </c:pt>
              </c:numCache>
            </c:numRef>
          </c:xVal>
          <c:yVal>
            <c:numRef>
              <c:f>'NHL drying 2'!$B$9:$E$9</c:f>
              <c:numCache>
                <c:formatCode>General</c:formatCode>
                <c:ptCount val="4"/>
                <c:pt idx="0">
                  <c:v>87.81</c:v>
                </c:pt>
                <c:pt idx="1">
                  <c:v>87.79</c:v>
                </c:pt>
                <c:pt idx="2">
                  <c:v>86.95</c:v>
                </c:pt>
                <c:pt idx="3">
                  <c:v>85.98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46BA-4ED4-94C7-635B40F25428}"/>
            </c:ext>
          </c:extLst>
        </c:ser>
        <c:ser>
          <c:idx val="6"/>
          <c:order val="6"/>
          <c:tx>
            <c:strRef>
              <c:f>'NHL drying 2'!$A$10</c:f>
              <c:strCache>
                <c:ptCount val="1"/>
                <c:pt idx="0">
                  <c:v>0.1_3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'NHL drying 2'!$B$3:$E$3</c:f>
              <c:numCache>
                <c:formatCode>0.00</c:formatCode>
                <c:ptCount val="4"/>
                <c:pt idx="0">
                  <c:v>0</c:v>
                </c:pt>
                <c:pt idx="1">
                  <c:v>0.66666666674427688</c:v>
                </c:pt>
                <c:pt idx="2">
                  <c:v>2.0000000000582077</c:v>
                </c:pt>
                <c:pt idx="3">
                  <c:v>3.9999999999417923</c:v>
                </c:pt>
              </c:numCache>
            </c:numRef>
          </c:xVal>
          <c:yVal>
            <c:numRef>
              <c:f>'NHL drying 2'!$B$10:$E$10</c:f>
              <c:numCache>
                <c:formatCode>General</c:formatCode>
                <c:ptCount val="4"/>
                <c:pt idx="0">
                  <c:v>82.92</c:v>
                </c:pt>
                <c:pt idx="1">
                  <c:v>82.77</c:v>
                </c:pt>
                <c:pt idx="2">
                  <c:v>82</c:v>
                </c:pt>
                <c:pt idx="3">
                  <c:v>80.97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46BA-4ED4-94C7-635B40F25428}"/>
            </c:ext>
          </c:extLst>
        </c:ser>
        <c:ser>
          <c:idx val="7"/>
          <c:order val="7"/>
          <c:tx>
            <c:strRef>
              <c:f>'NHL drying 2'!$A$11</c:f>
              <c:strCache>
                <c:ptCount val="1"/>
                <c:pt idx="0">
                  <c:v>0.1_4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'NHL drying 2'!$B$3:$E$3</c:f>
              <c:numCache>
                <c:formatCode>0.00</c:formatCode>
                <c:ptCount val="4"/>
                <c:pt idx="0">
                  <c:v>0</c:v>
                </c:pt>
                <c:pt idx="1">
                  <c:v>0.66666666674427688</c:v>
                </c:pt>
                <c:pt idx="2">
                  <c:v>2.0000000000582077</c:v>
                </c:pt>
                <c:pt idx="3">
                  <c:v>3.9999999999417923</c:v>
                </c:pt>
              </c:numCache>
            </c:numRef>
          </c:xVal>
          <c:yVal>
            <c:numRef>
              <c:f>'NHL drying 2'!$B$11:$E$11</c:f>
              <c:numCache>
                <c:formatCode>General</c:formatCode>
                <c:ptCount val="4"/>
                <c:pt idx="0">
                  <c:v>91.14</c:v>
                </c:pt>
                <c:pt idx="1">
                  <c:v>91</c:v>
                </c:pt>
                <c:pt idx="2">
                  <c:v>90.25</c:v>
                </c:pt>
                <c:pt idx="3">
                  <c:v>89.34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46BA-4ED4-94C7-635B40F25428}"/>
            </c:ext>
          </c:extLst>
        </c:ser>
        <c:ser>
          <c:idx val="8"/>
          <c:order val="8"/>
          <c:tx>
            <c:strRef>
              <c:f>'NHL drying 2'!$A$12</c:f>
              <c:strCache>
                <c:ptCount val="1"/>
                <c:pt idx="0">
                  <c:v>1_1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'NHL drying 2'!$B$3:$E$3</c:f>
              <c:numCache>
                <c:formatCode>0.00</c:formatCode>
                <c:ptCount val="4"/>
                <c:pt idx="0">
                  <c:v>0</c:v>
                </c:pt>
                <c:pt idx="1">
                  <c:v>0.66666666674427688</c:v>
                </c:pt>
                <c:pt idx="2">
                  <c:v>2.0000000000582077</c:v>
                </c:pt>
                <c:pt idx="3">
                  <c:v>3.9999999999417923</c:v>
                </c:pt>
              </c:numCache>
            </c:numRef>
          </c:xVal>
          <c:yVal>
            <c:numRef>
              <c:f>'NHL drying 2'!$B$12:$E$12</c:f>
              <c:numCache>
                <c:formatCode>General</c:formatCode>
                <c:ptCount val="4"/>
                <c:pt idx="0">
                  <c:v>107.96</c:v>
                </c:pt>
                <c:pt idx="1">
                  <c:v>107.81</c:v>
                </c:pt>
                <c:pt idx="2">
                  <c:v>106.72</c:v>
                </c:pt>
                <c:pt idx="3">
                  <c:v>105.45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46BA-4ED4-94C7-635B40F25428}"/>
            </c:ext>
          </c:extLst>
        </c:ser>
        <c:ser>
          <c:idx val="9"/>
          <c:order val="9"/>
          <c:tx>
            <c:strRef>
              <c:f>'NHL drying 2'!$A$13</c:f>
              <c:strCache>
                <c:ptCount val="1"/>
                <c:pt idx="0">
                  <c:v>1_2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'NHL drying 2'!$B$3:$E$3</c:f>
              <c:numCache>
                <c:formatCode>0.00</c:formatCode>
                <c:ptCount val="4"/>
                <c:pt idx="0">
                  <c:v>0</c:v>
                </c:pt>
                <c:pt idx="1">
                  <c:v>0.66666666674427688</c:v>
                </c:pt>
                <c:pt idx="2">
                  <c:v>2.0000000000582077</c:v>
                </c:pt>
                <c:pt idx="3">
                  <c:v>3.9999999999417923</c:v>
                </c:pt>
              </c:numCache>
            </c:numRef>
          </c:xVal>
          <c:yVal>
            <c:numRef>
              <c:f>'NHL drying 2'!$B$13:$E$13</c:f>
              <c:numCache>
                <c:formatCode>General</c:formatCode>
                <c:ptCount val="4"/>
                <c:pt idx="0">
                  <c:v>98.95</c:v>
                </c:pt>
                <c:pt idx="1">
                  <c:v>98.85</c:v>
                </c:pt>
                <c:pt idx="2">
                  <c:v>97.75</c:v>
                </c:pt>
                <c:pt idx="3">
                  <c:v>96.34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46BA-4ED4-94C7-635B40F25428}"/>
            </c:ext>
          </c:extLst>
        </c:ser>
        <c:ser>
          <c:idx val="10"/>
          <c:order val="10"/>
          <c:tx>
            <c:strRef>
              <c:f>'NHL drying 2'!$A$14</c:f>
              <c:strCache>
                <c:ptCount val="1"/>
                <c:pt idx="0">
                  <c:v>1_3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'NHL drying 2'!$B$3:$E$3</c:f>
              <c:numCache>
                <c:formatCode>0.00</c:formatCode>
                <c:ptCount val="4"/>
                <c:pt idx="0">
                  <c:v>0</c:v>
                </c:pt>
                <c:pt idx="1">
                  <c:v>0.66666666674427688</c:v>
                </c:pt>
                <c:pt idx="2">
                  <c:v>2.0000000000582077</c:v>
                </c:pt>
                <c:pt idx="3">
                  <c:v>3.9999999999417923</c:v>
                </c:pt>
              </c:numCache>
            </c:numRef>
          </c:xVal>
          <c:yVal>
            <c:numRef>
              <c:f>'NHL drying 2'!$B$14:$E$14</c:f>
              <c:numCache>
                <c:formatCode>General</c:formatCode>
                <c:ptCount val="4"/>
                <c:pt idx="0">
                  <c:v>115.06</c:v>
                </c:pt>
                <c:pt idx="1">
                  <c:v>114.89</c:v>
                </c:pt>
                <c:pt idx="2">
                  <c:v>113.99</c:v>
                </c:pt>
                <c:pt idx="3">
                  <c:v>112.64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46BA-4ED4-94C7-635B40F25428}"/>
            </c:ext>
          </c:extLst>
        </c:ser>
        <c:ser>
          <c:idx val="11"/>
          <c:order val="11"/>
          <c:tx>
            <c:strRef>
              <c:f>'NHL drying 2'!$A$15</c:f>
              <c:strCache>
                <c:ptCount val="1"/>
                <c:pt idx="0">
                  <c:v>1_4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'NHL drying 2'!$B$3:$E$3</c:f>
              <c:numCache>
                <c:formatCode>0.00</c:formatCode>
                <c:ptCount val="4"/>
                <c:pt idx="0">
                  <c:v>0</c:v>
                </c:pt>
                <c:pt idx="1">
                  <c:v>0.66666666674427688</c:v>
                </c:pt>
                <c:pt idx="2">
                  <c:v>2.0000000000582077</c:v>
                </c:pt>
                <c:pt idx="3">
                  <c:v>3.9999999999417923</c:v>
                </c:pt>
              </c:numCache>
            </c:numRef>
          </c:xVal>
          <c:yVal>
            <c:numRef>
              <c:f>'NHL drying 2'!$B$15:$E$15</c:f>
              <c:numCache>
                <c:formatCode>General</c:formatCode>
                <c:ptCount val="4"/>
                <c:pt idx="0">
                  <c:v>95.75</c:v>
                </c:pt>
                <c:pt idx="1">
                  <c:v>95.49</c:v>
                </c:pt>
                <c:pt idx="2">
                  <c:v>94.31</c:v>
                </c:pt>
                <c:pt idx="3">
                  <c:v>92.88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46BA-4ED4-94C7-635B40F25428}"/>
            </c:ext>
          </c:extLst>
        </c:ser>
        <c:ser>
          <c:idx val="12"/>
          <c:order val="12"/>
          <c:tx>
            <c:strRef>
              <c:f>'NHL drying 2'!$A$30</c:f>
              <c:strCache>
                <c:ptCount val="1"/>
                <c:pt idx="0">
                  <c:v>mean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'NHL drying 2'!$B$3:$E$3</c:f>
              <c:numCache>
                <c:formatCode>0.00</c:formatCode>
                <c:ptCount val="4"/>
                <c:pt idx="0">
                  <c:v>0</c:v>
                </c:pt>
                <c:pt idx="1">
                  <c:v>0.66666666674427688</c:v>
                </c:pt>
                <c:pt idx="2">
                  <c:v>2.0000000000582077</c:v>
                </c:pt>
                <c:pt idx="3">
                  <c:v>3.9999999999417923</c:v>
                </c:pt>
              </c:numCache>
            </c:numRef>
          </c:xVal>
          <c:yVal>
            <c:numRef>
              <c:f>'NHL drying 2'!$B$30:$E$30</c:f>
              <c:numCache>
                <c:formatCode>General</c:formatCode>
                <c:ptCount val="4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46BA-4ED4-94C7-635B40F254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1931648"/>
        <c:axId val="491932304"/>
      </c:scatterChart>
      <c:valAx>
        <c:axId val="4919316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1932304"/>
        <c:crosses val="autoZero"/>
        <c:crossBetween val="midCat"/>
      </c:valAx>
      <c:valAx>
        <c:axId val="491932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19316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NHL</a:t>
            </a:r>
          </a:p>
        </c:rich>
      </c:tx>
      <c:layout>
        <c:manualLayout>
          <c:xMode val="edge"/>
          <c:yMode val="edge"/>
          <c:x val="0.45904469785460389"/>
          <c:y val="3.65145132774820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883542981014754"/>
          <c:y val="0.15346215569353758"/>
          <c:w val="0.77183211746064151"/>
          <c:h val="0.66048350756793994"/>
        </c:manualLayout>
      </c:layout>
      <c:scatterChart>
        <c:scatterStyle val="lineMarker"/>
        <c:varyColors val="0"/>
        <c:ser>
          <c:idx val="0"/>
          <c:order val="0"/>
          <c:tx>
            <c:strRef>
              <c:f>'NHL drying 2'!$A$32</c:f>
              <c:strCache>
                <c:ptCount val="1"/>
                <c:pt idx="0">
                  <c:v>Control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'NHL drying 2'!$B$36:$K$36</c:f>
                <c:numCache>
                  <c:formatCode>General</c:formatCode>
                  <c:ptCount val="10"/>
                  <c:pt idx="0">
                    <c:v>0</c:v>
                  </c:pt>
                  <c:pt idx="1">
                    <c:v>0.8725143006449948</c:v>
                  </c:pt>
                  <c:pt idx="2">
                    <c:v>2.5467586935269031</c:v>
                  </c:pt>
                  <c:pt idx="3">
                    <c:v>5.3874802842436758</c:v>
                  </c:pt>
                  <c:pt idx="4">
                    <c:v>6.4146754760689975</c:v>
                  </c:pt>
                  <c:pt idx="5">
                    <c:v>6.913626598538535</c:v>
                  </c:pt>
                  <c:pt idx="6">
                    <c:v>6.7220419808017366</c:v>
                  </c:pt>
                  <c:pt idx="7">
                    <c:v>5.8952872207118201</c:v>
                  </c:pt>
                  <c:pt idx="8">
                    <c:v>2.1466566527401207</c:v>
                  </c:pt>
                  <c:pt idx="9">
                    <c:v>1.0595980447044313</c:v>
                  </c:pt>
                </c:numCache>
              </c:numRef>
            </c:plus>
            <c:minus>
              <c:numRef>
                <c:f>'NHL drying 2'!$B$36:$K$36</c:f>
                <c:numCache>
                  <c:formatCode>General</c:formatCode>
                  <c:ptCount val="10"/>
                  <c:pt idx="0">
                    <c:v>0</c:v>
                  </c:pt>
                  <c:pt idx="1">
                    <c:v>0.8725143006449948</c:v>
                  </c:pt>
                  <c:pt idx="2">
                    <c:v>2.5467586935269031</c:v>
                  </c:pt>
                  <c:pt idx="3">
                    <c:v>5.3874802842436758</c:v>
                  </c:pt>
                  <c:pt idx="4">
                    <c:v>6.4146754760689975</c:v>
                  </c:pt>
                  <c:pt idx="5">
                    <c:v>6.913626598538535</c:v>
                  </c:pt>
                  <c:pt idx="6">
                    <c:v>6.7220419808017366</c:v>
                  </c:pt>
                  <c:pt idx="7">
                    <c:v>5.8952872207118201</c:v>
                  </c:pt>
                  <c:pt idx="8">
                    <c:v>2.1466566527401207</c:v>
                  </c:pt>
                  <c:pt idx="9">
                    <c:v>1.0595980447044313</c:v>
                  </c:pt>
                </c:numCache>
              </c:numRef>
            </c:minus>
            <c:spPr>
              <a:noFill/>
              <a:ln w="9525" cap="flat" cmpd="sng" algn="ctr">
                <a:solidFill>
                  <a:srgbClr val="FF0000"/>
                </a:solidFill>
                <a:round/>
              </a:ln>
              <a:effectLst/>
            </c:spPr>
          </c:errBars>
          <c:xVal>
            <c:numRef>
              <c:f>'NHL drying 2'!$B$31:$K$31</c:f>
              <c:numCache>
                <c:formatCode>General</c:formatCode>
                <c:ptCount val="10"/>
                <c:pt idx="0">
                  <c:v>0</c:v>
                </c:pt>
                <c:pt idx="1">
                  <c:v>0.66666666674427688</c:v>
                </c:pt>
                <c:pt idx="2">
                  <c:v>2.0000000000582077</c:v>
                </c:pt>
                <c:pt idx="3">
                  <c:v>3.9999999999417923</c:v>
                </c:pt>
                <c:pt idx="4" formatCode="0.00">
                  <c:v>6</c:v>
                </c:pt>
                <c:pt idx="5" formatCode="0.00">
                  <c:v>21.999999999941792</c:v>
                </c:pt>
                <c:pt idx="6" formatCode="0.00">
                  <c:v>29.53333333338378</c:v>
                </c:pt>
                <c:pt idx="7" formatCode="0.00">
                  <c:v>45.849999999976717</c:v>
                </c:pt>
                <c:pt idx="8" formatCode="0.00">
                  <c:v>116.23333333327901</c:v>
                </c:pt>
                <c:pt idx="9" formatCode="0.00">
                  <c:v>149.68333333334886</c:v>
                </c:pt>
              </c:numCache>
            </c:numRef>
          </c:xVal>
          <c:yVal>
            <c:numRef>
              <c:f>'NHL drying 2'!$B$32:$K$32</c:f>
              <c:numCache>
                <c:formatCode>General</c:formatCode>
                <c:ptCount val="10"/>
                <c:pt idx="0">
                  <c:v>100</c:v>
                </c:pt>
                <c:pt idx="1">
                  <c:v>98.755357393012702</c:v>
                </c:pt>
                <c:pt idx="2">
                  <c:v>91.096334525467554</c:v>
                </c:pt>
                <c:pt idx="3">
                  <c:v>81.357573571404174</c:v>
                </c:pt>
                <c:pt idx="4">
                  <c:v>74.551371437452019</c:v>
                </c:pt>
                <c:pt idx="5">
                  <c:v>41.858836479385381</c:v>
                </c:pt>
                <c:pt idx="6">
                  <c:v>33.84485764970254</c:v>
                </c:pt>
                <c:pt idx="7">
                  <c:v>22.747721216846081</c:v>
                </c:pt>
                <c:pt idx="8">
                  <c:v>2.8209327805331315</c:v>
                </c:pt>
                <c:pt idx="9">
                  <c:v>0.68043582297737304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26A-4AC3-98EB-7CA757971482}"/>
            </c:ext>
          </c:extLst>
        </c:ser>
        <c:ser>
          <c:idx val="1"/>
          <c:order val="1"/>
          <c:tx>
            <c:strRef>
              <c:f>'NHL drying 2'!$A$33</c:f>
              <c:strCache>
                <c:ptCount val="1"/>
                <c:pt idx="0">
                  <c:v>0.1% FeCN</c:v>
                </c:pt>
              </c:strCache>
            </c:strRef>
          </c:tx>
          <c:spPr>
            <a:ln w="19050" cap="rnd">
              <a:solidFill>
                <a:srgbClr val="3A8BF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3A8BF6"/>
              </a:solidFill>
              <a:ln w="9525">
                <a:solidFill>
                  <a:srgbClr val="3A8BF6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'NHL drying 2'!$B$37:$K$37</c:f>
                <c:numCache>
                  <c:formatCode>General</c:formatCode>
                  <c:ptCount val="10"/>
                  <c:pt idx="0">
                    <c:v>0</c:v>
                  </c:pt>
                  <c:pt idx="1">
                    <c:v>1.0241469028373076</c:v>
                  </c:pt>
                  <c:pt idx="2">
                    <c:v>2.059446884063608</c:v>
                  </c:pt>
                  <c:pt idx="3">
                    <c:v>1.9363739079756923</c:v>
                  </c:pt>
                  <c:pt idx="4">
                    <c:v>2.2023903319761988</c:v>
                  </c:pt>
                  <c:pt idx="5">
                    <c:v>1.3867749015749153</c:v>
                  </c:pt>
                  <c:pt idx="6">
                    <c:v>1.3774274503654811</c:v>
                  </c:pt>
                  <c:pt idx="7">
                    <c:v>1.2982196668944803</c:v>
                  </c:pt>
                  <c:pt idx="8">
                    <c:v>0.16003143595500527</c:v>
                  </c:pt>
                  <c:pt idx="9">
                    <c:v>0.20859668412570814</c:v>
                  </c:pt>
                </c:numCache>
              </c:numRef>
            </c:plus>
            <c:minus>
              <c:numRef>
                <c:f>'NHL drying 2'!$B$37:$K$37</c:f>
                <c:numCache>
                  <c:formatCode>General</c:formatCode>
                  <c:ptCount val="10"/>
                  <c:pt idx="0">
                    <c:v>0</c:v>
                  </c:pt>
                  <c:pt idx="1">
                    <c:v>1.0241469028373076</c:v>
                  </c:pt>
                  <c:pt idx="2">
                    <c:v>2.059446884063608</c:v>
                  </c:pt>
                  <c:pt idx="3">
                    <c:v>1.9363739079756923</c:v>
                  </c:pt>
                  <c:pt idx="4">
                    <c:v>2.2023903319761988</c:v>
                  </c:pt>
                  <c:pt idx="5">
                    <c:v>1.3867749015749153</c:v>
                  </c:pt>
                  <c:pt idx="6">
                    <c:v>1.3774274503654811</c:v>
                  </c:pt>
                  <c:pt idx="7">
                    <c:v>1.2982196668944803</c:v>
                  </c:pt>
                  <c:pt idx="8">
                    <c:v>0.16003143595500527</c:v>
                  </c:pt>
                  <c:pt idx="9">
                    <c:v>0.20859668412570814</c:v>
                  </c:pt>
                </c:numCache>
              </c:numRef>
            </c:minus>
            <c:spPr>
              <a:noFill/>
              <a:ln w="9525" cap="flat" cmpd="sng" algn="ctr">
                <a:solidFill>
                  <a:srgbClr val="3A8BF6"/>
                </a:solidFill>
                <a:round/>
              </a:ln>
              <a:effectLst/>
            </c:spPr>
          </c:errBars>
          <c:xVal>
            <c:numRef>
              <c:f>'NHL drying 2'!$B$31:$K$31</c:f>
              <c:numCache>
                <c:formatCode>General</c:formatCode>
                <c:ptCount val="10"/>
                <c:pt idx="0">
                  <c:v>0</c:v>
                </c:pt>
                <c:pt idx="1">
                  <c:v>0.66666666674427688</c:v>
                </c:pt>
                <c:pt idx="2">
                  <c:v>2.0000000000582077</c:v>
                </c:pt>
                <c:pt idx="3">
                  <c:v>3.9999999999417923</c:v>
                </c:pt>
                <c:pt idx="4" formatCode="0.00">
                  <c:v>6</c:v>
                </c:pt>
                <c:pt idx="5" formatCode="0.00">
                  <c:v>21.999999999941792</c:v>
                </c:pt>
                <c:pt idx="6" formatCode="0.00">
                  <c:v>29.53333333338378</c:v>
                </c:pt>
                <c:pt idx="7" formatCode="0.00">
                  <c:v>45.849999999976717</c:v>
                </c:pt>
                <c:pt idx="8" formatCode="0.00">
                  <c:v>116.23333333327901</c:v>
                </c:pt>
                <c:pt idx="9" formatCode="0.00">
                  <c:v>149.68333333334886</c:v>
                </c:pt>
              </c:numCache>
            </c:numRef>
          </c:xVal>
          <c:yVal>
            <c:numRef>
              <c:f>'NHL drying 2'!$B$33:$K$33</c:f>
              <c:numCache>
                <c:formatCode>General</c:formatCode>
                <c:ptCount val="10"/>
                <c:pt idx="0">
                  <c:v>100</c:v>
                </c:pt>
                <c:pt idx="1">
                  <c:v>99.195589783133983</c:v>
                </c:pt>
                <c:pt idx="2">
                  <c:v>90.818732897643841</c:v>
                </c:pt>
                <c:pt idx="3">
                  <c:v>79.39297208194192</c:v>
                </c:pt>
                <c:pt idx="4">
                  <c:v>70.905855776509</c:v>
                </c:pt>
                <c:pt idx="5">
                  <c:v>36.672378457123415</c:v>
                </c:pt>
                <c:pt idx="6">
                  <c:v>28.558913521449842</c:v>
                </c:pt>
                <c:pt idx="7">
                  <c:v>18.235171522429606</c:v>
                </c:pt>
                <c:pt idx="8">
                  <c:v>1.3673802194771956</c:v>
                </c:pt>
                <c:pt idx="9">
                  <c:v>0.11960752271851838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26A-4AC3-98EB-7CA757971482}"/>
            </c:ext>
          </c:extLst>
        </c:ser>
        <c:ser>
          <c:idx val="2"/>
          <c:order val="2"/>
          <c:tx>
            <c:strRef>
              <c:f>'NHL drying 2'!$A$34</c:f>
              <c:strCache>
                <c:ptCount val="1"/>
                <c:pt idx="0">
                  <c:v>1% FeCN</c:v>
                </c:pt>
              </c:strCache>
            </c:strRef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'NHL drying 2'!$B$38:$K$38</c:f>
                <c:numCache>
                  <c:formatCode>General</c:formatCode>
                  <c:ptCount val="10"/>
                  <c:pt idx="0">
                    <c:v>0</c:v>
                  </c:pt>
                  <c:pt idx="1">
                    <c:v>0.75590976068516891</c:v>
                  </c:pt>
                  <c:pt idx="2">
                    <c:v>2.4275506399484863</c:v>
                  </c:pt>
                  <c:pt idx="3">
                    <c:v>3.9781372814366178</c:v>
                  </c:pt>
                  <c:pt idx="4">
                    <c:v>3.9733905527818125</c:v>
                  </c:pt>
                  <c:pt idx="5">
                    <c:v>4.3089003540535957</c:v>
                  </c:pt>
                  <c:pt idx="6">
                    <c:v>3.8390404388406605</c:v>
                  </c:pt>
                  <c:pt idx="7">
                    <c:v>2.7603909708186936</c:v>
                  </c:pt>
                  <c:pt idx="8">
                    <c:v>0.18093758012631489</c:v>
                  </c:pt>
                  <c:pt idx="9">
                    <c:v>0.1366124903593107</c:v>
                  </c:pt>
                </c:numCache>
              </c:numRef>
            </c:plus>
            <c:minus>
              <c:numRef>
                <c:f>'NHL drying 2'!$B$38:$K$38</c:f>
                <c:numCache>
                  <c:formatCode>General</c:formatCode>
                  <c:ptCount val="10"/>
                  <c:pt idx="0">
                    <c:v>0</c:v>
                  </c:pt>
                  <c:pt idx="1">
                    <c:v>0.75590976068516891</c:v>
                  </c:pt>
                  <c:pt idx="2">
                    <c:v>2.4275506399484863</c:v>
                  </c:pt>
                  <c:pt idx="3">
                    <c:v>3.9781372814366178</c:v>
                  </c:pt>
                  <c:pt idx="4">
                    <c:v>3.9733905527818125</c:v>
                  </c:pt>
                  <c:pt idx="5">
                    <c:v>4.3089003540535957</c:v>
                  </c:pt>
                  <c:pt idx="6">
                    <c:v>3.8390404388406605</c:v>
                  </c:pt>
                  <c:pt idx="7">
                    <c:v>2.7603909708186936</c:v>
                  </c:pt>
                  <c:pt idx="8">
                    <c:v>0.18093758012631489</c:v>
                  </c:pt>
                  <c:pt idx="9">
                    <c:v>0.1366124903593107</c:v>
                  </c:pt>
                </c:numCache>
              </c:numRef>
            </c:minus>
            <c:spPr>
              <a:noFill/>
              <a:ln w="9525" cap="flat" cmpd="sng" algn="ctr">
                <a:solidFill>
                  <a:srgbClr val="00B050"/>
                </a:solidFill>
                <a:round/>
              </a:ln>
              <a:effectLst/>
            </c:spPr>
          </c:errBars>
          <c:xVal>
            <c:numRef>
              <c:f>'NHL drying 2'!$B$31:$K$31</c:f>
              <c:numCache>
                <c:formatCode>General</c:formatCode>
                <c:ptCount val="10"/>
                <c:pt idx="0">
                  <c:v>0</c:v>
                </c:pt>
                <c:pt idx="1">
                  <c:v>0.66666666674427688</c:v>
                </c:pt>
                <c:pt idx="2">
                  <c:v>2.0000000000582077</c:v>
                </c:pt>
                <c:pt idx="3">
                  <c:v>3.9999999999417923</c:v>
                </c:pt>
                <c:pt idx="4" formatCode="0.00">
                  <c:v>6</c:v>
                </c:pt>
                <c:pt idx="5" formatCode="0.00">
                  <c:v>21.999999999941792</c:v>
                </c:pt>
                <c:pt idx="6" formatCode="0.00">
                  <c:v>29.53333333338378</c:v>
                </c:pt>
                <c:pt idx="7" formatCode="0.00">
                  <c:v>45.849999999976717</c:v>
                </c:pt>
                <c:pt idx="8" formatCode="0.00">
                  <c:v>116.23333333327901</c:v>
                </c:pt>
                <c:pt idx="9" formatCode="0.00">
                  <c:v>149.68333333334886</c:v>
                </c:pt>
              </c:numCache>
            </c:numRef>
          </c:xVal>
          <c:yVal>
            <c:numRef>
              <c:f>'NHL drying 2'!$B$34:$K$34</c:f>
              <c:numCache>
                <c:formatCode>General</c:formatCode>
                <c:ptCount val="10"/>
                <c:pt idx="0">
                  <c:v>100</c:v>
                </c:pt>
                <c:pt idx="1">
                  <c:v>98.369527730880023</c:v>
                </c:pt>
                <c:pt idx="2">
                  <c:v>88.186648237767443</c:v>
                </c:pt>
                <c:pt idx="3">
                  <c:v>75.217116463644686</c:v>
                </c:pt>
                <c:pt idx="4">
                  <c:v>67.162149943177141</c:v>
                </c:pt>
                <c:pt idx="5">
                  <c:v>35.569566293825069</c:v>
                </c:pt>
                <c:pt idx="6">
                  <c:v>27.288490168773269</c:v>
                </c:pt>
                <c:pt idx="7">
                  <c:v>17.142109879587796</c:v>
                </c:pt>
                <c:pt idx="8">
                  <c:v>1.0502438984540672</c:v>
                </c:pt>
                <c:pt idx="9">
                  <c:v>5.7322535844417238E-2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26A-4AC3-98EB-7CA7579714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3209000"/>
        <c:axId val="343209328"/>
      </c:scatterChart>
      <c:valAx>
        <c:axId val="343209000"/>
        <c:scaling>
          <c:orientation val="minMax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(hours)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3209328"/>
        <c:crosses val="autoZero"/>
        <c:crossBetween val="midCat"/>
        <c:majorUnit val="20"/>
      </c:valAx>
      <c:valAx>
        <c:axId val="343209328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Degree of Saturation (%)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3209000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7563488431519025"/>
          <c:y val="0.15933292140152999"/>
          <c:w val="0.26246549332716784"/>
          <c:h val="0.2282387092524692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'CEMI-WAC test'!$A$19:$A$28</c:f>
              <c:numCache>
                <c:formatCode>General</c:formatCode>
                <c:ptCount val="10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30</c:v>
                </c:pt>
                <c:pt idx="6">
                  <c:v>60</c:v>
                </c:pt>
                <c:pt idx="7">
                  <c:v>180</c:v>
                </c:pt>
                <c:pt idx="8">
                  <c:v>400</c:v>
                </c:pt>
                <c:pt idx="9">
                  <c:v>1440</c:v>
                </c:pt>
              </c:numCache>
            </c:numRef>
          </c:xVal>
          <c:yVal>
            <c:numRef>
              <c:f>'CEMI-WAC test'!$B$19:$B$28</c:f>
              <c:numCache>
                <c:formatCode>General</c:formatCode>
                <c:ptCount val="10"/>
                <c:pt idx="0">
                  <c:v>3.8252466277430585E-3</c:v>
                </c:pt>
                <c:pt idx="1">
                  <c:v>6.4425206361989184E-3</c:v>
                </c:pt>
                <c:pt idx="2">
                  <c:v>8.5564727199516234E-3</c:v>
                </c:pt>
                <c:pt idx="3">
                  <c:v>1.0670424803704472E-2</c:v>
                </c:pt>
                <c:pt idx="4">
                  <c:v>1.2683712502516518E-2</c:v>
                </c:pt>
                <c:pt idx="5">
                  <c:v>1.5502315280853553E-2</c:v>
                </c:pt>
                <c:pt idx="6">
                  <c:v>2.0434870142943436E-2</c:v>
                </c:pt>
                <c:pt idx="7">
                  <c:v>3.0803301791826075E-2</c:v>
                </c:pt>
                <c:pt idx="8">
                  <c:v>4.1071069055768052E-2</c:v>
                </c:pt>
                <c:pt idx="9">
                  <c:v>4.9627541775719673E-2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9BC-4249-A8D5-8AF23245816C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'CEMI-WAC test'!$A$19:$A$28</c:f>
              <c:numCache>
                <c:formatCode>General</c:formatCode>
                <c:ptCount val="10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30</c:v>
                </c:pt>
                <c:pt idx="6">
                  <c:v>60</c:v>
                </c:pt>
                <c:pt idx="7">
                  <c:v>180</c:v>
                </c:pt>
                <c:pt idx="8">
                  <c:v>400</c:v>
                </c:pt>
                <c:pt idx="9">
                  <c:v>1440</c:v>
                </c:pt>
              </c:numCache>
            </c:numRef>
          </c:xVal>
          <c:yVal>
            <c:numRef>
              <c:f>'CEMI-WAC test'!$C$19:$C$28</c:f>
              <c:numCache>
                <c:formatCode>General</c:formatCode>
                <c:ptCount val="10"/>
                <c:pt idx="0">
                  <c:v>3.3805390589309306E-3</c:v>
                </c:pt>
                <c:pt idx="1">
                  <c:v>5.6646870717221593E-3</c:v>
                </c:pt>
                <c:pt idx="2">
                  <c:v>6.5783462768387287E-3</c:v>
                </c:pt>
                <c:pt idx="3">
                  <c:v>8.6797624486066958E-3</c:v>
                </c:pt>
                <c:pt idx="4">
                  <c:v>1.0141617176793051E-2</c:v>
                </c:pt>
                <c:pt idx="5">
                  <c:v>1.4070351758793898E-2</c:v>
                </c:pt>
                <c:pt idx="6">
                  <c:v>1.9278209227957966E-2</c:v>
                </c:pt>
                <c:pt idx="7">
                  <c:v>3.0333485609867455E-2</c:v>
                </c:pt>
                <c:pt idx="8">
                  <c:v>4.1571493832800337E-2</c:v>
                </c:pt>
                <c:pt idx="9">
                  <c:v>5.0342622201918596E-2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9BC-4249-A8D5-8AF23245816C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'CEMI-WAC test'!$A$19:$A$28</c:f>
              <c:numCache>
                <c:formatCode>General</c:formatCode>
                <c:ptCount val="10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30</c:v>
                </c:pt>
                <c:pt idx="6">
                  <c:v>60</c:v>
                </c:pt>
                <c:pt idx="7">
                  <c:v>180</c:v>
                </c:pt>
                <c:pt idx="8">
                  <c:v>400</c:v>
                </c:pt>
                <c:pt idx="9">
                  <c:v>1440</c:v>
                </c:pt>
              </c:numCache>
            </c:numRef>
          </c:xVal>
          <c:yVal>
            <c:numRef>
              <c:f>'CEMI-WAC test'!$D$19:$D$28</c:f>
              <c:numCache>
                <c:formatCode>General</c:formatCode>
                <c:ptCount val="10"/>
                <c:pt idx="0">
                  <c:v>6.0981807094216316E-3</c:v>
                </c:pt>
                <c:pt idx="1">
                  <c:v>9.9603618253887999E-3</c:v>
                </c:pt>
                <c:pt idx="2">
                  <c:v>1.1078361622116104E-2</c:v>
                </c:pt>
                <c:pt idx="3">
                  <c:v>1.3415997560727647E-2</c:v>
                </c:pt>
                <c:pt idx="4">
                  <c:v>1.6058542534810431E-2</c:v>
                </c:pt>
                <c:pt idx="5">
                  <c:v>2.114035979266184E-2</c:v>
                </c:pt>
                <c:pt idx="6">
                  <c:v>2.8966358369752965E-2</c:v>
                </c:pt>
                <c:pt idx="7">
                  <c:v>4.1365992478910388E-2</c:v>
                </c:pt>
                <c:pt idx="8">
                  <c:v>4.9700172781786775E-2</c:v>
                </c:pt>
                <c:pt idx="9">
                  <c:v>5.1732899684927364E-2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D9BC-4249-A8D5-8AF23245816C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'CEMI-WAC test'!$A$19:$A$28</c:f>
              <c:numCache>
                <c:formatCode>General</c:formatCode>
                <c:ptCount val="10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30</c:v>
                </c:pt>
                <c:pt idx="6">
                  <c:v>60</c:v>
                </c:pt>
                <c:pt idx="7">
                  <c:v>180</c:v>
                </c:pt>
                <c:pt idx="8">
                  <c:v>400</c:v>
                </c:pt>
                <c:pt idx="9">
                  <c:v>1440</c:v>
                </c:pt>
              </c:numCache>
            </c:numRef>
          </c:xVal>
          <c:yVal>
            <c:numRef>
              <c:f>'CEMI-WAC test'!$E$19:$E$28</c:f>
              <c:numCache>
                <c:formatCode>General</c:formatCode>
                <c:ptCount val="10"/>
                <c:pt idx="0">
                  <c:v>3.5974458134724859E-3</c:v>
                </c:pt>
                <c:pt idx="1">
                  <c:v>5.6659771562190438E-3</c:v>
                </c:pt>
                <c:pt idx="2">
                  <c:v>7.104955481608115E-3</c:v>
                </c:pt>
                <c:pt idx="3">
                  <c:v>9.5332314057019717E-3</c:v>
                </c:pt>
                <c:pt idx="4">
                  <c:v>1.1601762748448659E-2</c:v>
                </c:pt>
                <c:pt idx="5">
                  <c:v>1.6188506160625931E-2</c:v>
                </c:pt>
                <c:pt idx="6">
                  <c:v>2.2124291752855546E-2</c:v>
                </c:pt>
                <c:pt idx="7">
                  <c:v>3.4265671373324959E-2</c:v>
                </c:pt>
                <c:pt idx="8">
                  <c:v>4.748628473783615E-2</c:v>
                </c:pt>
                <c:pt idx="9">
                  <c:v>5.3961687202086522E-2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D9BC-4249-A8D5-8AF2324581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2398944"/>
        <c:axId val="352404192"/>
      </c:scatterChart>
      <c:valAx>
        <c:axId val="3523989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2404192"/>
        <c:crosses val="autoZero"/>
        <c:crossBetween val="midCat"/>
      </c:valAx>
      <c:valAx>
        <c:axId val="352404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23989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333374</xdr:colOff>
      <xdr:row>3</xdr:row>
      <xdr:rowOff>47624</xdr:rowOff>
    </xdr:from>
    <xdr:to>
      <xdr:col>23</xdr:col>
      <xdr:colOff>349249</xdr:colOff>
      <xdr:row>38</xdr:row>
      <xdr:rowOff>12699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460375</xdr:colOff>
      <xdr:row>34</xdr:row>
      <xdr:rowOff>120650</xdr:rowOff>
    </xdr:from>
    <xdr:to>
      <xdr:col>15</xdr:col>
      <xdr:colOff>590550</xdr:colOff>
      <xdr:row>54</xdr:row>
      <xdr:rowOff>136525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442663</xdr:colOff>
      <xdr:row>23</xdr:row>
      <xdr:rowOff>188056</xdr:rowOff>
    </xdr:from>
    <xdr:to>
      <xdr:col>17</xdr:col>
      <xdr:colOff>429511</xdr:colOff>
      <xdr:row>43</xdr:row>
      <xdr:rowOff>96631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333374</xdr:colOff>
      <xdr:row>3</xdr:row>
      <xdr:rowOff>47624</xdr:rowOff>
    </xdr:from>
    <xdr:to>
      <xdr:col>29</xdr:col>
      <xdr:colOff>349249</xdr:colOff>
      <xdr:row>38</xdr:row>
      <xdr:rowOff>12699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578397</xdr:colOff>
      <xdr:row>25</xdr:row>
      <xdr:rowOff>135102</xdr:rowOff>
    </xdr:from>
    <xdr:to>
      <xdr:col>20</xdr:col>
      <xdr:colOff>177799</xdr:colOff>
      <xdr:row>45</xdr:row>
      <xdr:rowOff>150978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523875</xdr:colOff>
      <xdr:row>21</xdr:row>
      <xdr:rowOff>12700</xdr:rowOff>
    </xdr:from>
    <xdr:to>
      <xdr:col>22</xdr:col>
      <xdr:colOff>3175</xdr:colOff>
      <xdr:row>35</xdr:row>
      <xdr:rowOff>177800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workbookViewId="0">
      <selection activeCell="B18" sqref="B18"/>
    </sheetView>
  </sheetViews>
  <sheetFormatPr defaultRowHeight="15" x14ac:dyDescent="0.25"/>
  <sheetData>
    <row r="1" spans="1:11" x14ac:dyDescent="0.25">
      <c r="H1" t="s">
        <v>15</v>
      </c>
    </row>
    <row r="2" spans="1:11" x14ac:dyDescent="0.25">
      <c r="B2" s="1">
        <v>44397</v>
      </c>
      <c r="C2" s="1">
        <v>44400</v>
      </c>
      <c r="D2" s="1">
        <v>44403</v>
      </c>
      <c r="E2" s="1">
        <v>44406</v>
      </c>
      <c r="F2" s="1">
        <v>44410</v>
      </c>
      <c r="G2" s="1"/>
      <c r="H2" s="1">
        <v>44410</v>
      </c>
      <c r="J2" t="s">
        <v>12</v>
      </c>
    </row>
    <row r="3" spans="1:11" s="2" customFormat="1" x14ac:dyDescent="0.25">
      <c r="B3" s="2">
        <v>0</v>
      </c>
      <c r="C3" s="2">
        <f>C2-$B$2</f>
        <v>3</v>
      </c>
      <c r="D3" s="2">
        <f>D2-$B$2</f>
        <v>6</v>
      </c>
      <c r="E3" s="2">
        <f>E2-$B$2</f>
        <v>9</v>
      </c>
      <c r="F3" s="2">
        <f>F2-$B$2</f>
        <v>13</v>
      </c>
      <c r="J3" t="s">
        <v>13</v>
      </c>
      <c r="K3" t="s">
        <v>14</v>
      </c>
    </row>
    <row r="4" spans="1:11" x14ac:dyDescent="0.25">
      <c r="A4" t="s">
        <v>0</v>
      </c>
      <c r="B4">
        <v>115.26</v>
      </c>
      <c r="C4">
        <v>104.31</v>
      </c>
      <c r="D4">
        <v>103.25</v>
      </c>
      <c r="E4">
        <v>103.15</v>
      </c>
      <c r="F4">
        <v>103.12</v>
      </c>
      <c r="J4">
        <f>(F4-E4)/E4*100</f>
        <v>-2.90838584585566E-2</v>
      </c>
      <c r="K4">
        <f>(E4-B4)/B4*100</f>
        <v>-10.506680548325525</v>
      </c>
    </row>
    <row r="5" spans="1:11" x14ac:dyDescent="0.25">
      <c r="A5" t="s">
        <v>1</v>
      </c>
      <c r="B5">
        <v>105.52</v>
      </c>
      <c r="C5">
        <v>95.18</v>
      </c>
      <c r="D5">
        <v>94.52</v>
      </c>
      <c r="E5">
        <v>94.51</v>
      </c>
      <c r="F5">
        <v>94.55</v>
      </c>
      <c r="J5">
        <f t="shared" ref="J5:J15" si="0">(F5-E5)/E5*100</f>
        <v>4.2323563644050405E-2</v>
      </c>
      <c r="K5">
        <f t="shared" ref="K5:K15" si="1">(E5-B5)/B5*100</f>
        <v>-10.434040940106133</v>
      </c>
    </row>
    <row r="6" spans="1:11" x14ac:dyDescent="0.25">
      <c r="A6" t="s">
        <v>2</v>
      </c>
      <c r="B6">
        <v>100.41</v>
      </c>
      <c r="C6">
        <v>90.8</v>
      </c>
      <c r="D6">
        <v>90.06</v>
      </c>
      <c r="E6">
        <v>90.03</v>
      </c>
      <c r="F6">
        <v>90.04</v>
      </c>
      <c r="J6">
        <f t="shared" si="0"/>
        <v>1.1107408641569606E-2</v>
      </c>
      <c r="K6">
        <f t="shared" si="1"/>
        <v>-10.337615775321179</v>
      </c>
    </row>
    <row r="7" spans="1:11" x14ac:dyDescent="0.25">
      <c r="A7" t="s">
        <v>3</v>
      </c>
      <c r="B7">
        <v>91.11</v>
      </c>
      <c r="C7">
        <v>82.33</v>
      </c>
      <c r="D7">
        <v>80.95</v>
      </c>
      <c r="E7">
        <v>81.56</v>
      </c>
      <c r="F7">
        <v>81.58</v>
      </c>
      <c r="J7">
        <f t="shared" si="0"/>
        <v>2.4521824423732248E-2</v>
      </c>
      <c r="K7">
        <f t="shared" si="1"/>
        <v>-10.481835144331026</v>
      </c>
    </row>
    <row r="8" spans="1:11" x14ac:dyDescent="0.25">
      <c r="A8" t="s">
        <v>5</v>
      </c>
      <c r="B8">
        <v>87.99</v>
      </c>
      <c r="C8">
        <v>79.31</v>
      </c>
      <c r="D8">
        <v>78.92</v>
      </c>
      <c r="E8">
        <v>78.900000000000006</v>
      </c>
      <c r="F8">
        <v>78.930000000000007</v>
      </c>
      <c r="J8">
        <f t="shared" si="0"/>
        <v>3.802281368821437E-2</v>
      </c>
      <c r="K8">
        <f t="shared" si="1"/>
        <v>-10.330719399931798</v>
      </c>
    </row>
    <row r="9" spans="1:11" x14ac:dyDescent="0.25">
      <c r="A9" t="s">
        <v>6</v>
      </c>
      <c r="B9">
        <v>86.76</v>
      </c>
      <c r="C9">
        <v>78.61</v>
      </c>
      <c r="D9">
        <v>77.989999999999995</v>
      </c>
      <c r="E9">
        <v>77.959999999999994</v>
      </c>
      <c r="F9">
        <v>77.95</v>
      </c>
      <c r="J9">
        <f t="shared" si="0"/>
        <v>-1.2827090815791312E-2</v>
      </c>
      <c r="K9">
        <f t="shared" si="1"/>
        <v>-10.142923005993557</v>
      </c>
    </row>
    <row r="10" spans="1:11" x14ac:dyDescent="0.25">
      <c r="A10" t="s">
        <v>7</v>
      </c>
      <c r="B10">
        <v>82</v>
      </c>
      <c r="C10">
        <v>73.91</v>
      </c>
      <c r="D10">
        <v>73.47</v>
      </c>
      <c r="E10">
        <v>73.489999999999995</v>
      </c>
      <c r="F10">
        <v>73.489999999999995</v>
      </c>
      <c r="J10">
        <f t="shared" si="0"/>
        <v>0</v>
      </c>
      <c r="K10">
        <f t="shared" si="1"/>
        <v>-10.378048780487811</v>
      </c>
    </row>
    <row r="11" spans="1:11" x14ac:dyDescent="0.25">
      <c r="A11" t="s">
        <v>8</v>
      </c>
      <c r="B11">
        <v>90.16</v>
      </c>
      <c r="C11">
        <v>81.08</v>
      </c>
      <c r="D11">
        <v>80.92</v>
      </c>
      <c r="E11">
        <v>80.95</v>
      </c>
      <c r="F11">
        <v>80.95</v>
      </c>
      <c r="J11">
        <f t="shared" si="0"/>
        <v>0</v>
      </c>
      <c r="K11">
        <f t="shared" si="1"/>
        <v>-10.215173025732026</v>
      </c>
    </row>
    <row r="12" spans="1:11" x14ac:dyDescent="0.25">
      <c r="A12" t="s">
        <v>4</v>
      </c>
      <c r="B12">
        <v>106.68</v>
      </c>
      <c r="C12">
        <v>96.15</v>
      </c>
      <c r="D12">
        <v>95.59</v>
      </c>
      <c r="E12">
        <v>95.59</v>
      </c>
      <c r="F12">
        <v>95.58</v>
      </c>
      <c r="H12">
        <v>96.09</v>
      </c>
      <c r="J12">
        <f t="shared" si="0"/>
        <v>-1.0461345329014663E-2</v>
      </c>
      <c r="K12">
        <f t="shared" si="1"/>
        <v>-10.39557555305587</v>
      </c>
    </row>
    <row r="13" spans="1:11" x14ac:dyDescent="0.25">
      <c r="A13" t="s">
        <v>9</v>
      </c>
      <c r="B13">
        <v>97.6</v>
      </c>
      <c r="C13">
        <v>87.89</v>
      </c>
      <c r="D13">
        <v>87.35</v>
      </c>
      <c r="E13">
        <v>87.36</v>
      </c>
      <c r="F13">
        <v>87.36</v>
      </c>
      <c r="H13">
        <v>87.96</v>
      </c>
      <c r="J13">
        <f t="shared" si="0"/>
        <v>0</v>
      </c>
      <c r="K13">
        <f t="shared" si="1"/>
        <v>-10.49180327868852</v>
      </c>
    </row>
    <row r="14" spans="1:11" x14ac:dyDescent="0.25">
      <c r="A14" t="s">
        <v>10</v>
      </c>
      <c r="B14">
        <v>113.77</v>
      </c>
      <c r="C14">
        <v>102.53</v>
      </c>
      <c r="D14">
        <v>101.93</v>
      </c>
      <c r="E14">
        <v>101.95</v>
      </c>
      <c r="F14">
        <v>101.95</v>
      </c>
      <c r="J14">
        <f t="shared" si="0"/>
        <v>0</v>
      </c>
      <c r="K14">
        <f t="shared" si="1"/>
        <v>-10.389382086666075</v>
      </c>
    </row>
    <row r="15" spans="1:11" x14ac:dyDescent="0.25">
      <c r="A15" t="s">
        <v>11</v>
      </c>
      <c r="B15">
        <v>94.83</v>
      </c>
      <c r="C15">
        <v>86.02</v>
      </c>
      <c r="D15">
        <v>85.13</v>
      </c>
      <c r="E15">
        <v>85.1</v>
      </c>
      <c r="F15">
        <v>85.12</v>
      </c>
      <c r="J15">
        <f t="shared" si="0"/>
        <v>2.350176263220944E-2</v>
      </c>
      <c r="K15">
        <f t="shared" si="1"/>
        <v>-10.260466097226621</v>
      </c>
    </row>
    <row r="17" spans="1:6" x14ac:dyDescent="0.25">
      <c r="B17">
        <v>0</v>
      </c>
      <c r="C17">
        <v>3</v>
      </c>
      <c r="D17">
        <v>6</v>
      </c>
      <c r="E17">
        <v>9</v>
      </c>
      <c r="F17">
        <v>13</v>
      </c>
    </row>
    <row r="18" spans="1:6" x14ac:dyDescent="0.25">
      <c r="A18" t="s">
        <v>0</v>
      </c>
      <c r="B18">
        <f>(B4-$F4)/($B4-$F4)*100</f>
        <v>100</v>
      </c>
      <c r="C18">
        <f t="shared" ref="C18:F18" si="2">(C4-$F4)/($B4-$F4)*100</f>
        <v>9.8023064250411664</v>
      </c>
      <c r="D18">
        <f t="shared" si="2"/>
        <v>1.0708401976935373</v>
      </c>
      <c r="E18">
        <f>(E4-$F4)/($B4-$F4)*100</f>
        <v>0.24711696869852665</v>
      </c>
      <c r="F18">
        <f t="shared" si="2"/>
        <v>0</v>
      </c>
    </row>
    <row r="19" spans="1:6" x14ac:dyDescent="0.25">
      <c r="A19" t="s">
        <v>1</v>
      </c>
      <c r="B19">
        <f t="shared" ref="B19:F19" si="3">(B5-$F5)/($B5-$F5)*100</f>
        <v>100</v>
      </c>
      <c r="C19">
        <f t="shared" si="3"/>
        <v>5.7429352780310827</v>
      </c>
      <c r="D19">
        <f t="shared" si="3"/>
        <v>-0.27347310847767675</v>
      </c>
      <c r="E19">
        <f>(E5-$F5)/($B5-$F5)*100</f>
        <v>-0.36463081130348263</v>
      </c>
      <c r="F19">
        <f t="shared" si="3"/>
        <v>0</v>
      </c>
    </row>
    <row r="20" spans="1:6" x14ac:dyDescent="0.25">
      <c r="A20" t="s">
        <v>2</v>
      </c>
      <c r="B20">
        <f t="shared" ref="B20:F20" si="4">(B6-$F6)/($B6-$F6)*100</f>
        <v>100</v>
      </c>
      <c r="C20">
        <f t="shared" si="4"/>
        <v>7.3288331726132263</v>
      </c>
      <c r="D20">
        <f t="shared" si="4"/>
        <v>0.19286403085820675</v>
      </c>
      <c r="E20">
        <f t="shared" si="4"/>
        <v>-9.6432015429171888E-2</v>
      </c>
      <c r="F20">
        <f t="shared" si="4"/>
        <v>0</v>
      </c>
    </row>
    <row r="21" spans="1:6" x14ac:dyDescent="0.25">
      <c r="A21" t="s">
        <v>3</v>
      </c>
      <c r="B21">
        <f t="shared" ref="B21:F21" si="5">(B7-$F7)/($B7-$F7)*100</f>
        <v>100</v>
      </c>
      <c r="C21">
        <f t="shared" si="5"/>
        <v>7.8698845750262318</v>
      </c>
      <c r="D21">
        <f t="shared" si="5"/>
        <v>-6.6107030430219869</v>
      </c>
      <c r="E21">
        <f t="shared" si="5"/>
        <v>-0.20986358866732446</v>
      </c>
      <c r="F21">
        <f t="shared" si="5"/>
        <v>0</v>
      </c>
    </row>
    <row r="22" spans="1:6" x14ac:dyDescent="0.25">
      <c r="A22" t="s">
        <v>5</v>
      </c>
      <c r="B22">
        <f t="shared" ref="B22:F22" si="6">(B8-$F8)/($B8-$F8)*100</f>
        <v>100</v>
      </c>
      <c r="C22">
        <f t="shared" si="6"/>
        <v>4.1942604856511698</v>
      </c>
      <c r="D22">
        <f t="shared" si="6"/>
        <v>-0.11037527593824646</v>
      </c>
      <c r="E22">
        <f t="shared" si="6"/>
        <v>-0.3311258278145825</v>
      </c>
      <c r="F22">
        <f t="shared" si="6"/>
        <v>0</v>
      </c>
    </row>
    <row r="23" spans="1:6" x14ac:dyDescent="0.25">
      <c r="A23" t="s">
        <v>6</v>
      </c>
      <c r="B23">
        <f t="shared" ref="B23:F23" si="7">(B9-$F9)/($B9-$F9)*100</f>
        <v>100</v>
      </c>
      <c r="C23">
        <f t="shared" si="7"/>
        <v>7.4914869466514915</v>
      </c>
      <c r="D23">
        <f t="shared" si="7"/>
        <v>0.45402951191818419</v>
      </c>
      <c r="E23">
        <f t="shared" si="7"/>
        <v>0.1135073779794654</v>
      </c>
      <c r="F23">
        <f t="shared" si="7"/>
        <v>0</v>
      </c>
    </row>
    <row r="24" spans="1:6" x14ac:dyDescent="0.25">
      <c r="A24" t="s">
        <v>7</v>
      </c>
      <c r="B24">
        <f t="shared" ref="B24:F24" si="8">(B10-$F10)/($B10-$F10)*100</f>
        <v>100</v>
      </c>
      <c r="C24">
        <f t="shared" si="8"/>
        <v>4.9353701527614744</v>
      </c>
      <c r="D24">
        <f t="shared" si="8"/>
        <v>-0.23501762632192727</v>
      </c>
      <c r="E24">
        <f t="shared" si="8"/>
        <v>0</v>
      </c>
      <c r="F24">
        <f t="shared" si="8"/>
        <v>0</v>
      </c>
    </row>
    <row r="25" spans="1:6" x14ac:dyDescent="0.25">
      <c r="A25" t="s">
        <v>8</v>
      </c>
      <c r="B25">
        <f t="shared" ref="B25:F25" si="9">(B11-$F11)/($B11-$F11)*100</f>
        <v>100</v>
      </c>
      <c r="C25">
        <f t="shared" si="9"/>
        <v>1.4115092290987572</v>
      </c>
      <c r="D25">
        <f t="shared" si="9"/>
        <v>-0.32573289902281383</v>
      </c>
      <c r="E25">
        <f t="shared" si="9"/>
        <v>0</v>
      </c>
      <c r="F25">
        <f t="shared" si="9"/>
        <v>0</v>
      </c>
    </row>
    <row r="26" spans="1:6" x14ac:dyDescent="0.25">
      <c r="A26" t="s">
        <v>4</v>
      </c>
      <c r="B26">
        <f t="shared" ref="B26:F26" si="10">(B12-$F12)/($B12-$F12)*100</f>
        <v>100</v>
      </c>
      <c r="C26">
        <f t="shared" si="10"/>
        <v>5.1351351351351981</v>
      </c>
      <c r="D26">
        <f t="shared" si="10"/>
        <v>9.0090090090136105E-2</v>
      </c>
      <c r="E26">
        <f t="shared" si="10"/>
        <v>9.0090090090136105E-2</v>
      </c>
      <c r="F26">
        <f t="shared" si="10"/>
        <v>0</v>
      </c>
    </row>
    <row r="27" spans="1:6" x14ac:dyDescent="0.25">
      <c r="A27" t="s">
        <v>9</v>
      </c>
      <c r="B27">
        <f t="shared" ref="B27:F27" si="11">(B13-$F13)/($B13-$F13)*100</f>
        <v>100</v>
      </c>
      <c r="C27">
        <f t="shared" si="11"/>
        <v>5.1757812500000142</v>
      </c>
      <c r="D27">
        <f t="shared" si="11"/>
        <v>-9.7656250000050002E-2</v>
      </c>
      <c r="E27">
        <f t="shared" si="11"/>
        <v>0</v>
      </c>
      <c r="F27">
        <f t="shared" si="11"/>
        <v>0</v>
      </c>
    </row>
    <row r="28" spans="1:6" x14ac:dyDescent="0.25">
      <c r="A28" t="s">
        <v>10</v>
      </c>
      <c r="B28">
        <f t="shared" ref="B28:F28" si="12">(B14-$F14)/($B14-$F14)*100</f>
        <v>100</v>
      </c>
      <c r="C28">
        <f t="shared" si="12"/>
        <v>4.9069373942470271</v>
      </c>
      <c r="D28">
        <f t="shared" si="12"/>
        <v>-0.16920473773262293</v>
      </c>
      <c r="E28">
        <f t="shared" si="12"/>
        <v>0</v>
      </c>
      <c r="F28">
        <f t="shared" si="12"/>
        <v>0</v>
      </c>
    </row>
    <row r="29" spans="1:6" x14ac:dyDescent="0.25">
      <c r="A29" t="s">
        <v>11</v>
      </c>
      <c r="B29">
        <f t="shared" ref="B29:F29" si="13">(B15-$F15)/($B15-$F15)*100</f>
        <v>100</v>
      </c>
      <c r="C29">
        <f t="shared" si="13"/>
        <v>9.2687950566425545</v>
      </c>
      <c r="D29">
        <f t="shared" si="13"/>
        <v>0.10298661174038015</v>
      </c>
      <c r="E29">
        <f t="shared" si="13"/>
        <v>-0.20597322348105299</v>
      </c>
      <c r="F29">
        <f t="shared" si="13"/>
        <v>0</v>
      </c>
    </row>
    <row r="31" spans="1:6" x14ac:dyDescent="0.25">
      <c r="A31" t="s">
        <v>17</v>
      </c>
      <c r="B31" s="7">
        <f>B3</f>
        <v>0</v>
      </c>
      <c r="C31" s="7">
        <f t="shared" ref="C31:F31" si="14">C3</f>
        <v>3</v>
      </c>
      <c r="D31" s="7">
        <f t="shared" si="14"/>
        <v>6</v>
      </c>
      <c r="E31" s="7">
        <f t="shared" si="14"/>
        <v>9</v>
      </c>
      <c r="F31" s="7">
        <f t="shared" si="14"/>
        <v>13</v>
      </c>
    </row>
    <row r="32" spans="1:6" x14ac:dyDescent="0.25">
      <c r="A32" s="6" t="s">
        <v>34</v>
      </c>
      <c r="B32">
        <f>(B4/$B4+B5/$B5+B6/$B6+B7/$B7)/4</f>
        <v>1</v>
      </c>
      <c r="C32">
        <f t="shared" ref="C32:F32" si="15">(C4/$B4+C5/$B5+C6/$B6+C7/$B7)/4</f>
        <v>0.90373296681984661</v>
      </c>
      <c r="D32">
        <f t="shared" si="15"/>
        <v>0.89424105494609507</v>
      </c>
      <c r="E32">
        <f t="shared" si="15"/>
        <v>0.89559956897979032</v>
      </c>
      <c r="F32">
        <f t="shared" si="15"/>
        <v>0.89570904410467478</v>
      </c>
    </row>
    <row r="33" spans="1:6" x14ac:dyDescent="0.25">
      <c r="A33" t="s">
        <v>35</v>
      </c>
      <c r="B33">
        <f>(B8/$B8+B9/$B9+B10/$B10+B11/$B11)/4</f>
        <v>1</v>
      </c>
      <c r="C33">
        <f t="shared" ref="C33:F33" si="16">(C8/$B8+C9/$B9+C10/$B10+C11/$B11)/4</f>
        <v>0.9020116855938819</v>
      </c>
      <c r="D33">
        <f t="shared" si="16"/>
        <v>0.89733194841748065</v>
      </c>
      <c r="E33">
        <f t="shared" si="16"/>
        <v>0.89733283946963693</v>
      </c>
      <c r="F33">
        <f t="shared" si="16"/>
        <v>0.89738926130620622</v>
      </c>
    </row>
    <row r="34" spans="1:6" x14ac:dyDescent="0.25">
      <c r="A34" t="s">
        <v>36</v>
      </c>
      <c r="B34">
        <f>(B12/$B12+B13/$B13+B14/$B14+B15/$B15)/4</f>
        <v>1</v>
      </c>
      <c r="C34">
        <f t="shared" ref="C34:F34" si="17">(C12/$B12+C13/$B13+C14/$B14+C15/$B15)/4</f>
        <v>0.90252674438091329</v>
      </c>
      <c r="D34">
        <f t="shared" si="17"/>
        <v>0.89616645828594854</v>
      </c>
      <c r="E34">
        <f t="shared" si="17"/>
        <v>0.89615693246090733</v>
      </c>
      <c r="F34">
        <f t="shared" si="17"/>
        <v>0.89618622382084134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topLeftCell="B31" zoomScale="115" zoomScaleNormal="115" workbookViewId="0">
      <selection activeCell="S46" sqref="S46"/>
    </sheetView>
  </sheetViews>
  <sheetFormatPr defaultRowHeight="15" x14ac:dyDescent="0.25"/>
  <sheetData>
    <row r="1" spans="1:10" x14ac:dyDescent="0.25">
      <c r="B1" s="1">
        <v>44397</v>
      </c>
      <c r="C1" s="1">
        <v>44400</v>
      </c>
      <c r="D1" s="1">
        <v>44403</v>
      </c>
      <c r="E1" s="1">
        <v>44406</v>
      </c>
      <c r="F1" s="1">
        <v>44410</v>
      </c>
      <c r="G1" s="1">
        <v>44414</v>
      </c>
      <c r="H1" s="1">
        <v>44432</v>
      </c>
      <c r="I1" t="s">
        <v>12</v>
      </c>
    </row>
    <row r="2" spans="1:10" x14ac:dyDescent="0.25">
      <c r="B2" s="2">
        <v>0</v>
      </c>
      <c r="C2" s="2">
        <f>C1-$B$1</f>
        <v>3</v>
      </c>
      <c r="D2" s="2">
        <f t="shared" ref="D2:H2" si="0">D1-$B$1</f>
        <v>6</v>
      </c>
      <c r="E2" s="2">
        <f t="shared" si="0"/>
        <v>9</v>
      </c>
      <c r="F2" s="2">
        <f t="shared" si="0"/>
        <v>13</v>
      </c>
      <c r="G2" s="2">
        <f t="shared" si="0"/>
        <v>17</v>
      </c>
      <c r="H2" s="2">
        <f t="shared" si="0"/>
        <v>35</v>
      </c>
      <c r="I2" t="s">
        <v>13</v>
      </c>
      <c r="J2" t="s">
        <v>14</v>
      </c>
    </row>
    <row r="3" spans="1:10" x14ac:dyDescent="0.25">
      <c r="A3" t="s">
        <v>0</v>
      </c>
      <c r="B3">
        <v>104.25</v>
      </c>
      <c r="C3">
        <v>100.69</v>
      </c>
      <c r="D3">
        <v>99.82</v>
      </c>
      <c r="E3">
        <v>99.38</v>
      </c>
      <c r="F3">
        <v>98.96</v>
      </c>
      <c r="G3">
        <v>98.91</v>
      </c>
      <c r="H3">
        <v>98.76</v>
      </c>
      <c r="I3">
        <f>(H3-G3)/G3*100</f>
        <v>-0.15165301789504751</v>
      </c>
      <c r="J3">
        <f>(F3-B3)/B3*100</f>
        <v>-5.0743405275779443</v>
      </c>
    </row>
    <row r="4" spans="1:10" x14ac:dyDescent="0.25">
      <c r="A4" t="s">
        <v>1</v>
      </c>
      <c r="B4">
        <v>114.69</v>
      </c>
      <c r="C4">
        <v>110.91</v>
      </c>
      <c r="D4">
        <v>110.05</v>
      </c>
      <c r="E4">
        <v>109.51</v>
      </c>
      <c r="F4">
        <v>109.05</v>
      </c>
      <c r="G4">
        <v>108.97</v>
      </c>
      <c r="H4">
        <v>108.79</v>
      </c>
      <c r="I4">
        <f t="shared" ref="I4:I14" si="1">(H4-G4)/G4*100</f>
        <v>-0.16518307791134498</v>
      </c>
      <c r="J4">
        <f t="shared" ref="J4:J14" si="2">(F4-B4)/B4*100</f>
        <v>-4.9176039759351298</v>
      </c>
    </row>
    <row r="5" spans="1:10" x14ac:dyDescent="0.25">
      <c r="A5" t="s">
        <v>2</v>
      </c>
      <c r="B5">
        <v>103.15</v>
      </c>
      <c r="C5">
        <v>99.29</v>
      </c>
      <c r="D5">
        <v>98.56</v>
      </c>
      <c r="E5">
        <v>98.17</v>
      </c>
      <c r="F5">
        <v>97.86</v>
      </c>
      <c r="G5">
        <v>97.9</v>
      </c>
      <c r="H5">
        <v>97.84</v>
      </c>
      <c r="I5">
        <f t="shared" si="1"/>
        <v>-6.1287027579164731E-2</v>
      </c>
      <c r="J5">
        <f t="shared" si="2"/>
        <v>-5.1284537081919597</v>
      </c>
    </row>
    <row r="6" spans="1:10" x14ac:dyDescent="0.25">
      <c r="A6" t="s">
        <v>3</v>
      </c>
      <c r="B6">
        <v>117.91</v>
      </c>
      <c r="C6">
        <v>113.86</v>
      </c>
      <c r="D6">
        <v>112.89</v>
      </c>
      <c r="E6">
        <v>112.31</v>
      </c>
      <c r="F6">
        <v>111.85</v>
      </c>
      <c r="G6">
        <v>111.75</v>
      </c>
      <c r="H6">
        <v>111.54</v>
      </c>
      <c r="I6">
        <f t="shared" si="1"/>
        <v>-0.18791946308724272</v>
      </c>
      <c r="J6">
        <f t="shared" si="2"/>
        <v>-5.1395131880247673</v>
      </c>
    </row>
    <row r="7" spans="1:10" x14ac:dyDescent="0.25">
      <c r="A7" t="s">
        <v>5</v>
      </c>
      <c r="B7">
        <v>101.08</v>
      </c>
      <c r="C7">
        <v>98.62</v>
      </c>
      <c r="D7">
        <v>97.8</v>
      </c>
      <c r="E7">
        <v>97.32</v>
      </c>
      <c r="F7">
        <v>96.73</v>
      </c>
      <c r="G7">
        <v>96.55</v>
      </c>
      <c r="H7">
        <v>96.07</v>
      </c>
      <c r="I7">
        <f t="shared" si="1"/>
        <v>-0.49715173485241221</v>
      </c>
      <c r="J7">
        <f t="shared" si="2"/>
        <v>-4.303521962801736</v>
      </c>
    </row>
    <row r="8" spans="1:10" x14ac:dyDescent="0.25">
      <c r="A8" t="s">
        <v>6</v>
      </c>
      <c r="B8">
        <v>116.86</v>
      </c>
      <c r="C8">
        <v>113.87</v>
      </c>
      <c r="D8">
        <v>112.86</v>
      </c>
      <c r="E8">
        <v>112.28</v>
      </c>
      <c r="F8">
        <v>111.57</v>
      </c>
      <c r="G8">
        <v>111.34</v>
      </c>
      <c r="H8">
        <v>110.74</v>
      </c>
      <c r="I8">
        <f t="shared" si="1"/>
        <v>-0.53888988683313144</v>
      </c>
      <c r="J8">
        <f t="shared" si="2"/>
        <v>-4.5267841862057212</v>
      </c>
    </row>
    <row r="9" spans="1:10" x14ac:dyDescent="0.25">
      <c r="A9" t="s">
        <v>7</v>
      </c>
      <c r="B9">
        <v>113.94</v>
      </c>
      <c r="C9">
        <v>110.55</v>
      </c>
      <c r="D9">
        <v>109.6</v>
      </c>
      <c r="E9">
        <v>109.08</v>
      </c>
      <c r="F9">
        <v>108.44</v>
      </c>
      <c r="G9">
        <v>108.27</v>
      </c>
      <c r="H9">
        <v>107.82</v>
      </c>
      <c r="I9">
        <f t="shared" si="1"/>
        <v>-0.41562759767248808</v>
      </c>
      <c r="J9">
        <f t="shared" si="2"/>
        <v>-4.8271019835000883</v>
      </c>
    </row>
    <row r="10" spans="1:10" x14ac:dyDescent="0.25">
      <c r="A10" t="s">
        <v>8</v>
      </c>
      <c r="B10">
        <v>102.16</v>
      </c>
      <c r="C10">
        <v>99.19</v>
      </c>
      <c r="D10">
        <v>98.31</v>
      </c>
      <c r="E10">
        <v>97.84</v>
      </c>
      <c r="F10">
        <v>97.26</v>
      </c>
      <c r="G10">
        <v>97.13</v>
      </c>
      <c r="H10">
        <v>96.77</v>
      </c>
      <c r="I10">
        <f t="shared" si="1"/>
        <v>-0.37063729022958863</v>
      </c>
      <c r="J10">
        <f t="shared" si="2"/>
        <v>-4.7963978073609939</v>
      </c>
    </row>
    <row r="11" spans="1:10" x14ac:dyDescent="0.25">
      <c r="A11" t="s">
        <v>4</v>
      </c>
      <c r="B11">
        <v>124.48</v>
      </c>
      <c r="C11">
        <v>121.28</v>
      </c>
      <c r="D11">
        <v>120.33</v>
      </c>
      <c r="E11">
        <v>119.68</v>
      </c>
      <c r="F11">
        <v>119.06</v>
      </c>
      <c r="G11">
        <v>118.77</v>
      </c>
      <c r="H11">
        <v>118.12</v>
      </c>
      <c r="I11">
        <f>(H11-G11)/G11*100</f>
        <v>-0.54727624821082044</v>
      </c>
      <c r="J11">
        <f t="shared" si="2"/>
        <v>-4.3541131105398474</v>
      </c>
    </row>
    <row r="12" spans="1:10" x14ac:dyDescent="0.25">
      <c r="A12" t="s">
        <v>9</v>
      </c>
      <c r="B12">
        <v>109.53</v>
      </c>
      <c r="C12">
        <v>106.6</v>
      </c>
      <c r="D12">
        <v>105.74</v>
      </c>
      <c r="E12">
        <v>105.11</v>
      </c>
      <c r="F12">
        <v>104.62</v>
      </c>
      <c r="G12">
        <v>104.42</v>
      </c>
      <c r="H12">
        <v>103.98</v>
      </c>
      <c r="I12">
        <f t="shared" si="1"/>
        <v>-0.4213752154759603</v>
      </c>
      <c r="J12">
        <f t="shared" si="2"/>
        <v>-4.482790103168079</v>
      </c>
    </row>
    <row r="13" spans="1:10" x14ac:dyDescent="0.25">
      <c r="A13" t="s">
        <v>10</v>
      </c>
      <c r="B13">
        <v>134.05000000000001</v>
      </c>
      <c r="C13">
        <v>130.57</v>
      </c>
      <c r="D13">
        <v>129.51</v>
      </c>
      <c r="E13">
        <v>128.82</v>
      </c>
      <c r="F13">
        <v>128.15</v>
      </c>
      <c r="G13">
        <v>127.86</v>
      </c>
      <c r="H13">
        <v>127.25</v>
      </c>
      <c r="I13">
        <f t="shared" si="1"/>
        <v>-0.47708431096511766</v>
      </c>
      <c r="J13">
        <f t="shared" si="2"/>
        <v>-4.4013427825438312</v>
      </c>
    </row>
    <row r="14" spans="1:10" x14ac:dyDescent="0.25">
      <c r="A14" t="s">
        <v>11</v>
      </c>
      <c r="B14">
        <v>130.80000000000001</v>
      </c>
      <c r="C14">
        <v>127.22</v>
      </c>
      <c r="D14">
        <v>126.24</v>
      </c>
      <c r="E14">
        <v>125.55</v>
      </c>
      <c r="F14">
        <v>124.92</v>
      </c>
      <c r="G14">
        <v>124.66</v>
      </c>
      <c r="H14">
        <v>123.98</v>
      </c>
      <c r="I14">
        <f t="shared" si="1"/>
        <v>-0.54548371570671639</v>
      </c>
      <c r="J14">
        <f t="shared" si="2"/>
        <v>-4.4954128440367045</v>
      </c>
    </row>
    <row r="16" spans="1:10" x14ac:dyDescent="0.25">
      <c r="B16" t="s">
        <v>37</v>
      </c>
    </row>
    <row r="17" spans="1:8" x14ac:dyDescent="0.25">
      <c r="B17">
        <v>0</v>
      </c>
      <c r="C17">
        <v>3</v>
      </c>
      <c r="D17">
        <v>6</v>
      </c>
      <c r="E17">
        <v>9</v>
      </c>
      <c r="F17">
        <v>13</v>
      </c>
      <c r="G17">
        <v>17</v>
      </c>
      <c r="H17">
        <v>35</v>
      </c>
    </row>
    <row r="18" spans="1:8" x14ac:dyDescent="0.25">
      <c r="A18" t="s">
        <v>0</v>
      </c>
      <c r="B18">
        <f>(B3-$H3)/($B3-$H3)*100</f>
        <v>100</v>
      </c>
      <c r="C18">
        <f t="shared" ref="C18:H18" si="3">(C3-$H3)/($B3-$H3)*100</f>
        <v>35.154826958105545</v>
      </c>
      <c r="D18">
        <f t="shared" si="3"/>
        <v>19.307832422586323</v>
      </c>
      <c r="E18">
        <f t="shared" si="3"/>
        <v>11.293260473588177</v>
      </c>
      <c r="F18">
        <f t="shared" si="3"/>
        <v>3.6429872495444231</v>
      </c>
      <c r="G18">
        <f t="shared" si="3"/>
        <v>2.7322404371583171</v>
      </c>
      <c r="H18">
        <f t="shared" si="3"/>
        <v>0</v>
      </c>
    </row>
    <row r="19" spans="1:8" x14ac:dyDescent="0.25">
      <c r="A19" t="s">
        <v>1</v>
      </c>
      <c r="B19">
        <f t="shared" ref="B19:H19" si="4">(B4-$H4)/($B4-$H4)*100</f>
        <v>100</v>
      </c>
      <c r="C19">
        <f t="shared" si="4"/>
        <v>35.932203389830399</v>
      </c>
      <c r="D19">
        <f t="shared" si="4"/>
        <v>21.355932203389706</v>
      </c>
      <c r="E19">
        <f t="shared" si="4"/>
        <v>12.203389830508472</v>
      </c>
      <c r="F19">
        <f t="shared" si="4"/>
        <v>4.4067796610168015</v>
      </c>
      <c r="G19">
        <f t="shared" si="4"/>
        <v>3.0508474576269977</v>
      </c>
      <c r="H19">
        <f t="shared" si="4"/>
        <v>0</v>
      </c>
    </row>
    <row r="20" spans="1:8" x14ac:dyDescent="0.25">
      <c r="A20" t="s">
        <v>2</v>
      </c>
      <c r="B20">
        <f t="shared" ref="B20:H20" si="5">(B5-$H5)/($B5-$H5)*100</f>
        <v>100</v>
      </c>
      <c r="C20">
        <f t="shared" si="5"/>
        <v>27.306967984934126</v>
      </c>
      <c r="D20">
        <f t="shared" si="5"/>
        <v>13.559322033898278</v>
      </c>
      <c r="E20">
        <f t="shared" si="5"/>
        <v>6.2146892655366877</v>
      </c>
      <c r="F20">
        <f t="shared" si="5"/>
        <v>0.37664783427487786</v>
      </c>
      <c r="G20">
        <f t="shared" si="5"/>
        <v>1.1299435028249012</v>
      </c>
      <c r="H20">
        <f t="shared" si="5"/>
        <v>0</v>
      </c>
    </row>
    <row r="21" spans="1:8" x14ac:dyDescent="0.25">
      <c r="A21" t="s">
        <v>3</v>
      </c>
      <c r="B21">
        <f t="shared" ref="B21:H21" si="6">(B6-$H6)/($B6-$H6)*100</f>
        <v>100</v>
      </c>
      <c r="C21">
        <f t="shared" si="6"/>
        <v>36.4207221350078</v>
      </c>
      <c r="D21">
        <f t="shared" si="6"/>
        <v>21.193092621663993</v>
      </c>
      <c r="E21">
        <f t="shared" si="6"/>
        <v>12.087912087912043</v>
      </c>
      <c r="F21">
        <f t="shared" si="6"/>
        <v>4.8665620094189723</v>
      </c>
      <c r="G21">
        <f t="shared" si="6"/>
        <v>3.2967032967032037</v>
      </c>
      <c r="H21">
        <f t="shared" si="6"/>
        <v>0</v>
      </c>
    </row>
    <row r="22" spans="1:8" x14ac:dyDescent="0.25">
      <c r="A22" t="s">
        <v>5</v>
      </c>
      <c r="B22">
        <f t="shared" ref="B22:H22" si="7">(B7-$H7)/($B7-$H7)*100</f>
        <v>100</v>
      </c>
      <c r="C22">
        <f t="shared" si="7"/>
        <v>50.898203592814554</v>
      </c>
      <c r="D22">
        <f t="shared" si="7"/>
        <v>34.530938123752541</v>
      </c>
      <c r="E22">
        <f t="shared" si="7"/>
        <v>24.950099800399176</v>
      </c>
      <c r="F22">
        <f t="shared" si="7"/>
        <v>13.173652694610979</v>
      </c>
      <c r="G22">
        <f t="shared" si="7"/>
        <v>9.5808383233533636</v>
      </c>
      <c r="H22">
        <f t="shared" si="7"/>
        <v>0</v>
      </c>
    </row>
    <row r="23" spans="1:8" x14ac:dyDescent="0.25">
      <c r="A23" t="s">
        <v>6</v>
      </c>
      <c r="B23">
        <f t="shared" ref="B23:H23" si="8">(B8-$H8)/($B8-$H8)*100</f>
        <v>100</v>
      </c>
      <c r="C23">
        <f t="shared" si="8"/>
        <v>51.143790849673323</v>
      </c>
      <c r="D23">
        <f t="shared" si="8"/>
        <v>34.640522875817041</v>
      </c>
      <c r="E23">
        <f t="shared" si="8"/>
        <v>25.163398692810539</v>
      </c>
      <c r="F23">
        <f t="shared" si="8"/>
        <v>13.562091503267936</v>
      </c>
      <c r="G23">
        <f t="shared" si="8"/>
        <v>9.8039215686275831</v>
      </c>
      <c r="H23">
        <f t="shared" si="8"/>
        <v>0</v>
      </c>
    </row>
    <row r="24" spans="1:8" x14ac:dyDescent="0.25">
      <c r="A24" t="s">
        <v>7</v>
      </c>
      <c r="B24">
        <f t="shared" ref="B24:H24" si="9">(B9-$H9)/($B9-$H9)*100</f>
        <v>100</v>
      </c>
      <c r="C24">
        <f t="shared" si="9"/>
        <v>44.607843137254932</v>
      </c>
      <c r="D24">
        <f t="shared" si="9"/>
        <v>29.084967320261434</v>
      </c>
      <c r="E24">
        <f t="shared" si="9"/>
        <v>20.588235294117716</v>
      </c>
      <c r="F24">
        <f t="shared" si="9"/>
        <v>10.130718954248433</v>
      </c>
      <c r="G24">
        <f t="shared" si="9"/>
        <v>7.3529411764706287</v>
      </c>
      <c r="H24">
        <f t="shared" si="9"/>
        <v>0</v>
      </c>
    </row>
    <row r="25" spans="1:8" x14ac:dyDescent="0.25">
      <c r="A25" t="s">
        <v>8</v>
      </c>
      <c r="B25">
        <f t="shared" ref="B25:H25" si="10">(B10-$H10)/($B10-$H10)*100</f>
        <v>100</v>
      </c>
      <c r="C25">
        <f t="shared" si="10"/>
        <v>44.8979591836735</v>
      </c>
      <c r="D25">
        <f t="shared" si="10"/>
        <v>28.571428571428687</v>
      </c>
      <c r="E25">
        <f t="shared" si="10"/>
        <v>19.851576994434271</v>
      </c>
      <c r="F25">
        <f t="shared" si="10"/>
        <v>9.0909090909092587</v>
      </c>
      <c r="G25">
        <f t="shared" si="10"/>
        <v>6.6790352504638104</v>
      </c>
      <c r="H25">
        <f t="shared" si="10"/>
        <v>0</v>
      </c>
    </row>
    <row r="26" spans="1:8" x14ac:dyDescent="0.25">
      <c r="A26" t="s">
        <v>4</v>
      </c>
      <c r="B26">
        <f t="shared" ref="B26:H26" si="11">(B11-$H11)/($B11-$H11)*100</f>
        <v>100</v>
      </c>
      <c r="C26">
        <f t="shared" si="11"/>
        <v>49.685534591194916</v>
      </c>
      <c r="D26">
        <f t="shared" si="11"/>
        <v>34.748427672955877</v>
      </c>
      <c r="E26">
        <f t="shared" si="11"/>
        <v>24.528301886792491</v>
      </c>
      <c r="F26">
        <f t="shared" si="11"/>
        <v>14.779874213836445</v>
      </c>
      <c r="G26">
        <f t="shared" si="11"/>
        <v>10.22012578616339</v>
      </c>
      <c r="H26">
        <f t="shared" si="11"/>
        <v>0</v>
      </c>
    </row>
    <row r="27" spans="1:8" x14ac:dyDescent="0.25">
      <c r="A27" t="s">
        <v>9</v>
      </c>
      <c r="B27">
        <f t="shared" ref="B27:H27" si="12">(B12-$H12)/($B12-$H12)*100</f>
        <v>100</v>
      </c>
      <c r="C27">
        <f t="shared" si="12"/>
        <v>47.207207207207055</v>
      </c>
      <c r="D27">
        <f t="shared" si="12"/>
        <v>31.711711711711565</v>
      </c>
      <c r="E27">
        <f t="shared" si="12"/>
        <v>20.360360360360289</v>
      </c>
      <c r="F27">
        <f t="shared" si="12"/>
        <v>11.531531531531549</v>
      </c>
      <c r="G27">
        <f t="shared" si="12"/>
        <v>7.9279279279278914</v>
      </c>
      <c r="H27">
        <f t="shared" si="12"/>
        <v>0</v>
      </c>
    </row>
    <row r="28" spans="1:8" x14ac:dyDescent="0.25">
      <c r="A28" t="s">
        <v>10</v>
      </c>
      <c r="B28">
        <f t="shared" ref="B28:H28" si="13">(B13-$H13)/($B13-$H13)*100</f>
        <v>100</v>
      </c>
      <c r="C28">
        <f t="shared" si="13"/>
        <v>48.823529411764518</v>
      </c>
      <c r="D28">
        <f t="shared" si="13"/>
        <v>33.235294117646866</v>
      </c>
      <c r="E28">
        <f t="shared" si="13"/>
        <v>23.08823529411751</v>
      </c>
      <c r="F28">
        <f t="shared" si="13"/>
        <v>13.23529411764712</v>
      </c>
      <c r="G28">
        <f t="shared" si="13"/>
        <v>8.9705882352940947</v>
      </c>
      <c r="H28">
        <f t="shared" si="13"/>
        <v>0</v>
      </c>
    </row>
    <row r="29" spans="1:8" x14ac:dyDescent="0.25">
      <c r="A29" t="s">
        <v>11</v>
      </c>
      <c r="B29">
        <f t="shared" ref="B29:H29" si="14">(B14-$H14)/($B14-$H14)*100</f>
        <v>100</v>
      </c>
      <c r="C29">
        <f t="shared" si="14"/>
        <v>47.507331378298993</v>
      </c>
      <c r="D29">
        <f t="shared" si="14"/>
        <v>33.137829912023292</v>
      </c>
      <c r="E29">
        <f t="shared" si="14"/>
        <v>23.020527859237411</v>
      </c>
      <c r="F29">
        <f t="shared" si="14"/>
        <v>13.782991202345993</v>
      </c>
      <c r="G29">
        <f t="shared" si="14"/>
        <v>9.9706744868034001</v>
      </c>
      <c r="H29">
        <f t="shared" si="14"/>
        <v>0</v>
      </c>
    </row>
    <row r="31" spans="1:8" x14ac:dyDescent="0.25">
      <c r="A31" t="s">
        <v>17</v>
      </c>
      <c r="B31" s="2">
        <f>B2</f>
        <v>0</v>
      </c>
      <c r="C31" s="7">
        <f t="shared" ref="C31:H31" si="15">C2</f>
        <v>3</v>
      </c>
      <c r="D31" s="7">
        <f t="shared" si="15"/>
        <v>6</v>
      </c>
      <c r="E31" s="7">
        <f t="shared" si="15"/>
        <v>9</v>
      </c>
      <c r="F31" s="7">
        <f t="shared" si="15"/>
        <v>13</v>
      </c>
      <c r="G31" s="7">
        <f t="shared" si="15"/>
        <v>17</v>
      </c>
      <c r="H31" s="7">
        <f t="shared" si="15"/>
        <v>35</v>
      </c>
    </row>
    <row r="32" spans="1:8" x14ac:dyDescent="0.25">
      <c r="A32" s="6" t="s">
        <v>34</v>
      </c>
      <c r="B32">
        <f>AVERAGE(B18:B21)</f>
        <v>100</v>
      </c>
      <c r="C32">
        <f t="shared" ref="C32:H32" si="16">AVERAGE(C18:C21)</f>
        <v>33.703680116969466</v>
      </c>
      <c r="D32">
        <f t="shared" si="16"/>
        <v>18.854044820384573</v>
      </c>
      <c r="E32">
        <f t="shared" si="16"/>
        <v>10.449812914386344</v>
      </c>
      <c r="F32">
        <f t="shared" si="16"/>
        <v>3.3232441885637689</v>
      </c>
      <c r="G32">
        <f t="shared" si="16"/>
        <v>2.5524336735783546</v>
      </c>
      <c r="H32">
        <f t="shared" si="16"/>
        <v>0</v>
      </c>
    </row>
    <row r="33" spans="1:8" x14ac:dyDescent="0.25">
      <c r="A33" t="s">
        <v>35</v>
      </c>
      <c r="B33">
        <f>AVERAGE(B22:B25)</f>
        <v>100</v>
      </c>
      <c r="C33">
        <f t="shared" ref="C33:H33" si="17">AVERAGE(C22:C25)</f>
        <v>47.886949190854075</v>
      </c>
      <c r="D33">
        <f t="shared" si="17"/>
        <v>31.706964222814921</v>
      </c>
      <c r="E33">
        <f t="shared" si="17"/>
        <v>22.638327695440427</v>
      </c>
      <c r="F33">
        <f t="shared" si="17"/>
        <v>11.489343060759152</v>
      </c>
      <c r="G33">
        <f t="shared" si="17"/>
        <v>8.3541840797288476</v>
      </c>
      <c r="H33">
        <f t="shared" si="17"/>
        <v>0</v>
      </c>
    </row>
    <row r="34" spans="1:8" x14ac:dyDescent="0.25">
      <c r="A34" t="s">
        <v>36</v>
      </c>
      <c r="B34">
        <f>AVERAGE(B26:B29)</f>
        <v>100</v>
      </c>
      <c r="C34">
        <f t="shared" ref="C34:H34" si="18">AVERAGE(C26:C29)</f>
        <v>48.305900647116374</v>
      </c>
      <c r="D34">
        <f t="shared" si="18"/>
        <v>33.208315853584395</v>
      </c>
      <c r="E34">
        <f t="shared" si="18"/>
        <v>22.749356350126924</v>
      </c>
      <c r="F34">
        <f t="shared" si="18"/>
        <v>13.332422766340276</v>
      </c>
      <c r="G34">
        <f t="shared" si="18"/>
        <v>9.2723291090471953</v>
      </c>
      <c r="H34">
        <f t="shared" si="18"/>
        <v>0</v>
      </c>
    </row>
    <row r="36" spans="1:8" x14ac:dyDescent="0.25">
      <c r="A36" s="6" t="s">
        <v>34</v>
      </c>
      <c r="B36">
        <f>_xlfn.STDEV.S(B18:B21)</f>
        <v>0</v>
      </c>
      <c r="C36">
        <f t="shared" ref="C36:H36" si="19">_xlfn.STDEV.S(C18:C21)</f>
        <v>4.296214867381785</v>
      </c>
      <c r="D36">
        <f t="shared" si="19"/>
        <v>3.6501414432667318</v>
      </c>
      <c r="E36">
        <f t="shared" si="19"/>
        <v>2.8522550732844811</v>
      </c>
      <c r="F36">
        <f t="shared" si="19"/>
        <v>2.0281801955108363</v>
      </c>
      <c r="G36">
        <f t="shared" si="19"/>
        <v>0.97607416558295534</v>
      </c>
      <c r="H36">
        <f t="shared" si="19"/>
        <v>0</v>
      </c>
    </row>
    <row r="37" spans="1:8" x14ac:dyDescent="0.25">
      <c r="A37" t="s">
        <v>35</v>
      </c>
      <c r="B37">
        <f>_xlfn.STDEV.S(B22:B25)</f>
        <v>0</v>
      </c>
      <c r="C37">
        <f t="shared" ref="C37:H37" si="20">_xlfn.STDEV.S(C22:C25)</f>
        <v>3.6222124195820231</v>
      </c>
      <c r="D37">
        <f t="shared" si="20"/>
        <v>3.3310181897779461</v>
      </c>
      <c r="E37">
        <f t="shared" si="20"/>
        <v>2.8100493548776146</v>
      </c>
      <c r="F37">
        <f t="shared" si="20"/>
        <v>2.2159670589557261</v>
      </c>
      <c r="G37">
        <f t="shared" si="20"/>
        <v>1.5721567321817602</v>
      </c>
      <c r="H37">
        <f t="shared" si="20"/>
        <v>0</v>
      </c>
    </row>
    <row r="38" spans="1:8" x14ac:dyDescent="0.25">
      <c r="A38" t="s">
        <v>36</v>
      </c>
      <c r="B38">
        <f>_xlfn.STDEV.S(B26:B29)</f>
        <v>0</v>
      </c>
      <c r="C38">
        <f t="shared" ref="C38:H38" si="21">_xlfn.STDEV.S(C26:C29)</f>
        <v>1.1570320522273321</v>
      </c>
      <c r="D38">
        <f t="shared" si="21"/>
        <v>1.2406267862560745</v>
      </c>
      <c r="E38">
        <f t="shared" si="21"/>
        <v>1.7378455999289117</v>
      </c>
      <c r="F38">
        <f t="shared" si="21"/>
        <v>1.3602415009097042</v>
      </c>
      <c r="G38">
        <f t="shared" si="21"/>
        <v>1.0463375647903532</v>
      </c>
      <c r="H38">
        <f t="shared" si="21"/>
        <v>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8"/>
  <sheetViews>
    <sheetView topLeftCell="D25" zoomScaleNormal="100" workbookViewId="0">
      <selection activeCell="M44" sqref="M44"/>
    </sheetView>
  </sheetViews>
  <sheetFormatPr defaultRowHeight="15" x14ac:dyDescent="0.25"/>
  <cols>
    <col min="16" max="16" width="14.140625" bestFit="1" customWidth="1"/>
  </cols>
  <sheetData>
    <row r="1" spans="1:17" x14ac:dyDescent="0.25">
      <c r="P1" s="8">
        <v>44207.591666666667</v>
      </c>
    </row>
    <row r="2" spans="1:17" x14ac:dyDescent="0.25">
      <c r="B2" s="1">
        <v>44573.524305555555</v>
      </c>
      <c r="C2" s="1">
        <v>44573.552083333336</v>
      </c>
      <c r="D2" s="1">
        <v>44573.607638888891</v>
      </c>
      <c r="E2" s="1">
        <v>44573.690972222219</v>
      </c>
      <c r="F2" s="1">
        <v>44573.774305555555</v>
      </c>
      <c r="G2" s="1">
        <v>44574.440972222219</v>
      </c>
      <c r="H2" s="1">
        <v>44574.754861111112</v>
      </c>
      <c r="I2" s="1">
        <v>44575.43472222222</v>
      </c>
      <c r="J2" s="1">
        <v>44578.367361111108</v>
      </c>
      <c r="K2" s="1">
        <v>44579.761111111111</v>
      </c>
      <c r="L2" s="1"/>
      <c r="M2" s="1"/>
      <c r="N2" s="1"/>
      <c r="P2" t="s">
        <v>38</v>
      </c>
    </row>
    <row r="3" spans="1:17" s="2" customFormat="1" x14ac:dyDescent="0.25">
      <c r="B3" s="2">
        <v>0</v>
      </c>
      <c r="C3" s="2">
        <f>(C2-$B$2)*24</f>
        <v>0.66666666674427688</v>
      </c>
      <c r="D3" s="2">
        <f t="shared" ref="D3:F3" si="0">(D2-$B$2)*24</f>
        <v>2.0000000000582077</v>
      </c>
      <c r="E3" s="2">
        <f t="shared" si="0"/>
        <v>3.9999999999417923</v>
      </c>
      <c r="F3" s="2">
        <f t="shared" si="0"/>
        <v>6</v>
      </c>
      <c r="G3" s="2">
        <f>(G2-$B$2)*24</f>
        <v>21.999999999941792</v>
      </c>
      <c r="H3" s="2">
        <f t="shared" ref="H3" si="1">(H2-$B$2)*24</f>
        <v>29.53333333338378</v>
      </c>
      <c r="I3" s="2">
        <f t="shared" ref="I3" si="2">(I2-$B$2)*24</f>
        <v>45.849999999976717</v>
      </c>
      <c r="J3" s="2">
        <f>(J2-$B$2)*24</f>
        <v>116.23333333327901</v>
      </c>
      <c r="K3" s="2">
        <f>(K2-$B$2)*24</f>
        <v>149.68333333334886</v>
      </c>
      <c r="P3"/>
      <c r="Q3"/>
    </row>
    <row r="4" spans="1:17" x14ac:dyDescent="0.25">
      <c r="A4" t="s">
        <v>0</v>
      </c>
      <c r="B4">
        <v>116.16</v>
      </c>
      <c r="C4">
        <v>116.13</v>
      </c>
      <c r="D4">
        <v>115.56</v>
      </c>
      <c r="E4">
        <v>114.9</v>
      </c>
      <c r="F4">
        <v>114.29</v>
      </c>
      <c r="G4">
        <v>110.62</v>
      </c>
      <c r="H4">
        <v>109.66</v>
      </c>
      <c r="I4">
        <v>108.23</v>
      </c>
      <c r="J4">
        <v>105.27</v>
      </c>
      <c r="K4">
        <v>104.83</v>
      </c>
      <c r="N4" t="s">
        <v>39</v>
      </c>
      <c r="O4" t="s">
        <v>0</v>
      </c>
      <c r="P4">
        <v>104.57</v>
      </c>
    </row>
    <row r="5" spans="1:17" x14ac:dyDescent="0.25">
      <c r="A5" t="s">
        <v>1</v>
      </c>
      <c r="B5">
        <v>106.83</v>
      </c>
      <c r="C5">
        <v>106.58</v>
      </c>
      <c r="D5">
        <v>105.68</v>
      </c>
      <c r="E5">
        <v>104.64</v>
      </c>
      <c r="F5">
        <v>103.86</v>
      </c>
      <c r="G5">
        <v>100.03</v>
      </c>
      <c r="H5">
        <v>99.19</v>
      </c>
      <c r="I5">
        <v>98.01</v>
      </c>
      <c r="J5">
        <v>95.99</v>
      </c>
      <c r="K5">
        <v>95.84</v>
      </c>
      <c r="O5" t="s">
        <v>1</v>
      </c>
      <c r="P5">
        <v>95.8</v>
      </c>
    </row>
    <row r="6" spans="1:17" x14ac:dyDescent="0.25">
      <c r="A6" t="s">
        <v>2</v>
      </c>
      <c r="B6">
        <v>101.38</v>
      </c>
      <c r="C6">
        <v>101.22</v>
      </c>
      <c r="D6">
        <v>100.31</v>
      </c>
      <c r="E6">
        <v>99.04</v>
      </c>
      <c r="F6">
        <v>98.29</v>
      </c>
      <c r="G6">
        <v>95.13</v>
      </c>
      <c r="H6">
        <v>94.35</v>
      </c>
      <c r="I6">
        <v>93.34</v>
      </c>
      <c r="J6">
        <v>91.5</v>
      </c>
      <c r="K6">
        <v>91.32</v>
      </c>
      <c r="O6" t="s">
        <v>2</v>
      </c>
      <c r="P6">
        <v>91.33</v>
      </c>
    </row>
    <row r="7" spans="1:17" x14ac:dyDescent="0.25">
      <c r="A7" t="s">
        <v>3</v>
      </c>
      <c r="B7">
        <v>92.06</v>
      </c>
      <c r="C7">
        <v>91.98</v>
      </c>
      <c r="D7">
        <v>91.19</v>
      </c>
      <c r="E7">
        <v>90.15</v>
      </c>
      <c r="F7">
        <v>89.46</v>
      </c>
      <c r="G7">
        <v>86.4</v>
      </c>
      <c r="H7">
        <v>85.62</v>
      </c>
      <c r="I7">
        <v>84.57</v>
      </c>
      <c r="J7">
        <v>82.94</v>
      </c>
      <c r="K7">
        <v>82.79</v>
      </c>
      <c r="O7" t="s">
        <v>3</v>
      </c>
      <c r="P7">
        <v>82.77</v>
      </c>
    </row>
    <row r="8" spans="1:17" x14ac:dyDescent="0.25">
      <c r="A8" t="s">
        <v>5</v>
      </c>
      <c r="B8">
        <v>88.88</v>
      </c>
      <c r="C8">
        <v>88.91</v>
      </c>
      <c r="D8">
        <v>88.33</v>
      </c>
      <c r="E8">
        <v>87.23</v>
      </c>
      <c r="F8">
        <v>86.44</v>
      </c>
      <c r="G8">
        <v>82.8</v>
      </c>
      <c r="H8">
        <v>82.03</v>
      </c>
      <c r="I8">
        <v>81.209999999999994</v>
      </c>
      <c r="J8">
        <v>80.03</v>
      </c>
      <c r="K8">
        <v>80.010000000000005</v>
      </c>
      <c r="O8" t="s">
        <v>5</v>
      </c>
      <c r="P8">
        <v>80.010000000000005</v>
      </c>
    </row>
    <row r="9" spans="1:17" x14ac:dyDescent="0.25">
      <c r="A9" t="s">
        <v>6</v>
      </c>
      <c r="B9">
        <v>87.81</v>
      </c>
      <c r="C9">
        <v>87.79</v>
      </c>
      <c r="D9">
        <v>86.95</v>
      </c>
      <c r="E9">
        <v>85.98</v>
      </c>
      <c r="F9">
        <v>85.3</v>
      </c>
      <c r="G9">
        <v>81.99</v>
      </c>
      <c r="H9">
        <v>81.260000000000005</v>
      </c>
      <c r="I9">
        <v>80.38</v>
      </c>
      <c r="J9">
        <v>79.040000000000006</v>
      </c>
      <c r="K9">
        <v>79.010000000000005</v>
      </c>
      <c r="O9" t="s">
        <v>6</v>
      </c>
      <c r="P9">
        <v>79</v>
      </c>
    </row>
    <row r="10" spans="1:17" x14ac:dyDescent="0.25">
      <c r="A10" t="s">
        <v>7</v>
      </c>
      <c r="B10">
        <v>82.92</v>
      </c>
      <c r="C10">
        <v>82.77</v>
      </c>
      <c r="D10">
        <v>82</v>
      </c>
      <c r="E10">
        <v>80.97</v>
      </c>
      <c r="F10">
        <v>80.2</v>
      </c>
      <c r="G10">
        <v>77.099999999999994</v>
      </c>
      <c r="H10">
        <v>76.42</v>
      </c>
      <c r="I10">
        <v>75.61</v>
      </c>
      <c r="J10">
        <v>74.52</v>
      </c>
      <c r="K10">
        <v>74.510000000000005</v>
      </c>
      <c r="O10" t="s">
        <v>7</v>
      </c>
      <c r="P10">
        <v>74.510000000000005</v>
      </c>
    </row>
    <row r="11" spans="1:17" x14ac:dyDescent="0.25">
      <c r="A11" t="s">
        <v>8</v>
      </c>
      <c r="B11">
        <v>91.14</v>
      </c>
      <c r="C11">
        <v>91</v>
      </c>
      <c r="D11">
        <v>90.25</v>
      </c>
      <c r="E11">
        <v>89.34</v>
      </c>
      <c r="F11">
        <v>88.6</v>
      </c>
      <c r="G11">
        <v>85.04</v>
      </c>
      <c r="H11">
        <v>84.25</v>
      </c>
      <c r="I11">
        <v>83.24</v>
      </c>
      <c r="J11">
        <v>82.09</v>
      </c>
      <c r="K11">
        <v>82.06</v>
      </c>
      <c r="O11" t="s">
        <v>8</v>
      </c>
      <c r="P11">
        <v>82.08</v>
      </c>
    </row>
    <row r="12" spans="1:17" x14ac:dyDescent="0.25">
      <c r="A12" t="s">
        <v>4</v>
      </c>
      <c r="B12">
        <v>107.96</v>
      </c>
      <c r="C12">
        <v>107.81</v>
      </c>
      <c r="D12">
        <v>106.72</v>
      </c>
      <c r="E12">
        <v>105.45</v>
      </c>
      <c r="F12">
        <v>104.66</v>
      </c>
      <c r="G12">
        <v>101.14</v>
      </c>
      <c r="H12">
        <v>100.14</v>
      </c>
      <c r="I12">
        <v>98.69</v>
      </c>
      <c r="J12">
        <v>96.99</v>
      </c>
      <c r="K12">
        <v>96.93</v>
      </c>
      <c r="O12" t="s">
        <v>4</v>
      </c>
      <c r="P12">
        <v>96.97</v>
      </c>
    </row>
    <row r="13" spans="1:17" x14ac:dyDescent="0.25">
      <c r="A13" t="s">
        <v>9</v>
      </c>
      <c r="B13">
        <v>98.95</v>
      </c>
      <c r="C13">
        <v>98.85</v>
      </c>
      <c r="D13">
        <v>97.75</v>
      </c>
      <c r="E13">
        <v>96.34</v>
      </c>
      <c r="F13">
        <v>95.49</v>
      </c>
      <c r="G13">
        <v>92.03</v>
      </c>
      <c r="H13">
        <v>91.09</v>
      </c>
      <c r="I13">
        <v>89.87</v>
      </c>
      <c r="J13">
        <v>88.7</v>
      </c>
      <c r="K13">
        <v>88.67</v>
      </c>
      <c r="O13" t="s">
        <v>9</v>
      </c>
      <c r="P13">
        <v>88.7</v>
      </c>
    </row>
    <row r="14" spans="1:17" x14ac:dyDescent="0.25">
      <c r="A14" t="s">
        <v>10</v>
      </c>
      <c r="B14">
        <v>115.06</v>
      </c>
      <c r="C14">
        <v>114.89</v>
      </c>
      <c r="D14">
        <v>113.99</v>
      </c>
      <c r="E14">
        <v>112.64</v>
      </c>
      <c r="F14">
        <v>111.63</v>
      </c>
      <c r="G14">
        <v>107.17</v>
      </c>
      <c r="H14">
        <v>106.05</v>
      </c>
      <c r="I14">
        <v>104.61</v>
      </c>
      <c r="J14">
        <v>103.4</v>
      </c>
      <c r="K14">
        <v>103.4</v>
      </c>
      <c r="O14" t="s">
        <v>10</v>
      </c>
      <c r="P14">
        <v>103.43</v>
      </c>
    </row>
    <row r="15" spans="1:17" x14ac:dyDescent="0.25">
      <c r="A15" t="s">
        <v>11</v>
      </c>
      <c r="B15">
        <v>95.75</v>
      </c>
      <c r="C15">
        <v>95.49</v>
      </c>
      <c r="D15">
        <v>94.31</v>
      </c>
      <c r="E15">
        <v>92.88</v>
      </c>
      <c r="F15">
        <v>92.11</v>
      </c>
      <c r="G15">
        <v>88.81</v>
      </c>
      <c r="H15">
        <v>88.07</v>
      </c>
      <c r="I15">
        <v>87.1</v>
      </c>
      <c r="J15">
        <v>86.19</v>
      </c>
      <c r="K15">
        <v>86.19</v>
      </c>
      <c r="O15" t="s">
        <v>11</v>
      </c>
      <c r="P15">
        <v>86.19</v>
      </c>
    </row>
    <row r="17" spans="1:12" x14ac:dyDescent="0.25">
      <c r="B17" s="2">
        <f>B3</f>
        <v>0</v>
      </c>
      <c r="C17" s="2">
        <f t="shared" ref="C17:K17" si="3">C3</f>
        <v>0.66666666674427688</v>
      </c>
      <c r="D17" s="2">
        <f t="shared" si="3"/>
        <v>2.0000000000582077</v>
      </c>
      <c r="E17" s="2">
        <f t="shared" si="3"/>
        <v>3.9999999999417923</v>
      </c>
      <c r="F17" s="2">
        <f t="shared" si="3"/>
        <v>6</v>
      </c>
      <c r="G17" s="2">
        <f t="shared" si="3"/>
        <v>21.999999999941792</v>
      </c>
      <c r="H17" s="2">
        <f t="shared" si="3"/>
        <v>29.53333333338378</v>
      </c>
      <c r="I17" s="2">
        <f t="shared" si="3"/>
        <v>45.849999999976717</v>
      </c>
      <c r="J17" s="2">
        <f t="shared" si="3"/>
        <v>116.23333333327901</v>
      </c>
      <c r="K17" s="2">
        <f t="shared" si="3"/>
        <v>149.68333333334886</v>
      </c>
    </row>
    <row r="18" spans="1:12" x14ac:dyDescent="0.25">
      <c r="A18" t="s">
        <v>0</v>
      </c>
      <c r="B18">
        <f>(B4-$P4)/($B4-$P4)*100</f>
        <v>100</v>
      </c>
      <c r="C18">
        <f t="shared" ref="C18" si="4">(C4-$P4)/($B4-$P4)*100</f>
        <v>99.741156169111292</v>
      </c>
      <c r="D18">
        <f>(D4-$P4)/($B4-$P4)*100</f>
        <v>94.8231233822261</v>
      </c>
      <c r="E18">
        <f>(E4-$P4)/($B4-$P4)*100</f>
        <v>89.128559102674799</v>
      </c>
      <c r="F18">
        <f t="shared" ref="F18:K18" si="5">(F4-$P4)/($B4-$P4)*100</f>
        <v>83.865401207937964</v>
      </c>
      <c r="G18">
        <f t="shared" si="5"/>
        <v>52.200172562554002</v>
      </c>
      <c r="H18">
        <f t="shared" si="5"/>
        <v>43.91716997411563</v>
      </c>
      <c r="I18">
        <f t="shared" si="5"/>
        <v>31.578947368421133</v>
      </c>
      <c r="J18">
        <f>ABS((J4-$P4)/($B4-$P4))*100</f>
        <v>6.039689387402956</v>
      </c>
      <c r="K18">
        <f t="shared" si="5"/>
        <v>2.2433132010354186</v>
      </c>
    </row>
    <row r="19" spans="1:12" x14ac:dyDescent="0.25">
      <c r="A19" t="s">
        <v>1</v>
      </c>
      <c r="B19">
        <f t="shared" ref="B19:K19" si="6">(B5-$P5)/($B5-$P5)*100</f>
        <v>100</v>
      </c>
      <c r="C19">
        <f t="shared" si="6"/>
        <v>97.733454215775168</v>
      </c>
      <c r="D19">
        <f t="shared" si="6"/>
        <v>89.573889392565803</v>
      </c>
      <c r="E19">
        <f t="shared" si="6"/>
        <v>80.145058930190416</v>
      </c>
      <c r="F19">
        <f t="shared" si="6"/>
        <v>73.073436083408893</v>
      </c>
      <c r="G19">
        <f t="shared" si="6"/>
        <v>38.349954669084347</v>
      </c>
      <c r="H19">
        <f t="shared" si="6"/>
        <v>30.734360834088854</v>
      </c>
      <c r="I19">
        <f t="shared" si="6"/>
        <v>20.036264732547668</v>
      </c>
      <c r="J19">
        <f t="shared" si="6"/>
        <v>1.7225747960108586</v>
      </c>
      <c r="K19">
        <f t="shared" si="6"/>
        <v>0.36264732547603123</v>
      </c>
    </row>
    <row r="20" spans="1:12" x14ac:dyDescent="0.25">
      <c r="A20" t="s">
        <v>2</v>
      </c>
      <c r="B20">
        <f t="shared" ref="B20:K20" si="7">(B6-$P6)/($B6-$P6)*100</f>
        <v>100</v>
      </c>
      <c r="C20">
        <f t="shared" si="7"/>
        <v>98.407960199005004</v>
      </c>
      <c r="D20">
        <f t="shared" si="7"/>
        <v>89.353233830845838</v>
      </c>
      <c r="E20">
        <f t="shared" si="7"/>
        <v>76.716417910447859</v>
      </c>
      <c r="F20">
        <f t="shared" si="7"/>
        <v>69.253731343283675</v>
      </c>
      <c r="G20">
        <f t="shared" si="7"/>
        <v>37.810945273631823</v>
      </c>
      <c r="H20">
        <f t="shared" si="7"/>
        <v>30.049751243781063</v>
      </c>
      <c r="I20">
        <f t="shared" si="7"/>
        <v>20.000000000000057</v>
      </c>
      <c r="J20">
        <f t="shared" si="7"/>
        <v>1.6915422885572313</v>
      </c>
      <c r="K20">
        <f t="shared" si="7"/>
        <v>-9.9502487562239977E-2</v>
      </c>
    </row>
    <row r="21" spans="1:12" x14ac:dyDescent="0.25">
      <c r="A21" t="s">
        <v>3</v>
      </c>
      <c r="B21">
        <f t="shared" ref="B21:K21" si="8">(B7-$P7)/($B7-$P7)*100</f>
        <v>100</v>
      </c>
      <c r="C21">
        <f t="shared" si="8"/>
        <v>99.138858988159328</v>
      </c>
      <c r="D21">
        <f t="shared" si="8"/>
        <v>90.635091496232462</v>
      </c>
      <c r="E21">
        <f t="shared" si="8"/>
        <v>79.440258342303608</v>
      </c>
      <c r="F21">
        <f t="shared" si="8"/>
        <v>72.01291711517753</v>
      </c>
      <c r="G21">
        <f t="shared" si="8"/>
        <v>39.074273412271339</v>
      </c>
      <c r="H21">
        <f t="shared" si="8"/>
        <v>30.678148546824612</v>
      </c>
      <c r="I21">
        <f t="shared" si="8"/>
        <v>19.375672766415459</v>
      </c>
      <c r="J21">
        <f t="shared" si="8"/>
        <v>1.829924650161481</v>
      </c>
      <c r="K21">
        <f t="shared" si="8"/>
        <v>0.21528525296028223</v>
      </c>
    </row>
    <row r="22" spans="1:12" x14ac:dyDescent="0.25">
      <c r="A22" t="s">
        <v>5</v>
      </c>
      <c r="B22">
        <f t="shared" ref="B22:K22" si="9">(B8-$P8)/($B8-$P8)*100</f>
        <v>100</v>
      </c>
      <c r="C22">
        <f t="shared" si="9"/>
        <v>100.33821871476889</v>
      </c>
      <c r="D22">
        <f t="shared" si="9"/>
        <v>93.799323562570493</v>
      </c>
      <c r="E22">
        <f t="shared" si="9"/>
        <v>81.397970687711464</v>
      </c>
      <c r="F22">
        <f t="shared" si="9"/>
        <v>72.491544532130774</v>
      </c>
      <c r="G22">
        <f t="shared" si="9"/>
        <v>31.454340473506143</v>
      </c>
      <c r="H22">
        <f t="shared" si="9"/>
        <v>22.773393461104828</v>
      </c>
      <c r="I22">
        <f t="shared" si="9"/>
        <v>13.52874859075524</v>
      </c>
      <c r="J22">
        <f t="shared" si="9"/>
        <v>0.22547914317921133</v>
      </c>
      <c r="K22">
        <f t="shared" si="9"/>
        <v>0</v>
      </c>
    </row>
    <row r="23" spans="1:12" x14ac:dyDescent="0.25">
      <c r="A23" t="s">
        <v>6</v>
      </c>
      <c r="B23">
        <f t="shared" ref="B23:K23" si="10">(B9-$P9)/($B9-$P9)*100</f>
        <v>100</v>
      </c>
      <c r="C23">
        <f t="shared" si="10"/>
        <v>99.77298524404091</v>
      </c>
      <c r="D23">
        <f t="shared" si="10"/>
        <v>90.238365493757101</v>
      </c>
      <c r="E23">
        <f t="shared" si="10"/>
        <v>79.228149829738953</v>
      </c>
      <c r="F23">
        <f t="shared" si="10"/>
        <v>71.509648127128216</v>
      </c>
      <c r="G23">
        <f t="shared" si="10"/>
        <v>33.938706015890965</v>
      </c>
      <c r="H23">
        <f t="shared" si="10"/>
        <v>25.652667423382567</v>
      </c>
      <c r="I23">
        <f t="shared" si="10"/>
        <v>15.664018161180421</v>
      </c>
      <c r="J23">
        <f t="shared" si="10"/>
        <v>0.45402951191834556</v>
      </c>
      <c r="K23">
        <f t="shared" si="10"/>
        <v>0.11350737797962672</v>
      </c>
    </row>
    <row r="24" spans="1:12" x14ac:dyDescent="0.25">
      <c r="A24" t="s">
        <v>7</v>
      </c>
      <c r="B24">
        <f t="shared" ref="B24:D24" si="11">(B10-$P10)/($B10-$P10)*100</f>
        <v>100</v>
      </c>
      <c r="C24">
        <f t="shared" si="11"/>
        <v>98.21640903686081</v>
      </c>
      <c r="D24">
        <f t="shared" si="11"/>
        <v>89.060642092746704</v>
      </c>
      <c r="E24">
        <f>(E10-$P10)/($B10-$P10)*100</f>
        <v>76.813317479191397</v>
      </c>
      <c r="F24">
        <f t="shared" ref="F24:K24" si="12">(F10-$P10)/($B10-$P10)*100</f>
        <v>67.657550535077291</v>
      </c>
      <c r="G24">
        <f t="shared" si="12"/>
        <v>30.796670630202023</v>
      </c>
      <c r="H24">
        <f t="shared" si="12"/>
        <v>22.711058263971431</v>
      </c>
      <c r="I24">
        <f t="shared" si="12"/>
        <v>13.07966706302015</v>
      </c>
      <c r="J24">
        <f t="shared" si="12"/>
        <v>0.11890606420916656</v>
      </c>
      <c r="K24">
        <f t="shared" si="12"/>
        <v>0</v>
      </c>
    </row>
    <row r="25" spans="1:12" x14ac:dyDescent="0.25">
      <c r="A25" t="s">
        <v>8</v>
      </c>
      <c r="B25">
        <f t="shared" ref="B25:K25" si="13">(B11-$P11)/($B11-$P11)*100</f>
        <v>100</v>
      </c>
      <c r="C25">
        <f t="shared" si="13"/>
        <v>98.454746136865339</v>
      </c>
      <c r="D25">
        <f t="shared" si="13"/>
        <v>90.176600441501094</v>
      </c>
      <c r="E25">
        <f t="shared" si="13"/>
        <v>80.132450331125852</v>
      </c>
      <c r="F25">
        <f t="shared" si="13"/>
        <v>71.964679911699719</v>
      </c>
      <c r="G25">
        <f t="shared" si="13"/>
        <v>32.671081677704272</v>
      </c>
      <c r="H25">
        <f t="shared" si="13"/>
        <v>23.951434878587211</v>
      </c>
      <c r="I25">
        <f t="shared" si="13"/>
        <v>12.803532008829983</v>
      </c>
      <c r="J25">
        <f t="shared" si="13"/>
        <v>0.1103752759382463</v>
      </c>
      <c r="K25">
        <f t="shared" si="13"/>
        <v>-0.22075055187633572</v>
      </c>
    </row>
    <row r="26" spans="1:12" x14ac:dyDescent="0.25">
      <c r="A26" t="s">
        <v>4</v>
      </c>
      <c r="B26">
        <f t="shared" ref="B26:K26" si="14">(B12-$P12)/($B12-$P12)*100</f>
        <v>100</v>
      </c>
      <c r="C26">
        <f t="shared" si="14"/>
        <v>98.635122838944568</v>
      </c>
      <c r="D26">
        <f t="shared" si="14"/>
        <v>88.717015468607869</v>
      </c>
      <c r="E26">
        <f t="shared" si="14"/>
        <v>77.161055505004612</v>
      </c>
      <c r="F26">
        <f t="shared" si="14"/>
        <v>69.972702456778904</v>
      </c>
      <c r="G26">
        <f t="shared" si="14"/>
        <v>37.943585077343073</v>
      </c>
      <c r="H26">
        <f t="shared" si="14"/>
        <v>28.844404003639703</v>
      </c>
      <c r="I26">
        <f t="shared" si="14"/>
        <v>15.650591446769788</v>
      </c>
      <c r="J26">
        <f t="shared" si="14"/>
        <v>0.18198362147403122</v>
      </c>
      <c r="K26">
        <f t="shared" si="14"/>
        <v>-0.36396724294806243</v>
      </c>
    </row>
    <row r="27" spans="1:12" x14ac:dyDescent="0.25">
      <c r="A27" t="s">
        <v>9</v>
      </c>
      <c r="B27">
        <f t="shared" ref="B27:K27" si="15">(B13-$P13)/($B13-$P13)*100</f>
        <v>100</v>
      </c>
      <c r="C27">
        <f t="shared" si="15"/>
        <v>99.02439024390236</v>
      </c>
      <c r="D27">
        <f t="shared" si="15"/>
        <v>88.292682926829229</v>
      </c>
      <c r="E27">
        <f t="shared" si="15"/>
        <v>74.536585365853668</v>
      </c>
      <c r="F27">
        <f t="shared" si="15"/>
        <v>66.243902439024311</v>
      </c>
      <c r="G27">
        <f t="shared" si="15"/>
        <v>32.487804878048763</v>
      </c>
      <c r="H27">
        <f t="shared" si="15"/>
        <v>23.317073170731714</v>
      </c>
      <c r="I27">
        <f t="shared" si="15"/>
        <v>11.414634146341481</v>
      </c>
      <c r="J27">
        <f t="shared" si="15"/>
        <v>0</v>
      </c>
      <c r="K27">
        <f t="shared" si="15"/>
        <v>-0.29268292682927938</v>
      </c>
    </row>
    <row r="28" spans="1:12" x14ac:dyDescent="0.25">
      <c r="A28" t="s">
        <v>10</v>
      </c>
      <c r="B28">
        <f t="shared" ref="B28:K28" si="16">(B14-$P14)/($B14-$P14)*100</f>
        <v>100</v>
      </c>
      <c r="C28">
        <f t="shared" si="16"/>
        <v>98.538263112639711</v>
      </c>
      <c r="D28">
        <f t="shared" si="16"/>
        <v>90.799656061908792</v>
      </c>
      <c r="E28">
        <f t="shared" si="16"/>
        <v>79.191745485812532</v>
      </c>
      <c r="F28">
        <f t="shared" si="16"/>
        <v>70.507308684436737</v>
      </c>
      <c r="G28">
        <f t="shared" si="16"/>
        <v>32.15821152192602</v>
      </c>
      <c r="H28">
        <f t="shared" si="16"/>
        <v>22.527944969905342</v>
      </c>
      <c r="I28">
        <f t="shared" si="16"/>
        <v>10.146173688735969</v>
      </c>
      <c r="J28">
        <f t="shared" si="16"/>
        <v>-0.2579535683577055</v>
      </c>
      <c r="K28">
        <f t="shared" si="16"/>
        <v>-0.2579535683577055</v>
      </c>
    </row>
    <row r="29" spans="1:12" x14ac:dyDescent="0.25">
      <c r="A29" t="s">
        <v>11</v>
      </c>
      <c r="B29">
        <f t="shared" ref="B29:K29" si="17">(B15-$P15)/($B15-$P15)*100</f>
        <v>100</v>
      </c>
      <c r="C29">
        <f t="shared" si="17"/>
        <v>97.280334728033424</v>
      </c>
      <c r="D29">
        <f t="shared" si="17"/>
        <v>84.937238493723882</v>
      </c>
      <c r="E29">
        <f t="shared" si="17"/>
        <v>69.979079497907918</v>
      </c>
      <c r="F29">
        <f t="shared" si="17"/>
        <v>61.924686192468627</v>
      </c>
      <c r="G29">
        <f t="shared" si="17"/>
        <v>27.405857740585816</v>
      </c>
      <c r="H29">
        <f t="shared" si="17"/>
        <v>19.665271966527147</v>
      </c>
      <c r="I29">
        <f t="shared" si="17"/>
        <v>9.5188284518828077</v>
      </c>
      <c r="J29">
        <f t="shared" si="17"/>
        <v>0</v>
      </c>
      <c r="K29">
        <f t="shared" si="17"/>
        <v>0</v>
      </c>
    </row>
    <row r="30" spans="1:12" x14ac:dyDescent="0.25">
      <c r="A30" t="s">
        <v>40</v>
      </c>
    </row>
    <row r="31" spans="1:12" x14ac:dyDescent="0.25">
      <c r="A31" t="s">
        <v>17</v>
      </c>
      <c r="B31" s="7">
        <f>B3</f>
        <v>0</v>
      </c>
      <c r="C31" s="7">
        <f t="shared" ref="C31:E31" si="18">C3</f>
        <v>0.66666666674427688</v>
      </c>
      <c r="D31" s="7">
        <f t="shared" si="18"/>
        <v>2.0000000000582077</v>
      </c>
      <c r="E31" s="7">
        <f t="shared" si="18"/>
        <v>3.9999999999417923</v>
      </c>
      <c r="F31" s="2">
        <f>F3</f>
        <v>6</v>
      </c>
      <c r="G31" s="2">
        <f t="shared" ref="G31:H31" si="19">G3</f>
        <v>21.999999999941792</v>
      </c>
      <c r="H31" s="2">
        <f t="shared" si="19"/>
        <v>29.53333333338378</v>
      </c>
      <c r="I31" s="2">
        <f>I3</f>
        <v>45.849999999976717</v>
      </c>
      <c r="J31" s="2">
        <f>J3</f>
        <v>116.23333333327901</v>
      </c>
      <c r="K31" s="2">
        <f>K3</f>
        <v>149.68333333334886</v>
      </c>
      <c r="L31" s="7"/>
    </row>
    <row r="32" spans="1:12" x14ac:dyDescent="0.25">
      <c r="A32" s="6" t="s">
        <v>34</v>
      </c>
      <c r="B32">
        <f>AVERAGE(B18:B21)</f>
        <v>100</v>
      </c>
      <c r="C32">
        <f t="shared" ref="C32:G32" si="20">AVERAGE(C18:C21)</f>
        <v>98.755357393012702</v>
      </c>
      <c r="D32">
        <f t="shared" si="20"/>
        <v>91.096334525467554</v>
      </c>
      <c r="E32">
        <f>AVERAGE(E18:E21)</f>
        <v>81.357573571404174</v>
      </c>
      <c r="F32">
        <f t="shared" si="20"/>
        <v>74.551371437452019</v>
      </c>
      <c r="G32">
        <f t="shared" si="20"/>
        <v>41.858836479385381</v>
      </c>
      <c r="H32">
        <f>AVERAGE(H18:H21)</f>
        <v>33.84485764970254</v>
      </c>
      <c r="I32">
        <f>AVERAGE(I18:I21)</f>
        <v>22.747721216846081</v>
      </c>
      <c r="J32">
        <f>AVERAGE(J18:J21)</f>
        <v>2.8209327805331315</v>
      </c>
      <c r="K32">
        <f>AVERAGE(K18:K21)</f>
        <v>0.68043582297737304</v>
      </c>
    </row>
    <row r="33" spans="1:11" x14ac:dyDescent="0.25">
      <c r="A33" t="s">
        <v>35</v>
      </c>
      <c r="B33">
        <f>AVERAGE(B22:B25)</f>
        <v>100</v>
      </c>
      <c r="C33">
        <f t="shared" ref="C33:E33" si="21">AVERAGE(C22:C25)</f>
        <v>99.195589783133983</v>
      </c>
      <c r="D33">
        <f t="shared" si="21"/>
        <v>90.818732897643841</v>
      </c>
      <c r="E33">
        <f t="shared" si="21"/>
        <v>79.39297208194192</v>
      </c>
      <c r="F33">
        <f>AVERAGE(F22:F25)</f>
        <v>70.905855776509</v>
      </c>
      <c r="G33">
        <f t="shared" ref="G33:H33" si="22">AVERAGE(G19:G22)</f>
        <v>36.672378457123415</v>
      </c>
      <c r="H33">
        <f t="shared" si="22"/>
        <v>28.558913521449842</v>
      </c>
      <c r="I33">
        <f t="shared" ref="I33:K33" si="23">AVERAGE(I19:I22)</f>
        <v>18.235171522429606</v>
      </c>
      <c r="J33">
        <f t="shared" si="23"/>
        <v>1.3673802194771956</v>
      </c>
      <c r="K33">
        <f t="shared" si="23"/>
        <v>0.11960752271851838</v>
      </c>
    </row>
    <row r="34" spans="1:11" x14ac:dyDescent="0.25">
      <c r="A34" t="s">
        <v>36</v>
      </c>
      <c r="B34">
        <f>AVERAGE(B26:B29)</f>
        <v>100</v>
      </c>
      <c r="C34">
        <f t="shared" ref="C34:F34" si="24">AVERAGE(C26:C29)</f>
        <v>98.369527730880023</v>
      </c>
      <c r="D34">
        <f t="shared" si="24"/>
        <v>88.186648237767443</v>
      </c>
      <c r="E34">
        <f t="shared" si="24"/>
        <v>75.217116463644686</v>
      </c>
      <c r="F34">
        <f t="shared" si="24"/>
        <v>67.162149943177141</v>
      </c>
      <c r="G34">
        <f t="shared" ref="G34:H34" si="25">AVERAGE(G20:G23)</f>
        <v>35.569566293825069</v>
      </c>
      <c r="H34">
        <f t="shared" si="25"/>
        <v>27.288490168773269</v>
      </c>
      <c r="I34">
        <f t="shared" ref="I34:K34" si="26">AVERAGE(I20:I23)</f>
        <v>17.142109879587796</v>
      </c>
      <c r="J34">
        <f t="shared" si="26"/>
        <v>1.0502438984540672</v>
      </c>
      <c r="K34">
        <f t="shared" si="26"/>
        <v>5.7322535844417238E-2</v>
      </c>
    </row>
    <row r="35" spans="1:11" x14ac:dyDescent="0.25">
      <c r="A35" t="s">
        <v>41</v>
      </c>
      <c r="K35" s="2"/>
    </row>
    <row r="36" spans="1:11" x14ac:dyDescent="0.25">
      <c r="A36" s="6" t="s">
        <v>34</v>
      </c>
      <c r="B36">
        <f>_xlfn.STDEV.S(B18:B21)</f>
        <v>0</v>
      </c>
      <c r="C36">
        <f t="shared" ref="C36:H36" si="27">_xlfn.STDEV.S(C18:C21)</f>
        <v>0.8725143006449948</v>
      </c>
      <c r="D36">
        <f t="shared" si="27"/>
        <v>2.5467586935269031</v>
      </c>
      <c r="E36">
        <f t="shared" si="27"/>
        <v>5.3874802842436758</v>
      </c>
      <c r="F36">
        <f t="shared" si="27"/>
        <v>6.4146754760689975</v>
      </c>
      <c r="G36">
        <f t="shared" si="27"/>
        <v>6.913626598538535</v>
      </c>
      <c r="H36">
        <f t="shared" si="27"/>
        <v>6.7220419808017366</v>
      </c>
      <c r="I36">
        <f t="shared" ref="I36:K36" si="28">_xlfn.STDEV.S(I18:I21)</f>
        <v>5.8952872207118201</v>
      </c>
      <c r="J36">
        <f t="shared" si="28"/>
        <v>2.1466566527401207</v>
      </c>
      <c r="K36">
        <f t="shared" si="28"/>
        <v>1.0595980447044313</v>
      </c>
    </row>
    <row r="37" spans="1:11" x14ac:dyDescent="0.25">
      <c r="A37" t="s">
        <v>35</v>
      </c>
      <c r="B37">
        <f>_xlfn.STDEV.S(B22:B25)</f>
        <v>0</v>
      </c>
      <c r="C37">
        <f t="shared" ref="C37:H37" si="29">_xlfn.STDEV.S(C22:C25)</f>
        <v>1.0241469028373076</v>
      </c>
      <c r="D37">
        <f t="shared" si="29"/>
        <v>2.059446884063608</v>
      </c>
      <c r="E37">
        <f t="shared" si="29"/>
        <v>1.9363739079756923</v>
      </c>
      <c r="F37">
        <f t="shared" si="29"/>
        <v>2.2023903319761988</v>
      </c>
      <c r="G37">
        <f t="shared" si="29"/>
        <v>1.3867749015749153</v>
      </c>
      <c r="H37">
        <f t="shared" si="29"/>
        <v>1.3774274503654811</v>
      </c>
      <c r="I37">
        <f t="shared" ref="I37:J37" si="30">_xlfn.STDEV.S(I22:I25)</f>
        <v>1.2982196668944803</v>
      </c>
      <c r="J37">
        <f t="shared" si="30"/>
        <v>0.16003143595500527</v>
      </c>
      <c r="K37">
        <f t="shared" ref="K37" si="31">_xlfn.STDEV.S(K19:K22)</f>
        <v>0.20859668412570814</v>
      </c>
    </row>
    <row r="38" spans="1:11" x14ac:dyDescent="0.25">
      <c r="A38" t="s">
        <v>36</v>
      </c>
      <c r="B38">
        <f>_xlfn.STDEV.S(B26:B29)</f>
        <v>0</v>
      </c>
      <c r="C38">
        <f t="shared" ref="C38:H38" si="32">_xlfn.STDEV.S(C26:C29)</f>
        <v>0.75590976068516891</v>
      </c>
      <c r="D38">
        <f t="shared" si="32"/>
        <v>2.4275506399484863</v>
      </c>
      <c r="E38">
        <f t="shared" si="32"/>
        <v>3.9781372814366178</v>
      </c>
      <c r="F38">
        <f t="shared" si="32"/>
        <v>3.9733905527818125</v>
      </c>
      <c r="G38">
        <f t="shared" si="32"/>
        <v>4.3089003540535957</v>
      </c>
      <c r="H38">
        <f t="shared" si="32"/>
        <v>3.8390404388406605</v>
      </c>
      <c r="I38">
        <f t="shared" ref="I38:J38" si="33">_xlfn.STDEV.S(I26:I29)</f>
        <v>2.7603909708186936</v>
      </c>
      <c r="J38">
        <f t="shared" si="33"/>
        <v>0.18093758012631489</v>
      </c>
      <c r="K38">
        <f t="shared" ref="K38" si="34">_xlfn.STDEV.S(K20:K23)</f>
        <v>0.1366124903593107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3"/>
  <sheetViews>
    <sheetView tabSelected="1" workbookViewId="0">
      <selection activeCell="K31" sqref="K31"/>
    </sheetView>
  </sheetViews>
  <sheetFormatPr defaultRowHeight="15" x14ac:dyDescent="0.25"/>
  <cols>
    <col min="1" max="1" width="18.85546875" customWidth="1"/>
    <col min="17" max="17" width="11.85546875" bestFit="1" customWidth="1"/>
  </cols>
  <sheetData>
    <row r="1" spans="1:28" x14ac:dyDescent="0.25">
      <c r="A1" t="s">
        <v>16</v>
      </c>
      <c r="B1">
        <v>9</v>
      </c>
      <c r="C1">
        <v>9</v>
      </c>
      <c r="D1">
        <v>9</v>
      </c>
      <c r="E1">
        <v>9</v>
      </c>
      <c r="F1" s="3">
        <v>0.39930555555555558</v>
      </c>
      <c r="G1" s="3">
        <v>0.39930555555555558</v>
      </c>
      <c r="H1" s="3">
        <v>0.39930555555555602</v>
      </c>
      <c r="I1" s="3">
        <v>0.39930555555555602</v>
      </c>
      <c r="J1" s="3">
        <v>0.4236111111111111</v>
      </c>
      <c r="K1" s="3">
        <v>0.4236111111111111</v>
      </c>
      <c r="L1" s="3">
        <v>0.42361111111111099</v>
      </c>
      <c r="M1" s="3">
        <v>0.42361111111111099</v>
      </c>
      <c r="P1" s="9" t="s">
        <v>18</v>
      </c>
      <c r="Q1" t="s">
        <v>0</v>
      </c>
      <c r="R1" t="s">
        <v>1</v>
      </c>
      <c r="S1" t="s">
        <v>2</v>
      </c>
      <c r="T1" t="s">
        <v>3</v>
      </c>
      <c r="U1" t="s">
        <v>19</v>
      </c>
      <c r="V1" t="s">
        <v>20</v>
      </c>
      <c r="W1" t="s">
        <v>21</v>
      </c>
      <c r="X1" t="s">
        <v>22</v>
      </c>
      <c r="Y1" t="s">
        <v>4</v>
      </c>
      <c r="Z1" t="s">
        <v>9</v>
      </c>
      <c r="AA1" t="s">
        <v>10</v>
      </c>
      <c r="AB1" t="s">
        <v>11</v>
      </c>
    </row>
    <row r="2" spans="1:28" x14ac:dyDescent="0.25">
      <c r="A2" t="s">
        <v>23</v>
      </c>
      <c r="B2" t="s">
        <v>0</v>
      </c>
      <c r="C2" t="s">
        <v>1</v>
      </c>
      <c r="D2" t="s">
        <v>2</v>
      </c>
      <c r="E2" t="s">
        <v>3</v>
      </c>
      <c r="F2" t="s">
        <v>19</v>
      </c>
      <c r="G2" t="s">
        <v>20</v>
      </c>
      <c r="H2" t="s">
        <v>21</v>
      </c>
      <c r="I2" t="s">
        <v>22</v>
      </c>
      <c r="J2" t="s">
        <v>4</v>
      </c>
      <c r="K2" t="s">
        <v>9</v>
      </c>
      <c r="L2" t="s">
        <v>10</v>
      </c>
      <c r="M2" t="s">
        <v>11</v>
      </c>
      <c r="P2" s="9"/>
      <c r="Q2">
        <v>103.7</v>
      </c>
      <c r="R2">
        <v>95.17</v>
      </c>
      <c r="S2">
        <v>90.58</v>
      </c>
      <c r="T2">
        <v>82.15</v>
      </c>
      <c r="U2">
        <v>79.540000000000006</v>
      </c>
      <c r="V2">
        <v>78.489999999999995</v>
      </c>
      <c r="W2">
        <v>74.03</v>
      </c>
      <c r="X2">
        <v>81.59</v>
      </c>
      <c r="Y2">
        <v>96.12</v>
      </c>
      <c r="Z2">
        <v>87.99</v>
      </c>
      <c r="AA2">
        <v>102.59</v>
      </c>
      <c r="AB2">
        <v>85.71</v>
      </c>
    </row>
    <row r="3" spans="1:28" ht="12.95" customHeight="1" x14ac:dyDescent="0.25">
      <c r="A3">
        <v>1</v>
      </c>
      <c r="B3">
        <v>107.33</v>
      </c>
      <c r="C3">
        <v>98.55</v>
      </c>
      <c r="D3">
        <v>93.97</v>
      </c>
      <c r="E3">
        <v>85.62</v>
      </c>
      <c r="F3">
        <v>82.51</v>
      </c>
      <c r="G3">
        <v>81.239999999999995</v>
      </c>
      <c r="H3">
        <v>77.84</v>
      </c>
      <c r="I3">
        <v>85.16</v>
      </c>
      <c r="J3">
        <v>99.03</v>
      </c>
      <c r="K3">
        <v>91.58</v>
      </c>
      <c r="L3">
        <v>106.09</v>
      </c>
      <c r="M3">
        <v>89.19</v>
      </c>
    </row>
    <row r="4" spans="1:28" x14ac:dyDescent="0.25">
      <c r="A4">
        <v>3</v>
      </c>
      <c r="B4">
        <v>109.06</v>
      </c>
      <c r="C4">
        <v>100.01</v>
      </c>
      <c r="D4">
        <v>95.2</v>
      </c>
      <c r="E4">
        <v>86.98</v>
      </c>
      <c r="F4">
        <v>84.54</v>
      </c>
      <c r="G4" s="5">
        <v>83</v>
      </c>
      <c r="H4">
        <v>79.260000000000005</v>
      </c>
      <c r="I4">
        <v>86.95</v>
      </c>
      <c r="J4">
        <v>100.75</v>
      </c>
      <c r="K4">
        <v>93.37</v>
      </c>
      <c r="L4">
        <v>107.71</v>
      </c>
      <c r="M4">
        <v>90.46</v>
      </c>
      <c r="P4" t="s">
        <v>33</v>
      </c>
      <c r="Q4" t="s">
        <v>0</v>
      </c>
      <c r="R4" t="s">
        <v>1</v>
      </c>
      <c r="S4" t="s">
        <v>2</v>
      </c>
      <c r="T4" t="s">
        <v>3</v>
      </c>
      <c r="U4" t="s">
        <v>19</v>
      </c>
      <c r="V4" t="s">
        <v>20</v>
      </c>
      <c r="W4" t="s">
        <v>21</v>
      </c>
      <c r="X4" t="s">
        <v>22</v>
      </c>
      <c r="Y4" t="s">
        <v>4</v>
      </c>
      <c r="Z4" t="s">
        <v>9</v>
      </c>
      <c r="AA4" t="s">
        <v>10</v>
      </c>
      <c r="AB4" t="s">
        <v>11</v>
      </c>
    </row>
    <row r="5" spans="1:28" x14ac:dyDescent="0.25">
      <c r="A5">
        <v>5</v>
      </c>
      <c r="B5" s="4">
        <v>110.56</v>
      </c>
      <c r="C5" s="4">
        <v>101.44</v>
      </c>
      <c r="D5" s="4">
        <v>96.41</v>
      </c>
      <c r="E5" s="4">
        <v>88.03</v>
      </c>
      <c r="F5" s="4">
        <v>85.7</v>
      </c>
      <c r="G5" s="4">
        <v>84.14</v>
      </c>
      <c r="H5" s="4">
        <v>80.09</v>
      </c>
      <c r="I5" s="4">
        <v>87.93</v>
      </c>
      <c r="J5" s="4">
        <v>101.92</v>
      </c>
      <c r="K5" s="4">
        <v>94.61</v>
      </c>
      <c r="L5" s="4">
        <v>108.91</v>
      </c>
      <c r="M5" s="4">
        <v>91.41</v>
      </c>
      <c r="P5" t="s">
        <v>25</v>
      </c>
      <c r="Q5">
        <v>4.8</v>
      </c>
      <c r="R5">
        <v>4.5999999999999996</v>
      </c>
      <c r="S5">
        <v>4.5</v>
      </c>
      <c r="T5">
        <v>4.5</v>
      </c>
      <c r="U5">
        <v>4.7</v>
      </c>
      <c r="V5">
        <v>4.8</v>
      </c>
      <c r="W5">
        <v>4.5999999999999996</v>
      </c>
      <c r="X5">
        <v>4.8</v>
      </c>
      <c r="Y5">
        <v>4.8</v>
      </c>
      <c r="Z5">
        <v>4.8</v>
      </c>
      <c r="AA5">
        <v>5</v>
      </c>
      <c r="AB5">
        <v>4.5999999999999996</v>
      </c>
    </row>
    <row r="6" spans="1:28" x14ac:dyDescent="0.25">
      <c r="A6">
        <v>10</v>
      </c>
      <c r="B6">
        <v>112.81</v>
      </c>
      <c r="C6">
        <v>103.45</v>
      </c>
      <c r="D6">
        <v>98.14</v>
      </c>
      <c r="E6">
        <v>89.58</v>
      </c>
      <c r="F6">
        <v>87.3</v>
      </c>
      <c r="G6" s="5">
        <v>85.88</v>
      </c>
      <c r="H6" s="5">
        <v>81.41</v>
      </c>
      <c r="I6" s="5">
        <v>89.54</v>
      </c>
      <c r="J6" s="5">
        <v>103.96</v>
      </c>
      <c r="K6" s="5">
        <v>96.32</v>
      </c>
      <c r="L6" s="5">
        <v>110.95</v>
      </c>
      <c r="M6" s="5">
        <v>92.92</v>
      </c>
      <c r="P6" t="s">
        <v>26</v>
      </c>
      <c r="Q6">
        <v>4.7</v>
      </c>
      <c r="R6">
        <v>4.7</v>
      </c>
      <c r="S6">
        <v>4.5</v>
      </c>
      <c r="T6">
        <v>4.5999999999999996</v>
      </c>
      <c r="U6">
        <v>4.7</v>
      </c>
      <c r="V6">
        <v>4.8</v>
      </c>
      <c r="W6">
        <v>4.5999999999999996</v>
      </c>
      <c r="X6">
        <v>4.5</v>
      </c>
      <c r="Y6">
        <v>4.9000000000000004</v>
      </c>
      <c r="Z6">
        <v>4.8</v>
      </c>
      <c r="AA6">
        <v>5.0999999999999996</v>
      </c>
      <c r="AB6">
        <v>4.5999999999999996</v>
      </c>
    </row>
    <row r="7" spans="1:28" x14ac:dyDescent="0.25">
      <c r="A7">
        <v>15</v>
      </c>
      <c r="B7">
        <v>114.34</v>
      </c>
      <c r="C7">
        <v>104.83</v>
      </c>
      <c r="D7">
        <v>99.44</v>
      </c>
      <c r="E7">
        <v>90.75</v>
      </c>
      <c r="F7">
        <v>88.16</v>
      </c>
      <c r="G7" s="5">
        <v>86.8</v>
      </c>
      <c r="H7" s="5">
        <v>82.09</v>
      </c>
      <c r="I7" s="5">
        <v>90.44</v>
      </c>
      <c r="J7" s="5">
        <v>105.3</v>
      </c>
      <c r="K7" s="5">
        <v>97.44</v>
      </c>
      <c r="L7" s="5">
        <v>112.4</v>
      </c>
      <c r="M7" s="5">
        <v>94.06</v>
      </c>
      <c r="P7" t="s">
        <v>30</v>
      </c>
      <c r="Q7">
        <v>4.8</v>
      </c>
      <c r="R7">
        <v>4.8</v>
      </c>
      <c r="S7">
        <v>4.5999999999999996</v>
      </c>
      <c r="T7">
        <v>4.5999999999999996</v>
      </c>
      <c r="U7">
        <v>4.7</v>
      </c>
      <c r="V7">
        <v>5</v>
      </c>
      <c r="W7">
        <v>4.8</v>
      </c>
      <c r="X7">
        <v>4.5999999999999996</v>
      </c>
      <c r="Y7">
        <v>4.9000000000000004</v>
      </c>
      <c r="Z7">
        <v>4.8</v>
      </c>
      <c r="AA7">
        <v>5</v>
      </c>
      <c r="AB7">
        <v>4.5999999999999996</v>
      </c>
    </row>
    <row r="8" spans="1:28" x14ac:dyDescent="0.25">
      <c r="A8">
        <v>30</v>
      </c>
      <c r="B8">
        <v>115.86</v>
      </c>
      <c r="C8">
        <v>106.31</v>
      </c>
      <c r="D8">
        <v>100.93</v>
      </c>
      <c r="E8">
        <v>91.81</v>
      </c>
      <c r="F8">
        <v>88.77</v>
      </c>
      <c r="G8" s="5">
        <v>87.66</v>
      </c>
      <c r="H8" s="5">
        <v>82.7</v>
      </c>
      <c r="I8" s="5">
        <v>91.13</v>
      </c>
      <c r="J8" s="5">
        <v>107.42</v>
      </c>
      <c r="K8" s="5">
        <v>98.72</v>
      </c>
      <c r="L8" s="5">
        <v>114.54</v>
      </c>
      <c r="M8" s="5">
        <v>95.57</v>
      </c>
      <c r="P8" t="s">
        <v>27</v>
      </c>
      <c r="Q8">
        <v>5.0999999999999996</v>
      </c>
      <c r="R8">
        <v>4.9000000000000004</v>
      </c>
      <c r="S8">
        <v>5.0999999999999996</v>
      </c>
      <c r="T8">
        <v>4.3</v>
      </c>
      <c r="U8">
        <v>5</v>
      </c>
      <c r="V8">
        <v>4.8</v>
      </c>
      <c r="W8">
        <v>4.8</v>
      </c>
      <c r="X8">
        <v>5</v>
      </c>
      <c r="Y8">
        <v>4.5999999999999996</v>
      </c>
      <c r="Z8">
        <v>4.4000000000000004</v>
      </c>
      <c r="AA8">
        <v>4.9000000000000004</v>
      </c>
      <c r="AB8">
        <v>5</v>
      </c>
    </row>
    <row r="9" spans="1:28" x14ac:dyDescent="0.25">
      <c r="A9">
        <v>60</v>
      </c>
      <c r="B9">
        <v>116.07</v>
      </c>
      <c r="C9">
        <v>106.42</v>
      </c>
      <c r="D9">
        <v>101.11</v>
      </c>
      <c r="E9">
        <v>91.86</v>
      </c>
      <c r="F9">
        <v>88.85</v>
      </c>
      <c r="G9" s="5">
        <v>87.78</v>
      </c>
      <c r="H9" s="5">
        <v>82.79</v>
      </c>
      <c r="I9" s="5">
        <v>91.16</v>
      </c>
      <c r="J9" s="5">
        <v>107.55</v>
      </c>
      <c r="K9" s="5">
        <v>98.67</v>
      </c>
      <c r="L9" s="5">
        <v>114.73</v>
      </c>
      <c r="M9" s="5">
        <v>95.63</v>
      </c>
      <c r="P9" t="s">
        <v>28</v>
      </c>
      <c r="Q9">
        <v>5.2</v>
      </c>
      <c r="R9">
        <v>4.8</v>
      </c>
      <c r="S9">
        <v>5.2</v>
      </c>
      <c r="T9">
        <v>4.4000000000000004</v>
      </c>
      <c r="U9">
        <v>5</v>
      </c>
      <c r="V9">
        <v>4.9000000000000004</v>
      </c>
      <c r="W9">
        <v>4.9000000000000004</v>
      </c>
      <c r="X9">
        <v>5.2</v>
      </c>
      <c r="Y9">
        <v>4.5999999999999996</v>
      </c>
      <c r="Z9">
        <v>4.5</v>
      </c>
      <c r="AA9">
        <v>4.8</v>
      </c>
      <c r="AB9">
        <v>5</v>
      </c>
    </row>
    <row r="10" spans="1:28" x14ac:dyDescent="0.25">
      <c r="A10">
        <v>430</v>
      </c>
      <c r="B10">
        <v>116.26</v>
      </c>
      <c r="C10">
        <v>106.55</v>
      </c>
      <c r="D10">
        <v>101.13</v>
      </c>
      <c r="E10">
        <v>91.77</v>
      </c>
      <c r="F10">
        <v>88.83</v>
      </c>
      <c r="G10" s="5">
        <v>87.79</v>
      </c>
      <c r="H10" s="5">
        <v>82.93</v>
      </c>
      <c r="I10" s="5">
        <v>91.31</v>
      </c>
      <c r="J10" s="5">
        <v>107.54</v>
      </c>
      <c r="K10" s="5">
        <v>98.92</v>
      </c>
      <c r="L10" s="5">
        <v>114.68</v>
      </c>
      <c r="M10" s="5">
        <v>95.58</v>
      </c>
      <c r="P10" t="s">
        <v>31</v>
      </c>
      <c r="Q10">
        <v>5.0999999999999996</v>
      </c>
      <c r="R10">
        <v>4.9000000000000004</v>
      </c>
      <c r="S10">
        <v>5.2</v>
      </c>
      <c r="T10">
        <v>4.4000000000000004</v>
      </c>
      <c r="U10">
        <v>5</v>
      </c>
      <c r="V10">
        <v>4.8</v>
      </c>
      <c r="W10">
        <v>4.8</v>
      </c>
      <c r="X10">
        <v>5</v>
      </c>
      <c r="Y10">
        <v>4.8</v>
      </c>
      <c r="Z10">
        <v>4.5999999999999996</v>
      </c>
      <c r="AA10">
        <v>4.8</v>
      </c>
      <c r="AB10">
        <v>5</v>
      </c>
    </row>
    <row r="11" spans="1:28" x14ac:dyDescent="0.25">
      <c r="A11">
        <v>1440</v>
      </c>
      <c r="B11">
        <v>116.11</v>
      </c>
      <c r="C11">
        <v>106.54</v>
      </c>
      <c r="D11">
        <v>101.19</v>
      </c>
      <c r="E11">
        <v>91.92</v>
      </c>
      <c r="F11">
        <v>88.84</v>
      </c>
      <c r="G11" s="5">
        <v>87.75</v>
      </c>
      <c r="H11" s="5">
        <v>82.75</v>
      </c>
      <c r="I11" s="5">
        <v>91.22</v>
      </c>
      <c r="J11" s="5">
        <v>107.72</v>
      </c>
      <c r="K11" s="5">
        <v>98.76</v>
      </c>
      <c r="L11" s="5">
        <v>114.76</v>
      </c>
      <c r="M11" s="5">
        <v>95.73</v>
      </c>
    </row>
    <row r="12" spans="1:28" x14ac:dyDescent="0.25">
      <c r="Q12" t="s">
        <v>32</v>
      </c>
    </row>
    <row r="13" spans="1:28" x14ac:dyDescent="0.25">
      <c r="B13" t="s">
        <v>24</v>
      </c>
      <c r="Q13" t="s">
        <v>0</v>
      </c>
      <c r="R13" t="s">
        <v>1</v>
      </c>
      <c r="S13" t="s">
        <v>2</v>
      </c>
      <c r="T13" t="s">
        <v>3</v>
      </c>
      <c r="U13" t="s">
        <v>19</v>
      </c>
      <c r="V13" t="s">
        <v>20</v>
      </c>
      <c r="W13" t="s">
        <v>21</v>
      </c>
      <c r="X13" t="s">
        <v>22</v>
      </c>
      <c r="Y13" t="s">
        <v>4</v>
      </c>
      <c r="Z13" t="s">
        <v>9</v>
      </c>
      <c r="AA13" t="s">
        <v>10</v>
      </c>
      <c r="AB13" t="s">
        <v>11</v>
      </c>
    </row>
    <row r="14" spans="1:28" x14ac:dyDescent="0.25">
      <c r="A14" t="s">
        <v>23</v>
      </c>
      <c r="B14" t="s">
        <v>0</v>
      </c>
      <c r="C14" t="s">
        <v>1</v>
      </c>
      <c r="D14" t="s">
        <v>2</v>
      </c>
      <c r="E14" t="s">
        <v>3</v>
      </c>
      <c r="F14" t="s">
        <v>19</v>
      </c>
      <c r="G14" t="s">
        <v>20</v>
      </c>
      <c r="H14" t="s">
        <v>21</v>
      </c>
      <c r="I14" t="s">
        <v>22</v>
      </c>
      <c r="J14" t="s">
        <v>4</v>
      </c>
      <c r="K14" t="s">
        <v>9</v>
      </c>
      <c r="L14" t="s">
        <v>10</v>
      </c>
      <c r="M14" t="s">
        <v>11</v>
      </c>
      <c r="P14" t="s">
        <v>29</v>
      </c>
      <c r="Q14">
        <f>AVERAGE(Q5:Q7)*AVERAGE(Q8:Q10)/(100*100)</f>
        <v>2.4468888888888891E-3</v>
      </c>
      <c r="R14">
        <f t="shared" ref="R14:AB14" si="0">AVERAGE(R5:R7)*AVERAGE(R8:R10)/(100*100)</f>
        <v>2.2873333333333331E-3</v>
      </c>
      <c r="S14">
        <f t="shared" si="0"/>
        <v>2.3422222222222225E-3</v>
      </c>
      <c r="T14">
        <f t="shared" si="0"/>
        <v>1.994111111111111E-3</v>
      </c>
      <c r="U14">
        <f t="shared" si="0"/>
        <v>2.3500000000000001E-3</v>
      </c>
      <c r="V14">
        <f t="shared" si="0"/>
        <v>2.3522222222222217E-3</v>
      </c>
      <c r="W14">
        <f t="shared" si="0"/>
        <v>2.2555555555555558E-3</v>
      </c>
      <c r="X14">
        <f t="shared" si="0"/>
        <v>2.3475555555555554E-3</v>
      </c>
      <c r="Y14">
        <f t="shared" si="0"/>
        <v>2.2711111111111113E-3</v>
      </c>
      <c r="Z14">
        <f t="shared" si="0"/>
        <v>2.1599999999999996E-3</v>
      </c>
      <c r="AA14">
        <f t="shared" si="0"/>
        <v>2.4327777777777776E-3</v>
      </c>
      <c r="AB14">
        <f t="shared" si="0"/>
        <v>2.3E-3</v>
      </c>
    </row>
    <row r="15" spans="1:28" x14ac:dyDescent="0.25">
      <c r="A15">
        <f>A3</f>
        <v>1</v>
      </c>
      <c r="B15">
        <f>(B3-Q$2)/Q$2</f>
        <v>3.500482160077141E-2</v>
      </c>
      <c r="C15">
        <f t="shared" ref="C15:M15" si="1">(C3-R$2)/R$2</f>
        <v>3.5515393506356997E-2</v>
      </c>
      <c r="D15">
        <f t="shared" si="1"/>
        <v>3.7425480238463246E-2</v>
      </c>
      <c r="E15">
        <f t="shared" si="1"/>
        <v>4.2239805234327431E-2</v>
      </c>
      <c r="F15">
        <f t="shared" si="1"/>
        <v>3.7339703293940138E-2</v>
      </c>
      <c r="G15">
        <f t="shared" si="1"/>
        <v>3.5036310358007389E-2</v>
      </c>
      <c r="H15">
        <f t="shared" si="1"/>
        <v>5.1465622045116871E-2</v>
      </c>
      <c r="I15">
        <f t="shared" si="1"/>
        <v>4.3755362176737263E-2</v>
      </c>
      <c r="J15">
        <f t="shared" si="1"/>
        <v>3.0274656679151024E-2</v>
      </c>
      <c r="K15">
        <f t="shared" si="1"/>
        <v>4.0800090919422702E-2</v>
      </c>
      <c r="L15">
        <f t="shared" si="1"/>
        <v>3.4116385612632812E-2</v>
      </c>
      <c r="M15">
        <f t="shared" si="1"/>
        <v>4.0602030101505128E-2</v>
      </c>
    </row>
    <row r="16" spans="1:28" x14ac:dyDescent="0.25">
      <c r="A16">
        <f t="shared" ref="A16:A23" si="2">A4</f>
        <v>3</v>
      </c>
      <c r="B16">
        <f t="shared" ref="B16:B23" si="3">(B4-Q$2)/Q$2</f>
        <v>5.1687560270009633E-2</v>
      </c>
      <c r="C16">
        <f t="shared" ref="C16:C23" si="4">(C4-R$2)/R$2</f>
        <v>5.0856362299043854E-2</v>
      </c>
      <c r="D16">
        <f t="shared" ref="D16:D23" si="5">(D4-S$2)/S$2</f>
        <v>5.1004636785162337E-2</v>
      </c>
      <c r="E16">
        <f t="shared" ref="E16:E23" si="6">(E4-T$2)/T$2</f>
        <v>5.8794887401095529E-2</v>
      </c>
      <c r="F16">
        <f t="shared" ref="F16:F23" si="7">(F4-U$2)/U$2</f>
        <v>6.28614533568016E-2</v>
      </c>
      <c r="G16">
        <f t="shared" ref="G16:G23" si="8">(G4-V$2)/V$2</f>
        <v>5.7459548987132188E-2</v>
      </c>
      <c r="H16">
        <f t="shared" ref="H16:H23" si="9">(H4-W$2)/W$2</f>
        <v>7.064703498581662E-2</v>
      </c>
      <c r="I16">
        <f t="shared" ref="I16:I23" si="10">(I4-X$2)/X$2</f>
        <v>6.5694325284961386E-2</v>
      </c>
      <c r="J16">
        <f t="shared" ref="J16:J23" si="11">(J4-Y$2)/Y$2</f>
        <v>4.8168955472326212E-2</v>
      </c>
      <c r="K16">
        <f t="shared" ref="K16:K23" si="12">(K4-Z$2)/Z$2</f>
        <v>6.1143311739970563E-2</v>
      </c>
      <c r="L16">
        <f t="shared" ref="L16:L23" si="13">(L4-AA$2)/AA$2</f>
        <v>4.9907398381908469E-2</v>
      </c>
      <c r="M16">
        <f t="shared" ref="M16:M23" si="14">(M4-AB$2)/AB$2</f>
        <v>5.5419437638548598E-2</v>
      </c>
    </row>
    <row r="17" spans="1:13" x14ac:dyDescent="0.25">
      <c r="A17">
        <f t="shared" si="2"/>
        <v>5</v>
      </c>
      <c r="B17">
        <f t="shared" si="3"/>
        <v>6.6152362584378011E-2</v>
      </c>
      <c r="C17">
        <f t="shared" si="4"/>
        <v>6.5882105705579452E-2</v>
      </c>
      <c r="D17">
        <f t="shared" si="5"/>
        <v>6.4362994038419066E-2</v>
      </c>
      <c r="E17">
        <f t="shared" si="6"/>
        <v>7.157638466220323E-2</v>
      </c>
      <c r="F17">
        <f t="shared" si="7"/>
        <v>7.7445310535579528E-2</v>
      </c>
      <c r="G17">
        <f t="shared" si="8"/>
        <v>7.1983692190087989E-2</v>
      </c>
      <c r="H17">
        <f t="shared" si="9"/>
        <v>8.1858705930028391E-2</v>
      </c>
      <c r="I17">
        <f t="shared" si="10"/>
        <v>7.7705601176614819E-2</v>
      </c>
      <c r="J17">
        <f t="shared" si="11"/>
        <v>6.0341240116520985E-2</v>
      </c>
      <c r="K17">
        <f t="shared" si="12"/>
        <v>7.5235822252528756E-2</v>
      </c>
      <c r="L17">
        <f t="shared" si="13"/>
        <v>6.1604444877668321E-2</v>
      </c>
      <c r="M17">
        <f t="shared" si="14"/>
        <v>6.6503325166258356E-2</v>
      </c>
    </row>
    <row r="18" spans="1:13" x14ac:dyDescent="0.25">
      <c r="A18">
        <f t="shared" si="2"/>
        <v>10</v>
      </c>
      <c r="B18">
        <f t="shared" si="3"/>
        <v>8.7849566055930556E-2</v>
      </c>
      <c r="C18">
        <f t="shared" si="4"/>
        <v>8.7002206577703065E-2</v>
      </c>
      <c r="D18">
        <f t="shared" si="5"/>
        <v>8.3462132921174673E-2</v>
      </c>
      <c r="E18">
        <f t="shared" si="6"/>
        <v>9.0444309190505071E-2</v>
      </c>
      <c r="F18">
        <f t="shared" si="7"/>
        <v>9.7560975609755976E-2</v>
      </c>
      <c r="G18">
        <f t="shared" si="8"/>
        <v>9.4152121289336241E-2</v>
      </c>
      <c r="H18">
        <f t="shared" si="9"/>
        <v>9.9689315142509727E-2</v>
      </c>
      <c r="I18">
        <f t="shared" si="10"/>
        <v>9.7438411570045375E-2</v>
      </c>
      <c r="J18">
        <f t="shared" si="11"/>
        <v>8.1564710778193814E-2</v>
      </c>
      <c r="K18">
        <f t="shared" si="12"/>
        <v>9.4669848846459806E-2</v>
      </c>
      <c r="L18">
        <f t="shared" si="13"/>
        <v>8.1489423920460075E-2</v>
      </c>
      <c r="M18">
        <f t="shared" si="14"/>
        <v>8.4120872710302275E-2</v>
      </c>
    </row>
    <row r="19" spans="1:13" x14ac:dyDescent="0.25">
      <c r="A19">
        <f t="shared" si="2"/>
        <v>15</v>
      </c>
      <c r="B19">
        <f t="shared" si="3"/>
        <v>0.1026036644165863</v>
      </c>
      <c r="C19">
        <f t="shared" si="4"/>
        <v>0.10150257434065353</v>
      </c>
      <c r="D19">
        <f t="shared" si="5"/>
        <v>9.7814086994921612E-2</v>
      </c>
      <c r="E19">
        <f t="shared" si="6"/>
        <v>0.10468654899573943</v>
      </c>
      <c r="F19">
        <f t="shared" si="7"/>
        <v>0.10837314558712584</v>
      </c>
      <c r="G19">
        <f t="shared" si="8"/>
        <v>0.10587335966365145</v>
      </c>
      <c r="H19">
        <f t="shared" si="9"/>
        <v>0.1088747804943942</v>
      </c>
      <c r="I19">
        <f t="shared" si="10"/>
        <v>0.10846917514401268</v>
      </c>
      <c r="J19">
        <f t="shared" si="11"/>
        <v>9.5505617977528004E-2</v>
      </c>
      <c r="K19">
        <f t="shared" si="12"/>
        <v>0.10739856801909312</v>
      </c>
      <c r="L19">
        <f t="shared" si="13"/>
        <v>9.5623355102836552E-2</v>
      </c>
      <c r="M19">
        <f t="shared" si="14"/>
        <v>9.7421537743553957E-2</v>
      </c>
    </row>
    <row r="20" spans="1:13" x14ac:dyDescent="0.25">
      <c r="A20">
        <f t="shared" si="2"/>
        <v>30</v>
      </c>
      <c r="B20">
        <f t="shared" si="3"/>
        <v>0.11726133076181289</v>
      </c>
      <c r="C20">
        <f t="shared" si="4"/>
        <v>0.11705369339077441</v>
      </c>
      <c r="D20">
        <f t="shared" si="5"/>
        <v>0.11426363435637016</v>
      </c>
      <c r="E20">
        <f t="shared" si="6"/>
        <v>0.11758977480219106</v>
      </c>
      <c r="F20">
        <f t="shared" si="7"/>
        <v>0.11604224289665563</v>
      </c>
      <c r="G20">
        <f t="shared" si="8"/>
        <v>0.11683016944833739</v>
      </c>
      <c r="H20">
        <f t="shared" si="9"/>
        <v>0.11711468323652575</v>
      </c>
      <c r="I20">
        <f t="shared" si="10"/>
        <v>0.11692609388405431</v>
      </c>
      <c r="J20">
        <f t="shared" si="11"/>
        <v>0.11756138160632539</v>
      </c>
      <c r="K20">
        <f t="shared" si="12"/>
        <v>0.1219456756449597</v>
      </c>
      <c r="L20">
        <f t="shared" si="13"/>
        <v>0.11648308802027491</v>
      </c>
      <c r="M20">
        <f t="shared" si="14"/>
        <v>0.11503908528759771</v>
      </c>
    </row>
    <row r="21" spans="1:13" x14ac:dyDescent="0.25">
      <c r="A21">
        <f t="shared" si="2"/>
        <v>60</v>
      </c>
      <c r="B21">
        <f t="shared" si="3"/>
        <v>0.1192864030858244</v>
      </c>
      <c r="C21">
        <f t="shared" si="4"/>
        <v>0.11820951980666176</v>
      </c>
      <c r="D21">
        <f t="shared" si="5"/>
        <v>0.11625082799735043</v>
      </c>
      <c r="E21">
        <f t="shared" si="6"/>
        <v>0.11819841752891044</v>
      </c>
      <c r="F21">
        <f t="shared" si="7"/>
        <v>0.11704802615036444</v>
      </c>
      <c r="G21">
        <f t="shared" si="8"/>
        <v>0.11835902662759595</v>
      </c>
      <c r="H21">
        <f t="shared" si="9"/>
        <v>0.11833040659192226</v>
      </c>
      <c r="I21">
        <f t="shared" si="10"/>
        <v>0.11729378600318657</v>
      </c>
      <c r="J21">
        <f t="shared" si="11"/>
        <v>0.11891385767790254</v>
      </c>
      <c r="K21">
        <f t="shared" si="12"/>
        <v>0.12137742925332433</v>
      </c>
      <c r="L21">
        <f t="shared" si="13"/>
        <v>0.11833512038210352</v>
      </c>
      <c r="M21">
        <f t="shared" si="14"/>
        <v>0.11573912028934782</v>
      </c>
    </row>
    <row r="22" spans="1:13" x14ac:dyDescent="0.25">
      <c r="A22">
        <f t="shared" si="2"/>
        <v>430</v>
      </c>
      <c r="B22">
        <f t="shared" si="3"/>
        <v>0.12111861137897784</v>
      </c>
      <c r="C22">
        <f t="shared" si="4"/>
        <v>0.11957549647998314</v>
      </c>
      <c r="D22">
        <f t="shared" si="5"/>
        <v>0.11647162729079263</v>
      </c>
      <c r="E22">
        <f t="shared" si="6"/>
        <v>0.11710286062081546</v>
      </c>
      <c r="F22">
        <f t="shared" si="7"/>
        <v>0.11679658033693728</v>
      </c>
      <c r="G22">
        <f t="shared" si="8"/>
        <v>0.11848643139253423</v>
      </c>
      <c r="H22">
        <f t="shared" si="9"/>
        <v>0.12022153181142788</v>
      </c>
      <c r="I22">
        <f t="shared" si="10"/>
        <v>0.11913224659884789</v>
      </c>
      <c r="J22">
        <f t="shared" si="11"/>
        <v>0.11880982105701209</v>
      </c>
      <c r="K22">
        <f t="shared" si="12"/>
        <v>0.12421866121150139</v>
      </c>
      <c r="L22">
        <f t="shared" si="13"/>
        <v>0.11784774344478022</v>
      </c>
      <c r="M22">
        <f t="shared" si="14"/>
        <v>0.11515575778788946</v>
      </c>
    </row>
    <row r="23" spans="1:13" x14ac:dyDescent="0.25">
      <c r="A23">
        <f t="shared" si="2"/>
        <v>1440</v>
      </c>
      <c r="B23">
        <f t="shared" si="3"/>
        <v>0.11967213114754095</v>
      </c>
      <c r="C23">
        <f t="shared" si="4"/>
        <v>0.1194704213512662</v>
      </c>
      <c r="D23">
        <f t="shared" si="5"/>
        <v>0.11713402517111945</v>
      </c>
      <c r="E23">
        <f t="shared" si="6"/>
        <v>0.11892878880097377</v>
      </c>
      <c r="F23">
        <f t="shared" si="7"/>
        <v>0.11692230324365095</v>
      </c>
      <c r="G23">
        <f t="shared" si="8"/>
        <v>0.11797681233278132</v>
      </c>
      <c r="H23">
        <f t="shared" si="9"/>
        <v>0.11779008510063486</v>
      </c>
      <c r="I23">
        <f t="shared" si="10"/>
        <v>0.1180291702414511</v>
      </c>
      <c r="J23">
        <f t="shared" si="11"/>
        <v>0.12068248023304197</v>
      </c>
      <c r="K23">
        <f t="shared" si="12"/>
        <v>0.12240027275826811</v>
      </c>
      <c r="L23">
        <f t="shared" si="13"/>
        <v>0.11862754654449753</v>
      </c>
      <c r="M23">
        <f t="shared" si="14"/>
        <v>0.11690584529226473</v>
      </c>
    </row>
  </sheetData>
  <mergeCells count="1">
    <mergeCell ref="P1:P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0"/>
  <sheetViews>
    <sheetView topLeftCell="A31" workbookViewId="0">
      <selection activeCell="Q2" sqref="Q2"/>
    </sheetView>
  </sheetViews>
  <sheetFormatPr defaultRowHeight="15" x14ac:dyDescent="0.25"/>
  <cols>
    <col min="1" max="1" width="18.85546875" customWidth="1"/>
    <col min="17" max="17" width="11.85546875" bestFit="1" customWidth="1"/>
  </cols>
  <sheetData>
    <row r="1" spans="1:28" x14ac:dyDescent="0.25">
      <c r="A1" t="s">
        <v>16</v>
      </c>
      <c r="B1" s="3">
        <v>0.39583333333333331</v>
      </c>
      <c r="C1" s="3">
        <v>0.39583333333333331</v>
      </c>
      <c r="D1" s="3">
        <v>0.39583333333333331</v>
      </c>
      <c r="E1" s="3">
        <v>0.39583333333333331</v>
      </c>
      <c r="F1" s="3">
        <v>0.4201388888888889</v>
      </c>
      <c r="G1" s="3">
        <v>0.4201388888888889</v>
      </c>
      <c r="H1" s="3">
        <v>0.4201388888888889</v>
      </c>
      <c r="I1" s="3">
        <v>0.4201388888888889</v>
      </c>
      <c r="J1" s="3">
        <v>0.44444444444444442</v>
      </c>
      <c r="K1" s="3">
        <v>0.44444444444444442</v>
      </c>
      <c r="L1" s="3">
        <v>0.44444444444444442</v>
      </c>
      <c r="M1" s="3">
        <v>0.44444444444444442</v>
      </c>
      <c r="P1" s="9" t="s">
        <v>18</v>
      </c>
      <c r="Q1" t="s">
        <v>0</v>
      </c>
      <c r="R1" t="s">
        <v>1</v>
      </c>
      <c r="S1" t="s">
        <v>2</v>
      </c>
      <c r="T1" t="s">
        <v>3</v>
      </c>
      <c r="U1" t="s">
        <v>19</v>
      </c>
      <c r="V1" t="s">
        <v>20</v>
      </c>
      <c r="W1" t="s">
        <v>21</v>
      </c>
      <c r="X1" t="s">
        <v>22</v>
      </c>
      <c r="Y1" t="s">
        <v>4</v>
      </c>
      <c r="Z1" t="s">
        <v>9</v>
      </c>
      <c r="AA1" t="s">
        <v>10</v>
      </c>
      <c r="AB1" t="s">
        <v>11</v>
      </c>
    </row>
    <row r="2" spans="1:28" x14ac:dyDescent="0.25">
      <c r="A2" t="s">
        <v>17</v>
      </c>
      <c r="B2" t="s">
        <v>0</v>
      </c>
      <c r="C2" t="s">
        <v>1</v>
      </c>
      <c r="D2" t="s">
        <v>2</v>
      </c>
      <c r="E2" t="s">
        <v>3</v>
      </c>
      <c r="F2" t="s">
        <v>19</v>
      </c>
      <c r="G2" t="s">
        <v>20</v>
      </c>
      <c r="H2" t="s">
        <v>21</v>
      </c>
      <c r="I2" t="s">
        <v>22</v>
      </c>
      <c r="J2" t="s">
        <v>4</v>
      </c>
      <c r="K2" t="s">
        <v>9</v>
      </c>
      <c r="L2" t="s">
        <v>10</v>
      </c>
      <c r="M2" t="s">
        <v>11</v>
      </c>
      <c r="P2" s="9"/>
      <c r="Q2">
        <v>99.34</v>
      </c>
      <c r="R2">
        <v>109.45</v>
      </c>
      <c r="S2">
        <v>98.39</v>
      </c>
      <c r="T2">
        <v>111.19</v>
      </c>
      <c r="U2">
        <v>96.68</v>
      </c>
      <c r="V2">
        <v>111.46</v>
      </c>
      <c r="W2">
        <v>108.5</v>
      </c>
      <c r="X2">
        <v>97.51</v>
      </c>
      <c r="Y2">
        <v>118.73</v>
      </c>
      <c r="Z2">
        <v>104.68</v>
      </c>
      <c r="AA2">
        <v>127.86</v>
      </c>
      <c r="AB2">
        <v>124.73</v>
      </c>
    </row>
    <row r="3" spans="1:28" ht="12.95" customHeight="1" x14ac:dyDescent="0.25">
      <c r="A3">
        <v>1</v>
      </c>
      <c r="B3">
        <v>99.72</v>
      </c>
      <c r="C3">
        <v>109.82</v>
      </c>
      <c r="D3">
        <v>98.99</v>
      </c>
      <c r="E3">
        <v>111.59</v>
      </c>
      <c r="F3">
        <v>97.02</v>
      </c>
      <c r="G3">
        <v>111.83</v>
      </c>
      <c r="H3">
        <v>108.77</v>
      </c>
      <c r="I3">
        <v>98.13</v>
      </c>
      <c r="J3">
        <v>119.34</v>
      </c>
      <c r="K3">
        <v>105.2</v>
      </c>
      <c r="L3">
        <v>128.28</v>
      </c>
      <c r="M3">
        <v>125.4</v>
      </c>
    </row>
    <row r="4" spans="1:28" x14ac:dyDescent="0.25">
      <c r="A4">
        <v>3</v>
      </c>
      <c r="B4">
        <v>99.98</v>
      </c>
      <c r="C4">
        <v>110.07</v>
      </c>
      <c r="D4">
        <v>99.37</v>
      </c>
      <c r="E4">
        <v>111.82</v>
      </c>
      <c r="F4">
        <v>97.24</v>
      </c>
      <c r="G4" s="5">
        <v>112.02</v>
      </c>
      <c r="H4" s="5">
        <v>109.05</v>
      </c>
      <c r="I4" s="5">
        <v>98.34</v>
      </c>
      <c r="J4" s="5">
        <v>119.65</v>
      </c>
      <c r="K4" s="5">
        <v>105.38</v>
      </c>
      <c r="L4" s="5">
        <v>128.41999999999999</v>
      </c>
      <c r="M4" s="5">
        <v>125.56</v>
      </c>
      <c r="P4" t="s">
        <v>33</v>
      </c>
      <c r="Q4" t="s">
        <v>0</v>
      </c>
      <c r="R4" t="s">
        <v>1</v>
      </c>
      <c r="S4" t="s">
        <v>2</v>
      </c>
      <c r="T4" t="s">
        <v>3</v>
      </c>
      <c r="U4" t="s">
        <v>19</v>
      </c>
      <c r="V4" t="s">
        <v>20</v>
      </c>
      <c r="W4" t="s">
        <v>21</v>
      </c>
      <c r="X4" t="s">
        <v>22</v>
      </c>
      <c r="Y4" t="s">
        <v>4</v>
      </c>
      <c r="Z4" t="s">
        <v>9</v>
      </c>
      <c r="AA4" t="s">
        <v>10</v>
      </c>
      <c r="AB4" t="s">
        <v>11</v>
      </c>
    </row>
    <row r="5" spans="1:28" x14ac:dyDescent="0.25">
      <c r="A5">
        <v>5</v>
      </c>
      <c r="B5" s="4">
        <v>100.19</v>
      </c>
      <c r="C5" s="4">
        <v>110.17</v>
      </c>
      <c r="D5" s="4">
        <v>99.48</v>
      </c>
      <c r="E5" s="4">
        <v>111.98</v>
      </c>
      <c r="F5" s="4">
        <v>97.41</v>
      </c>
      <c r="G5" s="4">
        <v>112.14</v>
      </c>
      <c r="H5" s="4">
        <v>109.17</v>
      </c>
      <c r="I5" s="4">
        <v>98.58</v>
      </c>
      <c r="J5" s="4">
        <v>119.86</v>
      </c>
      <c r="K5" s="4">
        <v>105.52</v>
      </c>
      <c r="L5" s="4">
        <v>128.52000000000001</v>
      </c>
      <c r="M5" s="4">
        <v>125.75</v>
      </c>
      <c r="P5" t="s">
        <v>25</v>
      </c>
      <c r="Q5">
        <v>4.8</v>
      </c>
      <c r="R5">
        <v>5</v>
      </c>
      <c r="S5">
        <v>4.7</v>
      </c>
      <c r="T5">
        <v>5</v>
      </c>
      <c r="U5">
        <v>4.7</v>
      </c>
      <c r="V5">
        <v>5.0999999999999996</v>
      </c>
      <c r="W5">
        <v>4.5999999999999996</v>
      </c>
      <c r="X5">
        <v>4.5</v>
      </c>
      <c r="Y5">
        <v>4.7</v>
      </c>
      <c r="Z5">
        <v>4.5999999999999996</v>
      </c>
      <c r="AA5">
        <v>5.3</v>
      </c>
      <c r="AB5">
        <v>4.8</v>
      </c>
    </row>
    <row r="6" spans="1:28" x14ac:dyDescent="0.25">
      <c r="A6">
        <v>10</v>
      </c>
      <c r="B6">
        <v>100.4</v>
      </c>
      <c r="C6">
        <v>110.4</v>
      </c>
      <c r="D6">
        <v>99.71</v>
      </c>
      <c r="E6">
        <v>112.25</v>
      </c>
      <c r="F6">
        <v>97.63</v>
      </c>
      <c r="G6" s="5">
        <v>112.46</v>
      </c>
      <c r="H6" s="5">
        <v>109.43</v>
      </c>
      <c r="I6" s="5">
        <v>98.8</v>
      </c>
      <c r="J6" s="5">
        <v>119.98</v>
      </c>
      <c r="K6" s="5">
        <v>105.71</v>
      </c>
      <c r="L6" s="5">
        <v>128.80000000000001</v>
      </c>
      <c r="M6" s="5">
        <v>126.11</v>
      </c>
      <c r="P6" t="s">
        <v>26</v>
      </c>
      <c r="Q6">
        <v>4.8</v>
      </c>
      <c r="R6">
        <v>5</v>
      </c>
      <c r="S6">
        <v>4.8</v>
      </c>
      <c r="T6">
        <v>5</v>
      </c>
      <c r="U6">
        <v>4.8</v>
      </c>
      <c r="V6">
        <v>5.0999999999999996</v>
      </c>
      <c r="W6">
        <v>4.5</v>
      </c>
      <c r="X6">
        <v>4.7</v>
      </c>
      <c r="Y6">
        <v>4.7</v>
      </c>
      <c r="Z6">
        <v>4.5999999999999996</v>
      </c>
      <c r="AA6">
        <v>5.2</v>
      </c>
      <c r="AB6">
        <v>4.8</v>
      </c>
    </row>
    <row r="7" spans="1:28" x14ac:dyDescent="0.25">
      <c r="A7">
        <v>15</v>
      </c>
      <c r="B7">
        <v>100.6</v>
      </c>
      <c r="C7">
        <v>110.56</v>
      </c>
      <c r="D7">
        <v>99.97</v>
      </c>
      <c r="E7">
        <v>112.48</v>
      </c>
      <c r="F7">
        <v>97.85</v>
      </c>
      <c r="G7" s="5">
        <v>112.59</v>
      </c>
      <c r="H7" s="5">
        <v>109.7</v>
      </c>
      <c r="I7" s="5">
        <v>99.01</v>
      </c>
      <c r="J7" s="5">
        <v>120.29</v>
      </c>
      <c r="K7" s="5">
        <v>105.89</v>
      </c>
      <c r="L7" s="5">
        <v>129.04</v>
      </c>
      <c r="M7" s="5">
        <v>126.38</v>
      </c>
      <c r="P7" t="s">
        <v>30</v>
      </c>
      <c r="Q7">
        <v>4.8</v>
      </c>
      <c r="R7">
        <v>5</v>
      </c>
      <c r="S7">
        <v>4.8</v>
      </c>
      <c r="T7">
        <v>4.5</v>
      </c>
      <c r="U7">
        <v>4.9000000000000004</v>
      </c>
      <c r="V7">
        <v>5.0999999999999996</v>
      </c>
      <c r="W7">
        <v>4.5</v>
      </c>
      <c r="X7">
        <v>4.8</v>
      </c>
      <c r="Y7">
        <v>4.5999999999999996</v>
      </c>
      <c r="Z7">
        <v>4.7</v>
      </c>
      <c r="AA7">
        <v>5.0999999999999996</v>
      </c>
      <c r="AB7">
        <v>4.9000000000000004</v>
      </c>
    </row>
    <row r="8" spans="1:28" x14ac:dyDescent="0.25">
      <c r="A8">
        <v>30</v>
      </c>
      <c r="B8">
        <v>100.88</v>
      </c>
      <c r="C8">
        <v>110.99</v>
      </c>
      <c r="D8">
        <v>100.47</v>
      </c>
      <c r="E8">
        <v>112.99</v>
      </c>
      <c r="F8">
        <v>98.18</v>
      </c>
      <c r="G8" s="5">
        <v>112.97</v>
      </c>
      <c r="H8" s="5">
        <v>110.13</v>
      </c>
      <c r="I8" s="5">
        <v>99.5</v>
      </c>
      <c r="J8" s="5">
        <v>120.84</v>
      </c>
      <c r="K8" s="5">
        <v>106.35</v>
      </c>
      <c r="L8" s="5">
        <v>129.46</v>
      </c>
      <c r="M8" s="5">
        <v>126.86</v>
      </c>
      <c r="P8" t="s">
        <v>27</v>
      </c>
      <c r="Q8">
        <v>5</v>
      </c>
      <c r="R8">
        <v>5</v>
      </c>
      <c r="S8">
        <v>5</v>
      </c>
      <c r="T8">
        <v>4.8</v>
      </c>
      <c r="U8">
        <v>4.7</v>
      </c>
      <c r="V8">
        <v>4.8</v>
      </c>
      <c r="W8">
        <v>5.2</v>
      </c>
      <c r="X8">
        <v>4.8</v>
      </c>
      <c r="Y8">
        <v>4.9000000000000004</v>
      </c>
      <c r="Z8">
        <v>4.7</v>
      </c>
      <c r="AA8">
        <v>4.9000000000000004</v>
      </c>
      <c r="AB8">
        <v>5.3</v>
      </c>
    </row>
    <row r="9" spans="1:28" x14ac:dyDescent="0.25">
      <c r="A9">
        <v>60</v>
      </c>
      <c r="B9">
        <v>101.37</v>
      </c>
      <c r="C9">
        <v>111.56</v>
      </c>
      <c r="D9">
        <v>101.24</v>
      </c>
      <c r="E9">
        <v>113.65</v>
      </c>
      <c r="F9">
        <v>98.78</v>
      </c>
      <c r="G9" s="5">
        <v>113.56</v>
      </c>
      <c r="H9" s="5">
        <v>110.8</v>
      </c>
      <c r="I9" s="5">
        <v>100.15</v>
      </c>
      <c r="J9" s="5">
        <v>121.51</v>
      </c>
      <c r="K9" s="5">
        <v>106.85</v>
      </c>
      <c r="L9" s="5">
        <v>130</v>
      </c>
      <c r="M9" s="5">
        <v>127.51</v>
      </c>
      <c r="P9" t="s">
        <v>28</v>
      </c>
      <c r="Q9">
        <v>5.0999999999999996</v>
      </c>
      <c r="R9">
        <v>5</v>
      </c>
      <c r="S9">
        <v>5</v>
      </c>
      <c r="T9">
        <v>4.5999999999999996</v>
      </c>
      <c r="U9">
        <v>4.7</v>
      </c>
      <c r="V9">
        <v>4.9000000000000004</v>
      </c>
      <c r="W9">
        <v>5.2</v>
      </c>
      <c r="X9">
        <v>4.8</v>
      </c>
      <c r="Y9">
        <v>4.9000000000000004</v>
      </c>
      <c r="Z9">
        <v>4.7</v>
      </c>
      <c r="AA9">
        <v>4.9000000000000004</v>
      </c>
      <c r="AB9">
        <v>5.3</v>
      </c>
    </row>
    <row r="10" spans="1:28" x14ac:dyDescent="0.25">
      <c r="A10">
        <v>180</v>
      </c>
      <c r="B10">
        <v>102.4</v>
      </c>
      <c r="C10">
        <v>112.77</v>
      </c>
      <c r="D10">
        <v>102.46</v>
      </c>
      <c r="E10">
        <v>115</v>
      </c>
      <c r="F10">
        <v>100.12</v>
      </c>
      <c r="G10" s="5">
        <v>114.97</v>
      </c>
      <c r="H10" s="5">
        <v>112.41</v>
      </c>
      <c r="I10" s="5">
        <v>101.54</v>
      </c>
      <c r="J10" s="5">
        <v>123.17</v>
      </c>
      <c r="K10" s="5">
        <v>108.21</v>
      </c>
      <c r="L10" s="5">
        <v>131.55000000000001</v>
      </c>
      <c r="M10" s="5">
        <v>129.06</v>
      </c>
      <c r="P10" t="s">
        <v>31</v>
      </c>
      <c r="Q10">
        <v>5.2</v>
      </c>
      <c r="R10">
        <v>5</v>
      </c>
      <c r="S10">
        <v>5.0999999999999996</v>
      </c>
      <c r="T10">
        <v>4.5</v>
      </c>
      <c r="U10">
        <v>4.5999999999999996</v>
      </c>
      <c r="V10">
        <v>4.8</v>
      </c>
      <c r="W10">
        <v>5.0999999999999996</v>
      </c>
      <c r="X10">
        <v>5.0999999999999996</v>
      </c>
      <c r="Y10">
        <v>4.9000000000000004</v>
      </c>
      <c r="Z10">
        <v>4.7</v>
      </c>
      <c r="AA10">
        <v>4.8</v>
      </c>
      <c r="AB10">
        <v>5.3</v>
      </c>
    </row>
    <row r="11" spans="1:28" x14ac:dyDescent="0.25">
      <c r="A11">
        <v>400</v>
      </c>
      <c r="B11">
        <v>103.42</v>
      </c>
      <c r="C11">
        <v>114</v>
      </c>
      <c r="D11">
        <v>103.28</v>
      </c>
      <c r="E11">
        <v>116.47</v>
      </c>
      <c r="F11">
        <v>101.18</v>
      </c>
      <c r="G11" s="5">
        <v>116.24</v>
      </c>
      <c r="H11" s="5">
        <v>113.52</v>
      </c>
      <c r="I11" s="5">
        <v>102.51</v>
      </c>
      <c r="J11" s="5">
        <v>124.31</v>
      </c>
      <c r="K11" s="5">
        <v>109.25</v>
      </c>
      <c r="L11" s="5">
        <v>132.83000000000001</v>
      </c>
      <c r="M11" s="5">
        <v>130.41</v>
      </c>
    </row>
    <row r="12" spans="1:28" x14ac:dyDescent="0.25">
      <c r="A12">
        <v>1440</v>
      </c>
      <c r="B12">
        <v>104.27</v>
      </c>
      <c r="C12">
        <v>114.96</v>
      </c>
      <c r="D12">
        <v>103.48</v>
      </c>
      <c r="E12">
        <v>117.19</v>
      </c>
      <c r="F12">
        <v>101.67</v>
      </c>
      <c r="G12" s="5">
        <v>117.08</v>
      </c>
      <c r="H12" s="5">
        <v>113.99</v>
      </c>
      <c r="I12" s="5">
        <v>102.73</v>
      </c>
      <c r="J12" s="5">
        <v>124.93</v>
      </c>
      <c r="K12" s="5">
        <v>110.1</v>
      </c>
      <c r="L12" s="5">
        <v>134.28</v>
      </c>
      <c r="M12" s="5">
        <v>131.26</v>
      </c>
    </row>
    <row r="13" spans="1:28" x14ac:dyDescent="0.25">
      <c r="A13">
        <v>2880</v>
      </c>
      <c r="B13">
        <v>104.37</v>
      </c>
      <c r="C13">
        <v>115</v>
      </c>
      <c r="D13">
        <v>103.6</v>
      </c>
      <c r="E13">
        <v>117.24</v>
      </c>
      <c r="F13">
        <v>101.67</v>
      </c>
      <c r="G13" s="5">
        <v>117.06</v>
      </c>
      <c r="H13" s="5">
        <v>114.02</v>
      </c>
      <c r="I13" s="5">
        <v>102.55</v>
      </c>
      <c r="J13" s="5">
        <v>125.03</v>
      </c>
      <c r="K13" s="5">
        <v>110.06</v>
      </c>
      <c r="L13" s="5">
        <v>134.30000000000001</v>
      </c>
      <c r="M13" s="5">
        <v>131.19</v>
      </c>
    </row>
    <row r="14" spans="1:28" x14ac:dyDescent="0.25">
      <c r="A14">
        <f>A13+A13+A13</f>
        <v>8640</v>
      </c>
      <c r="B14">
        <v>104.42</v>
      </c>
      <c r="C14">
        <v>115.14</v>
      </c>
      <c r="D14">
        <v>103.56</v>
      </c>
      <c r="E14">
        <v>117.31</v>
      </c>
      <c r="F14">
        <v>101.79</v>
      </c>
      <c r="G14" s="5">
        <v>117.33</v>
      </c>
      <c r="H14" s="5">
        <v>114.15</v>
      </c>
      <c r="I14" s="5">
        <v>102.7</v>
      </c>
      <c r="J14" s="5">
        <v>125.1</v>
      </c>
      <c r="K14" s="5">
        <v>110.22</v>
      </c>
      <c r="L14" s="5">
        <v>134.47</v>
      </c>
      <c r="M14" s="5">
        <v>131.34</v>
      </c>
    </row>
    <row r="15" spans="1:28" x14ac:dyDescent="0.25">
      <c r="G15" s="5"/>
      <c r="H15" s="5"/>
      <c r="I15" s="5"/>
      <c r="J15" s="5"/>
      <c r="K15" s="5"/>
      <c r="L15" s="5"/>
      <c r="M15" s="5"/>
    </row>
    <row r="16" spans="1:28" x14ac:dyDescent="0.25">
      <c r="Q16" t="s">
        <v>32</v>
      </c>
    </row>
    <row r="17" spans="1:28" x14ac:dyDescent="0.25">
      <c r="B17" t="s">
        <v>24</v>
      </c>
      <c r="Q17" t="s">
        <v>0</v>
      </c>
      <c r="R17" t="s">
        <v>1</v>
      </c>
      <c r="S17" t="s">
        <v>2</v>
      </c>
      <c r="T17" t="s">
        <v>3</v>
      </c>
      <c r="U17" t="s">
        <v>19</v>
      </c>
      <c r="V17" t="s">
        <v>20</v>
      </c>
      <c r="W17" t="s">
        <v>21</v>
      </c>
      <c r="X17" t="s">
        <v>22</v>
      </c>
      <c r="Y17" t="s">
        <v>4</v>
      </c>
      <c r="Z17" t="s">
        <v>9</v>
      </c>
      <c r="AA17" t="s">
        <v>10</v>
      </c>
      <c r="AB17" t="s">
        <v>11</v>
      </c>
    </row>
    <row r="18" spans="1:28" x14ac:dyDescent="0.25">
      <c r="A18" t="s">
        <v>23</v>
      </c>
      <c r="B18" t="s">
        <v>0</v>
      </c>
      <c r="C18" t="s">
        <v>1</v>
      </c>
      <c r="D18" t="s">
        <v>2</v>
      </c>
      <c r="E18" t="s">
        <v>3</v>
      </c>
      <c r="F18" t="s">
        <v>19</v>
      </c>
      <c r="G18" t="s">
        <v>20</v>
      </c>
      <c r="H18" t="s">
        <v>21</v>
      </c>
      <c r="I18" t="s">
        <v>22</v>
      </c>
      <c r="J18" t="s">
        <v>4</v>
      </c>
      <c r="K18" t="s">
        <v>9</v>
      </c>
      <c r="L18" t="s">
        <v>10</v>
      </c>
      <c r="M18" t="s">
        <v>11</v>
      </c>
      <c r="P18" t="s">
        <v>29</v>
      </c>
      <c r="Q18">
        <f>AVERAGE(Q5:Q7)*AVERAGE(Q8:Q10)/(100*100)</f>
        <v>2.4480000000000001E-3</v>
      </c>
      <c r="R18">
        <f t="shared" ref="R18:AB18" si="0">AVERAGE(R5:R7)*AVERAGE(R8:R10)/(100*100)</f>
        <v>2.5000000000000001E-3</v>
      </c>
      <c r="S18">
        <f t="shared" si="0"/>
        <v>2.3992222222222223E-3</v>
      </c>
      <c r="T18">
        <f t="shared" si="0"/>
        <v>2.2394444444444441E-3</v>
      </c>
      <c r="U18">
        <f t="shared" si="0"/>
        <v>2.2400000000000002E-3</v>
      </c>
      <c r="V18">
        <f t="shared" si="0"/>
        <v>2.4649999999999993E-3</v>
      </c>
      <c r="W18">
        <f t="shared" si="0"/>
        <v>2.3422222222222225E-3</v>
      </c>
      <c r="X18">
        <f t="shared" si="0"/>
        <v>2.2866666666666669E-3</v>
      </c>
      <c r="Y18">
        <f t="shared" si="0"/>
        <v>2.2866666666666669E-3</v>
      </c>
      <c r="Z18">
        <f t="shared" si="0"/>
        <v>2.1776666666666663E-3</v>
      </c>
      <c r="AA18">
        <f t="shared" si="0"/>
        <v>2.5306666666666667E-3</v>
      </c>
      <c r="AB18">
        <f t="shared" si="0"/>
        <v>2.5616666666666665E-3</v>
      </c>
    </row>
    <row r="19" spans="1:28" x14ac:dyDescent="0.25">
      <c r="A19">
        <f>SQRT(A3)</f>
        <v>1</v>
      </c>
      <c r="B19">
        <f>(B3-Q$2)/Q$2</f>
        <v>3.8252466277430585E-3</v>
      </c>
      <c r="C19">
        <f t="shared" ref="C19:M19" si="1">(C3-R$2)/R$2</f>
        <v>3.3805390589309306E-3</v>
      </c>
      <c r="D19">
        <f t="shared" si="1"/>
        <v>6.0981807094216316E-3</v>
      </c>
      <c r="E19">
        <f t="shared" si="1"/>
        <v>3.5974458134724859E-3</v>
      </c>
      <c r="F19">
        <f t="shared" si="1"/>
        <v>3.5167563094744433E-3</v>
      </c>
      <c r="G19">
        <f t="shared" si="1"/>
        <v>3.3195765296967932E-3</v>
      </c>
      <c r="H19">
        <f t="shared" si="1"/>
        <v>2.4884792626727742E-3</v>
      </c>
      <c r="I19">
        <f t="shared" si="1"/>
        <v>6.3583222233616074E-3</v>
      </c>
      <c r="J19">
        <f t="shared" si="1"/>
        <v>5.1377074033521382E-3</v>
      </c>
      <c r="K19">
        <f t="shared" si="1"/>
        <v>4.9675200611386701E-3</v>
      </c>
      <c r="L19">
        <f t="shared" si="1"/>
        <v>3.2848427968090233E-3</v>
      </c>
      <c r="M19">
        <f t="shared" si="1"/>
        <v>5.3716026617493919E-3</v>
      </c>
    </row>
    <row r="20" spans="1:28" x14ac:dyDescent="0.25">
      <c r="A20">
        <f>A4</f>
        <v>3</v>
      </c>
      <c r="B20">
        <f t="shared" ref="B20:B30" si="2">(B4-Q$2)/Q$2</f>
        <v>6.4425206361989184E-3</v>
      </c>
      <c r="C20">
        <f t="shared" ref="C20:C30" si="3">(C4-R$2)/R$2</f>
        <v>5.6646870717221593E-3</v>
      </c>
      <c r="D20">
        <f t="shared" ref="D20:D30" si="4">(D4-S$2)/S$2</f>
        <v>9.9603618253887999E-3</v>
      </c>
      <c r="E20">
        <f t="shared" ref="E20:E30" si="5">(E4-T$2)/T$2</f>
        <v>5.6659771562190438E-3</v>
      </c>
      <c r="F20">
        <f t="shared" ref="F20:F30" si="6">(F4-U$2)/U$2</f>
        <v>5.7923045097226728E-3</v>
      </c>
      <c r="G20">
        <f t="shared" ref="G20:G30" si="7">(G4-V$2)/V$2</f>
        <v>5.0242239368383486E-3</v>
      </c>
      <c r="H20">
        <f t="shared" ref="H20:H30" si="8">(H4-W$2)/W$2</f>
        <v>5.0691244239631072E-3</v>
      </c>
      <c r="I20">
        <f t="shared" ref="I20:I30" si="9">(I4-X$2)/X$2</f>
        <v>8.5119474925648472E-3</v>
      </c>
      <c r="J20">
        <f t="shared" ref="J20:J30" si="10">(J4-Y$2)/Y$2</f>
        <v>7.7486734607934106E-3</v>
      </c>
      <c r="K20">
        <f t="shared" ref="K20:K30" si="11">(K4-Z$2)/Z$2</f>
        <v>6.6870462361481526E-3</v>
      </c>
      <c r="L20">
        <f t="shared" ref="L20:L30" si="12">(L4-AA$2)/AA$2</f>
        <v>4.3797903957452531E-3</v>
      </c>
      <c r="M20">
        <f t="shared" ref="M20:M30" si="13">(M4-AB$2)/AB$2</f>
        <v>6.6543734466447384E-3</v>
      </c>
    </row>
    <row r="21" spans="1:28" x14ac:dyDescent="0.25">
      <c r="A21">
        <f t="shared" ref="A21:A30" si="14">A5</f>
        <v>5</v>
      </c>
      <c r="B21">
        <f t="shared" si="2"/>
        <v>8.5564727199516234E-3</v>
      </c>
      <c r="C21">
        <f t="shared" si="3"/>
        <v>6.5783462768387287E-3</v>
      </c>
      <c r="D21">
        <f t="shared" si="4"/>
        <v>1.1078361622116104E-2</v>
      </c>
      <c r="E21">
        <f t="shared" si="5"/>
        <v>7.104955481608115E-3</v>
      </c>
      <c r="F21">
        <f t="shared" si="6"/>
        <v>7.5506826644599684E-3</v>
      </c>
      <c r="G21">
        <f t="shared" si="7"/>
        <v>6.1008433518751739E-3</v>
      </c>
      <c r="H21">
        <f t="shared" si="8"/>
        <v>6.1751152073732879E-3</v>
      </c>
      <c r="I21">
        <f t="shared" si="9"/>
        <v>1.0973233514511262E-2</v>
      </c>
      <c r="J21">
        <f t="shared" si="10"/>
        <v>9.5173924029309815E-3</v>
      </c>
      <c r="K21">
        <f t="shared" si="11"/>
        <v>8.0244554833778098E-3</v>
      </c>
      <c r="L21">
        <f t="shared" si="12"/>
        <v>5.1618958235570998E-3</v>
      </c>
      <c r="M21">
        <f t="shared" si="13"/>
        <v>8.1776637537079779E-3</v>
      </c>
    </row>
    <row r="22" spans="1:28" x14ac:dyDescent="0.25">
      <c r="A22">
        <f t="shared" si="14"/>
        <v>10</v>
      </c>
      <c r="B22">
        <f t="shared" si="2"/>
        <v>1.0670424803704472E-2</v>
      </c>
      <c r="C22">
        <f t="shared" si="3"/>
        <v>8.6797624486066958E-3</v>
      </c>
      <c r="D22">
        <f t="shared" si="4"/>
        <v>1.3415997560727647E-2</v>
      </c>
      <c r="E22">
        <f t="shared" si="5"/>
        <v>9.5332314057019717E-3</v>
      </c>
      <c r="F22">
        <f t="shared" si="6"/>
        <v>9.8262308647081974E-3</v>
      </c>
      <c r="G22">
        <f t="shared" si="7"/>
        <v>8.971828458639872E-3</v>
      </c>
      <c r="H22">
        <f t="shared" si="8"/>
        <v>8.5714285714286343E-3</v>
      </c>
      <c r="I22">
        <f t="shared" si="9"/>
        <v>1.3229412367962178E-2</v>
      </c>
      <c r="J22">
        <f t="shared" si="10"/>
        <v>1.0528088941295376E-2</v>
      </c>
      <c r="K22">
        <f t="shared" si="11"/>
        <v>9.8395108903323158E-3</v>
      </c>
      <c r="L22">
        <f t="shared" si="12"/>
        <v>7.3517910214297823E-3</v>
      </c>
      <c r="M22">
        <f t="shared" si="13"/>
        <v>1.1063898019722565E-2</v>
      </c>
    </row>
    <row r="23" spans="1:28" x14ac:dyDescent="0.25">
      <c r="A23">
        <f t="shared" si="14"/>
        <v>15</v>
      </c>
      <c r="B23">
        <f t="shared" si="2"/>
        <v>1.2683712502516518E-2</v>
      </c>
      <c r="C23">
        <f t="shared" si="3"/>
        <v>1.0141617176793051E-2</v>
      </c>
      <c r="D23">
        <f t="shared" si="4"/>
        <v>1.6058542534810431E-2</v>
      </c>
      <c r="E23">
        <f t="shared" si="5"/>
        <v>1.1601762748448659E-2</v>
      </c>
      <c r="F23">
        <f t="shared" si="6"/>
        <v>1.2101779064956427E-2</v>
      </c>
      <c r="G23">
        <f t="shared" si="7"/>
        <v>1.0138166158263141E-2</v>
      </c>
      <c r="H23">
        <f t="shared" si="8"/>
        <v>1.1059907834101408E-2</v>
      </c>
      <c r="I23">
        <f t="shared" si="9"/>
        <v>1.5383037637165418E-2</v>
      </c>
      <c r="J23">
        <f t="shared" si="10"/>
        <v>1.3139054998736648E-2</v>
      </c>
      <c r="K23">
        <f t="shared" si="11"/>
        <v>1.1559037065341934E-2</v>
      </c>
      <c r="L23">
        <f t="shared" si="12"/>
        <v>9.2288440481776372E-3</v>
      </c>
      <c r="M23">
        <f t="shared" si="13"/>
        <v>1.3228573719233475E-2</v>
      </c>
    </row>
    <row r="24" spans="1:28" x14ac:dyDescent="0.25">
      <c r="A24">
        <f t="shared" si="14"/>
        <v>30</v>
      </c>
      <c r="B24">
        <f t="shared" si="2"/>
        <v>1.5502315280853553E-2</v>
      </c>
      <c r="C24">
        <f t="shared" si="3"/>
        <v>1.4070351758793898E-2</v>
      </c>
      <c r="D24">
        <f t="shared" si="4"/>
        <v>2.114035979266184E-2</v>
      </c>
      <c r="E24">
        <f t="shared" si="5"/>
        <v>1.6188506160625931E-2</v>
      </c>
      <c r="F24">
        <f t="shared" si="6"/>
        <v>1.551510136532892E-2</v>
      </c>
      <c r="G24">
        <f t="shared" si="7"/>
        <v>1.3547460972546251E-2</v>
      </c>
      <c r="H24">
        <f t="shared" si="8"/>
        <v>1.5023041474654336E-2</v>
      </c>
      <c r="I24">
        <f t="shared" si="9"/>
        <v>2.0408163265306069E-2</v>
      </c>
      <c r="J24">
        <f t="shared" si="10"/>
        <v>1.7771414132906588E-2</v>
      </c>
      <c r="K24">
        <f t="shared" si="11"/>
        <v>1.5953381734810732E-2</v>
      </c>
      <c r="L24">
        <f t="shared" si="12"/>
        <v>1.2513686844986771E-2</v>
      </c>
      <c r="M24">
        <f t="shared" si="13"/>
        <v>1.707688607391963E-2</v>
      </c>
    </row>
    <row r="25" spans="1:28" x14ac:dyDescent="0.25">
      <c r="A25">
        <f t="shared" si="14"/>
        <v>60</v>
      </c>
      <c r="B25">
        <f t="shared" si="2"/>
        <v>2.0434870142943436E-2</v>
      </c>
      <c r="C25">
        <f t="shared" si="3"/>
        <v>1.9278209227957966E-2</v>
      </c>
      <c r="D25">
        <f t="shared" si="4"/>
        <v>2.8966358369752965E-2</v>
      </c>
      <c r="E25">
        <f t="shared" si="5"/>
        <v>2.2124291752855546E-2</v>
      </c>
      <c r="F25">
        <f t="shared" si="6"/>
        <v>2.1721141911460427E-2</v>
      </c>
      <c r="G25">
        <f t="shared" si="7"/>
        <v>1.8840839763143807E-2</v>
      </c>
      <c r="H25">
        <f t="shared" si="8"/>
        <v>2.1198156682027625E-2</v>
      </c>
      <c r="I25">
        <f t="shared" si="9"/>
        <v>2.7074146241411141E-2</v>
      </c>
      <c r="J25">
        <f t="shared" si="10"/>
        <v>2.3414469805440926E-2</v>
      </c>
      <c r="K25">
        <f t="shared" si="11"/>
        <v>2.0729843332059489E-2</v>
      </c>
      <c r="L25">
        <f t="shared" si="12"/>
        <v>1.6737056155169721E-2</v>
      </c>
      <c r="M25">
        <f t="shared" si="13"/>
        <v>2.2288142387557133E-2</v>
      </c>
    </row>
    <row r="26" spans="1:28" x14ac:dyDescent="0.25">
      <c r="A26">
        <f t="shared" si="14"/>
        <v>180</v>
      </c>
      <c r="B26">
        <f t="shared" si="2"/>
        <v>3.0803301791826075E-2</v>
      </c>
      <c r="C26">
        <f t="shared" si="3"/>
        <v>3.0333485609867455E-2</v>
      </c>
      <c r="D26">
        <f t="shared" si="4"/>
        <v>4.1365992478910388E-2</v>
      </c>
      <c r="E26">
        <f t="shared" si="5"/>
        <v>3.4265671373324959E-2</v>
      </c>
      <c r="F26">
        <f t="shared" si="6"/>
        <v>3.5581299131154299E-2</v>
      </c>
      <c r="G26">
        <f t="shared" si="7"/>
        <v>3.1491117889825997E-2</v>
      </c>
      <c r="H26">
        <f t="shared" si="8"/>
        <v>3.6036866359446973E-2</v>
      </c>
      <c r="I26">
        <f t="shared" si="9"/>
        <v>4.1329094451851102E-2</v>
      </c>
      <c r="J26">
        <f t="shared" si="10"/>
        <v>3.7395771919481152E-2</v>
      </c>
      <c r="K26">
        <f t="shared" si="11"/>
        <v>3.3721818876576104E-2</v>
      </c>
      <c r="L26">
        <f t="shared" si="12"/>
        <v>2.885969028625068E-2</v>
      </c>
      <c r="M26">
        <f t="shared" si="13"/>
        <v>3.4714984366231043E-2</v>
      </c>
    </row>
    <row r="27" spans="1:28" x14ac:dyDescent="0.25">
      <c r="A27">
        <f t="shared" si="14"/>
        <v>400</v>
      </c>
      <c r="B27">
        <f t="shared" si="2"/>
        <v>4.1071069055768052E-2</v>
      </c>
      <c r="C27">
        <f t="shared" si="3"/>
        <v>4.1571493832800337E-2</v>
      </c>
      <c r="D27">
        <f t="shared" si="4"/>
        <v>4.9700172781786775E-2</v>
      </c>
      <c r="E27">
        <f t="shared" si="5"/>
        <v>4.748628473783615E-2</v>
      </c>
      <c r="F27">
        <f t="shared" si="6"/>
        <v>4.6545304095986756E-2</v>
      </c>
      <c r="G27">
        <f t="shared" si="7"/>
        <v>4.2885340032298595E-2</v>
      </c>
      <c r="H27">
        <f t="shared" si="8"/>
        <v>4.6267281105990744E-2</v>
      </c>
      <c r="I27">
        <f t="shared" si="9"/>
        <v>5.127679212388473E-2</v>
      </c>
      <c r="J27">
        <f t="shared" si="10"/>
        <v>4.6997389033942544E-2</v>
      </c>
      <c r="K27">
        <f t="shared" si="11"/>
        <v>4.3656858998853583E-2</v>
      </c>
      <c r="L27">
        <f t="shared" si="12"/>
        <v>3.8870639762240054E-2</v>
      </c>
      <c r="M27">
        <f t="shared" si="13"/>
        <v>4.5538362863785715E-2</v>
      </c>
    </row>
    <row r="28" spans="1:28" x14ac:dyDescent="0.25">
      <c r="A28">
        <f t="shared" si="14"/>
        <v>1440</v>
      </c>
      <c r="B28">
        <f t="shared" si="2"/>
        <v>4.9627541775719673E-2</v>
      </c>
      <c r="C28">
        <f t="shared" si="3"/>
        <v>5.0342622201918596E-2</v>
      </c>
      <c r="D28">
        <f t="shared" si="4"/>
        <v>5.1732899684927364E-2</v>
      </c>
      <c r="E28">
        <f t="shared" si="5"/>
        <v>5.3961687202086522E-2</v>
      </c>
      <c r="F28">
        <f t="shared" si="6"/>
        <v>5.1613570541994148E-2</v>
      </c>
      <c r="G28">
        <f t="shared" si="7"/>
        <v>5.0421675937556115E-2</v>
      </c>
      <c r="H28">
        <f t="shared" si="8"/>
        <v>5.0599078341013778E-2</v>
      </c>
      <c r="I28">
        <f t="shared" si="9"/>
        <v>5.3532970977335642E-2</v>
      </c>
      <c r="J28">
        <f t="shared" si="10"/>
        <v>5.221932114882509E-2</v>
      </c>
      <c r="K28">
        <f t="shared" si="11"/>
        <v>5.1776843714176415E-2</v>
      </c>
      <c r="L28">
        <f t="shared" si="12"/>
        <v>5.0211168465509166E-2</v>
      </c>
      <c r="M28">
        <f t="shared" si="13"/>
        <v>5.2353082658542348E-2</v>
      </c>
    </row>
    <row r="29" spans="1:28" x14ac:dyDescent="0.25">
      <c r="A29">
        <f t="shared" si="14"/>
        <v>2880</v>
      </c>
      <c r="B29">
        <f t="shared" si="2"/>
        <v>5.0634185625125838E-2</v>
      </c>
      <c r="C29">
        <f t="shared" si="3"/>
        <v>5.0708085883965255E-2</v>
      </c>
      <c r="D29">
        <f t="shared" si="4"/>
        <v>5.2952535826811607E-2</v>
      </c>
      <c r="E29">
        <f t="shared" si="5"/>
        <v>5.4411367928770549E-2</v>
      </c>
      <c r="F29">
        <f t="shared" si="6"/>
        <v>5.1613570541994148E-2</v>
      </c>
      <c r="G29">
        <f t="shared" si="7"/>
        <v>5.0242239368383353E-2</v>
      </c>
      <c r="H29">
        <f t="shared" si="8"/>
        <v>5.0875576036866321E-2</v>
      </c>
      <c r="I29">
        <f t="shared" si="9"/>
        <v>5.168700646087572E-2</v>
      </c>
      <c r="J29">
        <f t="shared" si="10"/>
        <v>5.3061568264128667E-2</v>
      </c>
      <c r="K29">
        <f t="shared" si="11"/>
        <v>5.1394726786396588E-2</v>
      </c>
      <c r="L29">
        <f t="shared" si="12"/>
        <v>5.0367589551071575E-2</v>
      </c>
      <c r="M29">
        <f t="shared" si="13"/>
        <v>5.1791870440150677E-2</v>
      </c>
    </row>
    <row r="30" spans="1:28" x14ac:dyDescent="0.25">
      <c r="A30">
        <f t="shared" si="14"/>
        <v>8640</v>
      </c>
      <c r="B30">
        <f t="shared" si="2"/>
        <v>5.1137507549828855E-2</v>
      </c>
      <c r="C30">
        <f t="shared" si="3"/>
        <v>5.1987208771128349E-2</v>
      </c>
      <c r="D30">
        <f t="shared" si="4"/>
        <v>5.254599044618357E-2</v>
      </c>
      <c r="E30">
        <f t="shared" si="5"/>
        <v>5.5040920946128294E-2</v>
      </c>
      <c r="F30">
        <f t="shared" si="6"/>
        <v>5.2854778651220513E-2</v>
      </c>
      <c r="G30">
        <f t="shared" si="7"/>
        <v>5.2664633052216088E-2</v>
      </c>
      <c r="H30">
        <f t="shared" si="8"/>
        <v>5.207373271889406E-2</v>
      </c>
      <c r="I30">
        <f t="shared" si="9"/>
        <v>5.3225310224592322E-2</v>
      </c>
      <c r="J30">
        <f t="shared" si="10"/>
        <v>5.3651141244841154E-2</v>
      </c>
      <c r="K30">
        <f t="shared" si="11"/>
        <v>5.292319449751616E-2</v>
      </c>
      <c r="L30">
        <f t="shared" si="12"/>
        <v>5.1697168778351316E-2</v>
      </c>
      <c r="M30">
        <f t="shared" si="13"/>
        <v>5.2994468050990132E-2</v>
      </c>
    </row>
  </sheetData>
  <mergeCells count="1">
    <mergeCell ref="P1:P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NHL</vt:lpstr>
      <vt:lpstr>CEM I</vt:lpstr>
      <vt:lpstr>NHL drying 2</vt:lpstr>
      <vt:lpstr>NHL_WAC test</vt:lpstr>
      <vt:lpstr>CEMI-WAC test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Ameya</dc:creator>
  <cp:lastModifiedBy>Ameya Kamat</cp:lastModifiedBy>
  <dcterms:created xsi:type="dcterms:W3CDTF">2021-07-20T12:08:24Z</dcterms:created>
  <dcterms:modified xsi:type="dcterms:W3CDTF">2022-08-23T11:12:38Z</dcterms:modified>
</cp:coreProperties>
</file>