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7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1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2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satrikannad\surfdrive\PhD\Repository data\"/>
    </mc:Choice>
  </mc:AlternateContent>
  <xr:revisionPtr revIDLastSave="0" documentId="13_ncr:1_{A20DFAE4-A20D-4E6B-8E99-06CFE0554584}" xr6:coauthVersionLast="47" xr6:coauthVersionMax="47" xr10:uidLastSave="{00000000-0000-0000-0000-000000000000}"/>
  <bookViews>
    <workbookView xWindow="57480" yWindow="-120" windowWidth="29040" windowHeight="17640" firstSheet="2" activeTab="8" xr2:uid="{00000000-000D-0000-FFFF-FFFF00000000}"/>
  </bookViews>
  <sheets>
    <sheet name="Microbial biomass in water" sheetId="39" r:id="rId1"/>
    <sheet name="Biomass on sand" sheetId="10" r:id="rId2"/>
    <sheet name="Total biomass-qpcr" sheetId="37" r:id="rId3"/>
    <sheet name="ATP (Fig.2)" sheetId="3" state="hidden" r:id="rId4"/>
    <sheet name="Dissolved organic carbon" sheetId="14" r:id="rId5"/>
    <sheet name="Dissolved oxygen" sheetId="22" r:id="rId6"/>
    <sheet name="Ammonium" sheetId="20" r:id="rId7"/>
    <sheet name="Influent data" sheetId="17" r:id="rId8"/>
    <sheet name="Nitrate" sheetId="6" r:id="rId9"/>
    <sheet name="Effluent data" sheetId="16" r:id="rId10"/>
    <sheet name="Fig-4_DOC" sheetId="5" state="hidden" r:id="rId11"/>
  </sheets>
  <externalReferences>
    <externalReference r:id="rId1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39" l="1"/>
  <c r="E45" i="39"/>
  <c r="E44" i="39"/>
  <c r="E43" i="39"/>
  <c r="E42" i="39"/>
  <c r="E41" i="39"/>
  <c r="E37" i="39"/>
  <c r="E36" i="39"/>
  <c r="E35" i="39"/>
  <c r="E34" i="39"/>
  <c r="E33" i="39"/>
  <c r="E32" i="39"/>
  <c r="E28" i="39"/>
  <c r="E27" i="39"/>
  <c r="E26" i="39"/>
  <c r="E25" i="39"/>
  <c r="E24" i="39"/>
  <c r="E23" i="39"/>
  <c r="E19" i="39"/>
  <c r="E18" i="39"/>
  <c r="E17" i="39"/>
  <c r="E16" i="39"/>
  <c r="E15" i="39"/>
  <c r="E14" i="39"/>
  <c r="F33" i="16"/>
  <c r="F17" i="16"/>
  <c r="E10" i="39"/>
  <c r="E9" i="39"/>
  <c r="E8" i="39"/>
  <c r="E7" i="39"/>
  <c r="E6" i="39"/>
  <c r="E5" i="39"/>
  <c r="E10" i="3" l="1"/>
  <c r="E15" i="3"/>
  <c r="F11" i="3"/>
  <c r="F14" i="3"/>
  <c r="F10" i="3"/>
  <c r="E14" i="3"/>
  <c r="E13" i="3"/>
  <c r="E12" i="3"/>
  <c r="E11" i="3"/>
  <c r="D19" i="6"/>
  <c r="D32" i="5" l="1"/>
  <c r="D19" i="5"/>
  <c r="D6" i="5"/>
  <c r="H37" i="3"/>
  <c r="H24" i="3"/>
  <c r="G24" i="3"/>
  <c r="H12" i="3"/>
  <c r="G12" i="3"/>
  <c r="H16" i="3"/>
  <c r="G16" i="3"/>
  <c r="I37" i="3" l="1"/>
  <c r="I24" i="3"/>
  <c r="F22" i="3"/>
  <c r="E22" i="3"/>
</calcChain>
</file>

<file path=xl/sharedStrings.xml><?xml version="1.0" encoding="utf-8"?>
<sst xmlns="http://schemas.openxmlformats.org/spreadsheetml/2006/main" count="441" uniqueCount="133">
  <si>
    <t>Days</t>
  </si>
  <si>
    <t>Temperature</t>
  </si>
  <si>
    <t>Scraped</t>
  </si>
  <si>
    <t>ATP (pg/ml)</t>
  </si>
  <si>
    <t>ICC</t>
  </si>
  <si>
    <t>Day: -4</t>
  </si>
  <si>
    <t>Day: 8</t>
  </si>
  <si>
    <t>Day: 15</t>
  </si>
  <si>
    <t>Filter B</t>
  </si>
  <si>
    <t>Filter A</t>
  </si>
  <si>
    <t>ATP</t>
  </si>
  <si>
    <t>Filter A- Scraped</t>
  </si>
  <si>
    <t>Selected days: -4, 8, 15, 28, 52, 80</t>
  </si>
  <si>
    <t>Filter B-Unscraped</t>
  </si>
  <si>
    <t>Day:15</t>
  </si>
  <si>
    <t>Day: 28</t>
  </si>
  <si>
    <t>Day: 52</t>
  </si>
  <si>
    <t>Day: 80</t>
  </si>
  <si>
    <t>STDdev</t>
  </si>
  <si>
    <t>% reduction</t>
  </si>
  <si>
    <t>Total</t>
  </si>
  <si>
    <t>DOC</t>
  </si>
  <si>
    <t>SD</t>
  </si>
  <si>
    <t>S</t>
  </si>
  <si>
    <t>UnS</t>
  </si>
  <si>
    <t>Day: 36</t>
  </si>
  <si>
    <t>DOC (mg/L)</t>
  </si>
  <si>
    <t>Influent</t>
  </si>
  <si>
    <t>Effluent</t>
  </si>
  <si>
    <t>Depths</t>
  </si>
  <si>
    <t>Scraped effluent</t>
  </si>
  <si>
    <t>Control effluent</t>
  </si>
  <si>
    <t>Days in study</t>
  </si>
  <si>
    <r>
      <t>ICC (x10</t>
    </r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cells/ml)</t>
    </r>
  </si>
  <si>
    <t>Height of supernatant</t>
  </si>
  <si>
    <t>Filter area</t>
  </si>
  <si>
    <t>Filtration rate</t>
  </si>
  <si>
    <t>Time since last scraping</t>
  </si>
  <si>
    <t>TCC</t>
  </si>
  <si>
    <t>AOC</t>
  </si>
  <si>
    <t>Turbidity</t>
  </si>
  <si>
    <t>Coliforms</t>
  </si>
  <si>
    <t>cells/ml</t>
  </si>
  <si>
    <t>NTU</t>
  </si>
  <si>
    <t>CFU/L</t>
  </si>
  <si>
    <t>Sulfite-reducing clostridia</t>
  </si>
  <si>
    <t>Escherichia coli</t>
  </si>
  <si>
    <t>years</t>
  </si>
  <si>
    <t>0.3-0.6</t>
  </si>
  <si>
    <t>m</t>
  </si>
  <si>
    <t>m/h</t>
  </si>
  <si>
    <t>mm</t>
  </si>
  <si>
    <t xml:space="preserve">µg C/L </t>
  </si>
  <si>
    <t>mg C/L</t>
  </si>
  <si>
    <t>mg N/L</t>
  </si>
  <si>
    <t>pg/ml</t>
  </si>
  <si>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</t>
    </r>
  </si>
  <si>
    <t>14.3 ± 2.68</t>
  </si>
  <si>
    <t>6.24 ± 0.08</t>
  </si>
  <si>
    <t>0 ± 2</t>
  </si>
  <si>
    <t>0 ± 1</t>
  </si>
  <si>
    <t>1.36 ± 0.01</t>
  </si>
  <si>
    <t>3.65 ± 0.02</t>
  </si>
  <si>
    <t>5.45 ± 0.04</t>
  </si>
  <si>
    <r>
      <t>NH</t>
    </r>
    <r>
      <rPr>
        <vertAlign val="subscript"/>
        <sz val="11"/>
        <color theme="1"/>
        <rFont val="Times New Roman"/>
        <family val="1"/>
      </rPr>
      <t>4</t>
    </r>
    <r>
      <rPr>
        <vertAlign val="superscript"/>
        <sz val="11"/>
        <color theme="1"/>
        <rFont val="Times New Roman"/>
        <family val="1"/>
      </rPr>
      <t>+</t>
    </r>
  </si>
  <si>
    <r>
      <t>NO</t>
    </r>
    <r>
      <rPr>
        <vertAlign val="subscript"/>
        <sz val="11"/>
        <color theme="1"/>
        <rFont val="Times New Roman"/>
        <family val="1"/>
      </rPr>
      <t>2</t>
    </r>
    <r>
      <rPr>
        <vertAlign val="superscript"/>
        <sz val="11"/>
        <color theme="1"/>
        <rFont val="Times New Roman"/>
        <family val="1"/>
      </rPr>
      <t>-</t>
    </r>
  </si>
  <si>
    <r>
      <t>NO</t>
    </r>
    <r>
      <rPr>
        <vertAlign val="subscript"/>
        <sz val="11"/>
        <color theme="1"/>
        <rFont val="Times New Roman"/>
        <family val="1"/>
      </rPr>
      <t>3</t>
    </r>
    <r>
      <rPr>
        <vertAlign val="superscript"/>
        <sz val="11"/>
        <color theme="1"/>
        <rFont val="Times New Roman"/>
        <family val="1"/>
      </rPr>
      <t>-</t>
    </r>
  </si>
  <si>
    <t>Control filter</t>
  </si>
  <si>
    <t>Scraped filter</t>
  </si>
  <si>
    <t>Control</t>
  </si>
  <si>
    <t>NH4</t>
  </si>
  <si>
    <t>HNA</t>
  </si>
  <si>
    <t>Day-8</t>
  </si>
  <si>
    <t>Day-15</t>
  </si>
  <si>
    <t>Day-28</t>
  </si>
  <si>
    <t>LNA</t>
  </si>
  <si>
    <t>STD</t>
  </si>
  <si>
    <t>Day: 37</t>
  </si>
  <si>
    <t>STD-unscraped</t>
  </si>
  <si>
    <t xml:space="preserve">Historical data </t>
  </si>
  <si>
    <t>14.2 ± 2.68</t>
  </si>
  <si>
    <t>2.66 x 105 ± 0.03</t>
  </si>
  <si>
    <t>4.70 x 105 ± 0.04</t>
  </si>
  <si>
    <r>
      <t xml:space="preserve">14.5 </t>
    </r>
    <r>
      <rPr>
        <sz val="11"/>
        <color theme="1"/>
        <rFont val="Calibri"/>
        <family val="2"/>
      </rPr>
      <t xml:space="preserve">± </t>
    </r>
    <r>
      <rPr>
        <sz val="11"/>
        <color theme="1"/>
        <rFont val="Times New Roman"/>
        <family val="1"/>
      </rPr>
      <t>2.68</t>
    </r>
  </si>
  <si>
    <t>1.5 ± 0.08</t>
  </si>
  <si>
    <t>1.41± 0.07</t>
  </si>
  <si>
    <r>
      <t>1.66 x 10</t>
    </r>
    <r>
      <rPr>
        <vertAlign val="superscript"/>
        <sz val="11"/>
        <color theme="1"/>
        <rFont val="Times New Roman"/>
        <family val="1"/>
      </rPr>
      <t>5</t>
    </r>
    <r>
      <rPr>
        <sz val="11"/>
        <color theme="1"/>
        <rFont val="Times New Roman"/>
        <family val="1"/>
      </rPr>
      <t xml:space="preserve"> ± 0.03</t>
    </r>
  </si>
  <si>
    <r>
      <t>1.70 x 10</t>
    </r>
    <r>
      <rPr>
        <vertAlign val="superscript"/>
        <sz val="11"/>
        <color theme="1"/>
        <rFont val="Times New Roman"/>
        <family val="1"/>
      </rPr>
      <t>5</t>
    </r>
    <r>
      <rPr>
        <sz val="11"/>
        <color theme="1"/>
        <rFont val="Times New Roman"/>
        <family val="1"/>
      </rPr>
      <t xml:space="preserve"> ± 0.03</t>
    </r>
  </si>
  <si>
    <r>
      <t>2.70 x 10</t>
    </r>
    <r>
      <rPr>
        <vertAlign val="superscript"/>
        <sz val="11"/>
        <color theme="1"/>
        <rFont val="Times New Roman"/>
        <family val="1"/>
      </rPr>
      <t>5</t>
    </r>
    <r>
      <rPr>
        <sz val="11"/>
        <color theme="1"/>
        <rFont val="Times New Roman"/>
        <family val="1"/>
      </rPr>
      <t xml:space="preserve"> ± 0.04</t>
    </r>
  </si>
  <si>
    <r>
      <t>2.59 x 10</t>
    </r>
    <r>
      <rPr>
        <vertAlign val="superscript"/>
        <sz val="11"/>
        <color theme="1"/>
        <rFont val="Times New Roman"/>
        <family val="1"/>
      </rPr>
      <t>5</t>
    </r>
    <r>
      <rPr>
        <sz val="11"/>
        <color theme="1"/>
        <rFont val="Times New Roman"/>
        <family val="1"/>
      </rPr>
      <t xml:space="preserve"> ± 0.03</t>
    </r>
  </si>
  <si>
    <t>3.7 ± 0.04</t>
  </si>
  <si>
    <t>3.8 ± 0.05</t>
  </si>
  <si>
    <t>1.39 ± 0.01</t>
  </si>
  <si>
    <t>2.65 ± 0.02</t>
  </si>
  <si>
    <t>2.7 ± 0.03</t>
  </si>
  <si>
    <t>1.20 ± 0.01</t>
  </si>
  <si>
    <t>0.98 ± 0.01</t>
  </si>
  <si>
    <t>1.25 ± 0.02</t>
  </si>
  <si>
    <t>2.11 ± 0.01</t>
  </si>
  <si>
    <t>0-2 cm sand</t>
  </si>
  <si>
    <t>16S rRNA gene copies/g wet sand</t>
  </si>
  <si>
    <t>Day</t>
  </si>
  <si>
    <t>sd</t>
  </si>
  <si>
    <t>Sand depth</t>
  </si>
  <si>
    <t>0-2 cm</t>
  </si>
  <si>
    <t>10-15 cm</t>
  </si>
  <si>
    <t>20-25 cm</t>
  </si>
  <si>
    <t>Water (scraped filter)</t>
  </si>
  <si>
    <t>copies/L water</t>
  </si>
  <si>
    <r>
      <t>copies/</t>
    </r>
    <r>
      <rPr>
        <sz val="11"/>
        <color rgb="FFFF0000"/>
        <rFont val="Calibri"/>
        <family val="2"/>
        <scheme val="minor"/>
      </rPr>
      <t>ml</t>
    </r>
    <r>
      <rPr>
        <sz val="11"/>
        <color theme="1"/>
        <rFont val="Calibri"/>
        <family val="2"/>
        <scheme val="minor"/>
      </rPr>
      <t xml:space="preserve"> water</t>
    </r>
  </si>
  <si>
    <r>
      <t>copies/</t>
    </r>
    <r>
      <rPr>
        <sz val="11"/>
        <color rgb="FFFF0000"/>
        <rFont val="Calibri"/>
        <family val="2"/>
        <scheme val="minor"/>
      </rPr>
      <t xml:space="preserve">ml </t>
    </r>
    <r>
      <rPr>
        <sz val="11"/>
        <color theme="1"/>
        <rFont val="Calibri"/>
        <family val="2"/>
        <scheme val="minor"/>
      </rPr>
      <t>water</t>
    </r>
  </si>
  <si>
    <t>Filter bed height</t>
  </si>
  <si>
    <t>STD-scraped</t>
  </si>
  <si>
    <t>Unit</t>
  </si>
  <si>
    <t>CFU- Colony Forming Unit</t>
  </si>
  <si>
    <t>2-5 cm</t>
  </si>
  <si>
    <r>
      <t>m</t>
    </r>
    <r>
      <rPr>
        <vertAlign val="superscript"/>
        <sz val="12"/>
        <color theme="1"/>
        <rFont val="Times New Roman"/>
        <family val="1"/>
      </rPr>
      <t>2</t>
    </r>
  </si>
  <si>
    <t>F-SSF1</t>
  </si>
  <si>
    <t>F-SSF2</t>
  </si>
  <si>
    <t>Sand grain size</t>
  </si>
  <si>
    <t>Age of sand</t>
  </si>
  <si>
    <t>Day-1</t>
  </si>
  <si>
    <t>Day-37</t>
  </si>
  <si>
    <t>ATP-STD</t>
  </si>
  <si>
    <t>ICC-STD</t>
  </si>
  <si>
    <t>Depths sand (Scraped filter)</t>
  </si>
  <si>
    <t>gene copies/g sand</t>
  </si>
  <si>
    <t>Control-STD</t>
  </si>
  <si>
    <t>Scraped-STD</t>
  </si>
  <si>
    <t>Day: -1</t>
  </si>
  <si>
    <t>DO (mg/L)</t>
  </si>
  <si>
    <t>NH4+</t>
  </si>
  <si>
    <t>NO3-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</si>
</sst>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E+00"/>
    <numFmt numFmtId="166" formatCode="0.000"/>
    <numFmt numFmtId="168" formatCode="0E+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i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0" fillId="4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5" borderId="0" xfId="0" applyFill="1"/>
    <xf numFmtId="0" fontId="1" fillId="5" borderId="0" xfId="0" applyFont="1" applyFill="1"/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2" fontId="0" fillId="5" borderId="0" xfId="0" applyNumberFormat="1" applyFill="1" applyAlignment="1">
      <alignment horizontal="center"/>
    </xf>
    <xf numFmtId="0" fontId="4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2" borderId="0" xfId="0" applyFill="1"/>
    <xf numFmtId="0" fontId="0" fillId="3" borderId="0" xfId="0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5" borderId="1" xfId="0" applyFill="1" applyBorder="1"/>
    <xf numFmtId="1" fontId="0" fillId="5" borderId="0" xfId="0" applyNumberFormat="1" applyFill="1" applyAlignment="1">
      <alignment horizontal="center" vertical="center"/>
    </xf>
    <xf numFmtId="0" fontId="10" fillId="0" borderId="0" xfId="0" applyFont="1"/>
    <xf numFmtId="0" fontId="4" fillId="6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9" fontId="0" fillId="3" borderId="0" xfId="1" applyFont="1" applyFill="1" applyAlignment="1">
      <alignment horizontal="center"/>
    </xf>
    <xf numFmtId="9" fontId="0" fillId="2" borderId="0" xfId="1" applyFon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1" fontId="0" fillId="5" borderId="0" xfId="0" applyNumberFormat="1" applyFill="1" applyAlignment="1">
      <alignment horizontal="center"/>
    </xf>
    <xf numFmtId="9" fontId="0" fillId="0" borderId="0" xfId="1" applyFont="1"/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5" fillId="0" borderId="0" xfId="0" applyFont="1"/>
    <xf numFmtId="0" fontId="12" fillId="5" borderId="3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2" fontId="12" fillId="5" borderId="0" xfId="0" applyNumberFormat="1" applyFont="1" applyFill="1" applyAlignment="1">
      <alignment horizontal="center" vertical="center"/>
    </xf>
    <xf numFmtId="11" fontId="12" fillId="5" borderId="0" xfId="0" applyNumberFormat="1" applyFont="1" applyFill="1" applyAlignment="1">
      <alignment horizontal="center" vertical="center"/>
    </xf>
    <xf numFmtId="166" fontId="12" fillId="5" borderId="0" xfId="0" applyNumberFormat="1" applyFont="1" applyFill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left" vertical="center"/>
    </xf>
    <xf numFmtId="0" fontId="12" fillId="5" borderId="5" xfId="0" applyFont="1" applyFill="1" applyBorder="1" applyAlignment="1">
      <alignment horizontal="left" vertical="center"/>
    </xf>
    <xf numFmtId="168" fontId="0" fillId="0" borderId="0" xfId="0" applyNumberFormat="1"/>
    <xf numFmtId="49" fontId="0" fillId="0" borderId="0" xfId="0" applyNumberFormat="1"/>
    <xf numFmtId="0" fontId="14" fillId="5" borderId="3" xfId="0" applyFont="1" applyFill="1" applyBorder="1" applyAlignment="1">
      <alignment horizontal="left" vertical="center"/>
    </xf>
    <xf numFmtId="0" fontId="14" fillId="5" borderId="0" xfId="0" applyFont="1" applyFill="1" applyAlignment="1">
      <alignment vertical="center"/>
    </xf>
    <xf numFmtId="0" fontId="11" fillId="5" borderId="0" xfId="0" applyFont="1" applyFill="1" applyAlignment="1">
      <alignment vertical="center"/>
    </xf>
    <xf numFmtId="0" fontId="16" fillId="5" borderId="3" xfId="0" applyFont="1" applyFill="1" applyBorder="1"/>
    <xf numFmtId="0" fontId="16" fillId="5" borderId="3" xfId="0" applyFont="1" applyFill="1" applyBorder="1" applyAlignment="1">
      <alignment horizontal="center" vertical="center"/>
    </xf>
    <xf numFmtId="0" fontId="5" fillId="0" borderId="3" xfId="0" applyFont="1" applyBorder="1"/>
    <xf numFmtId="0" fontId="16" fillId="5" borderId="3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left" vertical="center"/>
    </xf>
    <xf numFmtId="0" fontId="16" fillId="5" borderId="4" xfId="0" applyFont="1" applyFill="1" applyBorder="1" applyAlignment="1">
      <alignment horizontal="center" vertical="center"/>
    </xf>
    <xf numFmtId="0" fontId="16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center" vertical="center"/>
    </xf>
    <xf numFmtId="16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0" fontId="4" fillId="6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9" fillId="0" borderId="0" xfId="0" applyFont="1" applyAlignment="1">
      <alignment horizontal="center"/>
    </xf>
    <xf numFmtId="0" fontId="0" fillId="6" borderId="0" xfId="0" applyFill="1" applyAlignment="1">
      <alignment horizontal="center"/>
    </xf>
    <xf numFmtId="0" fontId="12" fillId="5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/>
    </xf>
    <xf numFmtId="11" fontId="0" fillId="5" borderId="0" xfId="0" applyNumberFormat="1" applyFill="1" applyAlignment="1">
      <alignment horizontal="center"/>
    </xf>
    <xf numFmtId="11" fontId="0" fillId="5" borderId="0" xfId="1" applyNumberFormat="1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Border="1" applyAlignment="1">
      <alignment horizontal="center"/>
    </xf>
    <xf numFmtId="1" fontId="0" fillId="5" borderId="0" xfId="0" applyNumberFormat="1" applyFill="1" applyBorder="1" applyAlignment="1">
      <alignment horizontal="center"/>
    </xf>
    <xf numFmtId="164" fontId="0" fillId="5" borderId="0" xfId="0" applyNumberFormat="1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4" fillId="5" borderId="0" xfId="0" applyFont="1" applyFill="1" applyBorder="1" applyAlignment="1"/>
    <xf numFmtId="0" fontId="0" fillId="5" borderId="0" xfId="0" applyFill="1" applyBorder="1"/>
    <xf numFmtId="0" fontId="1" fillId="5" borderId="0" xfId="0" applyFont="1" applyFill="1" applyBorder="1" applyAlignment="1">
      <alignment horizontal="center" wrapText="1"/>
    </xf>
    <xf numFmtId="0" fontId="1" fillId="5" borderId="0" xfId="0" applyFont="1" applyFill="1" applyBorder="1" applyAlignment="1">
      <alignment horizontal="center"/>
    </xf>
    <xf numFmtId="1" fontId="0" fillId="5" borderId="0" xfId="0" applyNumberFormat="1" applyFill="1" applyBorder="1" applyAlignment="1">
      <alignment horizontal="center" vertical="center"/>
    </xf>
    <xf numFmtId="165" fontId="0" fillId="5" borderId="0" xfId="0" applyNumberFormat="1" applyFill="1" applyBorder="1" applyAlignment="1">
      <alignment horizontal="center" vertical="center"/>
    </xf>
    <xf numFmtId="165" fontId="0" fillId="5" borderId="0" xfId="0" applyNumberFormat="1" applyFill="1" applyBorder="1" applyAlignment="1">
      <alignment horizontal="center"/>
    </xf>
    <xf numFmtId="1" fontId="7" fillId="5" borderId="0" xfId="0" applyNumberFormat="1" applyFont="1" applyFill="1" applyBorder="1" applyAlignment="1">
      <alignment horizontal="center"/>
    </xf>
    <xf numFmtId="1" fontId="7" fillId="5" borderId="0" xfId="1" applyNumberFormat="1" applyFont="1" applyFill="1" applyBorder="1" applyAlignment="1">
      <alignment horizontal="center"/>
    </xf>
    <xf numFmtId="2" fontId="7" fillId="5" borderId="0" xfId="1" applyNumberFormat="1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9" fontId="7" fillId="5" borderId="0" xfId="1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165" fontId="0" fillId="0" borderId="0" xfId="0" applyNumberFormat="1" applyAlignment="1">
      <alignment horizontal="center"/>
    </xf>
    <xf numFmtId="0" fontId="4" fillId="5" borderId="0" xfId="0" applyFont="1" applyFill="1" applyAlignment="1">
      <alignment horizontal="center"/>
    </xf>
    <xf numFmtId="9" fontId="0" fillId="5" borderId="0" xfId="1" applyFont="1" applyFill="1"/>
    <xf numFmtId="0" fontId="11" fillId="5" borderId="2" xfId="0" applyFont="1" applyFill="1" applyBorder="1" applyAlignment="1">
      <alignment horizontal="center"/>
    </xf>
    <xf numFmtId="0" fontId="0" fillId="5" borderId="0" xfId="0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166" fontId="0" fillId="5" borderId="0" xfId="0" applyNumberFormat="1" applyFill="1" applyAlignment="1">
      <alignment horizontal="center" vertical="center"/>
    </xf>
    <xf numFmtId="9" fontId="1" fillId="5" borderId="0" xfId="1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/>
    <xf numFmtId="2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9" fontId="1" fillId="5" borderId="0" xfId="1" applyFont="1" applyFill="1" applyAlignment="1">
      <alignment horizontal="center"/>
    </xf>
    <xf numFmtId="2" fontId="1" fillId="5" borderId="0" xfId="1" applyNumberFormat="1" applyFont="1" applyFill="1" applyAlignment="1">
      <alignment horizontal="center"/>
    </xf>
    <xf numFmtId="0" fontId="5" fillId="5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312D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467308787279636"/>
          <c:y val="0.14633065081020499"/>
          <c:w val="0.69360856058380715"/>
          <c:h val="0.65857852217362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'[1]sand (3)'!$B$3</c:f>
              <c:strCache>
                <c:ptCount val="1"/>
                <c:pt idx="0">
                  <c:v>Scraped filter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'[1]sand (3)'!$C$4:$C$8</c:f>
                <c:numCache>
                  <c:formatCode>General</c:formatCode>
                  <c:ptCount val="5"/>
                  <c:pt idx="0">
                    <c:v>243559158.61038628</c:v>
                  </c:pt>
                  <c:pt idx="1">
                    <c:v>13569047.714073822</c:v>
                  </c:pt>
                  <c:pt idx="2">
                    <c:v>18704115.774488244</c:v>
                  </c:pt>
                  <c:pt idx="3">
                    <c:v>2890390.6800099141</c:v>
                  </c:pt>
                  <c:pt idx="4">
                    <c:v>37695192.656171955</c:v>
                  </c:pt>
                </c:numCache>
              </c:numRef>
            </c:plus>
            <c:minus>
              <c:numRef>
                <c:f>'[1]sand (3)'!$C$4:$C$8</c:f>
                <c:numCache>
                  <c:formatCode>General</c:formatCode>
                  <c:ptCount val="5"/>
                  <c:pt idx="0">
                    <c:v>243559158.61038628</c:v>
                  </c:pt>
                  <c:pt idx="1">
                    <c:v>13569047.714073822</c:v>
                  </c:pt>
                  <c:pt idx="2">
                    <c:v>18704115.774488244</c:v>
                  </c:pt>
                  <c:pt idx="3">
                    <c:v>2890390.6800099141</c:v>
                  </c:pt>
                  <c:pt idx="4">
                    <c:v>37695192.656171955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'[1]sand (3)'!$A$4:$A$8</c:f>
              <c:numCache>
                <c:formatCode>General</c:formatCode>
                <c:ptCount val="5"/>
                <c:pt idx="0">
                  <c:v>0</c:v>
                </c:pt>
                <c:pt idx="1">
                  <c:v>8</c:v>
                </c:pt>
                <c:pt idx="2">
                  <c:v>15</c:v>
                </c:pt>
                <c:pt idx="3">
                  <c:v>28</c:v>
                </c:pt>
                <c:pt idx="4">
                  <c:v>52</c:v>
                </c:pt>
              </c:numCache>
            </c:numRef>
          </c:cat>
          <c:val>
            <c:numRef>
              <c:f>'[1]sand (3)'!$B$4:$B$8</c:f>
              <c:numCache>
                <c:formatCode>General</c:formatCode>
                <c:ptCount val="5"/>
                <c:pt idx="0">
                  <c:v>928343979.04534602</c:v>
                </c:pt>
                <c:pt idx="1">
                  <c:v>70684164.990805328</c:v>
                </c:pt>
                <c:pt idx="2">
                  <c:v>114607391.50084358</c:v>
                </c:pt>
                <c:pt idx="3">
                  <c:v>186510925.25680864</c:v>
                </c:pt>
                <c:pt idx="4">
                  <c:v>158358748.74645829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7-4B4F-8D0B-8E1239634E6F}"/>
            </c:ext>
          </c:extLst>
        </c:ser>
        <c:ser>
          <c:idx val="1"/>
          <c:order val="1"/>
          <c:tx>
            <c:strRef>
              <c:f>'[1]sand (3)'!$D$3</c:f>
              <c:strCache>
                <c:ptCount val="1"/>
                <c:pt idx="0">
                  <c:v>Control filter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'[1]sand (3)'!$E$4:$E$8</c:f>
                <c:numCache>
                  <c:formatCode>General</c:formatCode>
                  <c:ptCount val="5"/>
                  <c:pt idx="1">
                    <c:v>723287.08359115093</c:v>
                  </c:pt>
                  <c:pt idx="3">
                    <c:v>133528629.2762391</c:v>
                  </c:pt>
                  <c:pt idx="4">
                    <c:v>42203326.023992412</c:v>
                  </c:pt>
                </c:numCache>
              </c:numRef>
            </c:plus>
            <c:minus>
              <c:numRef>
                <c:f>'[1]sand (3)'!$E$4:$E$8</c:f>
                <c:numCache>
                  <c:formatCode>General</c:formatCode>
                  <c:ptCount val="5"/>
                  <c:pt idx="1">
                    <c:v>723287.08359115093</c:v>
                  </c:pt>
                  <c:pt idx="3">
                    <c:v>133528629.2762391</c:v>
                  </c:pt>
                  <c:pt idx="4">
                    <c:v>42203326.023992412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'[1]sand (3)'!$A$4:$A$8</c:f>
              <c:numCache>
                <c:formatCode>General</c:formatCode>
                <c:ptCount val="5"/>
                <c:pt idx="0">
                  <c:v>0</c:v>
                </c:pt>
                <c:pt idx="1">
                  <c:v>8</c:v>
                </c:pt>
                <c:pt idx="2">
                  <c:v>15</c:v>
                </c:pt>
                <c:pt idx="3">
                  <c:v>28</c:v>
                </c:pt>
                <c:pt idx="4">
                  <c:v>52</c:v>
                </c:pt>
              </c:numCache>
            </c:numRef>
          </c:cat>
          <c:val>
            <c:numRef>
              <c:f>'[1]sand (3)'!$D$4:$D$8</c:f>
              <c:numCache>
                <c:formatCode>General</c:formatCode>
                <c:ptCount val="5"/>
                <c:pt idx="1">
                  <c:v>379983385.54520082</c:v>
                </c:pt>
                <c:pt idx="3">
                  <c:v>509716505.22500908</c:v>
                </c:pt>
                <c:pt idx="4">
                  <c:v>353091865.48044783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F7-4B4F-8D0B-8E1239634E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133112"/>
        <c:axId val="508135272"/>
      </c:barChart>
      <c:catAx>
        <c:axId val="508133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Operational 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08135272"/>
        <c:crosses val="autoZero"/>
        <c:auto val="1"/>
        <c:lblAlgn val="ctr"/>
        <c:lblOffset val="100"/>
        <c:noMultiLvlLbl val="0"/>
      </c:catAx>
      <c:valAx>
        <c:axId val="508135272"/>
        <c:scaling>
          <c:logBase val="10"/>
          <c:orientation val="minMax"/>
          <c:min val="100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16S rRNA gene copies/g wet sand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5719312348137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08133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649934383202103"/>
          <c:y val="5.5684454756380508E-2"/>
          <c:w val="0.40537746540853348"/>
          <c:h val="7.36124169793240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382612664616"/>
          <c:y val="5.3515539199143612E-2"/>
          <c:w val="0.77256236861674876"/>
          <c:h val="0.68024207121146696"/>
        </c:manualLayout>
      </c:layout>
      <c:scatterChart>
        <c:scatterStyle val="lineMarker"/>
        <c:varyColors val="0"/>
        <c:ser>
          <c:idx val="0"/>
          <c:order val="0"/>
          <c:tx>
            <c:v>Unscraped ATP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(Fig.2)'!$E$10:$E$15</c:f>
                <c:numCache>
                  <c:formatCode>General</c:formatCode>
                  <c:ptCount val="6"/>
                  <c:pt idx="0">
                    <c:v>0.70710678118654757</c:v>
                  </c:pt>
                  <c:pt idx="1">
                    <c:v>0.48083261120685172</c:v>
                  </c:pt>
                  <c:pt idx="2">
                    <c:v>0.19798989873223316</c:v>
                  </c:pt>
                  <c:pt idx="3">
                    <c:v>9.1923881554251102E-2</c:v>
                  </c:pt>
                  <c:pt idx="4">
                    <c:v>0.67882250993908622</c:v>
                  </c:pt>
                  <c:pt idx="5">
                    <c:v>0.42426406871192829</c:v>
                  </c:pt>
                </c:numCache>
              </c:numRef>
            </c:plus>
            <c:minus>
              <c:numRef>
                <c:f>'ATP (Fig.2)'!$E$10:$E$15</c:f>
                <c:numCache>
                  <c:formatCode>General</c:formatCode>
                  <c:ptCount val="6"/>
                  <c:pt idx="0">
                    <c:v>0.70710678118654757</c:v>
                  </c:pt>
                  <c:pt idx="1">
                    <c:v>0.48083261120685172</c:v>
                  </c:pt>
                  <c:pt idx="2">
                    <c:v>0.19798989873223316</c:v>
                  </c:pt>
                  <c:pt idx="3">
                    <c:v>9.1923881554251102E-2</c:v>
                  </c:pt>
                  <c:pt idx="4">
                    <c:v>0.67882250993908622</c:v>
                  </c:pt>
                  <c:pt idx="5">
                    <c:v>0.42426406871192829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(Fig.2)'!$A$10:$A$15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'ATP (Fig.2)'!$C$10:$C$15</c:f>
              <c:numCache>
                <c:formatCode>0.00</c:formatCode>
                <c:ptCount val="6"/>
                <c:pt idx="0">
                  <c:v>6.41</c:v>
                </c:pt>
                <c:pt idx="1">
                  <c:v>1.82</c:v>
                </c:pt>
                <c:pt idx="2">
                  <c:v>3.23</c:v>
                </c:pt>
                <c:pt idx="3">
                  <c:v>3.08</c:v>
                </c:pt>
                <c:pt idx="4">
                  <c:v>2.14</c:v>
                </c:pt>
                <c:pt idx="5">
                  <c:v>1.43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61-4F2E-BD12-26D5113B4593}"/>
            </c:ext>
          </c:extLst>
        </c:ser>
        <c:ser>
          <c:idx val="1"/>
          <c:order val="1"/>
          <c:tx>
            <c:v>Scraped ATP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(Fig.2)'!$F$10:$F$15</c:f>
                <c:numCache>
                  <c:formatCode>General</c:formatCode>
                  <c:ptCount val="6"/>
                  <c:pt idx="0">
                    <c:v>1.0606601717798212</c:v>
                  </c:pt>
                  <c:pt idx="1">
                    <c:v>0.52325901807804653</c:v>
                  </c:pt>
                  <c:pt idx="2">
                    <c:v>0.89</c:v>
                  </c:pt>
                  <c:pt idx="3">
                    <c:v>0.62</c:v>
                  </c:pt>
                  <c:pt idx="4">
                    <c:v>0.67882250993908622</c:v>
                  </c:pt>
                  <c:pt idx="5">
                    <c:v>0.45</c:v>
                  </c:pt>
                </c:numCache>
              </c:numRef>
            </c:plus>
            <c:minus>
              <c:numRef>
                <c:f>'ATP (Fig.2)'!$F$10:$F$15</c:f>
                <c:numCache>
                  <c:formatCode>General</c:formatCode>
                  <c:ptCount val="6"/>
                  <c:pt idx="0">
                    <c:v>1.0606601717798212</c:v>
                  </c:pt>
                  <c:pt idx="1">
                    <c:v>0.52325901807804653</c:v>
                  </c:pt>
                  <c:pt idx="2">
                    <c:v>0.89</c:v>
                  </c:pt>
                  <c:pt idx="3">
                    <c:v>0.62</c:v>
                  </c:pt>
                  <c:pt idx="4">
                    <c:v>0.67882250993908622</c:v>
                  </c:pt>
                  <c:pt idx="5">
                    <c:v>0.45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(Fig.2)'!$B$10:$B$15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'ATP (Fig.2)'!$D$10:$D$15</c:f>
              <c:numCache>
                <c:formatCode>0.00</c:formatCode>
                <c:ptCount val="6"/>
                <c:pt idx="0">
                  <c:v>6.6</c:v>
                </c:pt>
                <c:pt idx="1">
                  <c:v>2.42</c:v>
                </c:pt>
                <c:pt idx="2">
                  <c:v>2.56</c:v>
                </c:pt>
                <c:pt idx="3">
                  <c:v>2.33</c:v>
                </c:pt>
                <c:pt idx="4">
                  <c:v>1.22</c:v>
                </c:pt>
                <c:pt idx="5">
                  <c:v>0.98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61-4F2E-BD12-26D5113B4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633616"/>
        <c:axId val="521629680"/>
      </c:scatterChart>
      <c:scatterChart>
        <c:scatterStyle val="lineMarker"/>
        <c:varyColors val="0"/>
        <c:ser>
          <c:idx val="2"/>
          <c:order val="2"/>
          <c:tx>
            <c:v>Scraped ICC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(Fig.2)'!$B$10:$B$15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E8-49E8-8159-546B7049AC25}"/>
            </c:ext>
          </c:extLst>
        </c:ser>
        <c:ser>
          <c:idx val="3"/>
          <c:order val="3"/>
          <c:tx>
            <c:v>Unscraped ICC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#REF!</c:f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E8-49E8-8159-546B7049A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4152687"/>
        <c:axId val="1464160367"/>
      </c:scatterChart>
      <c:valAx>
        <c:axId val="521633616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21629680"/>
        <c:crosses val="autoZero"/>
        <c:crossBetween val="midCat"/>
        <c:majorUnit val="20"/>
      </c:valAx>
      <c:valAx>
        <c:axId val="521629680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ATP (pg/ml)</a:t>
                </a:r>
              </a:p>
            </c:rich>
          </c:tx>
          <c:layout>
            <c:manualLayout>
              <c:xMode val="edge"/>
              <c:yMode val="edge"/>
              <c:x val="1.0750444605240725E-3"/>
              <c:y val="0.21735606811007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21633616"/>
        <c:crosses val="autoZero"/>
        <c:crossBetween val="midCat"/>
        <c:majorUnit val="2"/>
      </c:valAx>
      <c:valAx>
        <c:axId val="1464160367"/>
        <c:scaling>
          <c:orientation val="minMax"/>
          <c:max val="3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 sz="105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ICC (c</a:t>
                </a:r>
                <a:r>
                  <a:rPr lang="nl-NL" sz="105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ells/ml x 10</a:t>
                </a:r>
                <a:r>
                  <a:rPr lang="nl-NL" sz="105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5</a:t>
                </a:r>
                <a:r>
                  <a:rPr lang="nl-NL" sz="105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nl-NL" sz="105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5039059199210241"/>
              <c:y val="0.13806066553166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#,##0.0;[Red]#,##0.0" sourceLinked="0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464152687"/>
        <c:crosses val="max"/>
        <c:crossBetween val="midCat"/>
        <c:majorUnit val="0.5"/>
      </c:valAx>
      <c:valAx>
        <c:axId val="14641526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4160367"/>
        <c:crossesAt val="0"/>
        <c:crossBetween val="midCat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382612664616"/>
          <c:y val="5.3515539199143612E-2"/>
          <c:w val="0.77256236861674876"/>
          <c:h val="0.68024207121146696"/>
        </c:manualLayout>
      </c:layout>
      <c:scatterChart>
        <c:scatterStyle val="lineMarker"/>
        <c:varyColors val="0"/>
        <c:ser>
          <c:idx val="0"/>
          <c:order val="0"/>
          <c:tx>
            <c:v>Unscraped ATP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(Fig.2)'!$E$10:$E$15</c:f>
                <c:numCache>
                  <c:formatCode>General</c:formatCode>
                  <c:ptCount val="6"/>
                  <c:pt idx="0">
                    <c:v>0.70710678118654757</c:v>
                  </c:pt>
                  <c:pt idx="1">
                    <c:v>0.48083261120685172</c:v>
                  </c:pt>
                  <c:pt idx="2">
                    <c:v>0.19798989873223316</c:v>
                  </c:pt>
                  <c:pt idx="3">
                    <c:v>9.1923881554251102E-2</c:v>
                  </c:pt>
                  <c:pt idx="4">
                    <c:v>0.67882250993908622</c:v>
                  </c:pt>
                  <c:pt idx="5">
                    <c:v>0.42426406871192829</c:v>
                  </c:pt>
                </c:numCache>
              </c:numRef>
            </c:plus>
            <c:minus>
              <c:numRef>
                <c:f>'ATP (Fig.2)'!$E$10:$E$15</c:f>
                <c:numCache>
                  <c:formatCode>General</c:formatCode>
                  <c:ptCount val="6"/>
                  <c:pt idx="0">
                    <c:v>0.70710678118654757</c:v>
                  </c:pt>
                  <c:pt idx="1">
                    <c:v>0.48083261120685172</c:v>
                  </c:pt>
                  <c:pt idx="2">
                    <c:v>0.19798989873223316</c:v>
                  </c:pt>
                  <c:pt idx="3">
                    <c:v>9.1923881554251102E-2</c:v>
                  </c:pt>
                  <c:pt idx="4">
                    <c:v>0.67882250993908622</c:v>
                  </c:pt>
                  <c:pt idx="5">
                    <c:v>0.42426406871192829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(Fig.2)'!$A$22:$A$27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'ATP (Fig.2)'!$C$22:$C$27</c:f>
              <c:numCache>
                <c:formatCode>0.00</c:formatCode>
                <c:ptCount val="6"/>
                <c:pt idx="0" formatCode="General">
                  <c:v>4.6399999999999997</c:v>
                </c:pt>
                <c:pt idx="1">
                  <c:v>1.8532918610679108</c:v>
                </c:pt>
                <c:pt idx="2">
                  <c:v>1.92</c:v>
                </c:pt>
                <c:pt idx="3">
                  <c:v>1.26</c:v>
                </c:pt>
                <c:pt idx="4">
                  <c:v>0.72144461724555042</c:v>
                </c:pt>
                <c:pt idx="5">
                  <c:v>0.69984447900466562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43-4AC0-A7E6-E2DC2057B58A}"/>
            </c:ext>
          </c:extLst>
        </c:ser>
        <c:ser>
          <c:idx val="1"/>
          <c:order val="1"/>
          <c:tx>
            <c:v>Scraped ATP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(Fig.2)'!$F$10:$F$15</c:f>
                <c:numCache>
                  <c:formatCode>General</c:formatCode>
                  <c:ptCount val="6"/>
                  <c:pt idx="0">
                    <c:v>1.0606601717798212</c:v>
                  </c:pt>
                  <c:pt idx="1">
                    <c:v>0.52325901807804653</c:v>
                  </c:pt>
                  <c:pt idx="2">
                    <c:v>0.89</c:v>
                  </c:pt>
                  <c:pt idx="3">
                    <c:v>0.62</c:v>
                  </c:pt>
                  <c:pt idx="4">
                    <c:v>0.67882250993908622</c:v>
                  </c:pt>
                  <c:pt idx="5">
                    <c:v>0.45</c:v>
                  </c:pt>
                </c:numCache>
              </c:numRef>
            </c:plus>
            <c:minus>
              <c:numRef>
                <c:f>'ATP (Fig.2)'!$F$10:$F$15</c:f>
                <c:numCache>
                  <c:formatCode>General</c:formatCode>
                  <c:ptCount val="6"/>
                  <c:pt idx="0">
                    <c:v>1.0606601717798212</c:v>
                  </c:pt>
                  <c:pt idx="1">
                    <c:v>0.52325901807804653</c:v>
                  </c:pt>
                  <c:pt idx="2">
                    <c:v>0.89</c:v>
                  </c:pt>
                  <c:pt idx="3">
                    <c:v>0.62</c:v>
                  </c:pt>
                  <c:pt idx="4">
                    <c:v>0.67882250993908622</c:v>
                  </c:pt>
                  <c:pt idx="5">
                    <c:v>0.45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(Fig.2)'!$B$22:$B$27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'ATP (Fig.2)'!$D$22:$D$27</c:f>
              <c:numCache>
                <c:formatCode>0.00</c:formatCode>
                <c:ptCount val="6"/>
                <c:pt idx="0">
                  <c:v>4.71</c:v>
                </c:pt>
                <c:pt idx="1">
                  <c:v>3.2745809573181264</c:v>
                </c:pt>
                <c:pt idx="2">
                  <c:v>3.598583030931398</c:v>
                </c:pt>
                <c:pt idx="3">
                  <c:v>4.04</c:v>
                </c:pt>
                <c:pt idx="4">
                  <c:v>3.2</c:v>
                </c:pt>
                <c:pt idx="5">
                  <c:v>0.95040608259892867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43-4AC0-A7E6-E2DC2057B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633616"/>
        <c:axId val="521629680"/>
      </c:scatterChar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464152687"/>
        <c:axId val="1464160367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Scraped ICC</c:v>
                </c:tx>
                <c:spPr>
                  <a:ln w="6350" cap="rnd">
                    <a:solidFill>
                      <a:schemeClr val="tx1">
                        <a:lumMod val="65000"/>
                        <a:lumOff val="3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#REF!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#REF!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errBars>
                  <c:errDir val="x"/>
                  <c:errBarType val="both"/>
                  <c:errValType val="fixedVal"/>
                  <c:noEndCap val="0"/>
                  <c:val val="1"/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'ATP (Fig.2)'!$B$10:$B$15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</c:v>
                      </c:pt>
                      <c:pt idx="1">
                        <c:v>8</c:v>
                      </c:pt>
                      <c:pt idx="2">
                        <c:v>20</c:v>
                      </c:pt>
                      <c:pt idx="3">
                        <c:v>30</c:v>
                      </c:pt>
                      <c:pt idx="4">
                        <c:v>50</c:v>
                      </c:pt>
                      <c:pt idx="5">
                        <c:v>95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343-4AC0-A7E6-E2DC2057B58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Unscraped ICC</c:v>
                </c:tx>
                <c:spPr>
                  <a:ln w="6350" cap="rnd">
                    <a:solidFill>
                      <a:schemeClr val="tx1">
                        <a:lumMod val="65000"/>
                        <a:lumOff val="3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1"/>
                    </a:solidFill>
                    <a:ln w="12700">
                      <a:solidFill>
                        <a:srgbClr val="FF0000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#REF!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#REF!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errBars>
                  <c:errDir val="x"/>
                  <c:errBarType val="both"/>
                  <c:errValType val="fixedVal"/>
                  <c:noEndCap val="0"/>
                  <c:val val="1"/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#REF!</c15:sqref>
                        </c15:formulaRef>
                      </c:ext>
                    </c:extLst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343-4AC0-A7E6-E2DC2057B58A}"/>
                  </c:ext>
                </c:extLst>
              </c15:ser>
            </c15:filteredScatterSeries>
          </c:ext>
        </c:extLst>
      </c:scatterChart>
      <c:valAx>
        <c:axId val="521633616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21629680"/>
        <c:crosses val="autoZero"/>
        <c:crossBetween val="midCat"/>
        <c:majorUnit val="20"/>
      </c:valAx>
      <c:valAx>
        <c:axId val="521629680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1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ATP (pg/ml)</a:t>
                </a:r>
              </a:p>
            </c:rich>
          </c:tx>
          <c:layout>
            <c:manualLayout>
              <c:xMode val="edge"/>
              <c:yMode val="edge"/>
              <c:x val="1.0750444605240725E-3"/>
              <c:y val="0.21735606811007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21633616"/>
        <c:crosses val="autoZero"/>
        <c:crossBetween val="midCat"/>
        <c:majorUnit val="2"/>
      </c:valAx>
      <c:valAx>
        <c:axId val="1464160367"/>
        <c:scaling>
          <c:orientation val="minMax"/>
          <c:max val="3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 sz="105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ICC (c</a:t>
                </a:r>
                <a:r>
                  <a:rPr lang="nl-NL" sz="105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ells/ml x 10</a:t>
                </a:r>
                <a:r>
                  <a:rPr lang="nl-NL" sz="1050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5</a:t>
                </a:r>
                <a:r>
                  <a:rPr lang="nl-NL" sz="105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nl-NL" sz="105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5039059199210241"/>
              <c:y val="0.13806066553166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#,##0.0;[Red]#,##0.0" sourceLinked="0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464152687"/>
        <c:crosses val="max"/>
        <c:crossBetween val="midCat"/>
        <c:majorUnit val="1"/>
      </c:valAx>
      <c:valAx>
        <c:axId val="14641526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4160367"/>
        <c:crossesAt val="0"/>
        <c:crossBetween val="midCat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31573080573169"/>
          <c:y val="0.13789123298363215"/>
          <c:w val="0.68805503551389768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2.9927953813863286E-2"/>
                  <c:y val="-0.22339727548688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'Dissolved organic carbon'!$F$4:$F$9</c:f>
                <c:numCache>
                  <c:formatCode>General</c:formatCode>
                  <c:ptCount val="6"/>
                  <c:pt idx="0">
                    <c:v>0.12</c:v>
                  </c:pt>
                  <c:pt idx="1">
                    <c:v>0.1</c:v>
                  </c:pt>
                  <c:pt idx="2">
                    <c:v>0.13</c:v>
                  </c:pt>
                  <c:pt idx="3">
                    <c:v>0.11</c:v>
                  </c:pt>
                  <c:pt idx="4">
                    <c:v>0.04</c:v>
                  </c:pt>
                  <c:pt idx="5">
                    <c:v>0.1</c:v>
                  </c:pt>
                </c:numCache>
              </c:numRef>
            </c:plus>
            <c:minus>
              <c:numRef>
                <c:f>'Dissolved organic carbon'!$F$4:$F$9</c:f>
                <c:numCache>
                  <c:formatCode>General</c:formatCode>
                  <c:ptCount val="6"/>
                  <c:pt idx="0">
                    <c:v>0.12</c:v>
                  </c:pt>
                  <c:pt idx="1">
                    <c:v>0.1</c:v>
                  </c:pt>
                  <c:pt idx="2">
                    <c:v>0.13</c:v>
                  </c:pt>
                  <c:pt idx="3">
                    <c:v>0.11</c:v>
                  </c:pt>
                  <c:pt idx="4">
                    <c:v>0.04</c:v>
                  </c:pt>
                  <c:pt idx="5">
                    <c:v>0.1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carbon'!$B$4:$B$9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 formatCode="0">
                  <c:v>25</c:v>
                </c:pt>
                <c:pt idx="4">
                  <c:v>55</c:v>
                </c:pt>
                <c:pt idx="5">
                  <c:v>95</c:v>
                </c:pt>
              </c:numCache>
            </c:numRef>
          </c:xVal>
          <c:yVal>
            <c:numRef>
              <c:f>'Dissolved organic carbon'!$D$4:$D$9</c:f>
              <c:numCache>
                <c:formatCode>0.00</c:formatCode>
                <c:ptCount val="6"/>
                <c:pt idx="0">
                  <c:v>3</c:v>
                </c:pt>
                <c:pt idx="1">
                  <c:v>2.5</c:v>
                </c:pt>
                <c:pt idx="2">
                  <c:v>2.71</c:v>
                </c:pt>
                <c:pt idx="3">
                  <c:v>2.74</c:v>
                </c:pt>
                <c:pt idx="4">
                  <c:v>2.63</c:v>
                </c:pt>
                <c:pt idx="5">
                  <c:v>2.59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A5-43DB-9A94-5249A32FCFAA}"/>
            </c:ext>
          </c:extLst>
        </c:ser>
        <c:ser>
          <c:idx val="1"/>
          <c:order val="1"/>
          <c:tx>
            <c:v>Control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organic carbon'!$E$4:$E$9</c:f>
                <c:numCache>
                  <c:formatCode>General</c:formatCode>
                  <c:ptCount val="6"/>
                  <c:pt idx="0">
                    <c:v>0.19</c:v>
                  </c:pt>
                  <c:pt idx="1">
                    <c:v>0.12</c:v>
                  </c:pt>
                  <c:pt idx="2">
                    <c:v>0.08</c:v>
                  </c:pt>
                  <c:pt idx="3">
                    <c:v>0.12</c:v>
                  </c:pt>
                  <c:pt idx="4">
                    <c:v>0.06</c:v>
                  </c:pt>
                  <c:pt idx="5">
                    <c:v>0.09</c:v>
                  </c:pt>
                </c:numCache>
              </c:numRef>
            </c:plus>
            <c:minus>
              <c:numRef>
                <c:f>'Dissolved organic carbon'!$E$4:$E$9</c:f>
                <c:numCache>
                  <c:formatCode>General</c:formatCode>
                  <c:ptCount val="6"/>
                  <c:pt idx="0">
                    <c:v>0.19</c:v>
                  </c:pt>
                  <c:pt idx="1">
                    <c:v>0.12</c:v>
                  </c:pt>
                  <c:pt idx="2">
                    <c:v>0.08</c:v>
                  </c:pt>
                  <c:pt idx="3">
                    <c:v>0.12</c:v>
                  </c:pt>
                  <c:pt idx="4">
                    <c:v>0.06</c:v>
                  </c:pt>
                  <c:pt idx="5">
                    <c:v>0.09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carbon'!$A$4:$A$9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'Dissolved organic carbon'!$C$4:$C$9</c:f>
              <c:numCache>
                <c:formatCode>0.00</c:formatCode>
                <c:ptCount val="6"/>
                <c:pt idx="0" formatCode="General">
                  <c:v>3.03</c:v>
                </c:pt>
                <c:pt idx="1">
                  <c:v>2.52</c:v>
                </c:pt>
                <c:pt idx="2">
                  <c:v>2.6</c:v>
                </c:pt>
                <c:pt idx="3">
                  <c:v>2.8</c:v>
                </c:pt>
                <c:pt idx="4">
                  <c:v>2.76</c:v>
                </c:pt>
                <c:pt idx="5">
                  <c:v>2.57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A5-43DB-9A94-5249A32FC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4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 sz="105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DOC mg/L</a:t>
                </a:r>
              </a:p>
            </c:rich>
          </c:tx>
          <c:layout>
            <c:manualLayout>
              <c:xMode val="edge"/>
              <c:yMode val="edge"/>
              <c:x val="2.3307862799242592E-3"/>
              <c:y val="0.29390777455198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26895198290139211"/>
          <c:y val="0.1487664806570774"/>
          <c:w val="0.51432204243319446"/>
          <c:h val="0.194729915075862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315867936654"/>
          <c:y val="0.13789110200567656"/>
          <c:w val="0.68805503551389768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organic carbon'!$F$17:$F$22</c:f>
                <c:numCache>
                  <c:formatCode>General</c:formatCode>
                  <c:ptCount val="6"/>
                  <c:pt idx="0">
                    <c:v>0.09</c:v>
                  </c:pt>
                  <c:pt idx="1">
                    <c:v>0.03</c:v>
                  </c:pt>
                  <c:pt idx="2">
                    <c:v>7.0000000000000007E-2</c:v>
                  </c:pt>
                  <c:pt idx="3">
                    <c:v>0.08</c:v>
                  </c:pt>
                  <c:pt idx="4">
                    <c:v>0.09</c:v>
                  </c:pt>
                  <c:pt idx="5">
                    <c:v>0.05</c:v>
                  </c:pt>
                </c:numCache>
              </c:numRef>
            </c:plus>
            <c:minus>
              <c:numRef>
                <c:f>'Dissolved organic carbon'!$F$17:$F$22</c:f>
                <c:numCache>
                  <c:formatCode>General</c:formatCode>
                  <c:ptCount val="6"/>
                  <c:pt idx="0">
                    <c:v>0.09</c:v>
                  </c:pt>
                  <c:pt idx="1">
                    <c:v>0.03</c:v>
                  </c:pt>
                  <c:pt idx="2">
                    <c:v>7.0000000000000007E-2</c:v>
                  </c:pt>
                  <c:pt idx="3">
                    <c:v>0.08</c:v>
                  </c:pt>
                  <c:pt idx="4">
                    <c:v>0.09</c:v>
                  </c:pt>
                  <c:pt idx="5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carbon'!$B$17:$B$22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 formatCode="0">
                  <c:v>25</c:v>
                </c:pt>
                <c:pt idx="4">
                  <c:v>55</c:v>
                </c:pt>
                <c:pt idx="5">
                  <c:v>85</c:v>
                </c:pt>
              </c:numCache>
            </c:numRef>
          </c:xVal>
          <c:yVal>
            <c:numRef>
              <c:f>'Dissolved organic carbon'!$D$17:$D$22</c:f>
              <c:numCache>
                <c:formatCode>0.00</c:formatCode>
                <c:ptCount val="6"/>
                <c:pt idx="0">
                  <c:v>3.5</c:v>
                </c:pt>
                <c:pt idx="1">
                  <c:v>3.15</c:v>
                </c:pt>
                <c:pt idx="2" formatCode="General">
                  <c:v>3.06</c:v>
                </c:pt>
                <c:pt idx="3">
                  <c:v>3.23</c:v>
                </c:pt>
                <c:pt idx="4">
                  <c:v>3.21</c:v>
                </c:pt>
                <c:pt idx="5">
                  <c:v>3.16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E8-4B98-88B7-CDFE229CFC27}"/>
            </c:ext>
          </c:extLst>
        </c:ser>
        <c:ser>
          <c:idx val="1"/>
          <c:order val="1"/>
          <c:tx>
            <c:v>Control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organic carbon'!$E$17:$E$22</c:f>
                <c:numCache>
                  <c:formatCode>General</c:formatCode>
                  <c:ptCount val="6"/>
                  <c:pt idx="0">
                    <c:v>0.12</c:v>
                  </c:pt>
                  <c:pt idx="1">
                    <c:v>0.11</c:v>
                  </c:pt>
                  <c:pt idx="2">
                    <c:v>0.05</c:v>
                  </c:pt>
                  <c:pt idx="3">
                    <c:v>0.11</c:v>
                  </c:pt>
                  <c:pt idx="4">
                    <c:v>0.12</c:v>
                  </c:pt>
                  <c:pt idx="5">
                    <c:v>0.06</c:v>
                  </c:pt>
                </c:numCache>
              </c:numRef>
            </c:plus>
            <c:minus>
              <c:numRef>
                <c:f>'Dissolved organic carbon'!$E$17:$E$22</c:f>
                <c:numCache>
                  <c:formatCode>General</c:formatCode>
                  <c:ptCount val="6"/>
                  <c:pt idx="0">
                    <c:v>0.12</c:v>
                  </c:pt>
                  <c:pt idx="1">
                    <c:v>0.11</c:v>
                  </c:pt>
                  <c:pt idx="2">
                    <c:v>0.05</c:v>
                  </c:pt>
                  <c:pt idx="3">
                    <c:v>0.11</c:v>
                  </c:pt>
                  <c:pt idx="4">
                    <c:v>0.12</c:v>
                  </c:pt>
                  <c:pt idx="5">
                    <c:v>0.06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carbon'!$A$17:$A$22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'Dissolved organic carbon'!$C$17:$C$22</c:f>
              <c:numCache>
                <c:formatCode>0.00</c:formatCode>
                <c:ptCount val="6"/>
                <c:pt idx="0" formatCode="General">
                  <c:v>3.5</c:v>
                </c:pt>
                <c:pt idx="1">
                  <c:v>3.09</c:v>
                </c:pt>
                <c:pt idx="2" formatCode="General">
                  <c:v>3.01</c:v>
                </c:pt>
                <c:pt idx="3">
                  <c:v>3.25</c:v>
                </c:pt>
                <c:pt idx="4">
                  <c:v>3.23</c:v>
                </c:pt>
                <c:pt idx="5">
                  <c:v>3.06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E8-4B98-88B7-CDFE229CF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1"/>
        <c:axPos val="b"/>
        <c:numFmt formatCode="General" sourceLinked="1"/>
        <c:majorTickMark val="in"/>
        <c:minorTickMark val="none"/>
        <c:tickLblPos val="nextTo"/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4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 sz="105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DOC mg/L</a:t>
                </a:r>
              </a:p>
            </c:rich>
          </c:tx>
          <c:layout>
            <c:manualLayout>
              <c:xMode val="edge"/>
              <c:yMode val="edge"/>
              <c:x val="2.3307862799242592E-3"/>
              <c:y val="0.29390777455198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315867936654"/>
          <c:y val="0.13789110200567656"/>
          <c:w val="0.68805503551389768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organic carbon'!$F$29:$F$34</c:f>
                <c:numCache>
                  <c:formatCode>General</c:formatCode>
                  <c:ptCount val="6"/>
                  <c:pt idx="0">
                    <c:v>0.09</c:v>
                  </c:pt>
                  <c:pt idx="1">
                    <c:v>0.13</c:v>
                  </c:pt>
                  <c:pt idx="2">
                    <c:v>7.0000000000000007E-2</c:v>
                  </c:pt>
                  <c:pt idx="3">
                    <c:v>0.08</c:v>
                  </c:pt>
                  <c:pt idx="4">
                    <c:v>0.04</c:v>
                  </c:pt>
                  <c:pt idx="5">
                    <c:v>0.06</c:v>
                  </c:pt>
                </c:numCache>
              </c:numRef>
            </c:plus>
            <c:minus>
              <c:numRef>
                <c:f>'Dissolved organic carbon'!$F$29:$F$34</c:f>
                <c:numCache>
                  <c:formatCode>General</c:formatCode>
                  <c:ptCount val="6"/>
                  <c:pt idx="0">
                    <c:v>0.09</c:v>
                  </c:pt>
                  <c:pt idx="1">
                    <c:v>0.13</c:v>
                  </c:pt>
                  <c:pt idx="2">
                    <c:v>7.0000000000000007E-2</c:v>
                  </c:pt>
                  <c:pt idx="3">
                    <c:v>0.08</c:v>
                  </c:pt>
                  <c:pt idx="4">
                    <c:v>0.04</c:v>
                  </c:pt>
                  <c:pt idx="5">
                    <c:v>0.06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carbon'!$B$29:$B$34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 formatCode="0">
                  <c:v>25</c:v>
                </c:pt>
                <c:pt idx="4">
                  <c:v>55</c:v>
                </c:pt>
                <c:pt idx="5">
                  <c:v>85</c:v>
                </c:pt>
              </c:numCache>
            </c:numRef>
          </c:xVal>
          <c:yVal>
            <c:numRef>
              <c:f>'Dissolved organic carbon'!$D$29:$D$34</c:f>
              <c:numCache>
                <c:formatCode>0.00</c:formatCode>
                <c:ptCount val="6"/>
                <c:pt idx="0">
                  <c:v>3.85</c:v>
                </c:pt>
                <c:pt idx="1">
                  <c:v>3.21</c:v>
                </c:pt>
                <c:pt idx="2">
                  <c:v>3.16</c:v>
                </c:pt>
                <c:pt idx="3">
                  <c:v>3.27</c:v>
                </c:pt>
                <c:pt idx="4">
                  <c:v>3.23</c:v>
                </c:pt>
                <c:pt idx="5">
                  <c:v>3.05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E5-4DFC-A23E-9395607938B1}"/>
            </c:ext>
          </c:extLst>
        </c:ser>
        <c:ser>
          <c:idx val="1"/>
          <c:order val="1"/>
          <c:tx>
            <c:v>Control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organic carbon'!$E$29:$E$34</c:f>
                <c:numCache>
                  <c:formatCode>General</c:formatCode>
                  <c:ptCount val="6"/>
                  <c:pt idx="0">
                    <c:v>0.12</c:v>
                  </c:pt>
                  <c:pt idx="1">
                    <c:v>0.11</c:v>
                  </c:pt>
                  <c:pt idx="2">
                    <c:v>0.04</c:v>
                  </c:pt>
                  <c:pt idx="3">
                    <c:v>0.03</c:v>
                  </c:pt>
                  <c:pt idx="4">
                    <c:v>0.12</c:v>
                  </c:pt>
                  <c:pt idx="5">
                    <c:v>0.11</c:v>
                  </c:pt>
                </c:numCache>
              </c:numRef>
            </c:plus>
            <c:minus>
              <c:numRef>
                <c:f>'Dissolved organic carbon'!$E$29:$E$34</c:f>
                <c:numCache>
                  <c:formatCode>General</c:formatCode>
                  <c:ptCount val="6"/>
                  <c:pt idx="0">
                    <c:v>0.12</c:v>
                  </c:pt>
                  <c:pt idx="1">
                    <c:v>0.11</c:v>
                  </c:pt>
                  <c:pt idx="2">
                    <c:v>0.04</c:v>
                  </c:pt>
                  <c:pt idx="3">
                    <c:v>0.03</c:v>
                  </c:pt>
                  <c:pt idx="4">
                    <c:v>0.12</c:v>
                  </c:pt>
                  <c:pt idx="5">
                    <c:v>0.11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carbon'!$A$29:$A$34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'Dissolved organic carbon'!$C$29:$C$34</c:f>
              <c:numCache>
                <c:formatCode>0.00</c:formatCode>
                <c:ptCount val="6"/>
                <c:pt idx="0" formatCode="General">
                  <c:v>3.72</c:v>
                </c:pt>
                <c:pt idx="1">
                  <c:v>3.17</c:v>
                </c:pt>
                <c:pt idx="2">
                  <c:v>3.17</c:v>
                </c:pt>
                <c:pt idx="3">
                  <c:v>3.17</c:v>
                </c:pt>
                <c:pt idx="4">
                  <c:v>3.18</c:v>
                </c:pt>
                <c:pt idx="5">
                  <c:v>3.02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E5-4DFC-A23E-939560793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1"/>
        <c:axPos val="b"/>
        <c:numFmt formatCode="General" sourceLinked="1"/>
        <c:majorTickMark val="in"/>
        <c:minorTickMark val="none"/>
        <c:tickLblPos val="nextTo"/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4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 sz="105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DOC mg/L</a:t>
                </a:r>
              </a:p>
            </c:rich>
          </c:tx>
          <c:layout>
            <c:manualLayout>
              <c:xMode val="edge"/>
              <c:yMode val="edge"/>
              <c:x val="2.3307862799242592E-3"/>
              <c:y val="0.29390777455198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315867936654"/>
          <c:y val="0.13789110200567656"/>
          <c:w val="0.68805503551389768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organic carbon'!$F$40:$F$45</c:f>
                <c:numCache>
                  <c:formatCode>General</c:formatCode>
                  <c:ptCount val="6"/>
                  <c:pt idx="0">
                    <c:v>0.09</c:v>
                  </c:pt>
                  <c:pt idx="1">
                    <c:v>0.13</c:v>
                  </c:pt>
                  <c:pt idx="2">
                    <c:v>0.13</c:v>
                  </c:pt>
                  <c:pt idx="3">
                    <c:v>0.08</c:v>
                  </c:pt>
                  <c:pt idx="4">
                    <c:v>0.04</c:v>
                  </c:pt>
                  <c:pt idx="5">
                    <c:v>0.11</c:v>
                  </c:pt>
                </c:numCache>
              </c:numRef>
            </c:plus>
            <c:minus>
              <c:numRef>
                <c:f>'Dissolved organic carbon'!$F$40:$F$45</c:f>
                <c:numCache>
                  <c:formatCode>General</c:formatCode>
                  <c:ptCount val="6"/>
                  <c:pt idx="0">
                    <c:v>0.09</c:v>
                  </c:pt>
                  <c:pt idx="1">
                    <c:v>0.13</c:v>
                  </c:pt>
                  <c:pt idx="2">
                    <c:v>0.13</c:v>
                  </c:pt>
                  <c:pt idx="3">
                    <c:v>0.08</c:v>
                  </c:pt>
                  <c:pt idx="4">
                    <c:v>0.04</c:v>
                  </c:pt>
                  <c:pt idx="5">
                    <c:v>0.11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carbon'!$B$17:$B$22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 formatCode="0">
                  <c:v>25</c:v>
                </c:pt>
                <c:pt idx="4">
                  <c:v>55</c:v>
                </c:pt>
                <c:pt idx="5">
                  <c:v>85</c:v>
                </c:pt>
              </c:numCache>
            </c:numRef>
          </c:xVal>
          <c:yVal>
            <c:numRef>
              <c:f>'Dissolved organic carbon'!$D$40:$D$45</c:f>
              <c:numCache>
                <c:formatCode>0.00</c:formatCode>
                <c:ptCount val="6"/>
                <c:pt idx="0">
                  <c:v>3.6</c:v>
                </c:pt>
                <c:pt idx="1">
                  <c:v>3.15</c:v>
                </c:pt>
                <c:pt idx="2">
                  <c:v>3.18</c:v>
                </c:pt>
                <c:pt idx="3">
                  <c:v>3.21</c:v>
                </c:pt>
                <c:pt idx="4">
                  <c:v>3.11</c:v>
                </c:pt>
                <c:pt idx="5">
                  <c:v>3.11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B-41F4-948F-35BB56DB2024}"/>
            </c:ext>
          </c:extLst>
        </c:ser>
        <c:ser>
          <c:idx val="1"/>
          <c:order val="1"/>
          <c:tx>
            <c:v>Control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organic carbon'!$E$40:$E$45</c:f>
                <c:numCache>
                  <c:formatCode>General</c:formatCode>
                  <c:ptCount val="6"/>
                  <c:pt idx="0">
                    <c:v>0.12</c:v>
                  </c:pt>
                  <c:pt idx="1">
                    <c:v>0.11</c:v>
                  </c:pt>
                  <c:pt idx="2">
                    <c:v>0.04</c:v>
                  </c:pt>
                  <c:pt idx="3">
                    <c:v>0.12</c:v>
                  </c:pt>
                  <c:pt idx="4">
                    <c:v>0.12</c:v>
                  </c:pt>
                  <c:pt idx="5">
                    <c:v>0.11</c:v>
                  </c:pt>
                </c:numCache>
              </c:numRef>
            </c:plus>
            <c:minus>
              <c:numRef>
                <c:f>'Dissolved organic carbon'!$E$40:$E$45</c:f>
                <c:numCache>
                  <c:formatCode>General</c:formatCode>
                  <c:ptCount val="6"/>
                  <c:pt idx="0">
                    <c:v>0.12</c:v>
                  </c:pt>
                  <c:pt idx="1">
                    <c:v>0.11</c:v>
                  </c:pt>
                  <c:pt idx="2">
                    <c:v>0.04</c:v>
                  </c:pt>
                  <c:pt idx="3">
                    <c:v>0.12</c:v>
                  </c:pt>
                  <c:pt idx="4">
                    <c:v>0.12</c:v>
                  </c:pt>
                  <c:pt idx="5">
                    <c:v>0.11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carbon'!$A$17:$A$22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'Dissolved organic carbon'!$C$40:$C$45</c:f>
              <c:numCache>
                <c:formatCode>0.00</c:formatCode>
                <c:ptCount val="6"/>
                <c:pt idx="0" formatCode="General">
                  <c:v>3.62</c:v>
                </c:pt>
                <c:pt idx="1">
                  <c:v>3.08</c:v>
                </c:pt>
                <c:pt idx="2">
                  <c:v>3.25</c:v>
                </c:pt>
                <c:pt idx="3">
                  <c:v>3.0910000000000002</c:v>
                </c:pt>
                <c:pt idx="4">
                  <c:v>3.06</c:v>
                </c:pt>
                <c:pt idx="5">
                  <c:v>3.08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0B-41F4-948F-35BB56DB2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1"/>
        <c:axPos val="b"/>
        <c:numFmt formatCode="General" sourceLinked="1"/>
        <c:majorTickMark val="in"/>
        <c:minorTickMark val="none"/>
        <c:tickLblPos val="nextTo"/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4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 sz="105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DOC mg/L</a:t>
                </a:r>
              </a:p>
            </c:rich>
          </c:tx>
          <c:layout>
            <c:manualLayout>
              <c:xMode val="edge"/>
              <c:yMode val="edge"/>
              <c:x val="2.3307862799242592E-3"/>
              <c:y val="0.29390777455198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315867936654"/>
          <c:y val="0.13789110200567656"/>
          <c:w val="0.68805503551389768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organic carbon'!$F$52:$F$57</c:f>
                <c:numCache>
                  <c:formatCode>General</c:formatCode>
                  <c:ptCount val="6"/>
                  <c:pt idx="0">
                    <c:v>0.09</c:v>
                  </c:pt>
                  <c:pt idx="1">
                    <c:v>0.13</c:v>
                  </c:pt>
                  <c:pt idx="2">
                    <c:v>0.13</c:v>
                  </c:pt>
                  <c:pt idx="3">
                    <c:v>0.08</c:v>
                  </c:pt>
                  <c:pt idx="4">
                    <c:v>0.09</c:v>
                  </c:pt>
                  <c:pt idx="5">
                    <c:v>0.12</c:v>
                  </c:pt>
                </c:numCache>
              </c:numRef>
            </c:plus>
            <c:minus>
              <c:numRef>
                <c:f>'Dissolved organic carbon'!$F$52:$F$57</c:f>
                <c:numCache>
                  <c:formatCode>General</c:formatCode>
                  <c:ptCount val="6"/>
                  <c:pt idx="0">
                    <c:v>0.09</c:v>
                  </c:pt>
                  <c:pt idx="1">
                    <c:v>0.13</c:v>
                  </c:pt>
                  <c:pt idx="2">
                    <c:v>0.13</c:v>
                  </c:pt>
                  <c:pt idx="3">
                    <c:v>0.08</c:v>
                  </c:pt>
                  <c:pt idx="4">
                    <c:v>0.09</c:v>
                  </c:pt>
                  <c:pt idx="5">
                    <c:v>0.12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carbon'!$B$17:$B$22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 formatCode="0">
                  <c:v>25</c:v>
                </c:pt>
                <c:pt idx="4">
                  <c:v>55</c:v>
                </c:pt>
                <c:pt idx="5">
                  <c:v>85</c:v>
                </c:pt>
              </c:numCache>
            </c:numRef>
          </c:xVal>
          <c:yVal>
            <c:numRef>
              <c:f>'Dissolved organic carbon'!$D$52:$D$57</c:f>
              <c:numCache>
                <c:formatCode>0.00</c:formatCode>
                <c:ptCount val="6"/>
                <c:pt idx="0">
                  <c:v>3.67</c:v>
                </c:pt>
                <c:pt idx="1">
                  <c:v>3.06</c:v>
                </c:pt>
                <c:pt idx="2">
                  <c:v>3.04</c:v>
                </c:pt>
                <c:pt idx="3">
                  <c:v>3.15</c:v>
                </c:pt>
                <c:pt idx="4">
                  <c:v>3.06</c:v>
                </c:pt>
                <c:pt idx="5">
                  <c:v>3.01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1E-4BC2-954E-514381092360}"/>
            </c:ext>
          </c:extLst>
        </c:ser>
        <c:ser>
          <c:idx val="1"/>
          <c:order val="1"/>
          <c:tx>
            <c:v>Control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organic carbon'!$E$52:$E$57</c:f>
                <c:numCache>
                  <c:formatCode>General</c:formatCode>
                  <c:ptCount val="6"/>
                  <c:pt idx="0">
                    <c:v>0.02</c:v>
                  </c:pt>
                  <c:pt idx="1">
                    <c:v>0.11</c:v>
                  </c:pt>
                  <c:pt idx="2">
                    <c:v>0.04</c:v>
                  </c:pt>
                  <c:pt idx="3">
                    <c:v>0.12</c:v>
                  </c:pt>
                  <c:pt idx="4">
                    <c:v>0.12</c:v>
                  </c:pt>
                  <c:pt idx="5">
                    <c:v>0.11</c:v>
                  </c:pt>
                </c:numCache>
              </c:numRef>
            </c:plus>
            <c:minus>
              <c:numRef>
                <c:f>'Dissolved organic carbon'!$E$52:$E$57</c:f>
                <c:numCache>
                  <c:formatCode>General</c:formatCode>
                  <c:ptCount val="6"/>
                  <c:pt idx="0">
                    <c:v>0.02</c:v>
                  </c:pt>
                  <c:pt idx="1">
                    <c:v>0.11</c:v>
                  </c:pt>
                  <c:pt idx="2">
                    <c:v>0.04</c:v>
                  </c:pt>
                  <c:pt idx="3">
                    <c:v>0.12</c:v>
                  </c:pt>
                  <c:pt idx="4">
                    <c:v>0.12</c:v>
                  </c:pt>
                  <c:pt idx="5">
                    <c:v>0.11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carbon'!$A$17:$A$22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'Dissolved organic carbon'!$C$52:$C$57</c:f>
              <c:numCache>
                <c:formatCode>0.00</c:formatCode>
                <c:ptCount val="6"/>
                <c:pt idx="0" formatCode="General">
                  <c:v>3.7</c:v>
                </c:pt>
                <c:pt idx="1">
                  <c:v>3.18</c:v>
                </c:pt>
                <c:pt idx="2">
                  <c:v>3.08</c:v>
                </c:pt>
                <c:pt idx="3">
                  <c:v>3.12</c:v>
                </c:pt>
                <c:pt idx="4">
                  <c:v>3.06</c:v>
                </c:pt>
                <c:pt idx="5">
                  <c:v>3.05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1E-4BC2-954E-514381092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1"/>
        <c:axPos val="b"/>
        <c:numFmt formatCode="General" sourceLinked="1"/>
        <c:majorTickMark val="in"/>
        <c:minorTickMark val="none"/>
        <c:tickLblPos val="nextTo"/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4"/>
          <c:min val="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 sz="105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DOC mg/L</a:t>
                </a:r>
              </a:p>
            </c:rich>
          </c:tx>
          <c:layout>
            <c:manualLayout>
              <c:xMode val="edge"/>
              <c:yMode val="edge"/>
              <c:x val="2.3307862799242592E-3"/>
              <c:y val="0.29390777455198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8877143565571"/>
          <c:y val="0.11757150563462705"/>
          <c:w val="0.70198985543268277"/>
          <c:h val="0.68573113461348068"/>
        </c:manualLayout>
      </c:layout>
      <c:scatterChart>
        <c:scatterStyle val="lineMarker"/>
        <c:varyColors val="0"/>
        <c:ser>
          <c:idx val="0"/>
          <c:order val="0"/>
          <c:tx>
            <c:v>Control filter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>
                  <a:lumMod val="50000"/>
                  <a:lumOff val="50000"/>
                </a:schemeClr>
              </a:solidFill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oxygen'!$F$5:$F$11</c:f>
                <c:numCache>
                  <c:formatCode>General</c:formatCode>
                  <c:ptCount val="7"/>
                  <c:pt idx="0">
                    <c:v>0.03</c:v>
                  </c:pt>
                  <c:pt idx="1">
                    <c:v>0.05</c:v>
                  </c:pt>
                  <c:pt idx="2">
                    <c:v>0.02</c:v>
                  </c:pt>
                  <c:pt idx="3">
                    <c:v>0.03</c:v>
                  </c:pt>
                  <c:pt idx="4">
                    <c:v>0.04</c:v>
                  </c:pt>
                  <c:pt idx="5">
                    <c:v>0.02</c:v>
                  </c:pt>
                </c:numCache>
              </c:numRef>
            </c:plus>
            <c:minus>
              <c:numRef>
                <c:f>'Dissolved oxygen'!$F$5:$F$11</c:f>
                <c:numCache>
                  <c:formatCode>General</c:formatCode>
                  <c:ptCount val="7"/>
                  <c:pt idx="0">
                    <c:v>0.03</c:v>
                  </c:pt>
                  <c:pt idx="1">
                    <c:v>0.05</c:v>
                  </c:pt>
                  <c:pt idx="2">
                    <c:v>0.02</c:v>
                  </c:pt>
                  <c:pt idx="3">
                    <c:v>0.03</c:v>
                  </c:pt>
                  <c:pt idx="4">
                    <c:v>0.04</c:v>
                  </c:pt>
                  <c:pt idx="5">
                    <c:v>0.02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oxygen'!$A$5:$A$10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'Dissolved oxygen'!$D$5:$D$10</c:f>
              <c:numCache>
                <c:formatCode>General</c:formatCode>
                <c:ptCount val="6"/>
                <c:pt idx="0">
                  <c:v>10.15</c:v>
                </c:pt>
                <c:pt idx="1">
                  <c:v>10.039999999999999</c:v>
                </c:pt>
                <c:pt idx="2">
                  <c:v>9.9499999999999993</c:v>
                </c:pt>
                <c:pt idx="3">
                  <c:v>9.94</c:v>
                </c:pt>
                <c:pt idx="4">
                  <c:v>9.92</c:v>
                </c:pt>
                <c:pt idx="5">
                  <c:v>9.89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22-405B-82E8-9A6B7393295E}"/>
            </c:ext>
          </c:extLst>
        </c:ser>
        <c:ser>
          <c:idx val="1"/>
          <c:order val="1"/>
          <c:tx>
            <c:v>Scraped filter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'Dissolved oxygen'!$E$5:$E$11</c:f>
                <c:numCache>
                  <c:formatCode>General</c:formatCode>
                  <c:ptCount val="7"/>
                  <c:pt idx="0">
                    <c:v>0.04</c:v>
                  </c:pt>
                  <c:pt idx="1">
                    <c:v>0.03</c:v>
                  </c:pt>
                  <c:pt idx="2">
                    <c:v>0.05</c:v>
                  </c:pt>
                  <c:pt idx="3">
                    <c:v>0.04</c:v>
                  </c:pt>
                  <c:pt idx="4">
                    <c:v>0.02</c:v>
                  </c:pt>
                  <c:pt idx="5">
                    <c:v>0.04</c:v>
                  </c:pt>
                  <c:pt idx="6">
                    <c:v>0.03</c:v>
                  </c:pt>
                </c:numCache>
              </c:numRef>
            </c:plus>
            <c:minus>
              <c:numRef>
                <c:f>'Dissolved oxygen'!$E$5:$E$11</c:f>
                <c:numCache>
                  <c:formatCode>General</c:formatCode>
                  <c:ptCount val="7"/>
                  <c:pt idx="0">
                    <c:v>0.04</c:v>
                  </c:pt>
                  <c:pt idx="1">
                    <c:v>0.03</c:v>
                  </c:pt>
                  <c:pt idx="2">
                    <c:v>0.05</c:v>
                  </c:pt>
                  <c:pt idx="3">
                    <c:v>0.04</c:v>
                  </c:pt>
                  <c:pt idx="4">
                    <c:v>0.02</c:v>
                  </c:pt>
                  <c:pt idx="5">
                    <c:v>0.04</c:v>
                  </c:pt>
                  <c:pt idx="6">
                    <c:v>0.03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oxygen'!$B$5:$B$11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55</c:v>
                </c:pt>
                <c:pt idx="6">
                  <c:v>85</c:v>
                </c:pt>
              </c:numCache>
            </c:numRef>
          </c:xVal>
          <c:yVal>
            <c:numRef>
              <c:f>'Dissolved oxygen'!$C$5:$C$11</c:f>
              <c:numCache>
                <c:formatCode>General</c:formatCode>
                <c:ptCount val="7"/>
                <c:pt idx="0">
                  <c:v>10.14</c:v>
                </c:pt>
                <c:pt idx="1">
                  <c:v>10.02</c:v>
                </c:pt>
                <c:pt idx="2">
                  <c:v>9.9700000000000006</c:v>
                </c:pt>
                <c:pt idx="3">
                  <c:v>9.9499999999999993</c:v>
                </c:pt>
                <c:pt idx="4">
                  <c:v>9.9</c:v>
                </c:pt>
                <c:pt idx="5">
                  <c:v>9.93</c:v>
                </c:pt>
                <c:pt idx="6">
                  <c:v>9.9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AA-45CE-ACF2-E5C307010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902095"/>
        <c:axId val="946903535"/>
      </c:scatterChart>
      <c:valAx>
        <c:axId val="946902095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946903535"/>
        <c:crosses val="autoZero"/>
        <c:crossBetween val="midCat"/>
        <c:majorUnit val="20"/>
      </c:valAx>
      <c:valAx>
        <c:axId val="946903535"/>
        <c:scaling>
          <c:orientation val="minMax"/>
          <c:max val="10.5"/>
          <c:min val="9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 sz="12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Dissolved oxygen</a:t>
                </a:r>
                <a:r>
                  <a:rPr lang="nl-NL" sz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(mg/L)</a:t>
                </a:r>
                <a:endParaRPr lang="nl-NL" sz="12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946902095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8489296526553"/>
          <c:y val="0.13789110200567656"/>
          <c:w val="0.67028611899364599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Ammonium!$F$20:$F$25</c:f>
                <c:numCache>
                  <c:formatCode>General</c:formatCode>
                  <c:ptCount val="6"/>
                  <c:pt idx="0">
                    <c:v>2.9999999999999997E-4</c:v>
                  </c:pt>
                  <c:pt idx="1">
                    <c:v>6.9999999999999999E-4</c:v>
                  </c:pt>
                  <c:pt idx="2">
                    <c:v>5.0000000000000001E-4</c:v>
                  </c:pt>
                  <c:pt idx="3">
                    <c:v>2.9999999999999997E-4</c:v>
                  </c:pt>
                  <c:pt idx="4">
                    <c:v>5.9999999999999995E-4</c:v>
                  </c:pt>
                  <c:pt idx="5">
                    <c:v>6.3000000000000003E-4</c:v>
                  </c:pt>
                </c:numCache>
              </c:numRef>
            </c:plus>
            <c:minus>
              <c:numRef>
                <c:f>Ammonium!$F$20:$F$25</c:f>
                <c:numCache>
                  <c:formatCode>General</c:formatCode>
                  <c:ptCount val="6"/>
                  <c:pt idx="0">
                    <c:v>2.9999999999999997E-4</c:v>
                  </c:pt>
                  <c:pt idx="1">
                    <c:v>6.9999999999999999E-4</c:v>
                  </c:pt>
                  <c:pt idx="2">
                    <c:v>5.0000000000000001E-4</c:v>
                  </c:pt>
                  <c:pt idx="3">
                    <c:v>2.9999999999999997E-4</c:v>
                  </c:pt>
                  <c:pt idx="4">
                    <c:v>5.9999999999999995E-4</c:v>
                  </c:pt>
                  <c:pt idx="5">
                    <c:v>6.3000000000000003E-4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Ammonium!$B$20:$B$25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85</c:v>
                </c:pt>
              </c:numCache>
            </c:numRef>
          </c:xVal>
          <c:yVal>
            <c:numRef>
              <c:f>Ammonium!$E$20:$E$25</c:f>
              <c:numCache>
                <c:formatCode>0.000</c:formatCode>
                <c:ptCount val="6"/>
                <c:pt idx="0">
                  <c:v>7.7999999999999996E-3</c:v>
                </c:pt>
                <c:pt idx="1">
                  <c:v>7.6E-3</c:v>
                </c:pt>
                <c:pt idx="2">
                  <c:v>7.1000000000000004E-3</c:v>
                </c:pt>
                <c:pt idx="3">
                  <c:v>6.8999999999999999E-3</c:v>
                </c:pt>
                <c:pt idx="4">
                  <c:v>6.6E-3</c:v>
                </c:pt>
                <c:pt idx="5">
                  <c:v>6.4999999999999997E-3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F3-41F5-B43E-833EBEC1BC4F}"/>
            </c:ext>
          </c:extLst>
        </c:ser>
        <c:ser>
          <c:idx val="1"/>
          <c:order val="1"/>
          <c:tx>
            <c:v>Control filter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Ammonium!$D$20:$D$25</c:f>
                <c:numCache>
                  <c:formatCode>General</c:formatCode>
                  <c:ptCount val="6"/>
                  <c:pt idx="0">
                    <c:v>5.9999999999999995E-4</c:v>
                  </c:pt>
                  <c:pt idx="1">
                    <c:v>4.0000000000000002E-4</c:v>
                  </c:pt>
                  <c:pt idx="2">
                    <c:v>0</c:v>
                  </c:pt>
                  <c:pt idx="3">
                    <c:v>2.0000000000000001E-4</c:v>
                  </c:pt>
                  <c:pt idx="4">
                    <c:v>5.9999999999999995E-4</c:v>
                  </c:pt>
                  <c:pt idx="5">
                    <c:v>5.0000000000000001E-4</c:v>
                  </c:pt>
                </c:numCache>
              </c:numRef>
            </c:plus>
            <c:minus>
              <c:numRef>
                <c:f>Ammonium!$D$20:$D$25</c:f>
                <c:numCache>
                  <c:formatCode>General</c:formatCode>
                  <c:ptCount val="6"/>
                  <c:pt idx="0">
                    <c:v>5.9999999999999995E-4</c:v>
                  </c:pt>
                  <c:pt idx="1">
                    <c:v>4.0000000000000002E-4</c:v>
                  </c:pt>
                  <c:pt idx="2">
                    <c:v>0</c:v>
                  </c:pt>
                  <c:pt idx="3">
                    <c:v>2.0000000000000001E-4</c:v>
                  </c:pt>
                  <c:pt idx="4">
                    <c:v>5.9999999999999995E-4</c:v>
                  </c:pt>
                  <c:pt idx="5">
                    <c:v>5.0000000000000001E-4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Ammonium!$A$20:$A$25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Ammonium!$C$20:$C$25</c:f>
              <c:numCache>
                <c:formatCode>0.000</c:formatCode>
                <c:ptCount val="6"/>
                <c:pt idx="0">
                  <c:v>8.0000000000000002E-3</c:v>
                </c:pt>
                <c:pt idx="1">
                  <c:v>7.6E-3</c:v>
                </c:pt>
                <c:pt idx="2">
                  <c:v>7.4000000000000003E-3</c:v>
                </c:pt>
                <c:pt idx="3">
                  <c:v>7.1999999999999998E-3</c:v>
                </c:pt>
                <c:pt idx="4">
                  <c:v>7.3000000000000001E-3</c:v>
                </c:pt>
                <c:pt idx="5">
                  <c:v>6.7000000000000002E-3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F3-41F5-B43E-833EBEC1B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324087200"/>
        <c:axId val="32408432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S-NO3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>
                        <a:lumMod val="75000"/>
                      </a:schemeClr>
                    </a:solidFill>
                    <a:ln w="9525">
                      <a:solidFill>
                        <a:schemeClr val="accent4">
                          <a:lumMod val="5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Ammonium!$B$20:$B$25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5</c:v>
                      </c:pt>
                      <c:pt idx="2">
                        <c:v>15</c:v>
                      </c:pt>
                      <c:pt idx="3">
                        <c:v>25</c:v>
                      </c:pt>
                      <c:pt idx="4">
                        <c:v>35</c:v>
                      </c:pt>
                      <c:pt idx="5">
                        <c:v>85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Nitrate!$E$19:$E$24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1.53</c:v>
                      </c:pt>
                      <c:pt idx="1">
                        <c:v>1.42</c:v>
                      </c:pt>
                      <c:pt idx="2">
                        <c:v>1.37</c:v>
                      </c:pt>
                      <c:pt idx="3">
                        <c:v>1.47</c:v>
                      </c:pt>
                      <c:pt idx="4">
                        <c:v>1.54</c:v>
                      </c:pt>
                      <c:pt idx="5">
                        <c:v>1.53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0D62-478A-976F-97E3C1A6668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C-NO3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>
                        <a:lumMod val="20000"/>
                        <a:lumOff val="80000"/>
                      </a:schemeClr>
                    </a:solidFill>
                    <a:ln w="9525">
                      <a:solidFill>
                        <a:schemeClr val="accent4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Ammonium!$A$20:$A$25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15</c:v>
                      </c:pt>
                      <c:pt idx="2">
                        <c:v>25</c:v>
                      </c:pt>
                      <c:pt idx="3">
                        <c:v>35</c:v>
                      </c:pt>
                      <c:pt idx="4">
                        <c:v>55</c:v>
                      </c:pt>
                      <c:pt idx="5">
                        <c:v>80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Nitrate!$C$19:$C$24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1.5</c:v>
                      </c:pt>
                      <c:pt idx="1">
                        <c:v>1.41</c:v>
                      </c:pt>
                      <c:pt idx="2">
                        <c:v>1.44</c:v>
                      </c:pt>
                      <c:pt idx="3">
                        <c:v>1.48</c:v>
                      </c:pt>
                      <c:pt idx="4">
                        <c:v>1.55</c:v>
                      </c:pt>
                      <c:pt idx="5">
                        <c:v>1.52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D62-478A-976F-97E3C1A6668B}"/>
                  </c:ext>
                </c:extLst>
              </c15:ser>
            </c15:filteredScatterSeries>
          </c:ext>
        </c:extLst>
      </c:scatterChart>
      <c:valAx>
        <c:axId val="134470127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1.1000000000000003E-2"/>
          <c:min val="0"/>
        </c:scaling>
        <c:delete val="0"/>
        <c:axPos val="l"/>
        <c:numFmt formatCode="0.0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5.000000000000001E-3"/>
      </c:valAx>
      <c:valAx>
        <c:axId val="324084320"/>
        <c:scaling>
          <c:orientation val="minMax"/>
          <c:max val="2"/>
          <c:min val="0"/>
        </c:scaling>
        <c:delete val="1"/>
        <c:axPos val="r"/>
        <c:numFmt formatCode="0.0" sourceLinked="0"/>
        <c:majorTickMark val="in"/>
        <c:minorTickMark val="none"/>
        <c:tickLblPos val="nextTo"/>
        <c:crossAx val="324087200"/>
        <c:crosses val="max"/>
        <c:crossBetween val="midCat"/>
        <c:majorUnit val="0.5"/>
      </c:valAx>
      <c:valAx>
        <c:axId val="324087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4084320"/>
        <c:crosses val="autoZero"/>
        <c:crossBetween val="midCat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8489296526553"/>
          <c:y val="0.13789110200567656"/>
          <c:w val="0.69923299437616582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31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Ammonium!$F$7:$F$12</c:f>
                <c:numCache>
                  <c:formatCode>General</c:formatCode>
                  <c:ptCount val="6"/>
                  <c:pt idx="0">
                    <c:v>2.9999999999999997E-4</c:v>
                  </c:pt>
                  <c:pt idx="1">
                    <c:v>4.0000000000000002E-4</c:v>
                  </c:pt>
                  <c:pt idx="2">
                    <c:v>5.0000000000000001E-4</c:v>
                  </c:pt>
                  <c:pt idx="3">
                    <c:v>8.0000000000000004E-4</c:v>
                  </c:pt>
                  <c:pt idx="4">
                    <c:v>5.9999999999999995E-4</c:v>
                  </c:pt>
                  <c:pt idx="5">
                    <c:v>6.9999999999999999E-4</c:v>
                  </c:pt>
                </c:numCache>
              </c:numRef>
            </c:plus>
            <c:minus>
              <c:numRef>
                <c:f>Ammonium!$F$7:$F$12</c:f>
                <c:numCache>
                  <c:formatCode>General</c:formatCode>
                  <c:ptCount val="6"/>
                  <c:pt idx="0">
                    <c:v>2.9999999999999997E-4</c:v>
                  </c:pt>
                  <c:pt idx="1">
                    <c:v>4.0000000000000002E-4</c:v>
                  </c:pt>
                  <c:pt idx="2">
                    <c:v>5.0000000000000001E-4</c:v>
                  </c:pt>
                  <c:pt idx="3">
                    <c:v>8.0000000000000004E-4</c:v>
                  </c:pt>
                  <c:pt idx="4">
                    <c:v>5.9999999999999995E-4</c:v>
                  </c:pt>
                  <c:pt idx="5">
                    <c:v>6.9999999999999999E-4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Ammonium!$B$7:$B$12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 formatCode="0">
                  <c:v>35</c:v>
                </c:pt>
                <c:pt idx="4">
                  <c:v>55</c:v>
                </c:pt>
                <c:pt idx="5">
                  <c:v>95</c:v>
                </c:pt>
              </c:numCache>
            </c:numRef>
          </c:xVal>
          <c:yVal>
            <c:numRef>
              <c:f>Ammonium!$E$7:$E$12</c:f>
              <c:numCache>
                <c:formatCode>0.000</c:formatCode>
                <c:ptCount val="6"/>
                <c:pt idx="0">
                  <c:v>7.2500000000000004E-3</c:v>
                </c:pt>
                <c:pt idx="1">
                  <c:v>6.7999999999999996E-3</c:v>
                </c:pt>
                <c:pt idx="2">
                  <c:v>6.3E-3</c:v>
                </c:pt>
                <c:pt idx="3">
                  <c:v>6.7000000000000002E-3</c:v>
                </c:pt>
                <c:pt idx="4">
                  <c:v>5.8999999999999999E-3</c:v>
                </c:pt>
                <c:pt idx="5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7D-4D1C-AD42-FE9B66EC37A0}"/>
            </c:ext>
          </c:extLst>
        </c:ser>
        <c:ser>
          <c:idx val="1"/>
          <c:order val="1"/>
          <c:tx>
            <c:v>Control filter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bg1">
                  <a:lumMod val="95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Ammonium!$D$7:$D$12</c:f>
                <c:numCache>
                  <c:formatCode>General</c:formatCode>
                  <c:ptCount val="6"/>
                  <c:pt idx="0">
                    <c:v>6.9999999999999999E-4</c:v>
                  </c:pt>
                  <c:pt idx="1">
                    <c:v>5.9999999999999995E-4</c:v>
                  </c:pt>
                  <c:pt idx="2">
                    <c:v>5.0000000000000001E-4</c:v>
                  </c:pt>
                  <c:pt idx="3">
                    <c:v>8.0000000000000004E-4</c:v>
                  </c:pt>
                  <c:pt idx="4">
                    <c:v>5.9999999999999995E-4</c:v>
                  </c:pt>
                  <c:pt idx="5">
                    <c:v>6.9999999999999999E-4</c:v>
                  </c:pt>
                </c:numCache>
              </c:numRef>
            </c:plus>
            <c:minus>
              <c:numRef>
                <c:f>Ammonium!$D$7:$D$12</c:f>
                <c:numCache>
                  <c:formatCode>General</c:formatCode>
                  <c:ptCount val="6"/>
                  <c:pt idx="0">
                    <c:v>6.9999999999999999E-4</c:v>
                  </c:pt>
                  <c:pt idx="1">
                    <c:v>5.9999999999999995E-4</c:v>
                  </c:pt>
                  <c:pt idx="2">
                    <c:v>5.0000000000000001E-4</c:v>
                  </c:pt>
                  <c:pt idx="3">
                    <c:v>8.0000000000000004E-4</c:v>
                  </c:pt>
                  <c:pt idx="4">
                    <c:v>5.9999999999999995E-4</c:v>
                  </c:pt>
                  <c:pt idx="5">
                    <c:v>6.9999999999999999E-4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Ammonium!$A$7:$A$12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Ammonium!$C$7:$C$12</c:f>
              <c:numCache>
                <c:formatCode>0.000</c:formatCode>
                <c:ptCount val="6"/>
                <c:pt idx="0">
                  <c:v>7.1399999999999996E-3</c:v>
                </c:pt>
                <c:pt idx="1">
                  <c:v>6.8999999999999999E-3</c:v>
                </c:pt>
                <c:pt idx="2">
                  <c:v>6.4999999999999997E-3</c:v>
                </c:pt>
                <c:pt idx="3">
                  <c:v>6.1000000000000004E-3</c:v>
                </c:pt>
                <c:pt idx="4">
                  <c:v>6.3E-3</c:v>
                </c:pt>
                <c:pt idx="5">
                  <c:v>6.3200000000000001E-3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7D-4D1C-AD42-FE9B66EC3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114077216"/>
        <c:axId val="11407049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Scraped_NO3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>
                        <a:lumMod val="75000"/>
                      </a:schemeClr>
                    </a:solidFill>
                    <a:ln w="9525">
                      <a:solidFill>
                        <a:schemeClr val="accent4">
                          <a:lumMod val="5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Ammonium!$B$7:$B$12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15</c:v>
                      </c:pt>
                      <c:pt idx="2">
                        <c:v>25</c:v>
                      </c:pt>
                      <c:pt idx="3" formatCode="0">
                        <c:v>35</c:v>
                      </c:pt>
                      <c:pt idx="4">
                        <c:v>55</c:v>
                      </c:pt>
                      <c:pt idx="5">
                        <c:v>95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Nitrate!$E$6:$E$11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.00">
                        <c:v>1.58</c:v>
                      </c:pt>
                      <c:pt idx="1">
                        <c:v>1.51</c:v>
                      </c:pt>
                      <c:pt idx="2">
                        <c:v>1.4450000000000001</c:v>
                      </c:pt>
                      <c:pt idx="3" formatCode="0.00">
                        <c:v>1.53</c:v>
                      </c:pt>
                      <c:pt idx="4" formatCode="0.00">
                        <c:v>1.62</c:v>
                      </c:pt>
                      <c:pt idx="5" formatCode="0.00">
                        <c:v>1.58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91FD-4D23-8E05-E6ED337CB38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Control-NO3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>
                        <a:lumMod val="20000"/>
                        <a:lumOff val="80000"/>
                      </a:schemeClr>
                    </a:solidFill>
                    <a:ln w="9525">
                      <a:solidFill>
                        <a:schemeClr val="accent4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Ammonium!$A$7:$A$12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</c:v>
                      </c:pt>
                      <c:pt idx="1">
                        <c:v>15</c:v>
                      </c:pt>
                      <c:pt idx="2">
                        <c:v>25</c:v>
                      </c:pt>
                      <c:pt idx="3">
                        <c:v>35</c:v>
                      </c:pt>
                      <c:pt idx="4">
                        <c:v>55</c:v>
                      </c:pt>
                      <c:pt idx="5">
                        <c:v>80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Nitrate!$C$6:$C$11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1.56</c:v>
                      </c:pt>
                      <c:pt idx="1">
                        <c:v>1.42</c:v>
                      </c:pt>
                      <c:pt idx="2">
                        <c:v>1.48</c:v>
                      </c:pt>
                      <c:pt idx="3">
                        <c:v>1.54</c:v>
                      </c:pt>
                      <c:pt idx="4">
                        <c:v>1.6</c:v>
                      </c:pt>
                      <c:pt idx="5">
                        <c:v>1.58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91FD-4D23-8E05-E6ED337CB383}"/>
                  </c:ext>
                </c:extLst>
              </c15:ser>
            </c15:filteredScatterSeries>
          </c:ext>
        </c:extLst>
      </c:scatterChart>
      <c:valAx>
        <c:axId val="134470127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1.1000000000000003E-2"/>
          <c:min val="0"/>
        </c:scaling>
        <c:delete val="0"/>
        <c:axPos val="l"/>
        <c:numFmt formatCode="0.0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5.000000000000001E-3"/>
      </c:valAx>
      <c:valAx>
        <c:axId val="114070496"/>
        <c:scaling>
          <c:orientation val="minMax"/>
          <c:max val="2"/>
          <c:min val="0"/>
        </c:scaling>
        <c:delete val="1"/>
        <c:axPos val="r"/>
        <c:numFmt formatCode="0.0" sourceLinked="0"/>
        <c:majorTickMark val="in"/>
        <c:minorTickMark val="none"/>
        <c:tickLblPos val="nextTo"/>
        <c:crossAx val="114077216"/>
        <c:crosses val="max"/>
        <c:crossBetween val="midCat"/>
        <c:majorUnit val="0.5"/>
      </c:valAx>
      <c:valAx>
        <c:axId val="114077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070496"/>
        <c:crosses val="autoZero"/>
        <c:crossBetween val="midCat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328124435153502"/>
          <c:y val="9.1902181617249265E-2"/>
          <c:w val="0.6755448076966849"/>
          <c:h val="0.681480916273458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'[1]sand (3)'!$B$3</c:f>
              <c:strCache>
                <c:ptCount val="1"/>
                <c:pt idx="0">
                  <c:v>Scraped filter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'[1]sand (3)'!$C$4:$C$8</c:f>
                <c:numCache>
                  <c:formatCode>General</c:formatCode>
                  <c:ptCount val="5"/>
                  <c:pt idx="0">
                    <c:v>243559158.61038628</c:v>
                  </c:pt>
                  <c:pt idx="1">
                    <c:v>13569047.714073822</c:v>
                  </c:pt>
                  <c:pt idx="2">
                    <c:v>18704115.774488244</c:v>
                  </c:pt>
                  <c:pt idx="3">
                    <c:v>2890390.6800099141</c:v>
                  </c:pt>
                  <c:pt idx="4">
                    <c:v>37695192.656171955</c:v>
                  </c:pt>
                </c:numCache>
              </c:numRef>
            </c:plus>
            <c:minus>
              <c:numRef>
                <c:f>'[1]sand (3)'!$C$4:$C$8</c:f>
                <c:numCache>
                  <c:formatCode>General</c:formatCode>
                  <c:ptCount val="5"/>
                  <c:pt idx="0">
                    <c:v>243559158.61038628</c:v>
                  </c:pt>
                  <c:pt idx="1">
                    <c:v>13569047.714073822</c:v>
                  </c:pt>
                  <c:pt idx="2">
                    <c:v>18704115.774488244</c:v>
                  </c:pt>
                  <c:pt idx="3">
                    <c:v>2890390.6800099141</c:v>
                  </c:pt>
                  <c:pt idx="4">
                    <c:v>37695192.656171955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'[1]sand (3)'!$A$25:$A$28</c:f>
              <c:strCache>
                <c:ptCount val="4"/>
                <c:pt idx="0">
                  <c:v>0-2 cm</c:v>
                </c:pt>
                <c:pt idx="1">
                  <c:v>0-5 cm</c:v>
                </c:pt>
                <c:pt idx="2">
                  <c:v>10-15 cm</c:v>
                </c:pt>
                <c:pt idx="3">
                  <c:v>20-25 cm</c:v>
                </c:pt>
              </c:strCache>
            </c:strRef>
          </c:cat>
          <c:val>
            <c:numRef>
              <c:f>'[1]sand (3)'!$B$25:$B$28</c:f>
              <c:numCache>
                <c:formatCode>General</c:formatCode>
                <c:ptCount val="4"/>
                <c:pt idx="0">
                  <c:v>928343979.04534602</c:v>
                </c:pt>
                <c:pt idx="1">
                  <c:v>367608834.2441076</c:v>
                </c:pt>
                <c:pt idx="2">
                  <c:v>124043617.7621882</c:v>
                </c:pt>
                <c:pt idx="3">
                  <c:v>66727052.634289026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A3-4C19-BE9F-B752AC9EB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6"/>
        <c:overlap val="-27"/>
        <c:axId val="508133112"/>
        <c:axId val="508135272"/>
      </c:barChart>
      <c:catAx>
        <c:axId val="508133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Sand depth</a:t>
                </a:r>
              </a:p>
            </c:rich>
          </c:tx>
          <c:layout>
            <c:manualLayout>
              <c:xMode val="edge"/>
              <c:yMode val="edge"/>
              <c:x val="0.52172692514191177"/>
              <c:y val="0.90748522396220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08135272"/>
        <c:crosses val="autoZero"/>
        <c:auto val="1"/>
        <c:lblAlgn val="ctr"/>
        <c:lblOffset val="100"/>
        <c:noMultiLvlLbl val="0"/>
      </c:catAx>
      <c:valAx>
        <c:axId val="508135272"/>
        <c:scaling>
          <c:logBase val="10"/>
          <c:orientation val="minMax"/>
          <c:min val="100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16S rRNA gene copies/g wet sand</a:t>
                </a:r>
              </a:p>
            </c:rich>
          </c:tx>
          <c:layout>
            <c:manualLayout>
              <c:xMode val="edge"/>
              <c:yMode val="edge"/>
              <c:x val="2.5112545316030643E-2"/>
              <c:y val="0.115859179947983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E+00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08133112"/>
        <c:crosses val="autoZero"/>
        <c:crossBetween val="between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0603025100272112"/>
          <c:y val="0.12457400458831053"/>
          <c:w val="0.34302946507111992"/>
          <c:h val="7.36124169793240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8489296526553"/>
          <c:y val="0.13789110200567656"/>
          <c:w val="0.67028611899364599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5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Ammonium!$F$33:$F$38</c:f>
                <c:numCache>
                  <c:formatCode>General</c:formatCode>
                  <c:ptCount val="6"/>
                  <c:pt idx="0">
                    <c:v>2.9999999999999997E-4</c:v>
                  </c:pt>
                  <c:pt idx="1">
                    <c:v>5.0000000000000001E-4</c:v>
                  </c:pt>
                  <c:pt idx="2">
                    <c:v>5.0000000000000001E-4</c:v>
                  </c:pt>
                  <c:pt idx="3">
                    <c:v>4.0000000000000002E-4</c:v>
                  </c:pt>
                  <c:pt idx="4">
                    <c:v>5.9999999999999995E-4</c:v>
                  </c:pt>
                  <c:pt idx="5">
                    <c:v>5.9999999999999995E-4</c:v>
                  </c:pt>
                </c:numCache>
              </c:numRef>
            </c:plus>
            <c:minus>
              <c:numRef>
                <c:f>Ammonium!$F$33:$F$38</c:f>
                <c:numCache>
                  <c:formatCode>General</c:formatCode>
                  <c:ptCount val="6"/>
                  <c:pt idx="0">
                    <c:v>2.9999999999999997E-4</c:v>
                  </c:pt>
                  <c:pt idx="1">
                    <c:v>5.0000000000000001E-4</c:v>
                  </c:pt>
                  <c:pt idx="2">
                    <c:v>5.0000000000000001E-4</c:v>
                  </c:pt>
                  <c:pt idx="3">
                    <c:v>4.0000000000000002E-4</c:v>
                  </c:pt>
                  <c:pt idx="4">
                    <c:v>5.9999999999999995E-4</c:v>
                  </c:pt>
                  <c:pt idx="5">
                    <c:v>5.9999999999999995E-4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Ammonium!$B$20:$B$25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85</c:v>
                </c:pt>
              </c:numCache>
            </c:numRef>
          </c:xVal>
          <c:yVal>
            <c:numRef>
              <c:f>Ammonium!$E$33:$E$38</c:f>
              <c:numCache>
                <c:formatCode>0.000</c:formatCode>
                <c:ptCount val="6"/>
                <c:pt idx="0">
                  <c:v>6.4999999999999997E-3</c:v>
                </c:pt>
                <c:pt idx="1">
                  <c:v>6.4000000000000003E-3</c:v>
                </c:pt>
                <c:pt idx="2">
                  <c:v>5.7999999999999996E-3</c:v>
                </c:pt>
                <c:pt idx="3">
                  <c:v>5.8999999999999999E-3</c:v>
                </c:pt>
                <c:pt idx="4">
                  <c:v>5.7000000000000002E-3</c:v>
                </c:pt>
                <c:pt idx="5">
                  <c:v>5.7000000000000002E-3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59-45C5-A955-73493A0E8ADF}"/>
            </c:ext>
          </c:extLst>
        </c:ser>
        <c:ser>
          <c:idx val="1"/>
          <c:order val="1"/>
          <c:tx>
            <c:v>Control filter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Ammonium!$D$33:$D$38</c:f>
                <c:numCache>
                  <c:formatCode>General</c:formatCode>
                  <c:ptCount val="6"/>
                  <c:pt idx="0">
                    <c:v>5.9999999999999995E-4</c:v>
                  </c:pt>
                  <c:pt idx="1">
                    <c:v>5.9999999999999995E-4</c:v>
                  </c:pt>
                  <c:pt idx="2">
                    <c:v>5.6999999999999998E-4</c:v>
                  </c:pt>
                  <c:pt idx="3">
                    <c:v>5.4000000000000001E-4</c:v>
                  </c:pt>
                  <c:pt idx="4">
                    <c:v>5.5000000000000003E-4</c:v>
                  </c:pt>
                  <c:pt idx="5">
                    <c:v>5.4000000000000001E-4</c:v>
                  </c:pt>
                </c:numCache>
              </c:numRef>
            </c:plus>
            <c:minus>
              <c:numRef>
                <c:f>Ammonium!$D$33:$D$38</c:f>
                <c:numCache>
                  <c:formatCode>General</c:formatCode>
                  <c:ptCount val="6"/>
                  <c:pt idx="0">
                    <c:v>5.9999999999999995E-4</c:v>
                  </c:pt>
                  <c:pt idx="1">
                    <c:v>5.9999999999999995E-4</c:v>
                  </c:pt>
                  <c:pt idx="2">
                    <c:v>5.6999999999999998E-4</c:v>
                  </c:pt>
                  <c:pt idx="3">
                    <c:v>5.4000000000000001E-4</c:v>
                  </c:pt>
                  <c:pt idx="4">
                    <c:v>5.5000000000000003E-4</c:v>
                  </c:pt>
                  <c:pt idx="5">
                    <c:v>5.4000000000000001E-4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Ammonium!$A$20:$A$25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Ammonium!$C$33:$C$38</c:f>
              <c:numCache>
                <c:formatCode>0.000</c:formatCode>
                <c:ptCount val="6"/>
                <c:pt idx="0">
                  <c:v>6.1999999999999998E-3</c:v>
                </c:pt>
                <c:pt idx="1">
                  <c:v>6.1000000000000004E-3</c:v>
                </c:pt>
                <c:pt idx="2">
                  <c:v>5.5999999999999999E-3</c:v>
                </c:pt>
                <c:pt idx="3">
                  <c:v>5.1999999999999998E-3</c:v>
                </c:pt>
                <c:pt idx="4">
                  <c:v>5.7999999999999996E-3</c:v>
                </c:pt>
                <c:pt idx="5">
                  <c:v>5.4000000000000003E-3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59-45C5-A955-73493A0E8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1.1000000000000003E-2"/>
          <c:min val="0"/>
        </c:scaling>
        <c:delete val="0"/>
        <c:axPos val="l"/>
        <c:numFmt formatCode="0.0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5.000000000000001E-3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8489296526553"/>
          <c:y val="0.13789110200567656"/>
          <c:w val="0.67028611899364599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5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Ammonium!$F$45:$F$50</c:f>
                <c:numCache>
                  <c:formatCode>General</c:formatCode>
                  <c:ptCount val="6"/>
                  <c:pt idx="0">
                    <c:v>2.9999999999999997E-4</c:v>
                  </c:pt>
                  <c:pt idx="1">
                    <c:v>4.0000000000000002E-4</c:v>
                  </c:pt>
                  <c:pt idx="2">
                    <c:v>5.0000000000000001E-4</c:v>
                  </c:pt>
                  <c:pt idx="3">
                    <c:v>4.0000000000000002E-4</c:v>
                  </c:pt>
                  <c:pt idx="4">
                    <c:v>4.0000000000000002E-4</c:v>
                  </c:pt>
                  <c:pt idx="5">
                    <c:v>4.0000000000000002E-4</c:v>
                  </c:pt>
                </c:numCache>
              </c:numRef>
            </c:plus>
            <c:minus>
              <c:numRef>
                <c:f>Ammonium!$F$45:$F$50</c:f>
                <c:numCache>
                  <c:formatCode>General</c:formatCode>
                  <c:ptCount val="6"/>
                  <c:pt idx="0">
                    <c:v>2.9999999999999997E-4</c:v>
                  </c:pt>
                  <c:pt idx="1">
                    <c:v>4.0000000000000002E-4</c:v>
                  </c:pt>
                  <c:pt idx="2">
                    <c:v>5.0000000000000001E-4</c:v>
                  </c:pt>
                  <c:pt idx="3">
                    <c:v>4.0000000000000002E-4</c:v>
                  </c:pt>
                  <c:pt idx="4">
                    <c:v>4.0000000000000002E-4</c:v>
                  </c:pt>
                  <c:pt idx="5">
                    <c:v>4.0000000000000002E-4</c:v>
                  </c:pt>
                </c:numCache>
              </c:numRef>
            </c:minus>
            <c:spPr>
              <a:noFill/>
              <a:ln w="3175" cap="flat" cmpd="sng" algn="ctr">
                <a:solidFill>
                  <a:schemeClr val="accent6">
                    <a:lumMod val="7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Ammonium!$B$20:$B$25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85</c:v>
                </c:pt>
              </c:numCache>
            </c:numRef>
          </c:xVal>
          <c:yVal>
            <c:numRef>
              <c:f>Ammonium!$E$45:$E$50</c:f>
              <c:numCache>
                <c:formatCode>0.000</c:formatCode>
                <c:ptCount val="6"/>
                <c:pt idx="0">
                  <c:v>7.6E-3</c:v>
                </c:pt>
                <c:pt idx="1">
                  <c:v>7.4000000000000003E-3</c:v>
                </c:pt>
                <c:pt idx="2">
                  <c:v>7.4000000000000003E-3</c:v>
                </c:pt>
                <c:pt idx="3">
                  <c:v>6.7999999999999996E-3</c:v>
                </c:pt>
                <c:pt idx="4">
                  <c:v>6.4999999999999997E-3</c:v>
                </c:pt>
                <c:pt idx="5">
                  <c:v>6.6E-3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00-4E4F-8DF6-F015850ECA3D}"/>
            </c:ext>
          </c:extLst>
        </c:ser>
        <c:ser>
          <c:idx val="1"/>
          <c:order val="1"/>
          <c:tx>
            <c:v>Control filter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Ammonium!$D$45:$D$50</c:f>
                <c:numCache>
                  <c:formatCode>General</c:formatCode>
                  <c:ptCount val="6"/>
                  <c:pt idx="0">
                    <c:v>5.9999999999999995E-4</c:v>
                  </c:pt>
                  <c:pt idx="1">
                    <c:v>4.0000000000000002E-4</c:v>
                  </c:pt>
                  <c:pt idx="2">
                    <c:v>5.9999999999999995E-4</c:v>
                  </c:pt>
                  <c:pt idx="3">
                    <c:v>4.0000000000000002E-4</c:v>
                  </c:pt>
                  <c:pt idx="4">
                    <c:v>2.9999999999999997E-4</c:v>
                  </c:pt>
                  <c:pt idx="5">
                    <c:v>5.9999999999999995E-4</c:v>
                  </c:pt>
                </c:numCache>
              </c:numRef>
            </c:plus>
            <c:minus>
              <c:numRef>
                <c:f>Ammonium!$D$45:$D$50</c:f>
                <c:numCache>
                  <c:formatCode>General</c:formatCode>
                  <c:ptCount val="6"/>
                  <c:pt idx="0">
                    <c:v>5.9999999999999995E-4</c:v>
                  </c:pt>
                  <c:pt idx="1">
                    <c:v>4.0000000000000002E-4</c:v>
                  </c:pt>
                  <c:pt idx="2">
                    <c:v>5.9999999999999995E-4</c:v>
                  </c:pt>
                  <c:pt idx="3">
                    <c:v>4.0000000000000002E-4</c:v>
                  </c:pt>
                  <c:pt idx="4">
                    <c:v>2.9999999999999997E-4</c:v>
                  </c:pt>
                  <c:pt idx="5">
                    <c:v>5.9999999999999995E-4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Ammonium!$A$20:$A$25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Ammonium!$C$45:$C$50</c:f>
              <c:numCache>
                <c:formatCode>0.000</c:formatCode>
                <c:ptCount val="6"/>
                <c:pt idx="0">
                  <c:v>7.9000000000000008E-3</c:v>
                </c:pt>
                <c:pt idx="1">
                  <c:v>7.6E-3</c:v>
                </c:pt>
                <c:pt idx="2">
                  <c:v>7.1999999999999998E-3</c:v>
                </c:pt>
                <c:pt idx="3">
                  <c:v>7.3000000000000001E-3</c:v>
                </c:pt>
                <c:pt idx="4">
                  <c:v>6.8999999999999999E-3</c:v>
                </c:pt>
                <c:pt idx="5">
                  <c:v>6.4999999999999997E-3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00-4E4F-8DF6-F015850EC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1.1000000000000003E-2"/>
          <c:min val="0"/>
        </c:scaling>
        <c:delete val="0"/>
        <c:axPos val="l"/>
        <c:numFmt formatCode="0.0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5.000000000000001E-3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8489296526553"/>
          <c:y val="0.13789110200567656"/>
          <c:w val="0.67028611899364599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5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Ammonium!$F$58:$F$63</c:f>
                <c:numCache>
                  <c:formatCode>General</c:formatCode>
                  <c:ptCount val="6"/>
                  <c:pt idx="0">
                    <c:v>5.0000000000000001E-4</c:v>
                  </c:pt>
                  <c:pt idx="1">
                    <c:v>4.0000000000000002E-4</c:v>
                  </c:pt>
                  <c:pt idx="2">
                    <c:v>5.9999999999999995E-4</c:v>
                  </c:pt>
                  <c:pt idx="3">
                    <c:v>4.6000000000000001E-4</c:v>
                  </c:pt>
                  <c:pt idx="4">
                    <c:v>4.0000000000000002E-4</c:v>
                  </c:pt>
                  <c:pt idx="5">
                    <c:v>5.0000000000000001E-4</c:v>
                  </c:pt>
                </c:numCache>
              </c:numRef>
            </c:plus>
            <c:minus>
              <c:numRef>
                <c:f>Ammonium!$F$58:$F$63</c:f>
                <c:numCache>
                  <c:formatCode>General</c:formatCode>
                  <c:ptCount val="6"/>
                  <c:pt idx="0">
                    <c:v>5.0000000000000001E-4</c:v>
                  </c:pt>
                  <c:pt idx="1">
                    <c:v>4.0000000000000002E-4</c:v>
                  </c:pt>
                  <c:pt idx="2">
                    <c:v>5.9999999999999995E-4</c:v>
                  </c:pt>
                  <c:pt idx="3">
                    <c:v>4.6000000000000001E-4</c:v>
                  </c:pt>
                  <c:pt idx="4">
                    <c:v>4.0000000000000002E-4</c:v>
                  </c:pt>
                  <c:pt idx="5">
                    <c:v>5.0000000000000001E-4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Ammonium!$B$20:$B$25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85</c:v>
                </c:pt>
              </c:numCache>
            </c:numRef>
          </c:xVal>
          <c:yVal>
            <c:numRef>
              <c:f>Ammonium!$E$58:$E$63</c:f>
              <c:numCache>
                <c:formatCode>0.000</c:formatCode>
                <c:ptCount val="6"/>
                <c:pt idx="0">
                  <c:v>6.3E-3</c:v>
                </c:pt>
                <c:pt idx="1">
                  <c:v>6.1000000000000004E-3</c:v>
                </c:pt>
                <c:pt idx="2">
                  <c:v>5.7999999999999996E-3</c:v>
                </c:pt>
                <c:pt idx="3">
                  <c:v>5.5999999999999999E-3</c:v>
                </c:pt>
                <c:pt idx="4">
                  <c:v>5.5999999999999999E-3</c:v>
                </c:pt>
                <c:pt idx="5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E0-40FE-9AE6-BED25338D614}"/>
            </c:ext>
          </c:extLst>
        </c:ser>
        <c:ser>
          <c:idx val="1"/>
          <c:order val="1"/>
          <c:tx>
            <c:v>Control filter</c:v>
          </c:tx>
          <c:spPr>
            <a:ln w="31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Ammonium!$D$58:$D$63</c:f>
                <c:numCache>
                  <c:formatCode>General</c:formatCode>
                  <c:ptCount val="6"/>
                  <c:pt idx="0">
                    <c:v>6.9999999999999999E-4</c:v>
                  </c:pt>
                  <c:pt idx="1">
                    <c:v>4.0000000000000002E-4</c:v>
                  </c:pt>
                  <c:pt idx="2">
                    <c:v>5.0000000000000001E-4</c:v>
                  </c:pt>
                  <c:pt idx="3">
                    <c:v>5.4000000000000001E-4</c:v>
                  </c:pt>
                  <c:pt idx="4">
                    <c:v>5.9999999999999995E-4</c:v>
                  </c:pt>
                  <c:pt idx="5">
                    <c:v>2.9999999999999997E-4</c:v>
                  </c:pt>
                </c:numCache>
              </c:numRef>
            </c:plus>
            <c:minus>
              <c:numRef>
                <c:f>Ammonium!$D$58:$D$63</c:f>
                <c:numCache>
                  <c:formatCode>General</c:formatCode>
                  <c:ptCount val="6"/>
                  <c:pt idx="0">
                    <c:v>6.9999999999999999E-4</c:v>
                  </c:pt>
                  <c:pt idx="1">
                    <c:v>4.0000000000000002E-4</c:v>
                  </c:pt>
                  <c:pt idx="2">
                    <c:v>5.0000000000000001E-4</c:v>
                  </c:pt>
                  <c:pt idx="3">
                    <c:v>5.4000000000000001E-4</c:v>
                  </c:pt>
                  <c:pt idx="4">
                    <c:v>5.9999999999999995E-4</c:v>
                  </c:pt>
                  <c:pt idx="5">
                    <c:v>2.9999999999999997E-4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Ammonium!$A$20:$A$25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Ammonium!$C$58:$C$63</c:f>
              <c:numCache>
                <c:formatCode>0.000</c:formatCode>
                <c:ptCount val="6"/>
                <c:pt idx="0">
                  <c:v>5.7999999999999996E-3</c:v>
                </c:pt>
                <c:pt idx="1">
                  <c:v>5.5999999999999999E-3</c:v>
                </c:pt>
                <c:pt idx="2">
                  <c:v>5.4000000000000003E-3</c:v>
                </c:pt>
                <c:pt idx="3">
                  <c:v>5.4000000000000003E-3</c:v>
                </c:pt>
                <c:pt idx="4">
                  <c:v>4.8999999999999998E-3</c:v>
                </c:pt>
                <c:pt idx="5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E0-40FE-9AE6-BED25338D6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bg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1.1000000000000003E-2"/>
          <c:min val="0"/>
        </c:scaling>
        <c:delete val="0"/>
        <c:axPos val="l"/>
        <c:numFmt formatCode="0.0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5.000000000000001E-3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8489296526553"/>
          <c:y val="0.13789110200567656"/>
          <c:w val="0.67028611899364599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31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rgbClr val="C00000"/>
              </a:solidFill>
              <a:ln w="12700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Nitrate!$F$6:$F$11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0.04</c:v>
                  </c:pt>
                  <c:pt idx="2">
                    <c:v>0.03</c:v>
                  </c:pt>
                  <c:pt idx="3">
                    <c:v>0.05</c:v>
                  </c:pt>
                  <c:pt idx="4">
                    <c:v>0.03</c:v>
                  </c:pt>
                  <c:pt idx="5">
                    <c:v>0.04</c:v>
                  </c:pt>
                </c:numCache>
              </c:numRef>
            </c:plus>
            <c:minus>
              <c:numRef>
                <c:f>Nitrate!$F$6:$F$11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0.04</c:v>
                  </c:pt>
                  <c:pt idx="2">
                    <c:v>0.03</c:v>
                  </c:pt>
                  <c:pt idx="3">
                    <c:v>0.05</c:v>
                  </c:pt>
                  <c:pt idx="4">
                    <c:v>0.03</c:v>
                  </c:pt>
                  <c:pt idx="5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carbon'!$B$4:$B$9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 formatCode="0">
                  <c:v>25</c:v>
                </c:pt>
                <c:pt idx="4">
                  <c:v>55</c:v>
                </c:pt>
                <c:pt idx="5">
                  <c:v>95</c:v>
                </c:pt>
              </c:numCache>
            </c:numRef>
          </c:xVal>
          <c:yVal>
            <c:numRef>
              <c:f>Nitrate!$E$6:$E$11</c:f>
              <c:numCache>
                <c:formatCode>General</c:formatCode>
                <c:ptCount val="6"/>
                <c:pt idx="0" formatCode="0.00">
                  <c:v>1.58</c:v>
                </c:pt>
                <c:pt idx="1">
                  <c:v>1.51</c:v>
                </c:pt>
                <c:pt idx="2">
                  <c:v>1.4450000000000001</c:v>
                </c:pt>
                <c:pt idx="3" formatCode="0.00">
                  <c:v>1.53</c:v>
                </c:pt>
                <c:pt idx="4" formatCode="0.00">
                  <c:v>1.62</c:v>
                </c:pt>
                <c:pt idx="5" formatCode="0.00">
                  <c:v>1.58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6C-467C-9E69-7DBCD4C54E13}"/>
            </c:ext>
          </c:extLst>
        </c:ser>
        <c:ser>
          <c:idx val="1"/>
          <c:order val="1"/>
          <c:tx>
            <c:v>Control filter</c:v>
          </c:tx>
          <c:spPr>
            <a:ln w="31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Nitrate!$D$6:$D$11</c:f>
                <c:numCache>
                  <c:formatCode>General</c:formatCode>
                  <c:ptCount val="6"/>
                  <c:pt idx="0">
                    <c:v>0.03</c:v>
                  </c:pt>
                  <c:pt idx="1">
                    <c:v>0.04</c:v>
                  </c:pt>
                  <c:pt idx="2">
                    <c:v>0.05</c:v>
                  </c:pt>
                  <c:pt idx="3">
                    <c:v>0.05</c:v>
                  </c:pt>
                  <c:pt idx="4">
                    <c:v>0.06</c:v>
                  </c:pt>
                  <c:pt idx="5">
                    <c:v>0.04</c:v>
                  </c:pt>
                </c:numCache>
              </c:numRef>
            </c:plus>
            <c:minus>
              <c:numRef>
                <c:f>Nitrate!$D$6:$D$11</c:f>
                <c:numCache>
                  <c:formatCode>General</c:formatCode>
                  <c:ptCount val="6"/>
                  <c:pt idx="0">
                    <c:v>0.03</c:v>
                  </c:pt>
                  <c:pt idx="1">
                    <c:v>0.04</c:v>
                  </c:pt>
                  <c:pt idx="2">
                    <c:v>0.05</c:v>
                  </c:pt>
                  <c:pt idx="3">
                    <c:v>0.05</c:v>
                  </c:pt>
                  <c:pt idx="4">
                    <c:v>0.06</c:v>
                  </c:pt>
                  <c:pt idx="5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'Dissolved organic carbon'!$A$4:$A$9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Nitrate!$C$6:$C$11</c:f>
              <c:numCache>
                <c:formatCode>General</c:formatCode>
                <c:ptCount val="6"/>
                <c:pt idx="0">
                  <c:v>1.56</c:v>
                </c:pt>
                <c:pt idx="1">
                  <c:v>1.42</c:v>
                </c:pt>
                <c:pt idx="2">
                  <c:v>1.48</c:v>
                </c:pt>
                <c:pt idx="3">
                  <c:v>1.54</c:v>
                </c:pt>
                <c:pt idx="4">
                  <c:v>1.6</c:v>
                </c:pt>
                <c:pt idx="5">
                  <c:v>1.58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6C-467C-9E69-7DBCD4C54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2"/>
          <c:min val="0"/>
        </c:scaling>
        <c:delete val="0"/>
        <c:axPos val="l"/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8489296526553"/>
          <c:y val="0.13789110200567656"/>
          <c:w val="0.67028611899364599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3175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rgbClr val="C00000"/>
              </a:solidFill>
              <a:ln w="12700">
                <a:solidFill>
                  <a:srgbClr val="C00000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Nitrate!$F$19:$F$24</c:f>
                <c:numCache>
                  <c:formatCode>General</c:formatCode>
                  <c:ptCount val="6"/>
                  <c:pt idx="0">
                    <c:v>0.05</c:v>
                  </c:pt>
                  <c:pt idx="1">
                    <c:v>0.02</c:v>
                  </c:pt>
                  <c:pt idx="2">
                    <c:v>0.06</c:v>
                  </c:pt>
                  <c:pt idx="3">
                    <c:v>0.03</c:v>
                  </c:pt>
                  <c:pt idx="4">
                    <c:v>0.05</c:v>
                  </c:pt>
                  <c:pt idx="5">
                    <c:v>0.02</c:v>
                  </c:pt>
                </c:numCache>
              </c:numRef>
            </c:plus>
            <c:minus>
              <c:numRef>
                <c:f>Nitrate!$F$19:$F$24</c:f>
                <c:numCache>
                  <c:formatCode>General</c:formatCode>
                  <c:ptCount val="6"/>
                  <c:pt idx="0">
                    <c:v>0.05</c:v>
                  </c:pt>
                  <c:pt idx="1">
                    <c:v>0.02</c:v>
                  </c:pt>
                  <c:pt idx="2">
                    <c:v>0.06</c:v>
                  </c:pt>
                  <c:pt idx="3">
                    <c:v>0.03</c:v>
                  </c:pt>
                  <c:pt idx="4">
                    <c:v>0.05</c:v>
                  </c:pt>
                  <c:pt idx="5">
                    <c:v>0.02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Nitrate!$B$19:$B$24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85</c:v>
                </c:pt>
              </c:numCache>
            </c:numRef>
          </c:xVal>
          <c:yVal>
            <c:numRef>
              <c:f>Nitrate!$E$19:$E$24</c:f>
              <c:numCache>
                <c:formatCode>0.00</c:formatCode>
                <c:ptCount val="6"/>
                <c:pt idx="0">
                  <c:v>1.53</c:v>
                </c:pt>
                <c:pt idx="1">
                  <c:v>1.42</c:v>
                </c:pt>
                <c:pt idx="2">
                  <c:v>1.37</c:v>
                </c:pt>
                <c:pt idx="3">
                  <c:v>1.47</c:v>
                </c:pt>
                <c:pt idx="4">
                  <c:v>1.54</c:v>
                </c:pt>
                <c:pt idx="5">
                  <c:v>1.53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A4-47B1-8388-E8871EB9A234}"/>
            </c:ext>
          </c:extLst>
        </c:ser>
        <c:ser>
          <c:idx val="1"/>
          <c:order val="1"/>
          <c:tx>
            <c:v>Control filter</c:v>
          </c:tx>
          <c:spPr>
            <a:ln w="6350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Nitrate!$D$19:$D$24</c:f>
                <c:numCache>
                  <c:formatCode>General</c:formatCode>
                  <c:ptCount val="6"/>
                  <c:pt idx="0">
                    <c:v>4.9497474683058366E-2</c:v>
                  </c:pt>
                  <c:pt idx="1">
                    <c:v>0.02</c:v>
                  </c:pt>
                  <c:pt idx="2">
                    <c:v>0.03</c:v>
                  </c:pt>
                  <c:pt idx="3">
                    <c:v>7.0000000000000007E-2</c:v>
                  </c:pt>
                  <c:pt idx="4">
                    <c:v>0.02</c:v>
                  </c:pt>
                  <c:pt idx="5">
                    <c:v>0.04</c:v>
                  </c:pt>
                </c:numCache>
              </c:numRef>
            </c:plus>
            <c:minus>
              <c:numRef>
                <c:f>Nitrate!$D$19:$D$24</c:f>
                <c:numCache>
                  <c:formatCode>General</c:formatCode>
                  <c:ptCount val="6"/>
                  <c:pt idx="0">
                    <c:v>4.9497474683058366E-2</c:v>
                  </c:pt>
                  <c:pt idx="1">
                    <c:v>0.02</c:v>
                  </c:pt>
                  <c:pt idx="2">
                    <c:v>0.03</c:v>
                  </c:pt>
                  <c:pt idx="3">
                    <c:v>7.0000000000000007E-2</c:v>
                  </c:pt>
                  <c:pt idx="4">
                    <c:v>0.02</c:v>
                  </c:pt>
                  <c:pt idx="5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Nitrate!$A$19:$A$24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Nitrate!$C$19:$C$24</c:f>
              <c:numCache>
                <c:formatCode>0.00</c:formatCode>
                <c:ptCount val="6"/>
                <c:pt idx="0">
                  <c:v>1.5</c:v>
                </c:pt>
                <c:pt idx="1">
                  <c:v>1.41</c:v>
                </c:pt>
                <c:pt idx="2">
                  <c:v>1.44</c:v>
                </c:pt>
                <c:pt idx="3">
                  <c:v>1.48</c:v>
                </c:pt>
                <c:pt idx="4">
                  <c:v>1.55</c:v>
                </c:pt>
                <c:pt idx="5">
                  <c:v>1.52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A4-47B1-8388-E8871EB9A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1"/>
        <c:axPos val="b"/>
        <c:numFmt formatCode="General" sourceLinked="1"/>
        <c:majorTickMark val="in"/>
        <c:minorTickMark val="none"/>
        <c:tickLblPos val="nextTo"/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2"/>
          <c:min val="0"/>
        </c:scaling>
        <c:delete val="0"/>
        <c:axPos val="l"/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8489296526553"/>
          <c:y val="0.13789110200567656"/>
          <c:w val="0.67028611899364599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3175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rgbClr val="C00000"/>
              </a:solidFill>
              <a:ln w="12700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Nitrate!$F$32:$F$37</c:f>
                <c:numCache>
                  <c:formatCode>General</c:formatCode>
                  <c:ptCount val="6"/>
                  <c:pt idx="0">
                    <c:v>0.01</c:v>
                  </c:pt>
                  <c:pt idx="1">
                    <c:v>0.03</c:v>
                  </c:pt>
                  <c:pt idx="2">
                    <c:v>0.02</c:v>
                  </c:pt>
                  <c:pt idx="3">
                    <c:v>0.05</c:v>
                  </c:pt>
                  <c:pt idx="4">
                    <c:v>0.08</c:v>
                  </c:pt>
                  <c:pt idx="5">
                    <c:v>0.06</c:v>
                  </c:pt>
                </c:numCache>
              </c:numRef>
            </c:plus>
            <c:minus>
              <c:numRef>
                <c:f>Nitrate!$F$32:$F$37</c:f>
                <c:numCache>
                  <c:formatCode>General</c:formatCode>
                  <c:ptCount val="6"/>
                  <c:pt idx="0">
                    <c:v>0.01</c:v>
                  </c:pt>
                  <c:pt idx="1">
                    <c:v>0.03</c:v>
                  </c:pt>
                  <c:pt idx="2">
                    <c:v>0.02</c:v>
                  </c:pt>
                  <c:pt idx="3">
                    <c:v>0.05</c:v>
                  </c:pt>
                  <c:pt idx="4">
                    <c:v>0.08</c:v>
                  </c:pt>
                  <c:pt idx="5">
                    <c:v>0.06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Nitrate!$B$19:$B$24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85</c:v>
                </c:pt>
              </c:numCache>
            </c:numRef>
          </c:xVal>
          <c:yVal>
            <c:numRef>
              <c:f>Nitrate!$E$32:$E$37</c:f>
              <c:numCache>
                <c:formatCode>0.00</c:formatCode>
                <c:ptCount val="6"/>
                <c:pt idx="0">
                  <c:v>1.47</c:v>
                </c:pt>
                <c:pt idx="1">
                  <c:v>1.31</c:v>
                </c:pt>
                <c:pt idx="2">
                  <c:v>1.32</c:v>
                </c:pt>
                <c:pt idx="3">
                  <c:v>1.48</c:v>
                </c:pt>
                <c:pt idx="4">
                  <c:v>1.5</c:v>
                </c:pt>
                <c:pt idx="5">
                  <c:v>1.52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6C-4E46-AC6B-5311C8BADC5F}"/>
            </c:ext>
          </c:extLst>
        </c:ser>
        <c:ser>
          <c:idx val="1"/>
          <c:order val="1"/>
          <c:tx>
            <c:v>Control filter</c:v>
          </c:tx>
          <c:spPr>
            <a:ln w="3175" cap="rnd">
              <a:solidFill>
                <a:srgbClr val="C00000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'Dissolved organic carbon'!$A$4:$A$9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Nitrate!$C$32:$C$37</c:f>
              <c:numCache>
                <c:formatCode>0.00</c:formatCode>
                <c:ptCount val="6"/>
                <c:pt idx="0">
                  <c:v>1.41</c:v>
                </c:pt>
                <c:pt idx="1">
                  <c:v>1.37</c:v>
                </c:pt>
                <c:pt idx="2">
                  <c:v>1.33</c:v>
                </c:pt>
                <c:pt idx="3">
                  <c:v>1.45</c:v>
                </c:pt>
                <c:pt idx="4">
                  <c:v>1.5</c:v>
                </c:pt>
                <c:pt idx="5">
                  <c:v>1.53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6C-4E46-AC6B-5311C8BAD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1"/>
        <c:axPos val="b"/>
        <c:numFmt formatCode="General" sourceLinked="1"/>
        <c:majorTickMark val="in"/>
        <c:minorTickMark val="none"/>
        <c:tickLblPos val="nextTo"/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2"/>
          <c:min val="0"/>
        </c:scaling>
        <c:delete val="0"/>
        <c:axPos val="l"/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8489296526553"/>
          <c:y val="0.13789110200567656"/>
          <c:w val="0.67028611899364599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31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rgbClr val="C00000"/>
              </a:solidFill>
              <a:ln w="12700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Nitrate!$F$44:$F$49</c:f>
                <c:numCache>
                  <c:formatCode>General</c:formatCode>
                  <c:ptCount val="6"/>
                  <c:pt idx="0">
                    <c:v>0.03</c:v>
                  </c:pt>
                  <c:pt idx="1">
                    <c:v>0.04</c:v>
                  </c:pt>
                  <c:pt idx="2">
                    <c:v>0.02</c:v>
                  </c:pt>
                  <c:pt idx="3">
                    <c:v>0.05</c:v>
                  </c:pt>
                  <c:pt idx="4">
                    <c:v>7.0000000000000007E-2</c:v>
                  </c:pt>
                  <c:pt idx="5">
                    <c:v>0.04</c:v>
                  </c:pt>
                </c:numCache>
              </c:numRef>
            </c:plus>
            <c:minus>
              <c:numRef>
                <c:f>Nitrate!$F$44:$F$50</c:f>
                <c:numCache>
                  <c:formatCode>General</c:formatCode>
                  <c:ptCount val="7"/>
                  <c:pt idx="0">
                    <c:v>0.03</c:v>
                  </c:pt>
                  <c:pt idx="1">
                    <c:v>0.04</c:v>
                  </c:pt>
                  <c:pt idx="2">
                    <c:v>0.02</c:v>
                  </c:pt>
                  <c:pt idx="3">
                    <c:v>0.05</c:v>
                  </c:pt>
                  <c:pt idx="4">
                    <c:v>7.0000000000000007E-2</c:v>
                  </c:pt>
                  <c:pt idx="5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Nitrate!$B$44:$B$49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85</c:v>
                </c:pt>
              </c:numCache>
            </c:numRef>
          </c:xVal>
          <c:yVal>
            <c:numRef>
              <c:f>Nitrate!$E$44:$E$49</c:f>
              <c:numCache>
                <c:formatCode>General</c:formatCode>
                <c:ptCount val="6"/>
                <c:pt idx="0" formatCode="0.00">
                  <c:v>1.43</c:v>
                </c:pt>
                <c:pt idx="1">
                  <c:v>1.33</c:v>
                </c:pt>
                <c:pt idx="2">
                  <c:v>1.31</c:v>
                </c:pt>
                <c:pt idx="3" formatCode="0.00">
                  <c:v>1.45</c:v>
                </c:pt>
                <c:pt idx="4" formatCode="0.00">
                  <c:v>1.49</c:v>
                </c:pt>
                <c:pt idx="5" formatCode="0.00">
                  <c:v>1.55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11-422D-9C64-F472B2B3E961}"/>
            </c:ext>
          </c:extLst>
        </c:ser>
        <c:ser>
          <c:idx val="1"/>
          <c:order val="1"/>
          <c:tx>
            <c:v>Control filter</c:v>
          </c:tx>
          <c:spPr>
            <a:ln w="31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Nitrate!$A$44:$A$49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Nitrate!$C$44:$C$49</c:f>
              <c:numCache>
                <c:formatCode>General</c:formatCode>
                <c:ptCount val="6"/>
                <c:pt idx="0">
                  <c:v>1.48</c:v>
                </c:pt>
                <c:pt idx="1">
                  <c:v>1.32</c:v>
                </c:pt>
                <c:pt idx="2">
                  <c:v>1.34</c:v>
                </c:pt>
                <c:pt idx="3">
                  <c:v>1.41</c:v>
                </c:pt>
                <c:pt idx="4">
                  <c:v>1.54</c:v>
                </c:pt>
                <c:pt idx="5">
                  <c:v>1.53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11-422D-9C64-F472B2B3E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1"/>
        <c:axPos val="b"/>
        <c:numFmt formatCode="General" sourceLinked="1"/>
        <c:majorTickMark val="in"/>
        <c:minorTickMark val="none"/>
        <c:tickLblPos val="nextTo"/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2"/>
          <c:min val="0"/>
        </c:scaling>
        <c:delete val="0"/>
        <c:axPos val="l"/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08489296526553"/>
          <c:y val="0.13789110200567656"/>
          <c:w val="0.67028611899364599"/>
          <c:h val="0.63233388198687746"/>
        </c:manualLayout>
      </c:layout>
      <c:scatterChart>
        <c:scatterStyle val="lineMarker"/>
        <c:varyColors val="0"/>
        <c:ser>
          <c:idx val="0"/>
          <c:order val="0"/>
          <c:tx>
            <c:v>Scraped filter</c:v>
          </c:tx>
          <c:spPr>
            <a:ln w="31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rgbClr val="C00000"/>
              </a:solidFill>
              <a:ln w="12700">
                <a:solidFill>
                  <a:srgbClr val="C00000"/>
                </a:solidFill>
              </a:ln>
              <a:effectLst/>
            </c:spPr>
          </c:marker>
          <c:xVal>
            <c:numRef>
              <c:f>Nitrate!$B$60:$B$65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35</c:v>
                </c:pt>
                <c:pt idx="5">
                  <c:v>85</c:v>
                </c:pt>
              </c:numCache>
            </c:numRef>
          </c:xVal>
          <c:yVal>
            <c:numRef>
              <c:f>Nitrate!$E$60:$E$65</c:f>
              <c:numCache>
                <c:formatCode>General</c:formatCode>
                <c:ptCount val="6"/>
                <c:pt idx="0" formatCode="0.00">
                  <c:v>1.52</c:v>
                </c:pt>
                <c:pt idx="1">
                  <c:v>1.37</c:v>
                </c:pt>
                <c:pt idx="2">
                  <c:v>1.48</c:v>
                </c:pt>
                <c:pt idx="3">
                  <c:v>1.56</c:v>
                </c:pt>
                <c:pt idx="4">
                  <c:v>1.58</c:v>
                </c:pt>
                <c:pt idx="5" formatCode="0.00">
                  <c:v>1.61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44-4246-A982-219898308231}"/>
            </c:ext>
          </c:extLst>
        </c:ser>
        <c:ser>
          <c:idx val="1"/>
          <c:order val="1"/>
          <c:tx>
            <c:v>Control filter</c:v>
          </c:tx>
          <c:spPr>
            <a:ln w="63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>
                  <a:lumMod val="20000"/>
                  <a:lumOff val="80000"/>
                </a:schemeClr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'Dissolved organic carbon'!$A$4:$A$9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25</c:v>
                </c:pt>
                <c:pt idx="4">
                  <c:v>55</c:v>
                </c:pt>
                <c:pt idx="5">
                  <c:v>80</c:v>
                </c:pt>
              </c:numCache>
            </c:numRef>
          </c:xVal>
          <c:yVal>
            <c:numRef>
              <c:f>Nitrate!$C$60:$C$65</c:f>
              <c:numCache>
                <c:formatCode>General</c:formatCode>
                <c:ptCount val="6"/>
                <c:pt idx="0">
                  <c:v>1.55</c:v>
                </c:pt>
                <c:pt idx="1">
                  <c:v>1.32</c:v>
                </c:pt>
                <c:pt idx="2">
                  <c:v>1.43</c:v>
                </c:pt>
                <c:pt idx="3">
                  <c:v>1.5</c:v>
                </c:pt>
                <c:pt idx="4">
                  <c:v>1.58</c:v>
                </c:pt>
                <c:pt idx="5">
                  <c:v>1.58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44-4246-A982-219898308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70127"/>
        <c:axId val="134468687"/>
      </c:scatterChart>
      <c:valAx>
        <c:axId val="134470127"/>
        <c:scaling>
          <c:orientation val="minMax"/>
          <c:max val="100"/>
          <c:min val="0"/>
        </c:scaling>
        <c:delete val="1"/>
        <c:axPos val="b"/>
        <c:numFmt formatCode="General" sourceLinked="1"/>
        <c:majorTickMark val="in"/>
        <c:minorTickMark val="none"/>
        <c:tickLblPos val="nextTo"/>
        <c:crossAx val="134468687"/>
        <c:crosses val="autoZero"/>
        <c:crossBetween val="midCat"/>
        <c:majorUnit val="20"/>
      </c:valAx>
      <c:valAx>
        <c:axId val="134468687"/>
        <c:scaling>
          <c:orientation val="minMax"/>
          <c:max val="2"/>
          <c:min val="0"/>
        </c:scaling>
        <c:delete val="0"/>
        <c:axPos val="l"/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134470127"/>
        <c:crosses val="autoZero"/>
        <c:crossBetween val="midCat"/>
        <c:majorUnit val="0.5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DOC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Scraped-SSF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'Effluent data'!$B$5:$B$12</c:f>
              <c:numCache>
                <c:formatCode>General</c:formatCode>
                <c:ptCount val="8"/>
                <c:pt idx="0">
                  <c:v>-4</c:v>
                </c:pt>
                <c:pt idx="1">
                  <c:v>8</c:v>
                </c:pt>
                <c:pt idx="2">
                  <c:v>15</c:v>
                </c:pt>
                <c:pt idx="3">
                  <c:v>28</c:v>
                </c:pt>
                <c:pt idx="4">
                  <c:v>52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</c:numCache>
            </c:numRef>
          </c:cat>
          <c:val>
            <c:numRef>
              <c:f>'Effluent data'!$D$5:$D$12</c:f>
              <c:numCache>
                <c:formatCode>0.00</c:formatCode>
                <c:ptCount val="8"/>
                <c:pt idx="0">
                  <c:v>2.2130000000000001</c:v>
                </c:pt>
                <c:pt idx="1">
                  <c:v>3.1019999999999999</c:v>
                </c:pt>
                <c:pt idx="2">
                  <c:v>3.4809999999999999</c:v>
                </c:pt>
                <c:pt idx="3">
                  <c:v>3.5680000000000001</c:v>
                </c:pt>
                <c:pt idx="4">
                  <c:v>3.14</c:v>
                </c:pt>
                <c:pt idx="5">
                  <c:v>3.5840000000000001</c:v>
                </c:pt>
                <c:pt idx="6">
                  <c:v>3.68</c:v>
                </c:pt>
                <c:pt idx="7">
                  <c:v>3.43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56-4476-BBA4-8E21A8D381C3}"/>
            </c:ext>
          </c:extLst>
        </c:ser>
        <c:ser>
          <c:idx val="1"/>
          <c:order val="1"/>
          <c:tx>
            <c:v>Control-SSF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'Effluent data'!$B$5:$B$12</c:f>
              <c:numCache>
                <c:formatCode>General</c:formatCode>
                <c:ptCount val="8"/>
                <c:pt idx="0">
                  <c:v>-4</c:v>
                </c:pt>
                <c:pt idx="1">
                  <c:v>8</c:v>
                </c:pt>
                <c:pt idx="2">
                  <c:v>15</c:v>
                </c:pt>
                <c:pt idx="3">
                  <c:v>28</c:v>
                </c:pt>
                <c:pt idx="4">
                  <c:v>52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</c:numCache>
            </c:numRef>
          </c:cat>
          <c:val>
            <c:numRef>
              <c:f>'Effluent data'!$E$5:$E$12</c:f>
              <c:numCache>
                <c:formatCode>0.00</c:formatCode>
                <c:ptCount val="8"/>
                <c:pt idx="0">
                  <c:v>2.2559999999999998</c:v>
                </c:pt>
                <c:pt idx="1">
                  <c:v>3.06</c:v>
                </c:pt>
                <c:pt idx="2">
                  <c:v>3</c:v>
                </c:pt>
                <c:pt idx="3">
                  <c:v>3.1179999999999999</c:v>
                </c:pt>
                <c:pt idx="4">
                  <c:v>2.6</c:v>
                </c:pt>
                <c:pt idx="5">
                  <c:v>3.05</c:v>
                </c:pt>
                <c:pt idx="6">
                  <c:v>3.2</c:v>
                </c:pt>
                <c:pt idx="7">
                  <c:v>3.01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56-4476-BBA4-8E21A8D38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936240"/>
        <c:axId val="725937680"/>
      </c:lineChart>
      <c:catAx>
        <c:axId val="72593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25937680"/>
        <c:crosses val="autoZero"/>
        <c:auto val="1"/>
        <c:lblAlgn val="ctr"/>
        <c:lblOffset val="100"/>
        <c:noMultiLvlLbl val="0"/>
      </c:catAx>
      <c:valAx>
        <c:axId val="72593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2593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ATP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2010870516185476"/>
          <c:y val="0.17171296296296296"/>
          <c:w val="0.8168043782974872"/>
          <c:h val="0.61498432487605714"/>
        </c:manualLayout>
      </c:layout>
      <c:lineChart>
        <c:grouping val="standard"/>
        <c:varyColors val="0"/>
        <c:ser>
          <c:idx val="0"/>
          <c:order val="0"/>
          <c:tx>
            <c:v>Scraped filter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tx1">
                  <a:lumMod val="85000"/>
                  <a:lumOff val="15000"/>
                </a:schemeClr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'Effluent data'!$F$17:$F$24</c:f>
                <c:numCache>
                  <c:formatCode>General</c:formatCode>
                  <c:ptCount val="8"/>
                  <c:pt idx="0">
                    <c:v>0.14142135623730948</c:v>
                  </c:pt>
                  <c:pt idx="1">
                    <c:v>0.18</c:v>
                  </c:pt>
                  <c:pt idx="2">
                    <c:v>0.2</c:v>
                  </c:pt>
                  <c:pt idx="3">
                    <c:v>0.09</c:v>
                  </c:pt>
                  <c:pt idx="4">
                    <c:v>0.17</c:v>
                  </c:pt>
                  <c:pt idx="5">
                    <c:v>0.23</c:v>
                  </c:pt>
                  <c:pt idx="6">
                    <c:v>0.17</c:v>
                  </c:pt>
                  <c:pt idx="7">
                    <c:v>0.3</c:v>
                  </c:pt>
                </c:numCache>
              </c:numRef>
            </c:plus>
            <c:minus>
              <c:numRef>
                <c:f>'Effluent data'!$F$17:$F$24</c:f>
                <c:numCache>
                  <c:formatCode>General</c:formatCode>
                  <c:ptCount val="8"/>
                  <c:pt idx="0">
                    <c:v>0.14142135623730948</c:v>
                  </c:pt>
                  <c:pt idx="1">
                    <c:v>0.18</c:v>
                  </c:pt>
                  <c:pt idx="2">
                    <c:v>0.2</c:v>
                  </c:pt>
                  <c:pt idx="3">
                    <c:v>0.09</c:v>
                  </c:pt>
                  <c:pt idx="4">
                    <c:v>0.17</c:v>
                  </c:pt>
                  <c:pt idx="5">
                    <c:v>0.23</c:v>
                  </c:pt>
                  <c:pt idx="6">
                    <c:v>0.17</c:v>
                  </c:pt>
                  <c:pt idx="7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'Effluent data'!$B$17:$B$24</c:f>
              <c:numCache>
                <c:formatCode>General</c:formatCode>
                <c:ptCount val="8"/>
                <c:pt idx="0">
                  <c:v>-1</c:v>
                </c:pt>
                <c:pt idx="1">
                  <c:v>8</c:v>
                </c:pt>
                <c:pt idx="2">
                  <c:v>15</c:v>
                </c:pt>
                <c:pt idx="3">
                  <c:v>28</c:v>
                </c:pt>
                <c:pt idx="4">
                  <c:v>52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</c:numCache>
            </c:numRef>
          </c:cat>
          <c:val>
            <c:numRef>
              <c:f>'Effluent data'!$D$17:$D$24</c:f>
              <c:numCache>
                <c:formatCode>0.0</c:formatCode>
                <c:ptCount val="8"/>
                <c:pt idx="0">
                  <c:v>1.1000000000000001</c:v>
                </c:pt>
                <c:pt idx="1">
                  <c:v>1.1000000000000001</c:v>
                </c:pt>
                <c:pt idx="2">
                  <c:v>1.7</c:v>
                </c:pt>
                <c:pt idx="3">
                  <c:v>1.86</c:v>
                </c:pt>
                <c:pt idx="4">
                  <c:v>1.51</c:v>
                </c:pt>
                <c:pt idx="5">
                  <c:v>1.6</c:v>
                </c:pt>
                <c:pt idx="6">
                  <c:v>2.0787139689578713</c:v>
                </c:pt>
                <c:pt idx="7">
                  <c:v>1.96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B2-43C1-95E8-1DEC718943B5}"/>
            </c:ext>
          </c:extLst>
        </c:ser>
        <c:ser>
          <c:idx val="1"/>
          <c:order val="1"/>
          <c:tx>
            <c:v>Control filter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'Effluent data'!$G$17:$G$24</c:f>
                <c:numCache>
                  <c:formatCode>General</c:formatCode>
                  <c:ptCount val="8"/>
                  <c:pt idx="0">
                    <c:v>0.2</c:v>
                  </c:pt>
                  <c:pt idx="1">
                    <c:v>0.21</c:v>
                  </c:pt>
                  <c:pt idx="2">
                    <c:v>0.09</c:v>
                  </c:pt>
                  <c:pt idx="3">
                    <c:v>0.12</c:v>
                  </c:pt>
                  <c:pt idx="4">
                    <c:v>0.23</c:v>
                  </c:pt>
                  <c:pt idx="5">
                    <c:v>0.21</c:v>
                  </c:pt>
                  <c:pt idx="6">
                    <c:v>0.19</c:v>
                  </c:pt>
                  <c:pt idx="7">
                    <c:v>0.12</c:v>
                  </c:pt>
                </c:numCache>
              </c:numRef>
            </c:plus>
            <c:minus>
              <c:numRef>
                <c:f>'Effluent data'!$G$17:$G$24</c:f>
                <c:numCache>
                  <c:formatCode>General</c:formatCode>
                  <c:ptCount val="8"/>
                  <c:pt idx="0">
                    <c:v>0.2</c:v>
                  </c:pt>
                  <c:pt idx="1">
                    <c:v>0.21</c:v>
                  </c:pt>
                  <c:pt idx="2">
                    <c:v>0.09</c:v>
                  </c:pt>
                  <c:pt idx="3">
                    <c:v>0.12</c:v>
                  </c:pt>
                  <c:pt idx="4">
                    <c:v>0.23</c:v>
                  </c:pt>
                  <c:pt idx="5">
                    <c:v>0.21</c:v>
                  </c:pt>
                  <c:pt idx="6">
                    <c:v>0.19</c:v>
                  </c:pt>
                  <c:pt idx="7">
                    <c:v>0.12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'Effluent data'!$B$17:$B$24</c:f>
              <c:numCache>
                <c:formatCode>General</c:formatCode>
                <c:ptCount val="8"/>
                <c:pt idx="0">
                  <c:v>-1</c:v>
                </c:pt>
                <c:pt idx="1">
                  <c:v>8</c:v>
                </c:pt>
                <c:pt idx="2">
                  <c:v>15</c:v>
                </c:pt>
                <c:pt idx="3">
                  <c:v>28</c:v>
                </c:pt>
                <c:pt idx="4">
                  <c:v>52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</c:numCache>
            </c:numRef>
          </c:cat>
          <c:val>
            <c:numRef>
              <c:f>'Effluent data'!$E$17:$E$24</c:f>
              <c:numCache>
                <c:formatCode>0.0</c:formatCode>
                <c:ptCount val="8"/>
                <c:pt idx="0">
                  <c:v>0.69984447900466562</c:v>
                </c:pt>
                <c:pt idx="1">
                  <c:v>0.67344961240310075</c:v>
                </c:pt>
                <c:pt idx="2">
                  <c:v>1.08</c:v>
                </c:pt>
                <c:pt idx="3">
                  <c:v>1.44</c:v>
                </c:pt>
                <c:pt idx="4">
                  <c:v>1.1100000000000001</c:v>
                </c:pt>
                <c:pt idx="5">
                  <c:v>0.98</c:v>
                </c:pt>
                <c:pt idx="6">
                  <c:v>1.4320029563932004</c:v>
                </c:pt>
                <c:pt idx="7">
                  <c:v>1.18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B2-43C1-95E8-1DEC7189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026304"/>
        <c:axId val="757023424"/>
      </c:lineChart>
      <c:catAx>
        <c:axId val="757026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Days in study</a:t>
                </a:r>
              </a:p>
            </c:rich>
          </c:tx>
          <c:layout>
            <c:manualLayout>
              <c:xMode val="edge"/>
              <c:yMode val="edge"/>
              <c:x val="0.42569313210848642"/>
              <c:y val="0.893086176727909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757023424"/>
        <c:crosses val="autoZero"/>
        <c:auto val="1"/>
        <c:lblAlgn val="ctr"/>
        <c:lblOffset val="100"/>
        <c:noMultiLvlLbl val="0"/>
      </c:catAx>
      <c:valAx>
        <c:axId val="757023424"/>
        <c:scaling>
          <c:orientation val="minMax"/>
          <c:max val="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ATP (pg/ml)</a:t>
                </a:r>
              </a:p>
            </c:rich>
          </c:tx>
          <c:layout>
            <c:manualLayout>
              <c:xMode val="edge"/>
              <c:yMode val="edge"/>
              <c:x val="1.6080708661417323E-2"/>
              <c:y val="0.344089384660250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757026304"/>
        <c:crosses val="autoZero"/>
        <c:crossBetween val="midCat"/>
        <c:majorUnit val="1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47222725284339456"/>
          <c:y val="0.19965217762413845"/>
          <c:w val="0.42210236220472447"/>
          <c:h val="9.23589238845144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04993151858665"/>
          <c:y val="5.006037265114649E-2"/>
          <c:w val="0.72842191250613642"/>
          <c:h val="0.71589504643976731"/>
        </c:manualLayout>
      </c:layout>
      <c:barChart>
        <c:barDir val="col"/>
        <c:grouping val="clustered"/>
        <c:varyColors val="0"/>
        <c:ser>
          <c:idx val="0"/>
          <c:order val="0"/>
          <c:tx>
            <c:v>Scraped filter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'Biomass on sand'!#REF!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'Biomass on sand'!#REF!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'Biomass on sand'!#REF!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'Biomass on sand'!#REF!</c15:sqref>
                        </c15:formulaRef>
                      </c:ext>
                    </c:extLst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EC-4045-8768-6C69AC4018D4}"/>
            </c:ext>
          </c:extLst>
        </c:ser>
        <c:ser>
          <c:idx val="1"/>
          <c:order val="1"/>
          <c:tx>
            <c:v>Control filter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'Biomass on sand'!#REF!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'Biomass on sand'!#REF!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'Biomass on sand'!#REF!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EC-4045-8768-6C69AC401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-16"/>
        <c:axId val="627419832"/>
        <c:axId val="627421472"/>
      </c:barChart>
      <c:catAx>
        <c:axId val="627419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Operational time</a:t>
                </a:r>
                <a:r>
                  <a:rPr lang="en-GB" sz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(days)</a:t>
                </a:r>
                <a:endParaRPr lang="en-GB" sz="12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43419406460058518"/>
              <c:y val="0.90379347873257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627421472"/>
        <c:crosses val="autoZero"/>
        <c:auto val="1"/>
        <c:lblAlgn val="ctr"/>
        <c:lblOffset val="100"/>
        <c:noMultiLvlLbl val="0"/>
      </c:catAx>
      <c:valAx>
        <c:axId val="627421472"/>
        <c:scaling>
          <c:orientation val="minMax"/>
          <c:max val="4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cATP (ng/g sand)</a:t>
                </a:r>
              </a:p>
            </c:rich>
          </c:tx>
          <c:layout>
            <c:manualLayout>
              <c:xMode val="edge"/>
              <c:yMode val="edge"/>
              <c:x val="3.1480190639885691E-2"/>
              <c:y val="0.163576698794504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627419832"/>
        <c:crosses val="autoZero"/>
        <c:crossBetween val="between"/>
        <c:majorUnit val="100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1240471423581126"/>
          <c:y val="5.2441153735018314E-2"/>
          <c:w val="0.50518377974636497"/>
          <c:h val="0.139137049747234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nl-NL">
                <a:solidFill>
                  <a:schemeClr val="tx1"/>
                </a:solidFill>
              </a:rPr>
              <a:t>ICC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2010870516185476"/>
          <c:y val="0.17171296296296296"/>
          <c:w val="0.77711351706036746"/>
          <c:h val="0.61498432487605714"/>
        </c:manualLayout>
      </c:layout>
      <c:lineChart>
        <c:grouping val="standard"/>
        <c:varyColors val="0"/>
        <c:ser>
          <c:idx val="0"/>
          <c:order val="0"/>
          <c:tx>
            <c:v>Scraped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85000"/>
                  <a:lumOff val="15000"/>
                </a:schemeClr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'Effluent data'!$F$33:$F$41</c:f>
                <c:numCache>
                  <c:formatCode>General</c:formatCode>
                  <c:ptCount val="9"/>
                  <c:pt idx="0">
                    <c:v>0.14142135623730948</c:v>
                  </c:pt>
                  <c:pt idx="1">
                    <c:v>0.18</c:v>
                  </c:pt>
                  <c:pt idx="2">
                    <c:v>0.2</c:v>
                  </c:pt>
                  <c:pt idx="3">
                    <c:v>0.09</c:v>
                  </c:pt>
                  <c:pt idx="4">
                    <c:v>0.17</c:v>
                  </c:pt>
                  <c:pt idx="5">
                    <c:v>0.23</c:v>
                  </c:pt>
                  <c:pt idx="6">
                    <c:v>0.17</c:v>
                  </c:pt>
                  <c:pt idx="7">
                    <c:v>0.3</c:v>
                  </c:pt>
                </c:numCache>
              </c:numRef>
            </c:plus>
            <c:minus>
              <c:numRef>
                <c:f>'Effluent data'!$F$33:$F$41</c:f>
                <c:numCache>
                  <c:formatCode>General</c:formatCode>
                  <c:ptCount val="9"/>
                  <c:pt idx="0">
                    <c:v>0.14142135623730948</c:v>
                  </c:pt>
                  <c:pt idx="1">
                    <c:v>0.18</c:v>
                  </c:pt>
                  <c:pt idx="2">
                    <c:v>0.2</c:v>
                  </c:pt>
                  <c:pt idx="3">
                    <c:v>0.09</c:v>
                  </c:pt>
                  <c:pt idx="4">
                    <c:v>0.17</c:v>
                  </c:pt>
                  <c:pt idx="5">
                    <c:v>0.23</c:v>
                  </c:pt>
                  <c:pt idx="6">
                    <c:v>0.17</c:v>
                  </c:pt>
                  <c:pt idx="7">
                    <c:v>0.3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'Effluent data'!$B$17:$B$24</c:f>
              <c:numCache>
                <c:formatCode>General</c:formatCode>
                <c:ptCount val="8"/>
                <c:pt idx="0">
                  <c:v>-1</c:v>
                </c:pt>
                <c:pt idx="1">
                  <c:v>8</c:v>
                </c:pt>
                <c:pt idx="2">
                  <c:v>15</c:v>
                </c:pt>
                <c:pt idx="3">
                  <c:v>28</c:v>
                </c:pt>
                <c:pt idx="4">
                  <c:v>52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</c:numCache>
            </c:numRef>
          </c:cat>
          <c:val>
            <c:numRef>
              <c:f>'Effluent data'!$E$33:$E$40</c:f>
              <c:numCache>
                <c:formatCode>0.00</c:formatCode>
                <c:ptCount val="8"/>
                <c:pt idx="0">
                  <c:v>1.1000000000000001</c:v>
                </c:pt>
                <c:pt idx="1">
                  <c:v>1.21</c:v>
                </c:pt>
                <c:pt idx="2">
                  <c:v>1.4</c:v>
                </c:pt>
                <c:pt idx="3">
                  <c:v>1.4</c:v>
                </c:pt>
                <c:pt idx="4">
                  <c:v>0.94</c:v>
                </c:pt>
                <c:pt idx="5">
                  <c:v>1.1499999999999999</c:v>
                </c:pt>
                <c:pt idx="6">
                  <c:v>1.2</c:v>
                </c:pt>
                <c:pt idx="7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5C-4127-AF39-712A9650E37D}"/>
            </c:ext>
          </c:extLst>
        </c:ser>
        <c:ser>
          <c:idx val="1"/>
          <c:order val="1"/>
          <c:tx>
            <c:v>Control filter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'Effluent data'!$G$33:$G$41</c:f>
                <c:numCache>
                  <c:formatCode>General</c:formatCode>
                  <c:ptCount val="9"/>
                  <c:pt idx="0">
                    <c:v>0.2</c:v>
                  </c:pt>
                  <c:pt idx="1">
                    <c:v>0.21</c:v>
                  </c:pt>
                  <c:pt idx="2">
                    <c:v>0.09</c:v>
                  </c:pt>
                  <c:pt idx="3">
                    <c:v>0.12</c:v>
                  </c:pt>
                  <c:pt idx="4">
                    <c:v>0.23</c:v>
                  </c:pt>
                  <c:pt idx="5">
                    <c:v>0.21</c:v>
                  </c:pt>
                  <c:pt idx="6">
                    <c:v>0.19</c:v>
                  </c:pt>
                  <c:pt idx="7">
                    <c:v>0.12</c:v>
                  </c:pt>
                </c:numCache>
              </c:numRef>
            </c:plus>
            <c:minus>
              <c:numRef>
                <c:f>'Effluent data'!$G$33:$G$41</c:f>
                <c:numCache>
                  <c:formatCode>General</c:formatCode>
                  <c:ptCount val="9"/>
                  <c:pt idx="0">
                    <c:v>0.2</c:v>
                  </c:pt>
                  <c:pt idx="1">
                    <c:v>0.21</c:v>
                  </c:pt>
                  <c:pt idx="2">
                    <c:v>0.09</c:v>
                  </c:pt>
                  <c:pt idx="3">
                    <c:v>0.12</c:v>
                  </c:pt>
                  <c:pt idx="4">
                    <c:v>0.23</c:v>
                  </c:pt>
                  <c:pt idx="5">
                    <c:v>0.21</c:v>
                  </c:pt>
                  <c:pt idx="6">
                    <c:v>0.19</c:v>
                  </c:pt>
                  <c:pt idx="7">
                    <c:v>0.12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'Effluent data'!$B$17:$B$24</c:f>
              <c:numCache>
                <c:formatCode>General</c:formatCode>
                <c:ptCount val="8"/>
                <c:pt idx="0">
                  <c:v>-1</c:v>
                </c:pt>
                <c:pt idx="1">
                  <c:v>8</c:v>
                </c:pt>
                <c:pt idx="2">
                  <c:v>15</c:v>
                </c:pt>
                <c:pt idx="3">
                  <c:v>28</c:v>
                </c:pt>
                <c:pt idx="4">
                  <c:v>52</c:v>
                </c:pt>
                <c:pt idx="5">
                  <c:v>80</c:v>
                </c:pt>
                <c:pt idx="6">
                  <c:v>100</c:v>
                </c:pt>
                <c:pt idx="7">
                  <c:v>120</c:v>
                </c:pt>
              </c:numCache>
            </c:numRef>
          </c:cat>
          <c:val>
            <c:numRef>
              <c:f>'Effluent data'!$D$33:$D$40</c:f>
              <c:numCache>
                <c:formatCode>0.00</c:formatCode>
                <c:ptCount val="8"/>
                <c:pt idx="0">
                  <c:v>0.87</c:v>
                </c:pt>
                <c:pt idx="1">
                  <c:v>0.87</c:v>
                </c:pt>
                <c:pt idx="2">
                  <c:v>1.01</c:v>
                </c:pt>
                <c:pt idx="3">
                  <c:v>1.1000000000000001</c:v>
                </c:pt>
                <c:pt idx="4">
                  <c:v>0.68</c:v>
                </c:pt>
                <c:pt idx="5">
                  <c:v>0.76</c:v>
                </c:pt>
                <c:pt idx="6">
                  <c:v>0.85</c:v>
                </c:pt>
                <c:pt idx="7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5C-4127-AF39-712A9650E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026304"/>
        <c:axId val="757023424"/>
      </c:lineChart>
      <c:catAx>
        <c:axId val="757026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Days in study</a:t>
                </a:r>
              </a:p>
            </c:rich>
          </c:tx>
          <c:layout>
            <c:manualLayout>
              <c:xMode val="edge"/>
              <c:yMode val="edge"/>
              <c:x val="0.42569313210848642"/>
              <c:y val="0.893086176727909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757023424"/>
        <c:crosses val="autoZero"/>
        <c:auto val="1"/>
        <c:lblAlgn val="ctr"/>
        <c:lblOffset val="100"/>
        <c:noMultiLvlLbl val="0"/>
      </c:catAx>
      <c:valAx>
        <c:axId val="757023424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nl-NL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ICC (10</a:t>
                </a:r>
                <a:r>
                  <a:rPr lang="nl-NL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5</a:t>
                </a:r>
                <a:r>
                  <a:rPr lang="nl-NL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cells/ml)</a:t>
                </a:r>
              </a:p>
            </c:rich>
          </c:tx>
          <c:layout>
            <c:manualLayout>
              <c:xMode val="edge"/>
              <c:yMode val="edge"/>
              <c:x val="1.3318540331971489E-2"/>
              <c:y val="0.286964429622914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757026304"/>
        <c:crosses val="autoZero"/>
        <c:crossBetween val="midCat"/>
        <c:majorUnit val="1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45556058617672796"/>
          <c:y val="0.19965223097112861"/>
          <c:w val="0.42210236220472447"/>
          <c:h val="9.23589238845144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Day: -4</a:t>
            </a:r>
          </a:p>
        </c:rich>
      </c:tx>
      <c:layout>
        <c:manualLayout>
          <c:xMode val="edge"/>
          <c:yMode val="edge"/>
          <c:x val="2.1695293818649974E-3"/>
          <c:y val="0.75043515109154968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5659607131154776"/>
          <c:y val="6.2977232541483949E-2"/>
          <c:w val="0.79384834949794481"/>
          <c:h val="0.67500801983085446"/>
        </c:manualLayout>
      </c:layout>
      <c:scatterChart>
        <c:scatterStyle val="lineMarker"/>
        <c:varyColors val="0"/>
        <c:ser>
          <c:idx val="0"/>
          <c:order val="0"/>
          <c:tx>
            <c:v>Filter B</c:v>
          </c:tx>
          <c:spPr>
            <a:ln w="9525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'Fig-4_DOC'!$D$6:$D$11</c:f>
                <c:numCache>
                  <c:formatCode>General</c:formatCode>
                  <c:ptCount val="6"/>
                  <c:pt idx="0">
                    <c:v>8.4852813742385777E-2</c:v>
                  </c:pt>
                  <c:pt idx="1">
                    <c:v>0.02</c:v>
                  </c:pt>
                  <c:pt idx="2">
                    <c:v>7.0000000000000007E-2</c:v>
                  </c:pt>
                  <c:pt idx="3">
                    <c:v>0.08</c:v>
                  </c:pt>
                  <c:pt idx="4">
                    <c:v>0.06</c:v>
                  </c:pt>
                  <c:pt idx="5">
                    <c:v>0.05</c:v>
                  </c:pt>
                </c:numCache>
              </c:numRef>
            </c:plus>
            <c:minus>
              <c:numRef>
                <c:f>'Fig-4_DOC'!$D$6:$D$11</c:f>
                <c:numCache>
                  <c:formatCode>General</c:formatCode>
                  <c:ptCount val="6"/>
                  <c:pt idx="0">
                    <c:v>8.4852813742385777E-2</c:v>
                  </c:pt>
                  <c:pt idx="1">
                    <c:v>0.02</c:v>
                  </c:pt>
                  <c:pt idx="2">
                    <c:v>7.0000000000000007E-2</c:v>
                  </c:pt>
                  <c:pt idx="3">
                    <c:v>0.08</c:v>
                  </c:pt>
                  <c:pt idx="4">
                    <c:v>0.06</c:v>
                  </c:pt>
                  <c:pt idx="5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'Fig-4_DOC'!$A$6:$A$11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'Fig-4_DOC'!$C$6:$C$11</c:f>
              <c:numCache>
                <c:formatCode>0.00</c:formatCode>
                <c:ptCount val="6"/>
                <c:pt idx="0">
                  <c:v>2.98</c:v>
                </c:pt>
                <c:pt idx="1">
                  <c:v>2.63</c:v>
                </c:pt>
                <c:pt idx="2">
                  <c:v>2.59</c:v>
                </c:pt>
                <c:pt idx="3">
                  <c:v>2.52</c:v>
                </c:pt>
                <c:pt idx="4">
                  <c:v>2.54</c:v>
                </c:pt>
                <c:pt idx="5">
                  <c:v>2.5099999999999998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AE-4D49-A4D5-6F9163694A12}"/>
            </c:ext>
          </c:extLst>
        </c:ser>
        <c:ser>
          <c:idx val="1"/>
          <c:order val="1"/>
          <c:tx>
            <c:v>Filter A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'Fig-4_DOC'!$F$6:$F$11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0.06</c:v>
                  </c:pt>
                  <c:pt idx="2">
                    <c:v>0.05</c:v>
                  </c:pt>
                  <c:pt idx="3">
                    <c:v>0.09</c:v>
                  </c:pt>
                  <c:pt idx="4">
                    <c:v>0.02</c:v>
                  </c:pt>
                  <c:pt idx="5">
                    <c:v>0.06</c:v>
                  </c:pt>
                </c:numCache>
              </c:numRef>
            </c:plus>
            <c:minus>
              <c:numRef>
                <c:f>'Fig-4_DOC'!$F$6:$F$11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0.06</c:v>
                  </c:pt>
                  <c:pt idx="2">
                    <c:v>0.05</c:v>
                  </c:pt>
                  <c:pt idx="3">
                    <c:v>0.09</c:v>
                  </c:pt>
                  <c:pt idx="4">
                    <c:v>0.02</c:v>
                  </c:pt>
                  <c:pt idx="5">
                    <c:v>0.06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'Fig-4_DOC'!$B$6:$B$11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'Fig-4_DOC'!$E$6:$E$11</c:f>
              <c:numCache>
                <c:formatCode>0.00</c:formatCode>
                <c:ptCount val="6"/>
                <c:pt idx="0">
                  <c:v>3.1</c:v>
                </c:pt>
                <c:pt idx="1">
                  <c:v>2.7</c:v>
                </c:pt>
                <c:pt idx="2">
                  <c:v>2.59</c:v>
                </c:pt>
                <c:pt idx="3">
                  <c:v>2.57</c:v>
                </c:pt>
                <c:pt idx="4">
                  <c:v>2.5</c:v>
                </c:pt>
                <c:pt idx="5">
                  <c:v>2.4900000000000002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AE-4D49-A4D5-6F9163694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698232"/>
        <c:axId val="669693968"/>
      </c:scatterChart>
      <c:valAx>
        <c:axId val="669698232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3968"/>
        <c:crosses val="autoZero"/>
        <c:crossBetween val="midCat"/>
        <c:majorUnit val="20"/>
      </c:valAx>
      <c:valAx>
        <c:axId val="669693968"/>
        <c:scaling>
          <c:orientation val="minMax"/>
          <c:max val="3.7"/>
          <c:min val="2.449999999999999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>
                        <a:lumMod val="85000"/>
                        <a:lumOff val="15000"/>
                      </a:schemeClr>
                    </a:solidFill>
                  </a:rPr>
                  <a:t>DOC (mg/L)</a:t>
                </a:r>
              </a:p>
            </c:rich>
          </c:tx>
          <c:layout>
            <c:manualLayout>
              <c:xMode val="edge"/>
              <c:yMode val="edge"/>
              <c:x val="1.0240104478747146E-3"/>
              <c:y val="0.243656754844907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8232"/>
        <c:crosses val="autoZero"/>
        <c:crossBetween val="midCat"/>
        <c:majorUnit val="0.5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Day: 8</a:t>
            </a:r>
          </a:p>
        </c:rich>
      </c:tx>
      <c:layout>
        <c:manualLayout>
          <c:xMode val="edge"/>
          <c:yMode val="edge"/>
          <c:x val="2.1692985015028567E-3"/>
          <c:y val="0.77884819348971623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5659622108432925"/>
          <c:y val="6.4909616729568465E-2"/>
          <c:w val="0.79384834949794481"/>
          <c:h val="0.67500801983085446"/>
        </c:manualLayout>
      </c:layout>
      <c:scatterChart>
        <c:scatterStyle val="lineMarker"/>
        <c:varyColors val="0"/>
        <c:ser>
          <c:idx val="0"/>
          <c:order val="0"/>
          <c:tx>
            <c:v>Filter B</c:v>
          </c:tx>
          <c:spPr>
            <a:ln w="9525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'Fig-4_DOC'!$D$19:$D$24</c:f>
                <c:numCache>
                  <c:formatCode>General</c:formatCode>
                  <c:ptCount val="6"/>
                  <c:pt idx="0">
                    <c:v>8.4852813742385777E-2</c:v>
                  </c:pt>
                  <c:pt idx="1">
                    <c:v>0.02</c:v>
                  </c:pt>
                  <c:pt idx="2">
                    <c:v>7.0000000000000007E-2</c:v>
                  </c:pt>
                  <c:pt idx="3">
                    <c:v>0.06</c:v>
                  </c:pt>
                  <c:pt idx="4">
                    <c:v>0.02</c:v>
                  </c:pt>
                  <c:pt idx="5">
                    <c:v>0.05</c:v>
                  </c:pt>
                </c:numCache>
              </c:numRef>
            </c:plus>
            <c:minus>
              <c:numRef>
                <c:f>'Fig-4_DOC'!$D$19:$D$24</c:f>
                <c:numCache>
                  <c:formatCode>General</c:formatCode>
                  <c:ptCount val="6"/>
                  <c:pt idx="0">
                    <c:v>8.4852813742385777E-2</c:v>
                  </c:pt>
                  <c:pt idx="1">
                    <c:v>0.02</c:v>
                  </c:pt>
                  <c:pt idx="2">
                    <c:v>7.0000000000000007E-2</c:v>
                  </c:pt>
                  <c:pt idx="3">
                    <c:v>0.06</c:v>
                  </c:pt>
                  <c:pt idx="4">
                    <c:v>0.02</c:v>
                  </c:pt>
                  <c:pt idx="5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'Fig-4_DOC'!$A$19:$A$24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'Fig-4_DOC'!$C$19:$C$24</c:f>
              <c:numCache>
                <c:formatCode>0.00</c:formatCode>
                <c:ptCount val="6"/>
                <c:pt idx="0">
                  <c:v>3.5</c:v>
                </c:pt>
                <c:pt idx="1">
                  <c:v>3.17</c:v>
                </c:pt>
                <c:pt idx="2">
                  <c:v>3.08</c:v>
                </c:pt>
                <c:pt idx="3">
                  <c:v>3.05</c:v>
                </c:pt>
                <c:pt idx="4">
                  <c:v>3.02</c:v>
                </c:pt>
                <c:pt idx="5">
                  <c:v>3.03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B-44D9-9DFB-030F41190E24}"/>
            </c:ext>
          </c:extLst>
        </c:ser>
        <c:ser>
          <c:idx val="1"/>
          <c:order val="1"/>
          <c:tx>
            <c:v>Filter A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'Fig-4_DOC'!$F$19:$F$24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0.02</c:v>
                  </c:pt>
                  <c:pt idx="5">
                    <c:v>0.04</c:v>
                  </c:pt>
                </c:numCache>
              </c:numRef>
            </c:plus>
            <c:minus>
              <c:numRef>
                <c:f>'Fig-4_DOC'!$F$19:$F$24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0.02</c:v>
                  </c:pt>
                  <c:pt idx="5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'Fig-4_DOC'!$B$19:$B$24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'Fig-4_DOC'!$E$19:$E$24</c:f>
              <c:numCache>
                <c:formatCode>0.00</c:formatCode>
                <c:ptCount val="6"/>
                <c:pt idx="0">
                  <c:v>3.4</c:v>
                </c:pt>
                <c:pt idx="1">
                  <c:v>3.3</c:v>
                </c:pt>
                <c:pt idx="2">
                  <c:v>3.15</c:v>
                </c:pt>
                <c:pt idx="3">
                  <c:v>3.09</c:v>
                </c:pt>
                <c:pt idx="4">
                  <c:v>3.05</c:v>
                </c:pt>
                <c:pt idx="5">
                  <c:v>3.09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4B-44D9-9DFB-030F41190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698232"/>
        <c:axId val="669693968"/>
      </c:scatterChart>
      <c:valAx>
        <c:axId val="669698232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3968"/>
        <c:crosses val="autoZero"/>
        <c:crossBetween val="midCat"/>
        <c:majorUnit val="20"/>
      </c:valAx>
      <c:valAx>
        <c:axId val="669693968"/>
        <c:scaling>
          <c:orientation val="minMax"/>
          <c:max val="3.7"/>
          <c:min val="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>
                        <a:lumMod val="85000"/>
                        <a:lumOff val="15000"/>
                      </a:schemeClr>
                    </a:solidFill>
                  </a:rPr>
                  <a:t>DOC (mg/L)</a:t>
                </a:r>
              </a:p>
            </c:rich>
          </c:tx>
          <c:layout>
            <c:manualLayout>
              <c:xMode val="edge"/>
              <c:yMode val="edge"/>
              <c:x val="9.8598153162909115E-4"/>
              <c:y val="0.184974555749476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8232"/>
        <c:crosses val="autoZero"/>
        <c:crossBetween val="midCat"/>
        <c:majorUnit val="0.5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Day: 15</a:t>
            </a:r>
          </a:p>
        </c:rich>
      </c:tx>
      <c:layout>
        <c:manualLayout>
          <c:xMode val="edge"/>
          <c:yMode val="edge"/>
          <c:x val="2.1692985015028567E-3"/>
          <c:y val="0.73728213556887801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419006440416524"/>
          <c:y val="4.34346931503772E-2"/>
          <c:w val="0.80559882310217135"/>
          <c:h val="0.67500801983085446"/>
        </c:manualLayout>
      </c:layout>
      <c:scatterChart>
        <c:scatterStyle val="lineMarker"/>
        <c:varyColors val="0"/>
        <c:ser>
          <c:idx val="0"/>
          <c:order val="0"/>
          <c:tx>
            <c:v>Filter B</c:v>
          </c:tx>
          <c:spPr>
            <a:ln w="9525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'Fig-4_DOC'!$D$32:$D$37</c:f>
                <c:numCache>
                  <c:formatCode>General</c:formatCode>
                  <c:ptCount val="6"/>
                  <c:pt idx="0">
                    <c:v>8.4852813742385777E-2</c:v>
                  </c:pt>
                  <c:pt idx="1">
                    <c:v>0.02</c:v>
                  </c:pt>
                  <c:pt idx="2">
                    <c:v>7.0000000000000007E-2</c:v>
                  </c:pt>
                  <c:pt idx="3">
                    <c:v>0.06</c:v>
                  </c:pt>
                  <c:pt idx="4">
                    <c:v>0.04</c:v>
                  </c:pt>
                  <c:pt idx="5">
                    <c:v>0.05</c:v>
                  </c:pt>
                </c:numCache>
              </c:numRef>
            </c:plus>
            <c:minus>
              <c:numRef>
                <c:f>'Fig-4_DOC'!$D$32:$D$37</c:f>
                <c:numCache>
                  <c:formatCode>General</c:formatCode>
                  <c:ptCount val="6"/>
                  <c:pt idx="0">
                    <c:v>8.4852813742385777E-2</c:v>
                  </c:pt>
                  <c:pt idx="1">
                    <c:v>0.02</c:v>
                  </c:pt>
                  <c:pt idx="2">
                    <c:v>7.0000000000000007E-2</c:v>
                  </c:pt>
                  <c:pt idx="3">
                    <c:v>0.06</c:v>
                  </c:pt>
                  <c:pt idx="4">
                    <c:v>0.04</c:v>
                  </c:pt>
                  <c:pt idx="5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'Fig-4_DOC'!$A$32:$A$37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'Fig-4_DOC'!$C$32:$C$37</c:f>
              <c:numCache>
                <c:formatCode>General</c:formatCode>
                <c:ptCount val="6"/>
                <c:pt idx="0">
                  <c:v>3.62</c:v>
                </c:pt>
                <c:pt idx="1">
                  <c:v>3.31</c:v>
                </c:pt>
                <c:pt idx="2">
                  <c:v>3.2</c:v>
                </c:pt>
                <c:pt idx="3">
                  <c:v>3.12</c:v>
                </c:pt>
                <c:pt idx="4">
                  <c:v>3.09</c:v>
                </c:pt>
                <c:pt idx="5">
                  <c:v>3.06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E4-476B-8FAA-4394953C24F0}"/>
            </c:ext>
          </c:extLst>
        </c:ser>
        <c:ser>
          <c:idx val="1"/>
          <c:order val="1"/>
          <c:tx>
            <c:v>Filter A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'Fig-4_DOC'!$F$32:$F$37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0.06</c:v>
                  </c:pt>
                  <c:pt idx="4">
                    <c:v>0.02</c:v>
                  </c:pt>
                  <c:pt idx="5">
                    <c:v>0.04</c:v>
                  </c:pt>
                </c:numCache>
              </c:numRef>
            </c:plus>
            <c:minus>
              <c:numRef>
                <c:f>'Fig-4_DOC'!$F$32:$F$37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0.06</c:v>
                  </c:pt>
                  <c:pt idx="4">
                    <c:v>0.02</c:v>
                  </c:pt>
                  <c:pt idx="5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'Fig-4_DOC'!$B$32:$B$37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'Fig-4_DOC'!$E$32:$E$37</c:f>
              <c:numCache>
                <c:formatCode>General</c:formatCode>
                <c:ptCount val="6"/>
                <c:pt idx="0" formatCode="0.00">
                  <c:v>3.5</c:v>
                </c:pt>
                <c:pt idx="1">
                  <c:v>3.47</c:v>
                </c:pt>
                <c:pt idx="2" formatCode="0.00">
                  <c:v>3.25</c:v>
                </c:pt>
                <c:pt idx="3" formatCode="0.00">
                  <c:v>3.18</c:v>
                </c:pt>
                <c:pt idx="4" formatCode="0.00">
                  <c:v>3.12</c:v>
                </c:pt>
                <c:pt idx="5" formatCode="0.00">
                  <c:v>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E4-476B-8FAA-4394953C2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698232"/>
        <c:axId val="669693968"/>
      </c:scatterChart>
      <c:valAx>
        <c:axId val="669698232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3968"/>
        <c:crosses val="autoZero"/>
        <c:crossBetween val="midCat"/>
        <c:majorUnit val="20"/>
      </c:valAx>
      <c:valAx>
        <c:axId val="669693968"/>
        <c:scaling>
          <c:orientation val="minMax"/>
          <c:max val="3.7"/>
          <c:min val="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>
                        <a:lumMod val="85000"/>
                        <a:lumOff val="15000"/>
                      </a:schemeClr>
                    </a:solidFill>
                  </a:rPr>
                  <a:t>DOC (mg/L)</a:t>
                </a:r>
              </a:p>
            </c:rich>
          </c:tx>
          <c:layout>
            <c:manualLayout>
              <c:xMode val="edge"/>
              <c:yMode val="edge"/>
              <c:x val="9.8598153162909093E-4"/>
              <c:y val="0.236090982786233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8232"/>
        <c:crosses val="autoZero"/>
        <c:crossBetween val="midCat"/>
        <c:majorUnit val="0.5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Day: 28</a:t>
            </a:r>
          </a:p>
        </c:rich>
      </c:tx>
      <c:layout>
        <c:manualLayout>
          <c:xMode val="edge"/>
          <c:yMode val="edge"/>
          <c:x val="2.1692985015028567E-3"/>
          <c:y val="0.73728213556887801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5368790020716747"/>
          <c:y val="5.9462565662744125E-2"/>
          <c:w val="0.80853644150322801"/>
          <c:h val="0.67500801983085446"/>
        </c:manualLayout>
      </c:layout>
      <c:scatterChart>
        <c:scatterStyle val="lineMarker"/>
        <c:varyColors val="0"/>
        <c:ser>
          <c:idx val="0"/>
          <c:order val="0"/>
          <c:tx>
            <c:v>Filter B</c:v>
          </c:tx>
          <c:spPr>
            <a:ln w="9525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'Fig-4_DOC'!$D$45:$D$50</c:f>
                <c:numCache>
                  <c:formatCode>General</c:formatCode>
                  <c:ptCount val="6"/>
                  <c:pt idx="0">
                    <c:v>0.02</c:v>
                  </c:pt>
                  <c:pt idx="1">
                    <c:v>0.02</c:v>
                  </c:pt>
                  <c:pt idx="2">
                    <c:v>0.04</c:v>
                  </c:pt>
                  <c:pt idx="3">
                    <c:v>0.06</c:v>
                  </c:pt>
                  <c:pt idx="4">
                    <c:v>0.04</c:v>
                  </c:pt>
                  <c:pt idx="5">
                    <c:v>0.05</c:v>
                  </c:pt>
                </c:numCache>
              </c:numRef>
            </c:plus>
            <c:minus>
              <c:numRef>
                <c:f>'Fig-4_DOC'!$D$45:$D$50</c:f>
                <c:numCache>
                  <c:formatCode>General</c:formatCode>
                  <c:ptCount val="6"/>
                  <c:pt idx="0">
                    <c:v>0.02</c:v>
                  </c:pt>
                  <c:pt idx="1">
                    <c:v>0.02</c:v>
                  </c:pt>
                  <c:pt idx="2">
                    <c:v>0.04</c:v>
                  </c:pt>
                  <c:pt idx="3">
                    <c:v>0.06</c:v>
                  </c:pt>
                  <c:pt idx="4">
                    <c:v>0.04</c:v>
                  </c:pt>
                  <c:pt idx="5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'Fig-4_DOC'!$A$45:$A$50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'Fig-4_DOC'!$C$45:$C$50</c:f>
              <c:numCache>
                <c:formatCode>General</c:formatCode>
                <c:ptCount val="6"/>
                <c:pt idx="0">
                  <c:v>2.91</c:v>
                </c:pt>
                <c:pt idx="1">
                  <c:v>2.69</c:v>
                </c:pt>
                <c:pt idx="2">
                  <c:v>2.64</c:v>
                </c:pt>
                <c:pt idx="3">
                  <c:v>2.6</c:v>
                </c:pt>
                <c:pt idx="4">
                  <c:v>2.56</c:v>
                </c:pt>
                <c:pt idx="5">
                  <c:v>2.48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8C-48BB-9AA8-87187C3D2565}"/>
            </c:ext>
          </c:extLst>
        </c:ser>
        <c:ser>
          <c:idx val="1"/>
          <c:order val="1"/>
          <c:tx>
            <c:v>Filter A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'Fig-4_DOC'!$F$45:$F$50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0.02</c:v>
                  </c:pt>
                  <c:pt idx="5">
                    <c:v>0.04</c:v>
                  </c:pt>
                </c:numCache>
              </c:numRef>
            </c:plus>
            <c:minus>
              <c:numRef>
                <c:f>'Fig-4_DOC'!$F$45:$F$50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0.02</c:v>
                  </c:pt>
                  <c:pt idx="5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'Fig-4_DOC'!$B$45:$B$50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'Fig-4_DOC'!$E$45:$E$50</c:f>
              <c:numCache>
                <c:formatCode>General</c:formatCode>
                <c:ptCount val="6"/>
                <c:pt idx="0" formatCode="0.00">
                  <c:v>3.1</c:v>
                </c:pt>
                <c:pt idx="1">
                  <c:v>2.73</c:v>
                </c:pt>
                <c:pt idx="2" formatCode="0.00">
                  <c:v>2.68</c:v>
                </c:pt>
                <c:pt idx="3" formatCode="0.00">
                  <c:v>2.59</c:v>
                </c:pt>
                <c:pt idx="4" formatCode="0.00">
                  <c:v>2.5299999999999998</c:v>
                </c:pt>
                <c:pt idx="5" formatCode="0.00">
                  <c:v>2.4500000000000002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8C-48BB-9AA8-87187C3D2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698232"/>
        <c:axId val="669693968"/>
      </c:scatterChart>
      <c:valAx>
        <c:axId val="669698232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3968"/>
        <c:crosses val="autoZero"/>
        <c:crossBetween val="midCat"/>
        <c:majorUnit val="20"/>
      </c:valAx>
      <c:valAx>
        <c:axId val="669693968"/>
        <c:scaling>
          <c:orientation val="minMax"/>
          <c:max val="3.7"/>
          <c:min val="2.449999999999999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>
                        <a:lumMod val="85000"/>
                        <a:lumOff val="15000"/>
                      </a:schemeClr>
                    </a:solidFill>
                  </a:rPr>
                  <a:t>DOC (mg/L)</a:t>
                </a:r>
              </a:p>
            </c:rich>
          </c:tx>
          <c:layout>
            <c:manualLayout>
              <c:xMode val="edge"/>
              <c:yMode val="edge"/>
              <c:x val="9.8600174978127723E-4"/>
              <c:y val="0.21164734616506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8232"/>
        <c:crosses val="autoZero"/>
        <c:crossBetween val="midCat"/>
        <c:majorUnit val="0.5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Day: 52</a:t>
            </a:r>
          </a:p>
        </c:rich>
      </c:tx>
      <c:layout>
        <c:manualLayout>
          <c:xMode val="edge"/>
          <c:yMode val="edge"/>
          <c:x val="7.608792713418264E-4"/>
          <c:y val="0.73208999536240427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4783033136385285"/>
          <c:y val="7.3710466663488267E-2"/>
          <c:w val="0.81147405990428456"/>
          <c:h val="0.67500801983085446"/>
        </c:manualLayout>
      </c:layout>
      <c:scatterChart>
        <c:scatterStyle val="lineMarker"/>
        <c:varyColors val="0"/>
        <c:ser>
          <c:idx val="0"/>
          <c:order val="0"/>
          <c:tx>
            <c:v>Filter B</c:v>
          </c:tx>
          <c:spPr>
            <a:ln w="9525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'Fig-4_DOC'!$D$60:$D$65</c:f>
                <c:numCache>
                  <c:formatCode>General</c:formatCode>
                  <c:ptCount val="6"/>
                  <c:pt idx="0">
                    <c:v>0.02</c:v>
                  </c:pt>
                  <c:pt idx="1">
                    <c:v>0.02</c:v>
                  </c:pt>
                  <c:pt idx="2">
                    <c:v>0.04</c:v>
                  </c:pt>
                  <c:pt idx="3">
                    <c:v>0.06</c:v>
                  </c:pt>
                  <c:pt idx="4">
                    <c:v>0.04</c:v>
                  </c:pt>
                  <c:pt idx="5">
                    <c:v>0.05</c:v>
                  </c:pt>
                </c:numCache>
              </c:numRef>
            </c:plus>
            <c:minus>
              <c:numRef>
                <c:f>'Fig-4_DOC'!$D$60:$D$65</c:f>
                <c:numCache>
                  <c:formatCode>General</c:formatCode>
                  <c:ptCount val="6"/>
                  <c:pt idx="0">
                    <c:v>0.02</c:v>
                  </c:pt>
                  <c:pt idx="1">
                    <c:v>0.02</c:v>
                  </c:pt>
                  <c:pt idx="2">
                    <c:v>0.04</c:v>
                  </c:pt>
                  <c:pt idx="3">
                    <c:v>0.06</c:v>
                  </c:pt>
                  <c:pt idx="4">
                    <c:v>0.04</c:v>
                  </c:pt>
                  <c:pt idx="5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'Fig-4_DOC'!$A$60:$A$65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'Fig-4_DOC'!$C$60:$C$65</c:f>
              <c:numCache>
                <c:formatCode>General</c:formatCode>
                <c:ptCount val="6"/>
                <c:pt idx="0">
                  <c:v>3.28</c:v>
                </c:pt>
                <c:pt idx="1">
                  <c:v>3.18</c:v>
                </c:pt>
                <c:pt idx="2">
                  <c:v>3.07</c:v>
                </c:pt>
                <c:pt idx="3">
                  <c:v>2.94</c:v>
                </c:pt>
                <c:pt idx="4">
                  <c:v>2.94</c:v>
                </c:pt>
                <c:pt idx="5">
                  <c:v>2.91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C6-4728-AE90-BBCA3F9DE830}"/>
            </c:ext>
          </c:extLst>
        </c:ser>
        <c:ser>
          <c:idx val="1"/>
          <c:order val="1"/>
          <c:tx>
            <c:v>Filter A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'Fig-4_DOC'!$F$60:$F$65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0.06</c:v>
                  </c:pt>
                  <c:pt idx="5">
                    <c:v>0.04</c:v>
                  </c:pt>
                </c:numCache>
              </c:numRef>
            </c:plus>
            <c:minus>
              <c:numRef>
                <c:f>'Fig-4_DOC'!$F$60:$F$65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0.06</c:v>
                  </c:pt>
                  <c:pt idx="5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'Fig-4_DOC'!$B$60:$B$65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'Fig-4_DOC'!$E$60:$E$65</c:f>
              <c:numCache>
                <c:formatCode>General</c:formatCode>
                <c:ptCount val="6"/>
                <c:pt idx="0" formatCode="0.00">
                  <c:v>3.4</c:v>
                </c:pt>
                <c:pt idx="1">
                  <c:v>3.14</c:v>
                </c:pt>
                <c:pt idx="2" formatCode="0.00">
                  <c:v>3.06</c:v>
                </c:pt>
                <c:pt idx="3" formatCode="0.00">
                  <c:v>3.02</c:v>
                </c:pt>
                <c:pt idx="4" formatCode="0.00">
                  <c:v>2.98</c:v>
                </c:pt>
                <c:pt idx="5" formatCode="0.00">
                  <c:v>2.95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C6-4728-AE90-BBCA3F9DE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698232"/>
        <c:axId val="669693968"/>
      </c:scatterChart>
      <c:valAx>
        <c:axId val="669698232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3968"/>
        <c:crosses val="autoZero"/>
        <c:crossBetween val="midCat"/>
        <c:majorUnit val="20"/>
      </c:valAx>
      <c:valAx>
        <c:axId val="669693968"/>
        <c:scaling>
          <c:orientation val="minMax"/>
          <c:max val="3.5"/>
          <c:min val="2.449999999999999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/>
                    </a:solidFill>
                  </a:rPr>
                  <a:t>DOC (mg/L)</a:t>
                </a:r>
              </a:p>
            </c:rich>
          </c:tx>
          <c:layout>
            <c:manualLayout>
              <c:xMode val="edge"/>
              <c:yMode val="edge"/>
              <c:x val="9.8598047386593652E-4"/>
              <c:y val="0.201174568638583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8232"/>
        <c:crosses val="autoZero"/>
        <c:crossBetween val="midCat"/>
        <c:majorUnit val="0.5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Day: 80</a:t>
            </a:r>
          </a:p>
        </c:rich>
      </c:tx>
      <c:layout>
        <c:manualLayout>
          <c:xMode val="edge"/>
          <c:yMode val="edge"/>
          <c:x val="7.608792713418264E-4"/>
          <c:y val="0.73208999536240427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4783033136385285"/>
          <c:y val="7.3710466663488267E-2"/>
          <c:w val="0.81147405990428456"/>
          <c:h val="0.67500801983085446"/>
        </c:manualLayout>
      </c:layout>
      <c:scatterChart>
        <c:scatterStyle val="lineMarker"/>
        <c:varyColors val="0"/>
        <c:ser>
          <c:idx val="0"/>
          <c:order val="0"/>
          <c:tx>
            <c:v>Filter B</c:v>
          </c:tx>
          <c:spPr>
            <a:ln w="9525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'Fig-4_DOC'!$D$60:$D$65</c:f>
                <c:numCache>
                  <c:formatCode>General</c:formatCode>
                  <c:ptCount val="6"/>
                  <c:pt idx="0">
                    <c:v>0.02</c:v>
                  </c:pt>
                  <c:pt idx="1">
                    <c:v>0.02</c:v>
                  </c:pt>
                  <c:pt idx="2">
                    <c:v>0.04</c:v>
                  </c:pt>
                  <c:pt idx="3">
                    <c:v>0.06</c:v>
                  </c:pt>
                  <c:pt idx="4">
                    <c:v>0.04</c:v>
                  </c:pt>
                  <c:pt idx="5">
                    <c:v>0.05</c:v>
                  </c:pt>
                </c:numCache>
              </c:numRef>
            </c:plus>
            <c:minus>
              <c:numRef>
                <c:f>'Fig-4_DOC'!$D$60:$D$65</c:f>
                <c:numCache>
                  <c:formatCode>General</c:formatCode>
                  <c:ptCount val="6"/>
                  <c:pt idx="0">
                    <c:v>0.02</c:v>
                  </c:pt>
                  <c:pt idx="1">
                    <c:v>0.02</c:v>
                  </c:pt>
                  <c:pt idx="2">
                    <c:v>0.04</c:v>
                  </c:pt>
                  <c:pt idx="3">
                    <c:v>0.06</c:v>
                  </c:pt>
                  <c:pt idx="4">
                    <c:v>0.04</c:v>
                  </c:pt>
                  <c:pt idx="5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'Fig-4_DOC'!$A$60:$A$65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'Fig-4_DOC'!$C$76:$C$81</c:f>
              <c:numCache>
                <c:formatCode>General</c:formatCode>
                <c:ptCount val="6"/>
                <c:pt idx="0">
                  <c:v>3.56</c:v>
                </c:pt>
                <c:pt idx="1">
                  <c:v>3.28</c:v>
                </c:pt>
                <c:pt idx="2">
                  <c:v>3.07</c:v>
                </c:pt>
                <c:pt idx="3">
                  <c:v>2.94</c:v>
                </c:pt>
                <c:pt idx="4">
                  <c:v>2.94</c:v>
                </c:pt>
                <c:pt idx="5">
                  <c:v>2.91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82-4F19-9C6A-DFEE7DCC6CC3}"/>
            </c:ext>
          </c:extLst>
        </c:ser>
        <c:ser>
          <c:idx val="1"/>
          <c:order val="1"/>
          <c:tx>
            <c:v>Filter A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'Fig-4_DOC'!$F$60:$F$65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0.06</c:v>
                  </c:pt>
                  <c:pt idx="5">
                    <c:v>0.04</c:v>
                  </c:pt>
                </c:numCache>
              </c:numRef>
            </c:plus>
            <c:minus>
              <c:numRef>
                <c:f>'Fig-4_DOC'!$F$60:$F$65</c:f>
                <c:numCache>
                  <c:formatCode>General</c:formatCode>
                  <c:ptCount val="6"/>
                  <c:pt idx="0">
                    <c:v>0.04</c:v>
                  </c:pt>
                  <c:pt idx="1">
                    <c:v>0.02</c:v>
                  </c:pt>
                  <c:pt idx="2">
                    <c:v>0.05</c:v>
                  </c:pt>
                  <c:pt idx="3">
                    <c:v>0.03</c:v>
                  </c:pt>
                  <c:pt idx="4">
                    <c:v>0.06</c:v>
                  </c:pt>
                  <c:pt idx="5">
                    <c:v>0.04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'Fig-4_DOC'!$B$60:$B$65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'Fig-4_DOC'!$E$76:$E$81</c:f>
              <c:numCache>
                <c:formatCode>General</c:formatCode>
                <c:ptCount val="6"/>
                <c:pt idx="0" formatCode="0.00">
                  <c:v>3.62</c:v>
                </c:pt>
                <c:pt idx="1">
                  <c:v>3.18</c:v>
                </c:pt>
                <c:pt idx="2" formatCode="0.00">
                  <c:v>2.98</c:v>
                </c:pt>
                <c:pt idx="3" formatCode="0.00">
                  <c:v>3.02</c:v>
                </c:pt>
                <c:pt idx="4" formatCode="0.00">
                  <c:v>2.98</c:v>
                </c:pt>
                <c:pt idx="5" formatCode="0.00">
                  <c:v>2.95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82-4F19-9C6A-DFEE7DCC6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698232"/>
        <c:axId val="669693968"/>
      </c:scatterChart>
      <c:valAx>
        <c:axId val="669698232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3968"/>
        <c:crosses val="autoZero"/>
        <c:crossBetween val="midCat"/>
        <c:majorUnit val="20"/>
      </c:valAx>
      <c:valAx>
        <c:axId val="669693968"/>
        <c:scaling>
          <c:orientation val="minMax"/>
          <c:max val="3.7"/>
          <c:min val="2.449999999999999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/>
                    </a:solidFill>
                  </a:rPr>
                  <a:t>DOC (mg/L)</a:t>
                </a:r>
              </a:p>
            </c:rich>
          </c:tx>
          <c:layout>
            <c:manualLayout>
              <c:xMode val="edge"/>
              <c:yMode val="edge"/>
              <c:x val="9.8598047386593652E-4"/>
              <c:y val="0.201174568638583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9698232"/>
        <c:crosses val="autoZero"/>
        <c:crossBetween val="midCat"/>
        <c:majorUnit val="0.5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49937779583099"/>
          <c:y val="8.0490994652642991E-2"/>
          <c:w val="0.68478237484057636"/>
          <c:h val="0.68491445334748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'[1]sand (3)'!$B$3</c:f>
              <c:strCache>
                <c:ptCount val="1"/>
                <c:pt idx="0">
                  <c:v>Scraped filter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'[1]sand (3)'!$C$4:$C$8</c:f>
                <c:numCache>
                  <c:formatCode>General</c:formatCode>
                  <c:ptCount val="5"/>
                  <c:pt idx="0">
                    <c:v>243559158.61038628</c:v>
                  </c:pt>
                  <c:pt idx="1">
                    <c:v>13569047.714073822</c:v>
                  </c:pt>
                  <c:pt idx="2">
                    <c:v>18704115.774488244</c:v>
                  </c:pt>
                  <c:pt idx="3">
                    <c:v>2890390.6800099141</c:v>
                  </c:pt>
                  <c:pt idx="4">
                    <c:v>37695192.656171955</c:v>
                  </c:pt>
                </c:numCache>
              </c:numRef>
            </c:plus>
            <c:minus>
              <c:numRef>
                <c:f>'[1]sand (3)'!$C$4:$C$8</c:f>
                <c:numCache>
                  <c:formatCode>General</c:formatCode>
                  <c:ptCount val="5"/>
                  <c:pt idx="0">
                    <c:v>243559158.61038628</c:v>
                  </c:pt>
                  <c:pt idx="1">
                    <c:v>13569047.714073822</c:v>
                  </c:pt>
                  <c:pt idx="2">
                    <c:v>18704115.774488244</c:v>
                  </c:pt>
                  <c:pt idx="3">
                    <c:v>2890390.6800099141</c:v>
                  </c:pt>
                  <c:pt idx="4">
                    <c:v>37695192.656171955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'[1]sand (3)'!$A$4:$A$8</c:f>
              <c:numCache>
                <c:formatCode>General</c:formatCode>
                <c:ptCount val="5"/>
                <c:pt idx="0">
                  <c:v>0</c:v>
                </c:pt>
                <c:pt idx="1">
                  <c:v>8</c:v>
                </c:pt>
                <c:pt idx="2">
                  <c:v>15</c:v>
                </c:pt>
                <c:pt idx="3">
                  <c:v>28</c:v>
                </c:pt>
                <c:pt idx="4">
                  <c:v>52</c:v>
                </c:pt>
              </c:numCache>
            </c:numRef>
          </c:cat>
          <c:val>
            <c:numRef>
              <c:f>'[1]sand (3)'!$B$4:$B$8</c:f>
              <c:numCache>
                <c:formatCode>General</c:formatCode>
                <c:ptCount val="5"/>
                <c:pt idx="0">
                  <c:v>928343979.04534602</c:v>
                </c:pt>
                <c:pt idx="1">
                  <c:v>70684164.990805328</c:v>
                </c:pt>
                <c:pt idx="2">
                  <c:v>114607391.50084358</c:v>
                </c:pt>
                <c:pt idx="3">
                  <c:v>186510925.25680864</c:v>
                </c:pt>
                <c:pt idx="4">
                  <c:v>158358748.74645829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95-4649-BE62-A80FC90CC58F}"/>
            </c:ext>
          </c:extLst>
        </c:ser>
        <c:ser>
          <c:idx val="1"/>
          <c:order val="1"/>
          <c:tx>
            <c:strRef>
              <c:f>'[1]sand (3)'!$D$3</c:f>
              <c:strCache>
                <c:ptCount val="1"/>
                <c:pt idx="0">
                  <c:v>Control filter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'[1]sand (3)'!$E$4:$E$8</c:f>
                <c:numCache>
                  <c:formatCode>General</c:formatCode>
                  <c:ptCount val="5"/>
                  <c:pt idx="1">
                    <c:v>723287.08359115093</c:v>
                  </c:pt>
                  <c:pt idx="3">
                    <c:v>133528629.2762391</c:v>
                  </c:pt>
                  <c:pt idx="4">
                    <c:v>42203326.023992412</c:v>
                  </c:pt>
                </c:numCache>
              </c:numRef>
            </c:plus>
            <c:minus>
              <c:numRef>
                <c:f>'[1]sand (3)'!$E$4:$E$8</c:f>
                <c:numCache>
                  <c:formatCode>General</c:formatCode>
                  <c:ptCount val="5"/>
                  <c:pt idx="1">
                    <c:v>723287.08359115093</c:v>
                  </c:pt>
                  <c:pt idx="3">
                    <c:v>133528629.2762391</c:v>
                  </c:pt>
                  <c:pt idx="4">
                    <c:v>42203326.023992412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'[1]sand (3)'!$A$4:$A$8</c:f>
              <c:numCache>
                <c:formatCode>General</c:formatCode>
                <c:ptCount val="5"/>
                <c:pt idx="0">
                  <c:v>0</c:v>
                </c:pt>
                <c:pt idx="1">
                  <c:v>8</c:v>
                </c:pt>
                <c:pt idx="2">
                  <c:v>15</c:v>
                </c:pt>
                <c:pt idx="3">
                  <c:v>28</c:v>
                </c:pt>
                <c:pt idx="4">
                  <c:v>52</c:v>
                </c:pt>
              </c:numCache>
            </c:numRef>
          </c:cat>
          <c:val>
            <c:numRef>
              <c:f>'[1]sand (3)'!$D$4:$D$8</c:f>
              <c:numCache>
                <c:formatCode>General</c:formatCode>
                <c:ptCount val="5"/>
                <c:pt idx="1">
                  <c:v>379983385.54520082</c:v>
                </c:pt>
                <c:pt idx="3">
                  <c:v>509716505.22500908</c:v>
                </c:pt>
                <c:pt idx="4">
                  <c:v>353091865.48044783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95-4649-BE62-A80FC90CC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3"/>
        <c:overlap val="-27"/>
        <c:axId val="508133112"/>
        <c:axId val="508135272"/>
      </c:barChart>
      <c:catAx>
        <c:axId val="508133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Operational time (days)</a:t>
                </a:r>
              </a:p>
            </c:rich>
          </c:tx>
          <c:layout>
            <c:manualLayout>
              <c:xMode val="edge"/>
              <c:yMode val="edge"/>
              <c:x val="0.45332909350962736"/>
              <c:y val="0.914261876717707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08135272"/>
        <c:crosses val="autoZero"/>
        <c:auto val="1"/>
        <c:lblAlgn val="ctr"/>
        <c:lblOffset val="100"/>
        <c:noMultiLvlLbl val="0"/>
      </c:catAx>
      <c:valAx>
        <c:axId val="508135272"/>
        <c:scaling>
          <c:logBase val="10"/>
          <c:orientation val="minMax"/>
          <c:min val="10000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16S rRNA gene copies/g wet sand</a:t>
                </a:r>
              </a:p>
            </c:rich>
          </c:tx>
          <c:layout>
            <c:manualLayout>
              <c:xMode val="edge"/>
              <c:yMode val="edge"/>
              <c:x val="1.6712163015771112E-2"/>
              <c:y val="0.13963576314581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E+00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08133112"/>
        <c:crosses val="autoZero"/>
        <c:crossBetween val="between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5633146528651514"/>
          <c:y val="0.12591346074088822"/>
          <c:w val="0.47915121196422022"/>
          <c:h val="7.36124169793240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462371616759457"/>
          <c:y val="8.8782894536970081E-2"/>
          <c:w val="0.69531403323933783"/>
          <c:h val="0.720834067529879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'[1]sand (3)'!$B$43</c:f>
              <c:strCache>
                <c:ptCount val="1"/>
                <c:pt idx="0">
                  <c:v>Influent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'[1]sand (3)'!$C$50:$C$51</c:f>
                <c:numCache>
                  <c:formatCode>General</c:formatCode>
                  <c:ptCount val="2"/>
                  <c:pt idx="0">
                    <c:v>8326.8347108888865</c:v>
                  </c:pt>
                  <c:pt idx="1">
                    <c:v>497.37898891978938</c:v>
                  </c:pt>
                </c:numCache>
              </c:numRef>
            </c:plus>
            <c:minus>
              <c:numRef>
                <c:f>'[1]sand (3)'!$C$50:$C$51</c:f>
                <c:numCache>
                  <c:formatCode>General</c:formatCode>
                  <c:ptCount val="2"/>
                  <c:pt idx="0">
                    <c:v>8326.8347108888865</c:v>
                  </c:pt>
                  <c:pt idx="1">
                    <c:v>497.37898891978938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'[1]sand (3)'!$A$50:$A$51</c:f>
              <c:numCache>
                <c:formatCode>General</c:formatCode>
                <c:ptCount val="2"/>
                <c:pt idx="0">
                  <c:v>-6</c:v>
                </c:pt>
                <c:pt idx="1">
                  <c:v>22</c:v>
                </c:pt>
              </c:numCache>
            </c:numRef>
          </c:cat>
          <c:val>
            <c:numRef>
              <c:f>'[1]sand (3)'!$B$50:$B$51</c:f>
              <c:numCache>
                <c:formatCode>General</c:formatCode>
                <c:ptCount val="2"/>
                <c:pt idx="0">
                  <c:v>27112.460540110205</c:v>
                </c:pt>
                <c:pt idx="1">
                  <c:v>7353.3622097297848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5D-4E8C-AAD0-4CD865167BB3}"/>
            </c:ext>
          </c:extLst>
        </c:ser>
        <c:ser>
          <c:idx val="1"/>
          <c:order val="1"/>
          <c:tx>
            <c:strRef>
              <c:f>'[1]sand (3)'!$D$49</c:f>
              <c:strCache>
                <c:ptCount val="1"/>
                <c:pt idx="0">
                  <c:v>Effluent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'[1]sand (3)'!$E$50:$E$51</c:f>
                <c:numCache>
                  <c:formatCode>General</c:formatCode>
                  <c:ptCount val="2"/>
                  <c:pt idx="0">
                    <c:v>2505.0110826350588</c:v>
                  </c:pt>
                  <c:pt idx="1">
                    <c:v>212.22156688896271</c:v>
                  </c:pt>
                </c:numCache>
              </c:numRef>
            </c:plus>
            <c:minus>
              <c:numRef>
                <c:f>'[1]sand (3)'!$E$50:$E$51</c:f>
                <c:numCache>
                  <c:formatCode>General</c:formatCode>
                  <c:ptCount val="2"/>
                  <c:pt idx="0">
                    <c:v>2505.0110826350588</c:v>
                  </c:pt>
                  <c:pt idx="1">
                    <c:v>212.22156688896271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'[1]sand (3)'!$A$50:$A$51</c:f>
              <c:numCache>
                <c:formatCode>General</c:formatCode>
                <c:ptCount val="2"/>
                <c:pt idx="0">
                  <c:v>-6</c:v>
                </c:pt>
                <c:pt idx="1">
                  <c:v>22</c:v>
                </c:pt>
              </c:numCache>
            </c:numRef>
          </c:cat>
          <c:val>
            <c:numRef>
              <c:f>'[1]sand (3)'!$D$50:$D$51</c:f>
              <c:numCache>
                <c:formatCode>General</c:formatCode>
                <c:ptCount val="2"/>
                <c:pt idx="0">
                  <c:v>20010.996356955311</c:v>
                </c:pt>
                <c:pt idx="1">
                  <c:v>5668.5054630352779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5D-4E8C-AAD0-4CD865167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62"/>
        <c:axId val="508133112"/>
        <c:axId val="508135272"/>
      </c:barChart>
      <c:catAx>
        <c:axId val="508133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Operational 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08135272"/>
        <c:crosses val="autoZero"/>
        <c:auto val="1"/>
        <c:lblAlgn val="ctr"/>
        <c:lblOffset val="100"/>
        <c:noMultiLvlLbl val="0"/>
      </c:catAx>
      <c:valAx>
        <c:axId val="508135272"/>
        <c:scaling>
          <c:logBase val="10"/>
          <c:orientation val="minMax"/>
          <c:min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16S rRNA gene copies/ml</a:t>
                </a:r>
                <a:r>
                  <a:rPr lang="en-GB" sz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water</a:t>
                </a:r>
                <a:endParaRPr lang="en-GB" sz="12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5842078715324042E-2"/>
              <c:y val="0.119642141709281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08133112"/>
        <c:crosses val="autoZero"/>
        <c:crossBetween val="between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4923236893116967"/>
          <c:y val="0.10970111618128679"/>
          <c:w val="0.40537746540853348"/>
          <c:h val="7.36124169793240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96024694814712"/>
          <c:y val="9.8266035191485815E-2"/>
          <c:w val="0.79617805256737284"/>
          <c:h val="0.65303806844699075"/>
        </c:manualLayout>
      </c:layout>
      <c:scatterChart>
        <c:scatterStyle val="lineMarker"/>
        <c:varyColors val="0"/>
        <c:ser>
          <c:idx val="0"/>
          <c:order val="0"/>
          <c:tx>
            <c:v>Scraped SSF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(Fig.2)'!$F$35:$F$40</c:f>
                <c:numCache>
                  <c:formatCode>General</c:formatCode>
                  <c:ptCount val="6"/>
                  <c:pt idx="0">
                    <c:v>0.22</c:v>
                  </c:pt>
                  <c:pt idx="1">
                    <c:v>0.12</c:v>
                  </c:pt>
                  <c:pt idx="2">
                    <c:v>0.17</c:v>
                  </c:pt>
                  <c:pt idx="3">
                    <c:v>0.05</c:v>
                  </c:pt>
                  <c:pt idx="4">
                    <c:v>0.22</c:v>
                  </c:pt>
                  <c:pt idx="5">
                    <c:v>0.17</c:v>
                  </c:pt>
                </c:numCache>
              </c:numRef>
            </c:plus>
            <c:minus>
              <c:numRef>
                <c:f>'ATP (Fig.2)'!$F$35:$F$40</c:f>
                <c:numCache>
                  <c:formatCode>General</c:formatCode>
                  <c:ptCount val="6"/>
                  <c:pt idx="0">
                    <c:v>0.22</c:v>
                  </c:pt>
                  <c:pt idx="1">
                    <c:v>0.12</c:v>
                  </c:pt>
                  <c:pt idx="2">
                    <c:v>0.17</c:v>
                  </c:pt>
                  <c:pt idx="3">
                    <c:v>0.05</c:v>
                  </c:pt>
                  <c:pt idx="4">
                    <c:v>0.22</c:v>
                  </c:pt>
                  <c:pt idx="5">
                    <c:v>0.17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(Fig.2)'!$B$35:$B$40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'ATP (Fig.2)'!$D$35:$D$40</c:f>
              <c:numCache>
                <c:formatCode>0.00</c:formatCode>
                <c:ptCount val="6"/>
                <c:pt idx="0">
                  <c:v>5.58</c:v>
                </c:pt>
                <c:pt idx="1">
                  <c:v>2.87</c:v>
                </c:pt>
                <c:pt idx="2">
                  <c:v>2.6</c:v>
                </c:pt>
                <c:pt idx="3">
                  <c:v>3.7</c:v>
                </c:pt>
                <c:pt idx="4">
                  <c:v>3.2</c:v>
                </c:pt>
                <c:pt idx="5">
                  <c:v>1.36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A0-465F-BC1F-E91FEE092944}"/>
            </c:ext>
          </c:extLst>
        </c:ser>
        <c:ser>
          <c:idx val="1"/>
          <c:order val="1"/>
          <c:tx>
            <c:v>Unscraped SSF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(Fig.2)'!$E$35:$E$40</c:f>
                <c:numCache>
                  <c:formatCode>General</c:formatCode>
                  <c:ptCount val="6"/>
                  <c:pt idx="0">
                    <c:v>0.11</c:v>
                  </c:pt>
                  <c:pt idx="1">
                    <c:v>0.17</c:v>
                  </c:pt>
                  <c:pt idx="2">
                    <c:v>0.22</c:v>
                  </c:pt>
                  <c:pt idx="3">
                    <c:v>0.24</c:v>
                  </c:pt>
                  <c:pt idx="4">
                    <c:v>0.05</c:v>
                  </c:pt>
                  <c:pt idx="5">
                    <c:v>0.09</c:v>
                  </c:pt>
                </c:numCache>
              </c:numRef>
            </c:plus>
            <c:minus>
              <c:numRef>
                <c:f>'ATP (Fig.2)'!$E$35:$E$40</c:f>
                <c:numCache>
                  <c:formatCode>General</c:formatCode>
                  <c:ptCount val="6"/>
                  <c:pt idx="0">
                    <c:v>0.11</c:v>
                  </c:pt>
                  <c:pt idx="1">
                    <c:v>0.17</c:v>
                  </c:pt>
                  <c:pt idx="2">
                    <c:v>0.22</c:v>
                  </c:pt>
                  <c:pt idx="3">
                    <c:v>0.24</c:v>
                  </c:pt>
                  <c:pt idx="4">
                    <c:v>0.05</c:v>
                  </c:pt>
                  <c:pt idx="5">
                    <c:v>0.09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(Fig.2)'!$A$35:$A$40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'ATP (Fig.2)'!$C$35:$C$40</c:f>
              <c:numCache>
                <c:formatCode>0.00</c:formatCode>
                <c:ptCount val="6"/>
                <c:pt idx="0" formatCode="General">
                  <c:v>4.55</c:v>
                </c:pt>
                <c:pt idx="1">
                  <c:v>0.76</c:v>
                </c:pt>
                <c:pt idx="2">
                  <c:v>1.4050387596899225</c:v>
                </c:pt>
                <c:pt idx="3">
                  <c:v>1.1100000000000001</c:v>
                </c:pt>
                <c:pt idx="4">
                  <c:v>1.1299999999999999</c:v>
                </c:pt>
                <c:pt idx="5">
                  <c:v>0.67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A0-465F-BC1F-E91FEE092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014840"/>
        <c:axId val="545020416"/>
      </c:scatterChart>
      <c:valAx>
        <c:axId val="545014840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5020416"/>
        <c:crosses val="autoZero"/>
        <c:crossBetween val="midCat"/>
        <c:majorUnit val="20"/>
      </c:valAx>
      <c:valAx>
        <c:axId val="545020416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>
                        <a:lumMod val="85000"/>
                        <a:lumOff val="15000"/>
                      </a:schemeClr>
                    </a:solidFill>
                  </a:rPr>
                  <a:t>ATP (pg/ml)</a:t>
                </a:r>
              </a:p>
            </c:rich>
          </c:tx>
          <c:layout>
            <c:manualLayout>
              <c:xMode val="edge"/>
              <c:yMode val="edge"/>
              <c:x val="5.7349991450932952E-3"/>
              <c:y val="0.20686271833129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5014840"/>
        <c:crosses val="autoZero"/>
        <c:crossBetween val="midCat"/>
        <c:majorUnit val="2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0098378987837789"/>
          <c:y val="0.12394431966151281"/>
          <c:w val="0.7267323758825921"/>
          <c:h val="0.16100651137501409"/>
        </c:manualLayout>
      </c:layout>
      <c:overlay val="0"/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18816956201198"/>
          <c:y val="6.5974559832340809E-2"/>
          <c:w val="0.81084941406972022"/>
          <c:h val="0.6693512821500901"/>
        </c:manualLayout>
      </c:layout>
      <c:scatterChart>
        <c:scatterStyle val="lineMarker"/>
        <c:varyColors val="0"/>
        <c:ser>
          <c:idx val="0"/>
          <c:order val="0"/>
          <c:tx>
            <c:v>Filter A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(Fig.2)'!$F$47:$F$52</c:f>
                <c:numCache>
                  <c:formatCode>General</c:formatCode>
                  <c:ptCount val="6"/>
                  <c:pt idx="0">
                    <c:v>0.22</c:v>
                  </c:pt>
                  <c:pt idx="1">
                    <c:v>0.15</c:v>
                  </c:pt>
                  <c:pt idx="2">
                    <c:v>0.21</c:v>
                  </c:pt>
                  <c:pt idx="3">
                    <c:v>0.15</c:v>
                  </c:pt>
                  <c:pt idx="4">
                    <c:v>0.22</c:v>
                  </c:pt>
                  <c:pt idx="5">
                    <c:v>0.17</c:v>
                  </c:pt>
                </c:numCache>
              </c:numRef>
            </c:plus>
            <c:minus>
              <c:numRef>
                <c:f>'ATP (Fig.2)'!$F$47:$F$52</c:f>
                <c:numCache>
                  <c:formatCode>General</c:formatCode>
                  <c:ptCount val="6"/>
                  <c:pt idx="0">
                    <c:v>0.22</c:v>
                  </c:pt>
                  <c:pt idx="1">
                    <c:v>0.15</c:v>
                  </c:pt>
                  <c:pt idx="2">
                    <c:v>0.21</c:v>
                  </c:pt>
                  <c:pt idx="3">
                    <c:v>0.15</c:v>
                  </c:pt>
                  <c:pt idx="4">
                    <c:v>0.22</c:v>
                  </c:pt>
                  <c:pt idx="5">
                    <c:v>0.17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(Fig.2)'!$B$47:$B$52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'ATP (Fig.2)'!$D$47:$D$52</c:f>
              <c:numCache>
                <c:formatCode>0.00</c:formatCode>
                <c:ptCount val="6"/>
                <c:pt idx="0">
                  <c:v>5.62</c:v>
                </c:pt>
                <c:pt idx="1">
                  <c:v>3.54</c:v>
                </c:pt>
                <c:pt idx="2">
                  <c:v>3.12</c:v>
                </c:pt>
                <c:pt idx="3">
                  <c:v>3.62</c:v>
                </c:pt>
                <c:pt idx="4">
                  <c:v>3.1</c:v>
                </c:pt>
                <c:pt idx="5">
                  <c:v>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E5-4A3A-80C4-9C1AD051F3E0}"/>
            </c:ext>
          </c:extLst>
        </c:ser>
        <c:ser>
          <c:idx val="1"/>
          <c:order val="1"/>
          <c:tx>
            <c:v>Filter B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(Fig.2)'!$E$47:$E$52</c:f>
                <c:numCache>
                  <c:formatCode>General</c:formatCode>
                  <c:ptCount val="6"/>
                  <c:pt idx="0">
                    <c:v>0.25</c:v>
                  </c:pt>
                  <c:pt idx="1">
                    <c:v>0.19</c:v>
                  </c:pt>
                  <c:pt idx="2">
                    <c:v>0.22</c:v>
                  </c:pt>
                  <c:pt idx="3">
                    <c:v>0.24</c:v>
                  </c:pt>
                  <c:pt idx="4">
                    <c:v>0.19</c:v>
                  </c:pt>
                  <c:pt idx="5">
                    <c:v>0.23</c:v>
                  </c:pt>
                </c:numCache>
              </c:numRef>
            </c:plus>
            <c:minus>
              <c:numRef>
                <c:f>'ATP (Fig.2)'!$E$47:$E$52</c:f>
                <c:numCache>
                  <c:formatCode>General</c:formatCode>
                  <c:ptCount val="6"/>
                  <c:pt idx="0">
                    <c:v>0.25</c:v>
                  </c:pt>
                  <c:pt idx="1">
                    <c:v>0.19</c:v>
                  </c:pt>
                  <c:pt idx="2">
                    <c:v>0.22</c:v>
                  </c:pt>
                  <c:pt idx="3">
                    <c:v>0.24</c:v>
                  </c:pt>
                  <c:pt idx="4">
                    <c:v>0.19</c:v>
                  </c:pt>
                  <c:pt idx="5">
                    <c:v>0.23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(Fig.2)'!$A$47:$A$52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'ATP (Fig.2)'!$C$47:$C$52</c:f>
              <c:numCache>
                <c:formatCode>0.00</c:formatCode>
                <c:ptCount val="6"/>
                <c:pt idx="0" formatCode="General">
                  <c:v>5.57</c:v>
                </c:pt>
                <c:pt idx="1">
                  <c:v>2.0499999999999998</c:v>
                </c:pt>
                <c:pt idx="2">
                  <c:v>2.2599999999999998</c:v>
                </c:pt>
                <c:pt idx="3">
                  <c:v>1.91</c:v>
                </c:pt>
                <c:pt idx="4">
                  <c:v>1.71</c:v>
                </c:pt>
                <c:pt idx="5">
                  <c:v>1.08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E5-4A3A-80C4-9C1AD051F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014840"/>
        <c:axId val="545020416"/>
      </c:scatterChart>
      <c:valAx>
        <c:axId val="545014840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5020416"/>
        <c:crosses val="autoZero"/>
        <c:crossBetween val="midCat"/>
        <c:majorUnit val="20"/>
      </c:valAx>
      <c:valAx>
        <c:axId val="545020416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>
                        <a:lumMod val="85000"/>
                        <a:lumOff val="15000"/>
                      </a:schemeClr>
                    </a:solidFill>
                  </a:rPr>
                  <a:t>ATP (pg/ml)</a:t>
                </a:r>
              </a:p>
            </c:rich>
          </c:tx>
          <c:layout>
            <c:manualLayout>
              <c:xMode val="edge"/>
              <c:yMode val="edge"/>
              <c:x val="2.8163660397963666E-3"/>
              <c:y val="0.2010737336949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5014840"/>
        <c:crosses val="autoZero"/>
        <c:crossBetween val="midCat"/>
        <c:majorUnit val="2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46366123248677"/>
          <c:y val="6.6086180702559158E-2"/>
          <c:w val="0.81084941406972022"/>
          <c:h val="0.65303806844699075"/>
        </c:manualLayout>
      </c:layout>
      <c:scatterChart>
        <c:scatterStyle val="lineMarker"/>
        <c:varyColors val="0"/>
        <c:ser>
          <c:idx val="0"/>
          <c:order val="0"/>
          <c:tx>
            <c:v>Filter A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(Fig.2)'!$F$60:$F$65</c:f>
                <c:numCache>
                  <c:formatCode>General</c:formatCode>
                  <c:ptCount val="6"/>
                  <c:pt idx="0">
                    <c:v>0.22</c:v>
                  </c:pt>
                  <c:pt idx="1">
                    <c:v>0.23</c:v>
                  </c:pt>
                  <c:pt idx="2">
                    <c:v>0.21</c:v>
                  </c:pt>
                  <c:pt idx="3">
                    <c:v>0.15</c:v>
                  </c:pt>
                  <c:pt idx="4">
                    <c:v>0.12</c:v>
                  </c:pt>
                  <c:pt idx="5">
                    <c:v>0.17</c:v>
                  </c:pt>
                </c:numCache>
              </c:numRef>
            </c:plus>
            <c:minus>
              <c:numRef>
                <c:f>'ATP (Fig.2)'!$F$60:$F$65</c:f>
                <c:numCache>
                  <c:formatCode>General</c:formatCode>
                  <c:ptCount val="6"/>
                  <c:pt idx="0">
                    <c:v>0.22</c:v>
                  </c:pt>
                  <c:pt idx="1">
                    <c:v>0.23</c:v>
                  </c:pt>
                  <c:pt idx="2">
                    <c:v>0.21</c:v>
                  </c:pt>
                  <c:pt idx="3">
                    <c:v>0.15</c:v>
                  </c:pt>
                  <c:pt idx="4">
                    <c:v>0.12</c:v>
                  </c:pt>
                  <c:pt idx="5">
                    <c:v>0.17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(Fig.2)'!$B$60:$B$65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'ATP (Fig.2)'!$D$60:$D$65</c:f>
              <c:numCache>
                <c:formatCode>0.00</c:formatCode>
                <c:ptCount val="6"/>
                <c:pt idx="0">
                  <c:v>3.06</c:v>
                </c:pt>
                <c:pt idx="1">
                  <c:v>2.68</c:v>
                </c:pt>
                <c:pt idx="2">
                  <c:v>4.78</c:v>
                </c:pt>
                <c:pt idx="3">
                  <c:v>2.78</c:v>
                </c:pt>
                <c:pt idx="4">
                  <c:v>2.3199999999999998</c:v>
                </c:pt>
                <c:pt idx="5">
                  <c:v>1.86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50-4768-B09F-49AA8C34112A}"/>
            </c:ext>
          </c:extLst>
        </c:ser>
        <c:ser>
          <c:idx val="1"/>
          <c:order val="1"/>
          <c:tx>
            <c:v>Filter B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(Fig.2)'!$E$60:$E$65</c:f>
                <c:numCache>
                  <c:formatCode>General</c:formatCode>
                  <c:ptCount val="6"/>
                  <c:pt idx="0">
                    <c:v>0.25</c:v>
                  </c:pt>
                  <c:pt idx="1">
                    <c:v>0.19</c:v>
                  </c:pt>
                  <c:pt idx="2">
                    <c:v>0.22</c:v>
                  </c:pt>
                  <c:pt idx="3">
                    <c:v>0.24</c:v>
                  </c:pt>
                  <c:pt idx="4">
                    <c:v>0.25</c:v>
                  </c:pt>
                  <c:pt idx="5">
                    <c:v>0.12</c:v>
                  </c:pt>
                </c:numCache>
              </c:numRef>
            </c:plus>
            <c:minus>
              <c:numRef>
                <c:f>'ATP (Fig.2)'!$E$60:$E$65</c:f>
                <c:numCache>
                  <c:formatCode>General</c:formatCode>
                  <c:ptCount val="6"/>
                  <c:pt idx="0">
                    <c:v>0.25</c:v>
                  </c:pt>
                  <c:pt idx="1">
                    <c:v>0.19</c:v>
                  </c:pt>
                  <c:pt idx="2">
                    <c:v>0.22</c:v>
                  </c:pt>
                  <c:pt idx="3">
                    <c:v>0.24</c:v>
                  </c:pt>
                  <c:pt idx="4">
                    <c:v>0.25</c:v>
                  </c:pt>
                  <c:pt idx="5">
                    <c:v>0.12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(Fig.2)'!$A$60:$A$65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'ATP (Fig.2)'!$C$60:$C$65</c:f>
              <c:numCache>
                <c:formatCode>0.00</c:formatCode>
                <c:ptCount val="6"/>
                <c:pt idx="0" formatCode="General">
                  <c:v>3.06</c:v>
                </c:pt>
                <c:pt idx="1">
                  <c:v>2.67</c:v>
                </c:pt>
                <c:pt idx="2">
                  <c:v>2.78</c:v>
                </c:pt>
                <c:pt idx="3">
                  <c:v>2.99</c:v>
                </c:pt>
                <c:pt idx="4">
                  <c:v>2.54</c:v>
                </c:pt>
                <c:pt idx="5">
                  <c:v>1.44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50-4768-B09F-49AA8C341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014840"/>
        <c:axId val="545020416"/>
      </c:scatterChart>
      <c:valAx>
        <c:axId val="545014840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5020416"/>
        <c:crosses val="autoZero"/>
        <c:crossBetween val="midCat"/>
        <c:majorUnit val="20"/>
      </c:valAx>
      <c:valAx>
        <c:axId val="545020416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>
                        <a:lumMod val="85000"/>
                        <a:lumOff val="15000"/>
                      </a:schemeClr>
                    </a:solidFill>
                  </a:rPr>
                  <a:t>ATP (pg/ml)</a:t>
                </a:r>
              </a:p>
            </c:rich>
          </c:tx>
          <c:layout>
            <c:manualLayout>
              <c:xMode val="edge"/>
              <c:yMode val="edge"/>
              <c:x val="2.8164393183246462E-3"/>
              <c:y val="0.185987955407230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5014840"/>
        <c:crosses val="autoZero"/>
        <c:crossBetween val="midCat"/>
        <c:majorUnit val="2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36484302996125"/>
          <c:y val="7.1430895770981329E-2"/>
          <c:w val="0.79907969419212477"/>
          <c:h val="0.65303806844699075"/>
        </c:manualLayout>
      </c:layout>
      <c:scatterChart>
        <c:scatterStyle val="lineMarker"/>
        <c:varyColors val="0"/>
        <c:ser>
          <c:idx val="0"/>
          <c:order val="0"/>
          <c:tx>
            <c:v>Filter A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(Fig.2)'!$F$74:$F$79</c:f>
                <c:numCache>
                  <c:formatCode>General</c:formatCode>
                  <c:ptCount val="6"/>
                  <c:pt idx="0">
                    <c:v>0.22</c:v>
                  </c:pt>
                  <c:pt idx="1">
                    <c:v>0.23</c:v>
                  </c:pt>
                  <c:pt idx="2">
                    <c:v>0.21</c:v>
                  </c:pt>
                  <c:pt idx="3">
                    <c:v>0.15</c:v>
                  </c:pt>
                  <c:pt idx="4">
                    <c:v>0.12</c:v>
                  </c:pt>
                  <c:pt idx="5">
                    <c:v>0.17</c:v>
                  </c:pt>
                </c:numCache>
              </c:numRef>
            </c:plus>
            <c:minus>
              <c:numRef>
                <c:f>'ATP (Fig.2)'!$F$74:$F$79</c:f>
                <c:numCache>
                  <c:formatCode>General</c:formatCode>
                  <c:ptCount val="6"/>
                  <c:pt idx="0">
                    <c:v>0.22</c:v>
                  </c:pt>
                  <c:pt idx="1">
                    <c:v>0.23</c:v>
                  </c:pt>
                  <c:pt idx="2">
                    <c:v>0.21</c:v>
                  </c:pt>
                  <c:pt idx="3">
                    <c:v>0.15</c:v>
                  </c:pt>
                  <c:pt idx="4">
                    <c:v>0.12</c:v>
                  </c:pt>
                  <c:pt idx="5">
                    <c:v>0.17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(Fig.2)'!$B$74:$B$79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95</c:v>
                </c:pt>
              </c:numCache>
            </c:numRef>
          </c:xVal>
          <c:yVal>
            <c:numRef>
              <c:f>'ATP (Fig.2)'!$D$74:$D$79</c:f>
              <c:numCache>
                <c:formatCode>0.00</c:formatCode>
                <c:ptCount val="6"/>
                <c:pt idx="0">
                  <c:v>3.79</c:v>
                </c:pt>
                <c:pt idx="1">
                  <c:v>1.54</c:v>
                </c:pt>
                <c:pt idx="2">
                  <c:v>2.11</c:v>
                </c:pt>
                <c:pt idx="3">
                  <c:v>2.09</c:v>
                </c:pt>
                <c:pt idx="4">
                  <c:v>2.66</c:v>
                </c:pt>
                <c:pt idx="5">
                  <c:v>1.51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A2-4617-8F1C-33434C98E8A7}"/>
            </c:ext>
          </c:extLst>
        </c:ser>
        <c:ser>
          <c:idx val="1"/>
          <c:order val="1"/>
          <c:tx>
            <c:v>Filter B</c:v>
          </c:tx>
          <c:spPr>
            <a:ln w="635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'ATP (Fig.2)'!$E$74:$E$79</c:f>
                <c:numCache>
                  <c:formatCode>General</c:formatCode>
                  <c:ptCount val="6"/>
                  <c:pt idx="0">
                    <c:v>0.25</c:v>
                  </c:pt>
                  <c:pt idx="1">
                    <c:v>0.19</c:v>
                  </c:pt>
                  <c:pt idx="2">
                    <c:v>0.22</c:v>
                  </c:pt>
                  <c:pt idx="3">
                    <c:v>0.24</c:v>
                  </c:pt>
                  <c:pt idx="4">
                    <c:v>0.25</c:v>
                  </c:pt>
                  <c:pt idx="5">
                    <c:v>0.12</c:v>
                  </c:pt>
                </c:numCache>
              </c:numRef>
            </c:plus>
            <c:minus>
              <c:numRef>
                <c:f>'ATP (Fig.2)'!$E$74:$E$79</c:f>
                <c:numCache>
                  <c:formatCode>General</c:formatCode>
                  <c:ptCount val="6"/>
                  <c:pt idx="0">
                    <c:v>0.25</c:v>
                  </c:pt>
                  <c:pt idx="1">
                    <c:v>0.19</c:v>
                  </c:pt>
                  <c:pt idx="2">
                    <c:v>0.22</c:v>
                  </c:pt>
                  <c:pt idx="3">
                    <c:v>0.24</c:v>
                  </c:pt>
                  <c:pt idx="4">
                    <c:v>0.25</c:v>
                  </c:pt>
                  <c:pt idx="5">
                    <c:v>0.12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'ATP (Fig.2)'!$A$74:$A$79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80</c:v>
                </c:pt>
              </c:numCache>
            </c:numRef>
          </c:xVal>
          <c:yVal>
            <c:numRef>
              <c:f>'ATP (Fig.2)'!$C$74:$C$79</c:f>
              <c:numCache>
                <c:formatCode>0.00</c:formatCode>
                <c:ptCount val="6"/>
                <c:pt idx="0" formatCode="General">
                  <c:v>3.79</c:v>
                </c:pt>
                <c:pt idx="1">
                  <c:v>2.44</c:v>
                </c:pt>
                <c:pt idx="2">
                  <c:v>2.83</c:v>
                </c:pt>
                <c:pt idx="3">
                  <c:v>1.37</c:v>
                </c:pt>
                <c:pt idx="4">
                  <c:v>1.34</c:v>
                </c:pt>
                <c:pt idx="5">
                  <c:v>1.1100000000000001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A2-4617-8F1C-33434C98E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014840"/>
        <c:axId val="545020416"/>
      </c:scatterChart>
      <c:valAx>
        <c:axId val="545014840"/>
        <c:scaling>
          <c:orientation val="minMax"/>
          <c:max val="100"/>
          <c:min val="0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5020416"/>
        <c:crosses val="autoZero"/>
        <c:crossBetween val="midCat"/>
        <c:majorUnit val="20"/>
      </c:valAx>
      <c:valAx>
        <c:axId val="545020416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chemeClr val="tx1">
                        <a:lumMod val="85000"/>
                        <a:lumOff val="15000"/>
                      </a:schemeClr>
                    </a:solidFill>
                  </a:rPr>
                  <a:t>ATP (pg/ml)</a:t>
                </a:r>
              </a:p>
            </c:rich>
          </c:tx>
          <c:layout>
            <c:manualLayout>
              <c:xMode val="edge"/>
              <c:yMode val="edge"/>
              <c:x val="2.7919485416435623E-3"/>
              <c:y val="0.21630649322228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5014840"/>
        <c:crosses val="autoZero"/>
        <c:crossBetween val="midCat"/>
        <c:majorUnit val="2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png"/><Relationship Id="rId13" Type="http://schemas.openxmlformats.org/officeDocument/2006/relationships/image" Target="../media/image35.png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12" Type="http://schemas.openxmlformats.org/officeDocument/2006/relationships/image" Target="../media/image34.png"/><Relationship Id="rId2" Type="http://schemas.openxmlformats.org/officeDocument/2006/relationships/image" Target="../media/image29.png"/><Relationship Id="rId16" Type="http://schemas.openxmlformats.org/officeDocument/2006/relationships/image" Target="../media/image38.png"/><Relationship Id="rId1" Type="http://schemas.openxmlformats.org/officeDocument/2006/relationships/image" Target="../media/image28.png"/><Relationship Id="rId6" Type="http://schemas.openxmlformats.org/officeDocument/2006/relationships/chart" Target="../charts/chart21.xml"/><Relationship Id="rId11" Type="http://schemas.openxmlformats.org/officeDocument/2006/relationships/image" Target="../media/image33.png"/><Relationship Id="rId5" Type="http://schemas.openxmlformats.org/officeDocument/2006/relationships/chart" Target="../charts/chart20.xml"/><Relationship Id="rId15" Type="http://schemas.openxmlformats.org/officeDocument/2006/relationships/image" Target="../media/image37.png"/><Relationship Id="rId10" Type="http://schemas.openxmlformats.org/officeDocument/2006/relationships/image" Target="../media/image32.png"/><Relationship Id="rId4" Type="http://schemas.openxmlformats.org/officeDocument/2006/relationships/chart" Target="../charts/chart19.xml"/><Relationship Id="rId9" Type="http://schemas.openxmlformats.org/officeDocument/2006/relationships/image" Target="../media/image31.png"/><Relationship Id="rId14" Type="http://schemas.openxmlformats.org/officeDocument/2006/relationships/image" Target="../media/image36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5" Type="http://schemas.openxmlformats.org/officeDocument/2006/relationships/image" Target="../media/image40.png"/><Relationship Id="rId4" Type="http://schemas.openxmlformats.org/officeDocument/2006/relationships/image" Target="../media/image39.png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43.png"/><Relationship Id="rId13" Type="http://schemas.openxmlformats.org/officeDocument/2006/relationships/image" Target="../media/image47.png"/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12" Type="http://schemas.openxmlformats.org/officeDocument/2006/relationships/image" Target="../media/image46.png"/><Relationship Id="rId2" Type="http://schemas.openxmlformats.org/officeDocument/2006/relationships/image" Target="../media/image42.png"/><Relationship Id="rId1" Type="http://schemas.openxmlformats.org/officeDocument/2006/relationships/image" Target="../media/image41.png"/><Relationship Id="rId6" Type="http://schemas.openxmlformats.org/officeDocument/2006/relationships/chart" Target="../charts/chart34.xml"/><Relationship Id="rId11" Type="http://schemas.openxmlformats.org/officeDocument/2006/relationships/image" Target="../media/image45.png"/><Relationship Id="rId5" Type="http://schemas.openxmlformats.org/officeDocument/2006/relationships/chart" Target="../charts/chart33.xml"/><Relationship Id="rId10" Type="http://schemas.openxmlformats.org/officeDocument/2006/relationships/image" Target="../media/image44.png"/><Relationship Id="rId4" Type="http://schemas.openxmlformats.org/officeDocument/2006/relationships/chart" Target="../charts/chart32.xml"/><Relationship Id="rId9" Type="http://schemas.openxmlformats.org/officeDocument/2006/relationships/chart" Target="../charts/chart36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png"/><Relationship Id="rId13" Type="http://schemas.openxmlformats.org/officeDocument/2006/relationships/chart" Target="../charts/chart11.xml"/><Relationship Id="rId3" Type="http://schemas.openxmlformats.org/officeDocument/2006/relationships/chart" Target="../charts/chart7.xml"/><Relationship Id="rId7" Type="http://schemas.openxmlformats.org/officeDocument/2006/relationships/image" Target="../media/image13.png"/><Relationship Id="rId12" Type="http://schemas.openxmlformats.org/officeDocument/2006/relationships/image" Target="../media/image18.png"/><Relationship Id="rId2" Type="http://schemas.openxmlformats.org/officeDocument/2006/relationships/chart" Target="../charts/chart6.xml"/><Relationship Id="rId1" Type="http://schemas.openxmlformats.org/officeDocument/2006/relationships/image" Target="../media/image12.png"/><Relationship Id="rId6" Type="http://schemas.openxmlformats.org/officeDocument/2006/relationships/chart" Target="../charts/chart10.xml"/><Relationship Id="rId11" Type="http://schemas.openxmlformats.org/officeDocument/2006/relationships/image" Target="../media/image17.png"/><Relationship Id="rId5" Type="http://schemas.openxmlformats.org/officeDocument/2006/relationships/chart" Target="../charts/chart9.xml"/><Relationship Id="rId10" Type="http://schemas.openxmlformats.org/officeDocument/2006/relationships/image" Target="../media/image16.png"/><Relationship Id="rId4" Type="http://schemas.openxmlformats.org/officeDocument/2006/relationships/chart" Target="../charts/chart8.xml"/><Relationship Id="rId9" Type="http://schemas.openxmlformats.org/officeDocument/2006/relationships/image" Target="../media/image15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png"/><Relationship Id="rId3" Type="http://schemas.openxmlformats.org/officeDocument/2006/relationships/chart" Target="../charts/chart14.xml"/><Relationship Id="rId7" Type="http://schemas.openxmlformats.org/officeDocument/2006/relationships/image" Target="../media/image20.png"/><Relationship Id="rId12" Type="http://schemas.openxmlformats.org/officeDocument/2006/relationships/image" Target="../media/image25.png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image" Target="../media/image19.png"/><Relationship Id="rId11" Type="http://schemas.openxmlformats.org/officeDocument/2006/relationships/image" Target="../media/image24.png"/><Relationship Id="rId5" Type="http://schemas.openxmlformats.org/officeDocument/2006/relationships/chart" Target="../charts/chart16.xml"/><Relationship Id="rId10" Type="http://schemas.openxmlformats.org/officeDocument/2006/relationships/image" Target="../media/image23.png"/><Relationship Id="rId4" Type="http://schemas.openxmlformats.org/officeDocument/2006/relationships/chart" Target="../charts/chart15.xml"/><Relationship Id="rId9" Type="http://schemas.openxmlformats.org/officeDocument/2006/relationships/image" Target="../media/image2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7.png"/><Relationship Id="rId2" Type="http://schemas.openxmlformats.org/officeDocument/2006/relationships/image" Target="../media/image26.png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449558</xdr:colOff>
      <xdr:row>6</xdr:row>
      <xdr:rowOff>153559</xdr:rowOff>
    </xdr:from>
    <xdr:to>
      <xdr:col>27</xdr:col>
      <xdr:colOff>298821</xdr:colOff>
      <xdr:row>26</xdr:row>
      <xdr:rowOff>201666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18F6D7-9636-424C-A9C4-B45458B7B7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967" t="8095" r="8558" b="10953"/>
        <a:stretch/>
      </xdr:blipFill>
      <xdr:spPr>
        <a:xfrm rot="5400000">
          <a:off x="30098616" y="2691381"/>
          <a:ext cx="3980027" cy="2287663"/>
        </a:xfrm>
        <a:prstGeom prst="rect">
          <a:avLst/>
        </a:prstGeom>
      </xdr:spPr>
    </xdr:pic>
    <xdr:clientData/>
  </xdr:twoCellAnchor>
  <xdr:twoCellAnchor editAs="oneCell">
    <xdr:from>
      <xdr:col>9</xdr:col>
      <xdr:colOff>230175</xdr:colOff>
      <xdr:row>6</xdr:row>
      <xdr:rowOff>157132</xdr:rowOff>
    </xdr:from>
    <xdr:to>
      <xdr:col>13</xdr:col>
      <xdr:colOff>137500</xdr:colOff>
      <xdr:row>27</xdr:row>
      <xdr:rowOff>29108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7A6D7E4-80C7-4AED-B9C5-439F5FB792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8061" t="8993" r="8336" b="9353"/>
        <a:stretch/>
      </xdr:blipFill>
      <xdr:spPr>
        <a:xfrm rot="5400000">
          <a:off x="21360330" y="2679457"/>
          <a:ext cx="4007096" cy="2345725"/>
        </a:xfrm>
        <a:prstGeom prst="rect">
          <a:avLst/>
        </a:prstGeom>
      </xdr:spPr>
    </xdr:pic>
    <xdr:clientData/>
  </xdr:twoCellAnchor>
  <xdr:twoCellAnchor editAs="oneCell">
    <xdr:from>
      <xdr:col>23</xdr:col>
      <xdr:colOff>572239</xdr:colOff>
      <xdr:row>28</xdr:row>
      <xdr:rowOff>52017</xdr:rowOff>
    </xdr:from>
    <xdr:to>
      <xdr:col>27</xdr:col>
      <xdr:colOff>372947</xdr:colOff>
      <xdr:row>50</xdr:row>
      <xdr:rowOff>121070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A1DEF5F-A122-4F93-BE11-EE442676CC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7769" t="10345" b="9482"/>
        <a:stretch/>
      </xdr:blipFill>
      <xdr:spPr>
        <a:xfrm rot="5400000">
          <a:off x="13925466" y="6891790"/>
          <a:ext cx="4539453" cy="2188308"/>
        </a:xfrm>
        <a:prstGeom prst="rect">
          <a:avLst/>
        </a:prstGeom>
      </xdr:spPr>
    </xdr:pic>
    <xdr:clientData/>
  </xdr:twoCellAnchor>
  <xdr:twoCellAnchor>
    <xdr:from>
      <xdr:col>8</xdr:col>
      <xdr:colOff>485727</xdr:colOff>
      <xdr:row>11</xdr:row>
      <xdr:rowOff>141970</xdr:rowOff>
    </xdr:from>
    <xdr:to>
      <xdr:col>9</xdr:col>
      <xdr:colOff>306774</xdr:colOff>
      <xdr:row>21</xdr:row>
      <xdr:rowOff>227035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484AA073-2779-4031-AF25-97AD7F87BCA5}"/>
            </a:ext>
          </a:extLst>
        </xdr:cNvPr>
        <xdr:cNvSpPr txBox="1"/>
      </xdr:nvSpPr>
      <xdr:spPr>
        <a:xfrm rot="16200000">
          <a:off x="20942958" y="3718219"/>
          <a:ext cx="2218665" cy="43064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60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Filter</a:t>
          </a:r>
          <a:r>
            <a:rPr lang="en-GB" sz="160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 depth (cm)</a:t>
          </a:r>
          <a:endParaRPr lang="en-GB" sz="1600">
            <a:solidFill>
              <a:schemeClr val="tx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315439</xdr:colOff>
      <xdr:row>3</xdr:row>
      <xdr:rowOff>17721</xdr:rowOff>
    </xdr:from>
    <xdr:to>
      <xdr:col>12</xdr:col>
      <xdr:colOff>301256</xdr:colOff>
      <xdr:row>4</xdr:row>
      <xdr:rowOff>88605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B4A0D979-5C34-4A19-B8DE-D6B9997A19F7}"/>
            </a:ext>
          </a:extLst>
        </xdr:cNvPr>
        <xdr:cNvSpPr txBox="1"/>
      </xdr:nvSpPr>
      <xdr:spPr>
        <a:xfrm>
          <a:off x="22885879" y="962601"/>
          <a:ext cx="1205017" cy="4366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-1</a:t>
          </a:r>
        </a:p>
      </xdr:txBody>
    </xdr:sp>
    <xdr:clientData/>
  </xdr:twoCellAnchor>
  <xdr:twoCellAnchor editAs="oneCell">
    <xdr:from>
      <xdr:col>15</xdr:col>
      <xdr:colOff>133619</xdr:colOff>
      <xdr:row>52</xdr:row>
      <xdr:rowOff>35399</xdr:rowOff>
    </xdr:from>
    <xdr:to>
      <xdr:col>21</xdr:col>
      <xdr:colOff>160579</xdr:colOff>
      <xdr:row>53</xdr:row>
      <xdr:rowOff>95284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DE6DBD3C-1550-41E4-81A2-A11A3F92E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887219" y="10576399"/>
          <a:ext cx="3608360" cy="263085"/>
        </a:xfrm>
        <a:prstGeom prst="rect">
          <a:avLst/>
        </a:prstGeom>
      </xdr:spPr>
    </xdr:pic>
    <xdr:clientData/>
  </xdr:twoCellAnchor>
  <xdr:twoCellAnchor>
    <xdr:from>
      <xdr:col>9</xdr:col>
      <xdr:colOff>488790</xdr:colOff>
      <xdr:row>5</xdr:row>
      <xdr:rowOff>32604</xdr:rowOff>
    </xdr:from>
    <xdr:to>
      <xdr:col>13</xdr:col>
      <xdr:colOff>161777</xdr:colOff>
      <xdr:row>7</xdr:row>
      <xdr:rowOff>27097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5A783000-221E-4859-B552-D0A3B8A350B3}"/>
            </a:ext>
          </a:extLst>
        </xdr:cNvPr>
        <xdr:cNvSpPr txBox="1"/>
      </xdr:nvSpPr>
      <xdr:spPr>
        <a:xfrm>
          <a:off x="22449630" y="1541364"/>
          <a:ext cx="2111387" cy="3754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400" b="0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Bacterial count (cells/ml)</a:t>
          </a:r>
        </a:p>
      </xdr:txBody>
    </xdr:sp>
    <xdr:clientData/>
  </xdr:twoCellAnchor>
  <xdr:twoCellAnchor>
    <xdr:from>
      <xdr:col>13</xdr:col>
      <xdr:colOff>74838</xdr:colOff>
      <xdr:row>5</xdr:row>
      <xdr:rowOff>20247</xdr:rowOff>
    </xdr:from>
    <xdr:to>
      <xdr:col>16</xdr:col>
      <xdr:colOff>355365</xdr:colOff>
      <xdr:row>7</xdr:row>
      <xdr:rowOff>14740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5ECC0399-433B-46E5-91D0-46B27DF15BDA}"/>
            </a:ext>
          </a:extLst>
        </xdr:cNvPr>
        <xdr:cNvSpPr txBox="1"/>
      </xdr:nvSpPr>
      <xdr:spPr>
        <a:xfrm>
          <a:off x="24474078" y="1529007"/>
          <a:ext cx="2109327" cy="3754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400" b="0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Bacterial count (cells/ml)</a:t>
          </a:r>
        </a:p>
      </xdr:txBody>
    </xdr:sp>
    <xdr:clientData/>
  </xdr:twoCellAnchor>
  <xdr:twoCellAnchor>
    <xdr:from>
      <xdr:col>16</xdr:col>
      <xdr:colOff>402292</xdr:colOff>
      <xdr:row>5</xdr:row>
      <xdr:rowOff>38782</xdr:rowOff>
    </xdr:from>
    <xdr:to>
      <xdr:col>20</xdr:col>
      <xdr:colOff>75279</xdr:colOff>
      <xdr:row>7</xdr:row>
      <xdr:rowOff>33275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44CD5B0F-2D9E-44C0-825B-632D458B2DFC}"/>
            </a:ext>
          </a:extLst>
        </xdr:cNvPr>
        <xdr:cNvSpPr txBox="1"/>
      </xdr:nvSpPr>
      <xdr:spPr>
        <a:xfrm>
          <a:off x="26630332" y="1547542"/>
          <a:ext cx="2111387" cy="3754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400" b="0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Bacterial count (cells/ml)</a:t>
          </a:r>
        </a:p>
      </xdr:txBody>
    </xdr:sp>
    <xdr:clientData/>
  </xdr:twoCellAnchor>
  <xdr:twoCellAnchor>
    <xdr:from>
      <xdr:col>20</xdr:col>
      <xdr:colOff>60422</xdr:colOff>
      <xdr:row>5</xdr:row>
      <xdr:rowOff>36722</xdr:rowOff>
    </xdr:from>
    <xdr:to>
      <xdr:col>23</xdr:col>
      <xdr:colOff>340950</xdr:colOff>
      <xdr:row>7</xdr:row>
      <xdr:rowOff>31215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9F3603B-8EB0-4E85-8DBE-84E4788850D9}"/>
            </a:ext>
          </a:extLst>
        </xdr:cNvPr>
        <xdr:cNvSpPr txBox="1"/>
      </xdr:nvSpPr>
      <xdr:spPr>
        <a:xfrm>
          <a:off x="28726862" y="1545482"/>
          <a:ext cx="2109328" cy="3754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400" b="0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Bacterial count (cells/ml)</a:t>
          </a:r>
        </a:p>
      </xdr:txBody>
    </xdr:sp>
    <xdr:clientData/>
  </xdr:twoCellAnchor>
  <xdr:twoCellAnchor>
    <xdr:from>
      <xdr:col>23</xdr:col>
      <xdr:colOff>532039</xdr:colOff>
      <xdr:row>5</xdr:row>
      <xdr:rowOff>14068</xdr:rowOff>
    </xdr:from>
    <xdr:to>
      <xdr:col>27</xdr:col>
      <xdr:colOff>205025</xdr:colOff>
      <xdr:row>7</xdr:row>
      <xdr:rowOff>8561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97E74DA-C78F-4FB9-BD0C-D07BF04FB9C0}"/>
            </a:ext>
          </a:extLst>
        </xdr:cNvPr>
        <xdr:cNvSpPr txBox="1"/>
      </xdr:nvSpPr>
      <xdr:spPr>
        <a:xfrm>
          <a:off x="31027279" y="1522828"/>
          <a:ext cx="2111386" cy="3754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400" b="0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Bacterial count (cells/ml)</a:t>
          </a:r>
        </a:p>
      </xdr:txBody>
    </xdr:sp>
    <xdr:clientData/>
  </xdr:twoCellAnchor>
  <xdr:twoCellAnchor>
    <xdr:from>
      <xdr:col>8</xdr:col>
      <xdr:colOff>489877</xdr:colOff>
      <xdr:row>30</xdr:row>
      <xdr:rowOff>336170</xdr:rowOff>
    </xdr:from>
    <xdr:to>
      <xdr:col>9</xdr:col>
      <xdr:colOff>310924</xdr:colOff>
      <xdr:row>40</xdr:row>
      <xdr:rowOff>88615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3EE655C5-46C6-47CB-BAF9-18EA745620D0}"/>
            </a:ext>
          </a:extLst>
        </xdr:cNvPr>
        <xdr:cNvSpPr txBox="1"/>
      </xdr:nvSpPr>
      <xdr:spPr>
        <a:xfrm rot="16200000">
          <a:off x="21021978" y="7921869"/>
          <a:ext cx="2068925" cy="43064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60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Filter</a:t>
          </a:r>
          <a:r>
            <a:rPr lang="en-GB" sz="160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 depth (cm)</a:t>
          </a:r>
          <a:endParaRPr lang="en-GB" sz="1600">
            <a:solidFill>
              <a:schemeClr val="tx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57865</xdr:colOff>
      <xdr:row>3</xdr:row>
      <xdr:rowOff>344125</xdr:rowOff>
    </xdr:from>
    <xdr:to>
      <xdr:col>9</xdr:col>
      <xdr:colOff>394567</xdr:colOff>
      <xdr:row>6</xdr:row>
      <xdr:rowOff>153607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5353F275-F7E1-4D14-8F06-69EE188183B7}"/>
            </a:ext>
          </a:extLst>
        </xdr:cNvPr>
        <xdr:cNvSpPr txBox="1"/>
      </xdr:nvSpPr>
      <xdr:spPr>
        <a:xfrm>
          <a:off x="21409105" y="1289005"/>
          <a:ext cx="946302" cy="5562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A)</a:t>
          </a:r>
        </a:p>
      </xdr:txBody>
    </xdr:sp>
    <xdr:clientData/>
  </xdr:twoCellAnchor>
  <xdr:twoCellAnchor>
    <xdr:from>
      <xdr:col>8</xdr:col>
      <xdr:colOff>35670</xdr:colOff>
      <xdr:row>24</xdr:row>
      <xdr:rowOff>91434</xdr:rowOff>
    </xdr:from>
    <xdr:to>
      <xdr:col>9</xdr:col>
      <xdr:colOff>369873</xdr:colOff>
      <xdr:row>26</xdr:row>
      <xdr:rowOff>100784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CD3D025-E55F-46D9-904D-8727A23D13E5}"/>
            </a:ext>
          </a:extLst>
        </xdr:cNvPr>
        <xdr:cNvSpPr txBox="1"/>
      </xdr:nvSpPr>
      <xdr:spPr>
        <a:xfrm>
          <a:off x="21386910" y="5669274"/>
          <a:ext cx="943803" cy="4055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B)</a:t>
          </a:r>
        </a:p>
      </xdr:txBody>
    </xdr:sp>
    <xdr:clientData/>
  </xdr:twoCellAnchor>
  <xdr:twoCellAnchor editAs="oneCell">
    <xdr:from>
      <xdr:col>13</xdr:col>
      <xdr:colOff>160847</xdr:colOff>
      <xdr:row>28</xdr:row>
      <xdr:rowOff>140049</xdr:rowOff>
    </xdr:from>
    <xdr:to>
      <xdr:col>16</xdr:col>
      <xdr:colOff>548793</xdr:colOff>
      <xdr:row>50</xdr:row>
      <xdr:rowOff>35264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70C8D6E0-A247-4451-A6A3-ED088A7AD3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l="5565" t="4557" b="8855"/>
        <a:stretch/>
      </xdr:blipFill>
      <xdr:spPr>
        <a:xfrm rot="5400000">
          <a:off x="7627162" y="6897734"/>
          <a:ext cx="4365615" cy="2178646"/>
        </a:xfrm>
        <a:prstGeom prst="rect">
          <a:avLst/>
        </a:prstGeom>
      </xdr:spPr>
    </xdr:pic>
    <xdr:clientData/>
  </xdr:twoCellAnchor>
  <xdr:twoCellAnchor editAs="oneCell">
    <xdr:from>
      <xdr:col>16</xdr:col>
      <xdr:colOff>490175</xdr:colOff>
      <xdr:row>28</xdr:row>
      <xdr:rowOff>104881</xdr:rowOff>
    </xdr:from>
    <xdr:to>
      <xdr:col>20</xdr:col>
      <xdr:colOff>243994</xdr:colOff>
      <xdr:row>50</xdr:row>
      <xdr:rowOff>97623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BC14D6B8-0914-4F5F-9FF8-92220813EF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l="7955" t="6500"/>
        <a:stretch/>
      </xdr:blipFill>
      <xdr:spPr>
        <a:xfrm rot="5400000">
          <a:off x="9679814" y="6929942"/>
          <a:ext cx="4463142" cy="2141419"/>
        </a:xfrm>
        <a:prstGeom prst="rect">
          <a:avLst/>
        </a:prstGeom>
      </xdr:spPr>
    </xdr:pic>
    <xdr:clientData/>
  </xdr:twoCellAnchor>
  <xdr:twoCellAnchor editAs="oneCell">
    <xdr:from>
      <xdr:col>20</xdr:col>
      <xdr:colOff>220544</xdr:colOff>
      <xdr:row>28</xdr:row>
      <xdr:rowOff>16839</xdr:rowOff>
    </xdr:from>
    <xdr:to>
      <xdr:col>24</xdr:col>
      <xdr:colOff>33952</xdr:colOff>
      <xdr:row>50</xdr:row>
      <xdr:rowOff>121066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ABD8FE24-CF5A-41E1-9545-750DEF33AC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l="7250" t="5713" b="8937"/>
        <a:stretch/>
      </xdr:blipFill>
      <xdr:spPr>
        <a:xfrm rot="5400000">
          <a:off x="11771834" y="6867849"/>
          <a:ext cx="4574627" cy="2201008"/>
        </a:xfrm>
        <a:prstGeom prst="rect">
          <a:avLst/>
        </a:prstGeom>
      </xdr:spPr>
    </xdr:pic>
    <xdr:clientData/>
  </xdr:twoCellAnchor>
  <xdr:twoCellAnchor editAs="oneCell">
    <xdr:from>
      <xdr:col>9</xdr:col>
      <xdr:colOff>443281</xdr:colOff>
      <xdr:row>28</xdr:row>
      <xdr:rowOff>139954</xdr:rowOff>
    </xdr:from>
    <xdr:to>
      <xdr:col>13</xdr:col>
      <xdr:colOff>220544</xdr:colOff>
      <xdr:row>49</xdr:row>
      <xdr:rowOff>97618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7820A311-8867-49F2-8A65-24648DB264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l="5292" t="6222" b="9778"/>
        <a:stretch/>
      </xdr:blipFill>
      <xdr:spPr>
        <a:xfrm rot="5400000">
          <a:off x="5585481" y="6834154"/>
          <a:ext cx="4224864" cy="2164863"/>
        </a:xfrm>
        <a:prstGeom prst="rect">
          <a:avLst/>
        </a:prstGeom>
      </xdr:spPr>
    </xdr:pic>
    <xdr:clientData/>
  </xdr:twoCellAnchor>
  <xdr:twoCellAnchor editAs="oneCell">
    <xdr:from>
      <xdr:col>16</xdr:col>
      <xdr:colOff>387947</xdr:colOff>
      <xdr:row>6</xdr:row>
      <xdr:rowOff>109932</xdr:rowOff>
    </xdr:from>
    <xdr:to>
      <xdr:col>20</xdr:col>
      <xdr:colOff>108907</xdr:colOff>
      <xdr:row>26</xdr:row>
      <xdr:rowOff>201669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E6C668DF-FDC9-4202-9FA6-32B7812883C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l="7853" t="4911" r="8895" b="4911"/>
        <a:stretch/>
      </xdr:blipFill>
      <xdr:spPr>
        <a:xfrm rot="5400000">
          <a:off x="25683838" y="2733721"/>
          <a:ext cx="4023657" cy="2159360"/>
        </a:xfrm>
        <a:prstGeom prst="rect">
          <a:avLst/>
        </a:prstGeom>
      </xdr:spPr>
    </xdr:pic>
    <xdr:clientData/>
  </xdr:twoCellAnchor>
  <xdr:twoCellAnchor editAs="oneCell">
    <xdr:from>
      <xdr:col>20</xdr:col>
      <xdr:colOff>122126</xdr:colOff>
      <xdr:row>6</xdr:row>
      <xdr:rowOff>136684</xdr:rowOff>
    </xdr:from>
    <xdr:to>
      <xdr:col>23</xdr:col>
      <xdr:colOff>530735</xdr:colOff>
      <xdr:row>27</xdr:row>
      <xdr:rowOff>23635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8885B22F-AA49-4532-9A39-9352B54BF3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/>
        <a:srcRect l="8062" t="7600" r="8299" b="11600"/>
        <a:stretch/>
      </xdr:blipFill>
      <xdr:spPr>
        <a:xfrm rot="5400000">
          <a:off x="27896235" y="2720655"/>
          <a:ext cx="4022071" cy="2237409"/>
        </a:xfrm>
        <a:prstGeom prst="rect">
          <a:avLst/>
        </a:prstGeom>
      </xdr:spPr>
    </xdr:pic>
    <xdr:clientData/>
  </xdr:twoCellAnchor>
  <xdr:twoCellAnchor editAs="oneCell">
    <xdr:from>
      <xdr:col>13</xdr:col>
      <xdr:colOff>51485</xdr:colOff>
      <xdr:row>6</xdr:row>
      <xdr:rowOff>144163</xdr:rowOff>
    </xdr:from>
    <xdr:to>
      <xdr:col>16</xdr:col>
      <xdr:colOff>401592</xdr:colOff>
      <xdr:row>26</xdr:row>
      <xdr:rowOff>172886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70243260-42A3-4802-A4BE-503B8A0CFC8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l="7284" t="5882" r="8831" b="5462"/>
        <a:stretch/>
      </xdr:blipFill>
      <xdr:spPr>
        <a:xfrm rot="5400000">
          <a:off x="23559857" y="2726671"/>
          <a:ext cx="3960643" cy="2178907"/>
        </a:xfrm>
        <a:prstGeom prst="rect">
          <a:avLst/>
        </a:prstGeom>
      </xdr:spPr>
    </xdr:pic>
    <xdr:clientData/>
  </xdr:twoCellAnchor>
  <xdr:twoCellAnchor>
    <xdr:from>
      <xdr:col>13</xdr:col>
      <xdr:colOff>606237</xdr:colOff>
      <xdr:row>3</xdr:row>
      <xdr:rowOff>32537</xdr:rowOff>
    </xdr:from>
    <xdr:to>
      <xdr:col>15</xdr:col>
      <xdr:colOff>592054</xdr:colOff>
      <xdr:row>4</xdr:row>
      <xdr:rowOff>103421</xdr:rowOff>
    </xdr:to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96C15832-BB0A-4583-BE1F-2DBBD42CAACD}"/>
            </a:ext>
          </a:extLst>
        </xdr:cNvPr>
        <xdr:cNvSpPr txBox="1"/>
      </xdr:nvSpPr>
      <xdr:spPr>
        <a:xfrm>
          <a:off x="25005477" y="977417"/>
          <a:ext cx="1205017" cy="4366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8</a:t>
          </a:r>
        </a:p>
      </xdr:txBody>
    </xdr:sp>
    <xdr:clientData/>
  </xdr:twoCellAnchor>
  <xdr:twoCellAnchor>
    <xdr:from>
      <xdr:col>17</xdr:col>
      <xdr:colOff>271456</xdr:colOff>
      <xdr:row>3</xdr:row>
      <xdr:rowOff>10052</xdr:rowOff>
    </xdr:from>
    <xdr:to>
      <xdr:col>19</xdr:col>
      <xdr:colOff>257273</xdr:colOff>
      <xdr:row>4</xdr:row>
      <xdr:rowOff>80936</xdr:rowOff>
    </xdr:to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605ED942-EC65-4D41-AE51-FB56BA2D2B4E}"/>
            </a:ext>
          </a:extLst>
        </xdr:cNvPr>
        <xdr:cNvSpPr txBox="1"/>
      </xdr:nvSpPr>
      <xdr:spPr>
        <a:xfrm>
          <a:off x="27109096" y="954932"/>
          <a:ext cx="1205017" cy="4366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15</a:t>
          </a:r>
        </a:p>
      </xdr:txBody>
    </xdr:sp>
    <xdr:clientData/>
  </xdr:twoCellAnchor>
  <xdr:twoCellAnchor>
    <xdr:from>
      <xdr:col>21</xdr:col>
      <xdr:colOff>74086</xdr:colOff>
      <xdr:row>3</xdr:row>
      <xdr:rowOff>37534</xdr:rowOff>
    </xdr:from>
    <xdr:to>
      <xdr:col>23</xdr:col>
      <xdr:colOff>59903</xdr:colOff>
      <xdr:row>4</xdr:row>
      <xdr:rowOff>108418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8CE75F63-44DC-4480-9585-866CDE072AC7}"/>
            </a:ext>
          </a:extLst>
        </xdr:cNvPr>
        <xdr:cNvSpPr txBox="1"/>
      </xdr:nvSpPr>
      <xdr:spPr>
        <a:xfrm>
          <a:off x="29350126" y="982414"/>
          <a:ext cx="1205017" cy="4366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28</a:t>
          </a:r>
        </a:p>
      </xdr:txBody>
    </xdr:sp>
    <xdr:clientData/>
  </xdr:twoCellAnchor>
  <xdr:twoCellAnchor>
    <xdr:from>
      <xdr:col>24</xdr:col>
      <xdr:colOff>351404</xdr:colOff>
      <xdr:row>3</xdr:row>
      <xdr:rowOff>27541</xdr:rowOff>
    </xdr:from>
    <xdr:to>
      <xdr:col>26</xdr:col>
      <xdr:colOff>337221</xdr:colOff>
      <xdr:row>4</xdr:row>
      <xdr:rowOff>98425</xdr:rowOff>
    </xdr:to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FECE0A61-5F5B-4226-967F-A8E27C94ED82}"/>
            </a:ext>
          </a:extLst>
        </xdr:cNvPr>
        <xdr:cNvSpPr txBox="1"/>
      </xdr:nvSpPr>
      <xdr:spPr>
        <a:xfrm>
          <a:off x="31456244" y="972421"/>
          <a:ext cx="1205017" cy="4366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37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488351</xdr:colOff>
      <xdr:row>5</xdr:row>
      <xdr:rowOff>129992</xdr:rowOff>
    </xdr:from>
    <xdr:to>
      <xdr:col>30</xdr:col>
      <xdr:colOff>113102</xdr:colOff>
      <xdr:row>23</xdr:row>
      <xdr:rowOff>50805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2D4306BC-80B7-E3A8-D10D-CCCCB805F2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10238" b="10229"/>
        <a:stretch/>
      </xdr:blipFill>
      <xdr:spPr>
        <a:xfrm rot="5400000">
          <a:off x="16205735" y="1722948"/>
          <a:ext cx="3328247" cy="2040147"/>
        </a:xfrm>
        <a:prstGeom prst="rect">
          <a:avLst/>
        </a:prstGeom>
      </xdr:spPr>
    </xdr:pic>
    <xdr:clientData/>
  </xdr:twoCellAnchor>
  <xdr:twoCellAnchor editAs="oneCell">
    <xdr:from>
      <xdr:col>17</xdr:col>
      <xdr:colOff>14375</xdr:colOff>
      <xdr:row>5</xdr:row>
      <xdr:rowOff>91892</xdr:rowOff>
    </xdr:from>
    <xdr:to>
      <xdr:col>20</xdr:col>
      <xdr:colOff>503206</xdr:colOff>
      <xdr:row>24</xdr:row>
      <xdr:rowOff>158406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70B1A4B4-4FC4-6562-C1EC-597948BFD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5400000">
          <a:off x="10260930" y="1721035"/>
          <a:ext cx="3660853" cy="2300379"/>
        </a:xfrm>
        <a:prstGeom prst="rect">
          <a:avLst/>
        </a:prstGeom>
      </xdr:spPr>
    </xdr:pic>
    <xdr:clientData/>
  </xdr:twoCellAnchor>
  <xdr:twoCellAnchor>
    <xdr:from>
      <xdr:col>8</xdr:col>
      <xdr:colOff>140138</xdr:colOff>
      <xdr:row>15</xdr:row>
      <xdr:rowOff>0</xdr:rowOff>
    </xdr:from>
    <xdr:to>
      <xdr:col>13</xdr:col>
      <xdr:colOff>595723</xdr:colOff>
      <xdr:row>26</xdr:row>
      <xdr:rowOff>143179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61785</xdr:colOff>
      <xdr:row>2</xdr:row>
      <xdr:rowOff>92676</xdr:rowOff>
    </xdr:from>
    <xdr:to>
      <xdr:col>13</xdr:col>
      <xdr:colOff>517370</xdr:colOff>
      <xdr:row>14</xdr:row>
      <xdr:rowOff>50503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217715</xdr:colOff>
      <xdr:row>28</xdr:row>
      <xdr:rowOff>0</xdr:rowOff>
    </xdr:from>
    <xdr:to>
      <xdr:col>14</xdr:col>
      <xdr:colOff>63700</xdr:colOff>
      <xdr:row>39</xdr:row>
      <xdr:rowOff>143179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293915</xdr:colOff>
      <xdr:row>40</xdr:row>
      <xdr:rowOff>152401</xdr:rowOff>
    </xdr:from>
    <xdr:to>
      <xdr:col>14</xdr:col>
      <xdr:colOff>139900</xdr:colOff>
      <xdr:row>52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315686</xdr:colOff>
      <xdr:row>52</xdr:row>
      <xdr:rowOff>54430</xdr:rowOff>
    </xdr:from>
    <xdr:to>
      <xdr:col>14</xdr:col>
      <xdr:colOff>161671</xdr:colOff>
      <xdr:row>64</xdr:row>
      <xdr:rowOff>23437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143583</xdr:colOff>
      <xdr:row>1</xdr:row>
      <xdr:rowOff>107059</xdr:rowOff>
    </xdr:from>
    <xdr:to>
      <xdr:col>19</xdr:col>
      <xdr:colOff>448508</xdr:colOff>
      <xdr:row>3</xdr:row>
      <xdr:rowOff>141880</xdr:rowOff>
    </xdr:to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B00-000031000000}"/>
            </a:ext>
          </a:extLst>
        </xdr:cNvPr>
        <xdr:cNvSpPr txBox="1"/>
      </xdr:nvSpPr>
      <xdr:spPr>
        <a:xfrm>
          <a:off x="11694535" y="288488"/>
          <a:ext cx="909687" cy="3976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-1</a:t>
          </a:r>
        </a:p>
      </xdr:txBody>
    </xdr:sp>
    <xdr:clientData/>
  </xdr:twoCellAnchor>
  <xdr:twoCellAnchor>
    <xdr:from>
      <xdr:col>21</xdr:col>
      <xdr:colOff>281949</xdr:colOff>
      <xdr:row>1</xdr:row>
      <xdr:rowOff>113421</xdr:rowOff>
    </xdr:from>
    <xdr:to>
      <xdr:col>22</xdr:col>
      <xdr:colOff>598972</xdr:colOff>
      <xdr:row>3</xdr:row>
      <xdr:rowOff>148242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B00-000032000000}"/>
            </a:ext>
          </a:extLst>
        </xdr:cNvPr>
        <xdr:cNvSpPr txBox="1"/>
      </xdr:nvSpPr>
      <xdr:spPr>
        <a:xfrm>
          <a:off x="13624138" y="300327"/>
          <a:ext cx="920872" cy="40863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8</a:t>
          </a:r>
        </a:p>
      </xdr:txBody>
    </xdr:sp>
    <xdr:clientData/>
  </xdr:twoCellAnchor>
  <xdr:twoCellAnchor>
    <xdr:from>
      <xdr:col>24</xdr:col>
      <xdr:colOff>389759</xdr:colOff>
      <xdr:row>1</xdr:row>
      <xdr:rowOff>74664</xdr:rowOff>
    </xdr:from>
    <xdr:to>
      <xdr:col>26</xdr:col>
      <xdr:colOff>40981</xdr:colOff>
      <xdr:row>3</xdr:row>
      <xdr:rowOff>115948</xdr:rowOff>
    </xdr:to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B00-000033000000}"/>
            </a:ext>
          </a:extLst>
        </xdr:cNvPr>
        <xdr:cNvSpPr txBox="1"/>
      </xdr:nvSpPr>
      <xdr:spPr>
        <a:xfrm>
          <a:off x="15543495" y="261570"/>
          <a:ext cx="858920" cy="4150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15</a:t>
          </a:r>
        </a:p>
      </xdr:txBody>
    </xdr:sp>
    <xdr:clientData/>
  </xdr:twoCellAnchor>
  <xdr:twoCellAnchor>
    <xdr:from>
      <xdr:col>27</xdr:col>
      <xdr:colOff>454830</xdr:colOff>
      <xdr:row>1</xdr:row>
      <xdr:rowOff>93450</xdr:rowOff>
    </xdr:from>
    <xdr:to>
      <xdr:col>29</xdr:col>
      <xdr:colOff>147685</xdr:colOff>
      <xdr:row>3</xdr:row>
      <xdr:rowOff>127884</xdr:rowOff>
    </xdr:to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B00-000034000000}"/>
            </a:ext>
          </a:extLst>
        </xdr:cNvPr>
        <xdr:cNvSpPr txBox="1"/>
      </xdr:nvSpPr>
      <xdr:spPr>
        <a:xfrm>
          <a:off x="17420113" y="280356"/>
          <a:ext cx="900553" cy="4082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28</a:t>
          </a:r>
        </a:p>
      </xdr:txBody>
    </xdr:sp>
    <xdr:clientData/>
  </xdr:twoCellAnchor>
  <xdr:twoCellAnchor>
    <xdr:from>
      <xdr:col>30</xdr:col>
      <xdr:colOff>443761</xdr:colOff>
      <xdr:row>1</xdr:row>
      <xdr:rowOff>107628</xdr:rowOff>
    </xdr:from>
    <xdr:to>
      <xdr:col>32</xdr:col>
      <xdr:colOff>140327</xdr:colOff>
      <xdr:row>3</xdr:row>
      <xdr:rowOff>116536</xdr:rowOff>
    </xdr:to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B00-000035000000}"/>
            </a:ext>
          </a:extLst>
        </xdr:cNvPr>
        <xdr:cNvSpPr txBox="1"/>
      </xdr:nvSpPr>
      <xdr:spPr>
        <a:xfrm>
          <a:off x="19220591" y="294534"/>
          <a:ext cx="904264" cy="382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37</a:t>
          </a:r>
        </a:p>
      </xdr:txBody>
    </xdr:sp>
    <xdr:clientData/>
  </xdr:twoCellAnchor>
  <xdr:twoCellAnchor>
    <xdr:from>
      <xdr:col>15</xdr:col>
      <xdr:colOff>600046</xdr:colOff>
      <xdr:row>4</xdr:row>
      <xdr:rowOff>1</xdr:rowOff>
    </xdr:from>
    <xdr:to>
      <xdr:col>17</xdr:col>
      <xdr:colOff>334242</xdr:colOff>
      <xdr:row>6</xdr:row>
      <xdr:rowOff>3622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/>
      </xdr:nvSpPr>
      <xdr:spPr>
        <a:xfrm>
          <a:off x="10336713" y="725715"/>
          <a:ext cx="943719" cy="39066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A)</a:t>
          </a:r>
        </a:p>
      </xdr:txBody>
    </xdr:sp>
    <xdr:clientData/>
  </xdr:twoCellAnchor>
  <xdr:twoCellAnchor>
    <xdr:from>
      <xdr:col>15</xdr:col>
      <xdr:colOff>589472</xdr:colOff>
      <xdr:row>23</xdr:row>
      <xdr:rowOff>86544</xdr:rowOff>
    </xdr:from>
    <xdr:to>
      <xdr:col>17</xdr:col>
      <xdr:colOff>322082</xdr:colOff>
      <xdr:row>25</xdr:row>
      <xdr:rowOff>120495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 txBox="1"/>
      </xdr:nvSpPr>
      <xdr:spPr>
        <a:xfrm>
          <a:off x="10308566" y="4442884"/>
          <a:ext cx="940308" cy="4077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B)</a:t>
          </a:r>
        </a:p>
      </xdr:txBody>
    </xdr:sp>
    <xdr:clientData/>
  </xdr:twoCellAnchor>
  <xdr:twoCellAnchor>
    <xdr:from>
      <xdr:col>17</xdr:col>
      <xdr:colOff>218085</xdr:colOff>
      <xdr:row>4</xdr:row>
      <xdr:rowOff>118769</xdr:rowOff>
    </xdr:from>
    <xdr:to>
      <xdr:col>20</xdr:col>
      <xdr:colOff>523642</xdr:colOff>
      <xdr:row>6</xdr:row>
      <xdr:rowOff>82839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B95346F7-89FF-4BDF-8072-E2AEB319008A}"/>
            </a:ext>
          </a:extLst>
        </xdr:cNvPr>
        <xdr:cNvSpPr txBox="1"/>
      </xdr:nvSpPr>
      <xdr:spPr>
        <a:xfrm>
          <a:off x="11179868" y="853227"/>
          <a:ext cx="2123340" cy="3680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 b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NH</a:t>
          </a:r>
          <a:r>
            <a:rPr lang="en-GB" sz="1500" b="0" baseline="-25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en-GB" sz="1500" b="0" baseline="300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+</a:t>
          </a:r>
          <a:r>
            <a:rPr lang="en-GB" sz="1500" b="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500" b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16</xdr:col>
      <xdr:colOff>353800</xdr:colOff>
      <xdr:row>9</xdr:row>
      <xdr:rowOff>25816</xdr:rowOff>
    </xdr:from>
    <xdr:to>
      <xdr:col>17</xdr:col>
      <xdr:colOff>169958</xdr:colOff>
      <xdr:row>19</xdr:row>
      <xdr:rowOff>30766</xdr:rowOff>
    </xdr:to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B00-00002B000000}"/>
            </a:ext>
          </a:extLst>
        </xdr:cNvPr>
        <xdr:cNvSpPr txBox="1"/>
      </xdr:nvSpPr>
      <xdr:spPr>
        <a:xfrm rot="16200000">
          <a:off x="10039898" y="2200024"/>
          <a:ext cx="1833750" cy="42575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Filter</a:t>
          </a:r>
          <a:r>
            <a:rPr lang="en-GB" sz="180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 depth (cm)</a:t>
          </a:r>
          <a:endParaRPr lang="en-GB" sz="1800">
            <a:solidFill>
              <a:schemeClr val="tx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>
    <xdr:from>
      <xdr:col>26</xdr:col>
      <xdr:colOff>443480</xdr:colOff>
      <xdr:row>4</xdr:row>
      <xdr:rowOff>169557</xdr:rowOff>
    </xdr:from>
    <xdr:to>
      <xdr:col>30</xdr:col>
      <xdr:colOff>145188</xdr:colOff>
      <xdr:row>6</xdr:row>
      <xdr:rowOff>133627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C8620C9A-B42C-48CC-8EF7-F281F1D2F1D8}"/>
            </a:ext>
          </a:extLst>
        </xdr:cNvPr>
        <xdr:cNvSpPr txBox="1"/>
      </xdr:nvSpPr>
      <xdr:spPr>
        <a:xfrm>
          <a:off x="16804914" y="917180"/>
          <a:ext cx="2117104" cy="366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NH</a:t>
          </a:r>
          <a:r>
            <a:rPr lang="en-GB" sz="1500" b="0" baseline="-25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en-GB" sz="1500" b="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+</a:t>
          </a:r>
          <a:r>
            <a:rPr lang="en-GB" sz="15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500" b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20</xdr:col>
      <xdr:colOff>110721</xdr:colOff>
      <xdr:row>23</xdr:row>
      <xdr:rowOff>76808</xdr:rowOff>
    </xdr:from>
    <xdr:to>
      <xdr:col>23</xdr:col>
      <xdr:colOff>414273</xdr:colOff>
      <xdr:row>25</xdr:row>
      <xdr:rowOff>80983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B51C8F2-3E19-433A-BF6A-37A00E0BDF90}"/>
            </a:ext>
          </a:extLst>
        </xdr:cNvPr>
        <xdr:cNvSpPr txBox="1"/>
      </xdr:nvSpPr>
      <xdr:spPr>
        <a:xfrm>
          <a:off x="12937721" y="4267808"/>
          <a:ext cx="2132352" cy="359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2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NO</a:t>
          </a:r>
          <a:r>
            <a:rPr lang="en-GB" sz="1200" b="0" baseline="-25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en-GB" sz="1200" b="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n-GB" sz="12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200" b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23</xdr:col>
      <xdr:colOff>275821</xdr:colOff>
      <xdr:row>23</xdr:row>
      <xdr:rowOff>55037</xdr:rowOff>
    </xdr:from>
    <xdr:to>
      <xdr:col>26</xdr:col>
      <xdr:colOff>579373</xdr:colOff>
      <xdr:row>25</xdr:row>
      <xdr:rowOff>59212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56437D1A-F44F-4FA8-9C69-2553B4FFBBF1}"/>
            </a:ext>
          </a:extLst>
        </xdr:cNvPr>
        <xdr:cNvSpPr txBox="1"/>
      </xdr:nvSpPr>
      <xdr:spPr>
        <a:xfrm>
          <a:off x="14931621" y="4246037"/>
          <a:ext cx="2132352" cy="359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NO</a:t>
          </a:r>
          <a:r>
            <a:rPr lang="en-GB" sz="1500" b="0" baseline="-25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en-GB" sz="1500" b="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n-GB" sz="15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500" b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26</xdr:col>
      <xdr:colOff>381049</xdr:colOff>
      <xdr:row>23</xdr:row>
      <xdr:rowOff>55037</xdr:rowOff>
    </xdr:from>
    <xdr:to>
      <xdr:col>30</xdr:col>
      <xdr:colOff>75001</xdr:colOff>
      <xdr:row>25</xdr:row>
      <xdr:rowOff>59212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DB333EFF-AE79-401A-9357-BFCCFB857B3C}"/>
            </a:ext>
          </a:extLst>
        </xdr:cNvPr>
        <xdr:cNvSpPr txBox="1"/>
      </xdr:nvSpPr>
      <xdr:spPr>
        <a:xfrm>
          <a:off x="16865649" y="4246037"/>
          <a:ext cx="2132352" cy="359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NO</a:t>
          </a:r>
          <a:r>
            <a:rPr lang="en-GB" sz="1500" b="0" baseline="-25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en-GB" sz="1500" b="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n-GB" sz="15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500" b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16</xdr:col>
      <xdr:colOff>297611</xdr:colOff>
      <xdr:row>29</xdr:row>
      <xdr:rowOff>38818</xdr:rowOff>
    </xdr:from>
    <xdr:to>
      <xdr:col>17</xdr:col>
      <xdr:colOff>113769</xdr:colOff>
      <xdr:row>39</xdr:row>
      <xdr:rowOff>43768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B00-000030000000}"/>
            </a:ext>
          </a:extLst>
        </xdr:cNvPr>
        <xdr:cNvSpPr txBox="1"/>
      </xdr:nvSpPr>
      <xdr:spPr>
        <a:xfrm rot="16200000">
          <a:off x="9982215" y="6000614"/>
          <a:ext cx="1833750" cy="42575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Filter</a:t>
          </a:r>
          <a:r>
            <a:rPr lang="en-GB" sz="1800" baseline="0">
              <a:solidFill>
                <a:schemeClr val="tx1"/>
              </a:solidFill>
              <a:latin typeface="+mn-lt"/>
              <a:cs typeface="Arial" panose="020B0604020202020204" pitchFamily="34" charset="0"/>
            </a:rPr>
            <a:t> depth (cm)</a:t>
          </a:r>
          <a:endParaRPr lang="en-GB" sz="1800">
            <a:solidFill>
              <a:schemeClr val="tx1"/>
            </a:solidFill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20</xdr:col>
      <xdr:colOff>301924</xdr:colOff>
      <xdr:row>5</xdr:row>
      <xdr:rowOff>71173</xdr:rowOff>
    </xdr:from>
    <xdr:to>
      <xdr:col>23</xdr:col>
      <xdr:colOff>510026</xdr:colOff>
      <xdr:row>24</xdr:row>
      <xdr:rowOff>175519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A5017EF0-150C-CCF2-D057-AB8578577E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b="10342"/>
        <a:stretch/>
      </xdr:blipFill>
      <xdr:spPr>
        <a:xfrm rot="5400000">
          <a:off x="12200746" y="1859597"/>
          <a:ext cx="3698685" cy="2019649"/>
        </a:xfrm>
        <a:prstGeom prst="rect">
          <a:avLst/>
        </a:prstGeom>
      </xdr:spPr>
    </xdr:pic>
    <xdr:clientData/>
  </xdr:twoCellAnchor>
  <xdr:twoCellAnchor editAs="oneCell">
    <xdr:from>
      <xdr:col>23</xdr:col>
      <xdr:colOff>367340</xdr:colOff>
      <xdr:row>5</xdr:row>
      <xdr:rowOff>148788</xdr:rowOff>
    </xdr:from>
    <xdr:to>
      <xdr:col>26</xdr:col>
      <xdr:colOff>443541</xdr:colOff>
      <xdr:row>22</xdr:row>
      <xdr:rowOff>101600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71B95A10-6D25-5E5B-D68A-C84F7C4C52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t="7537" r="12714" b="9076"/>
        <a:stretch/>
      </xdr:blipFill>
      <xdr:spPr>
        <a:xfrm rot="5400000">
          <a:off x="14274431" y="1740490"/>
          <a:ext cx="3173340" cy="1887748"/>
        </a:xfrm>
        <a:prstGeom prst="rect">
          <a:avLst/>
        </a:prstGeom>
      </xdr:spPr>
    </xdr:pic>
    <xdr:clientData/>
  </xdr:twoCellAnchor>
  <xdr:twoCellAnchor editAs="oneCell">
    <xdr:from>
      <xdr:col>29</xdr:col>
      <xdr:colOff>586597</xdr:colOff>
      <xdr:row>5</xdr:row>
      <xdr:rowOff>139641</xdr:rowOff>
    </xdr:from>
    <xdr:to>
      <xdr:col>33</xdr:col>
      <xdr:colOff>71648</xdr:colOff>
      <xdr:row>23</xdr:row>
      <xdr:rowOff>50800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4EF792A3-8DE5-DAFB-6026-58664E4230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/>
        <a:srcRect t="7749" r="10875" b="11305"/>
        <a:stretch/>
      </xdr:blipFill>
      <xdr:spPr>
        <a:xfrm rot="5400000">
          <a:off x="18050505" y="1797620"/>
          <a:ext cx="3318593" cy="1900447"/>
        </a:xfrm>
        <a:prstGeom prst="rect">
          <a:avLst/>
        </a:prstGeom>
      </xdr:spPr>
    </xdr:pic>
    <xdr:clientData/>
  </xdr:twoCellAnchor>
  <xdr:twoCellAnchor>
    <xdr:from>
      <xdr:col>29</xdr:col>
      <xdr:colOff>576896</xdr:colOff>
      <xdr:row>4</xdr:row>
      <xdr:rowOff>145687</xdr:rowOff>
    </xdr:from>
    <xdr:to>
      <xdr:col>33</xdr:col>
      <xdr:colOff>278604</xdr:colOff>
      <xdr:row>6</xdr:row>
      <xdr:rowOff>109757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DCA6214E-C1AA-4253-B5B0-4BE88F37F6B6}"/>
            </a:ext>
          </a:extLst>
        </xdr:cNvPr>
        <xdr:cNvSpPr txBox="1"/>
      </xdr:nvSpPr>
      <xdr:spPr>
        <a:xfrm>
          <a:off x="18749877" y="893310"/>
          <a:ext cx="2117104" cy="366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NH</a:t>
          </a:r>
          <a:r>
            <a:rPr lang="en-GB" sz="1500" b="0" baseline="-25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en-GB" sz="1500" b="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+</a:t>
          </a:r>
          <a:r>
            <a:rPr lang="en-GB" sz="15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500" b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17</xdr:col>
      <xdr:colOff>51366</xdr:colOff>
      <xdr:row>24</xdr:row>
      <xdr:rowOff>126435</xdr:rowOff>
    </xdr:from>
    <xdr:to>
      <xdr:col>20</xdr:col>
      <xdr:colOff>482600</xdr:colOff>
      <xdr:row>44</xdr:row>
      <xdr:rowOff>165103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4FC19705-1BF4-B589-F1CA-2358336EA6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 rot="5400000">
          <a:off x="10331449" y="5213352"/>
          <a:ext cx="3696268" cy="2260034"/>
        </a:xfrm>
        <a:prstGeom prst="rect">
          <a:avLst/>
        </a:prstGeom>
      </xdr:spPr>
    </xdr:pic>
    <xdr:clientData/>
  </xdr:twoCellAnchor>
  <xdr:twoCellAnchor>
    <xdr:from>
      <xdr:col>20</xdr:col>
      <xdr:colOff>313921</xdr:colOff>
      <xdr:row>23</xdr:row>
      <xdr:rowOff>42337</xdr:rowOff>
    </xdr:from>
    <xdr:to>
      <xdr:col>24</xdr:col>
      <xdr:colOff>7873</xdr:colOff>
      <xdr:row>25</xdr:row>
      <xdr:rowOff>46512</xdr:rowOff>
    </xdr:to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315379F5-F276-418D-83AC-ECD06FE03972}"/>
            </a:ext>
          </a:extLst>
        </xdr:cNvPr>
        <xdr:cNvSpPr txBox="1"/>
      </xdr:nvSpPr>
      <xdr:spPr>
        <a:xfrm>
          <a:off x="13140921" y="4233337"/>
          <a:ext cx="2132352" cy="359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NO</a:t>
          </a:r>
          <a:r>
            <a:rPr lang="en-GB" sz="1500" b="0" baseline="-25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en-GB" sz="1500" b="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n-GB" sz="15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500" b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20</xdr:col>
      <xdr:colOff>296693</xdr:colOff>
      <xdr:row>4</xdr:row>
      <xdr:rowOff>138654</xdr:rowOff>
    </xdr:from>
    <xdr:to>
      <xdr:col>23</xdr:col>
      <xdr:colOff>602250</xdr:colOff>
      <xdr:row>6</xdr:row>
      <xdr:rowOff>102724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9CA388B2-E5C5-4441-81DC-BB234FF9D5BF}"/>
            </a:ext>
          </a:extLst>
        </xdr:cNvPr>
        <xdr:cNvSpPr txBox="1"/>
      </xdr:nvSpPr>
      <xdr:spPr>
        <a:xfrm>
          <a:off x="13035033" y="886277"/>
          <a:ext cx="2117104" cy="366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NH</a:t>
          </a:r>
          <a:r>
            <a:rPr lang="en-GB" sz="1500" b="0" baseline="-25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en-GB" sz="1500" b="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+</a:t>
          </a:r>
          <a:r>
            <a:rPr lang="en-GB" sz="15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500" b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17</xdr:col>
      <xdr:colOff>194368</xdr:colOff>
      <xdr:row>23</xdr:row>
      <xdr:rowOff>86548</xdr:rowOff>
    </xdr:from>
    <xdr:to>
      <xdr:col>20</xdr:col>
      <xdr:colOff>497920</xdr:colOff>
      <xdr:row>25</xdr:row>
      <xdr:rowOff>90723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1502CCA2-F442-4B16-A498-1589B3DEB6F3}"/>
            </a:ext>
          </a:extLst>
        </xdr:cNvPr>
        <xdr:cNvSpPr txBox="1"/>
      </xdr:nvSpPr>
      <xdr:spPr>
        <a:xfrm>
          <a:off x="11192568" y="4277548"/>
          <a:ext cx="2132352" cy="359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NO</a:t>
          </a:r>
          <a:r>
            <a:rPr lang="en-GB" sz="1500" b="0" baseline="-25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en-GB" sz="1500" b="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n-GB" sz="15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500" b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20</xdr:col>
      <xdr:colOff>431800</xdr:colOff>
      <xdr:row>25</xdr:row>
      <xdr:rowOff>139702</xdr:rowOff>
    </xdr:from>
    <xdr:to>
      <xdr:col>23</xdr:col>
      <xdr:colOff>520698</xdr:colOff>
      <xdr:row>45</xdr:row>
      <xdr:rowOff>25039</xdr:rowOff>
    </xdr:to>
    <xdr:pic>
      <xdr:nvPicPr>
        <xdr:cNvPr id="54" name="Picture 53">
          <a:extLst>
            <a:ext uri="{FF2B5EF4-FFF2-40B4-BE49-F238E27FC236}">
              <a16:creationId xmlns:a16="http://schemas.microsoft.com/office/drawing/2014/main" id="{5D32D482-3B55-E8AE-58F8-53E63140B87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/>
        <a:srcRect l="6866" b="15429"/>
        <a:stretch/>
      </xdr:blipFill>
      <xdr:spPr>
        <a:xfrm rot="5400000">
          <a:off x="12446180" y="5498922"/>
          <a:ext cx="3542937" cy="1917698"/>
        </a:xfrm>
        <a:prstGeom prst="rect">
          <a:avLst/>
        </a:prstGeom>
      </xdr:spPr>
    </xdr:pic>
    <xdr:clientData/>
  </xdr:twoCellAnchor>
  <xdr:twoCellAnchor editAs="oneCell">
    <xdr:from>
      <xdr:col>23</xdr:col>
      <xdr:colOff>495300</xdr:colOff>
      <xdr:row>25</xdr:row>
      <xdr:rowOff>63500</xdr:rowOff>
    </xdr:from>
    <xdr:to>
      <xdr:col>26</xdr:col>
      <xdr:colOff>558800</xdr:colOff>
      <xdr:row>42</xdr:row>
      <xdr:rowOff>179672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64BB31C8-D85A-6516-3433-F46512E03F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/>
        <a:srcRect l="5317" r="12076" b="16315"/>
        <a:stretch/>
      </xdr:blipFill>
      <xdr:spPr>
        <a:xfrm rot="5400000">
          <a:off x="14502464" y="5258736"/>
          <a:ext cx="3189572" cy="1892300"/>
        </a:xfrm>
        <a:prstGeom prst="rect">
          <a:avLst/>
        </a:prstGeom>
      </xdr:spPr>
    </xdr:pic>
    <xdr:clientData/>
  </xdr:twoCellAnchor>
  <xdr:twoCellAnchor editAs="oneCell">
    <xdr:from>
      <xdr:col>26</xdr:col>
      <xdr:colOff>546099</xdr:colOff>
      <xdr:row>25</xdr:row>
      <xdr:rowOff>114306</xdr:rowOff>
    </xdr:from>
    <xdr:to>
      <xdr:col>30</xdr:col>
      <xdr:colOff>76200</xdr:colOff>
      <xdr:row>42</xdr:row>
      <xdr:rowOff>177802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01863DF5-4672-0A25-36D9-3BA9B3B1D10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/>
        <a:srcRect l="6545" r="12563" b="16037"/>
        <a:stretch/>
      </xdr:blipFill>
      <xdr:spPr>
        <a:xfrm rot="5400000">
          <a:off x="16446502" y="5245103"/>
          <a:ext cx="3136896" cy="1968501"/>
        </a:xfrm>
        <a:prstGeom prst="rect">
          <a:avLst/>
        </a:prstGeom>
      </xdr:spPr>
    </xdr:pic>
    <xdr:clientData/>
  </xdr:twoCellAnchor>
  <xdr:twoCellAnchor editAs="oneCell">
    <xdr:from>
      <xdr:col>29</xdr:col>
      <xdr:colOff>584199</xdr:colOff>
      <xdr:row>24</xdr:row>
      <xdr:rowOff>21788</xdr:rowOff>
    </xdr:from>
    <xdr:to>
      <xdr:col>33</xdr:col>
      <xdr:colOff>292099</xdr:colOff>
      <xdr:row>43</xdr:row>
      <xdr:rowOff>25404</xdr:rowOff>
    </xdr:to>
    <xdr:pic>
      <xdr:nvPicPr>
        <xdr:cNvPr id="60" name="Picture 59">
          <a:extLst>
            <a:ext uri="{FF2B5EF4-FFF2-40B4-BE49-F238E27FC236}">
              <a16:creationId xmlns:a16="http://schemas.microsoft.com/office/drawing/2014/main" id="{7086AB1B-1FA4-70B7-55E5-B8DFB248A7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5"/>
        <a:srcRect r="11140" b="12758"/>
        <a:stretch/>
      </xdr:blipFill>
      <xdr:spPr>
        <a:xfrm rot="5400000">
          <a:off x="18241741" y="5046446"/>
          <a:ext cx="3458016" cy="2146300"/>
        </a:xfrm>
        <a:prstGeom prst="rect">
          <a:avLst/>
        </a:prstGeom>
      </xdr:spPr>
    </xdr:pic>
    <xdr:clientData/>
  </xdr:twoCellAnchor>
  <xdr:twoCellAnchor>
    <xdr:from>
      <xdr:col>29</xdr:col>
      <xdr:colOff>578806</xdr:colOff>
      <xdr:row>23</xdr:row>
      <xdr:rowOff>65922</xdr:rowOff>
    </xdr:from>
    <xdr:to>
      <xdr:col>33</xdr:col>
      <xdr:colOff>272758</xdr:colOff>
      <xdr:row>25</xdr:row>
      <xdr:rowOff>70097</xdr:rowOff>
    </xdr:to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9DBCDC6A-8428-479E-8F11-08DC76C7B28F}"/>
            </a:ext>
          </a:extLst>
        </xdr:cNvPr>
        <xdr:cNvSpPr txBox="1"/>
      </xdr:nvSpPr>
      <xdr:spPr>
        <a:xfrm>
          <a:off x="18892206" y="4256922"/>
          <a:ext cx="2132352" cy="359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NO</a:t>
          </a:r>
          <a:r>
            <a:rPr lang="en-GB" sz="1500" b="0" baseline="-25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en-GB" sz="1500" b="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en-GB" sz="15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500" b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22</xdr:col>
      <xdr:colOff>450955</xdr:colOff>
      <xdr:row>43</xdr:row>
      <xdr:rowOff>183772</xdr:rowOff>
    </xdr:from>
    <xdr:to>
      <xdr:col>28</xdr:col>
      <xdr:colOff>330201</xdr:colOff>
      <xdr:row>46</xdr:row>
      <xdr:rowOff>100901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4497155" y="8006972"/>
          <a:ext cx="3536846" cy="475929"/>
        </a:xfrm>
        <a:prstGeom prst="rect">
          <a:avLst/>
        </a:prstGeom>
      </xdr:spPr>
    </xdr:pic>
    <xdr:clientData/>
  </xdr:twoCellAnchor>
  <xdr:twoCellAnchor>
    <xdr:from>
      <xdr:col>23</xdr:col>
      <xdr:colOff>362136</xdr:colOff>
      <xdr:row>4</xdr:row>
      <xdr:rowOff>116621</xdr:rowOff>
    </xdr:from>
    <xdr:to>
      <xdr:col>27</xdr:col>
      <xdr:colOff>63843</xdr:colOff>
      <xdr:row>6</xdr:row>
      <xdr:rowOff>80691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9B1C1994-23A0-47A8-974F-EF4E56D0406F}"/>
            </a:ext>
          </a:extLst>
        </xdr:cNvPr>
        <xdr:cNvSpPr txBox="1"/>
      </xdr:nvSpPr>
      <xdr:spPr>
        <a:xfrm>
          <a:off x="14912023" y="864244"/>
          <a:ext cx="2117103" cy="366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NH</a:t>
          </a:r>
          <a:r>
            <a:rPr lang="en-GB" sz="1500" b="0" baseline="-25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4</a:t>
          </a:r>
          <a:r>
            <a:rPr lang="en-GB" sz="1500" b="0" baseline="30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+</a:t>
          </a:r>
          <a:r>
            <a:rPr lang="en-GB" sz="15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(mg/L)</a:t>
          </a:r>
          <a:endParaRPr lang="en-GB" sz="1500" b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13</xdr:col>
      <xdr:colOff>508136</xdr:colOff>
      <xdr:row>13</xdr:row>
      <xdr:rowOff>151937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543034</xdr:colOff>
      <xdr:row>15</xdr:row>
      <xdr:rowOff>26276</xdr:rowOff>
    </xdr:from>
    <xdr:to>
      <xdr:col>13</xdr:col>
      <xdr:colOff>438067</xdr:colOff>
      <xdr:row>26</xdr:row>
      <xdr:rowOff>178213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446690</xdr:colOff>
      <xdr:row>27</xdr:row>
      <xdr:rowOff>78828</xdr:rowOff>
    </xdr:from>
    <xdr:to>
      <xdr:col>13</xdr:col>
      <xdr:colOff>341723</xdr:colOff>
      <xdr:row>39</xdr:row>
      <xdr:rowOff>46834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41</xdr:row>
      <xdr:rowOff>0</xdr:rowOff>
    </xdr:from>
    <xdr:to>
      <xdr:col>13</xdr:col>
      <xdr:colOff>508136</xdr:colOff>
      <xdr:row>52</xdr:row>
      <xdr:rowOff>151937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56</xdr:row>
      <xdr:rowOff>0</xdr:rowOff>
    </xdr:from>
    <xdr:to>
      <xdr:col>13</xdr:col>
      <xdr:colOff>508136</xdr:colOff>
      <xdr:row>67</xdr:row>
      <xdr:rowOff>151937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457200</xdr:colOff>
      <xdr:row>0</xdr:row>
      <xdr:rowOff>166687</xdr:rowOff>
    </xdr:from>
    <xdr:to>
      <xdr:col>15</xdr:col>
      <xdr:colOff>152400</xdr:colOff>
      <xdr:row>14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576262</xdr:colOff>
      <xdr:row>14</xdr:row>
      <xdr:rowOff>214312</xdr:rowOff>
    </xdr:from>
    <xdr:to>
      <xdr:col>14</xdr:col>
      <xdr:colOff>174434</xdr:colOff>
      <xdr:row>28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9525</xdr:colOff>
      <xdr:row>29</xdr:row>
      <xdr:rowOff>19050</xdr:rowOff>
    </xdr:from>
    <xdr:to>
      <xdr:col>14</xdr:col>
      <xdr:colOff>504940</xdr:colOff>
      <xdr:row>42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284602</xdr:colOff>
      <xdr:row>14</xdr:row>
      <xdr:rowOff>18361</xdr:rowOff>
    </xdr:from>
    <xdr:to>
      <xdr:col>20</xdr:col>
      <xdr:colOff>100988</xdr:colOff>
      <xdr:row>14</xdr:row>
      <xdr:rowOff>312144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F82AD55-021D-59D0-13B7-2122FF4DC901}"/>
            </a:ext>
          </a:extLst>
        </xdr:cNvPr>
        <xdr:cNvSpPr txBox="1"/>
      </xdr:nvSpPr>
      <xdr:spPr>
        <a:xfrm>
          <a:off x="11990024" y="2772578"/>
          <a:ext cx="422313" cy="2937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200" b="1">
              <a:solidFill>
                <a:schemeClr val="tx1"/>
              </a:solidFill>
            </a:rPr>
            <a:t>A)</a:t>
          </a:r>
        </a:p>
      </xdr:txBody>
    </xdr:sp>
    <xdr:clientData/>
  </xdr:twoCellAnchor>
  <xdr:twoCellAnchor>
    <xdr:from>
      <xdr:col>19</xdr:col>
      <xdr:colOff>336014</xdr:colOff>
      <xdr:row>24</xdr:row>
      <xdr:rowOff>124857</xdr:rowOff>
    </xdr:from>
    <xdr:to>
      <xdr:col>20</xdr:col>
      <xdr:colOff>152400</xdr:colOff>
      <xdr:row>26</xdr:row>
      <xdr:rowOff>51411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DEF1556-B578-4CEA-8C8F-7BFEF82C60CD}"/>
            </a:ext>
          </a:extLst>
        </xdr:cNvPr>
        <xdr:cNvSpPr txBox="1"/>
      </xdr:nvSpPr>
      <xdr:spPr>
        <a:xfrm>
          <a:off x="12041436" y="5082447"/>
          <a:ext cx="422313" cy="2937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200" b="1">
              <a:solidFill>
                <a:schemeClr val="tx1"/>
              </a:solidFill>
            </a:rPr>
            <a:t>B)</a:t>
          </a:r>
        </a:p>
      </xdr:txBody>
    </xdr:sp>
    <xdr:clientData/>
  </xdr:twoCellAnchor>
  <xdr:twoCellAnchor editAs="oneCell">
    <xdr:from>
      <xdr:col>20</xdr:col>
      <xdr:colOff>119351</xdr:colOff>
      <xdr:row>14</xdr:row>
      <xdr:rowOff>73446</xdr:rowOff>
    </xdr:from>
    <xdr:to>
      <xdr:col>26</xdr:col>
      <xdr:colOff>324597</xdr:colOff>
      <xdr:row>26</xdr:row>
      <xdr:rowOff>13393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3492E44-A083-9074-59C8-728DD830C5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t="11059"/>
        <a:stretch/>
      </xdr:blipFill>
      <xdr:spPr>
        <a:xfrm>
          <a:off x="12430700" y="2827663"/>
          <a:ext cx="3840813" cy="2510549"/>
        </a:xfrm>
        <a:prstGeom prst="rect">
          <a:avLst/>
        </a:prstGeom>
      </xdr:spPr>
    </xdr:pic>
    <xdr:clientData/>
  </xdr:twoCellAnchor>
  <xdr:twoCellAnchor editAs="oneCell">
    <xdr:from>
      <xdr:col>20</xdr:col>
      <xdr:colOff>119350</xdr:colOff>
      <xdr:row>25</xdr:row>
      <xdr:rowOff>174433</xdr:rowOff>
    </xdr:from>
    <xdr:to>
      <xdr:col>27</xdr:col>
      <xdr:colOff>11302</xdr:colOff>
      <xdr:row>37</xdr:row>
      <xdr:rowOff>157198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1FCC726-74D7-A634-ED6F-34F5D53A875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rcRect t="9736"/>
        <a:stretch/>
      </xdr:blipFill>
      <xdr:spPr>
        <a:xfrm>
          <a:off x="12430699" y="5315638"/>
          <a:ext cx="4133446" cy="2553367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386630</xdr:colOff>
      <xdr:row>22</xdr:row>
      <xdr:rowOff>92967</xdr:rowOff>
    </xdr:from>
    <xdr:to>
      <xdr:col>19</xdr:col>
      <xdr:colOff>114299</xdr:colOff>
      <xdr:row>41</xdr:row>
      <xdr:rowOff>120505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00000000-0008-0000-1A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9013983" y="4819664"/>
          <a:ext cx="3504163" cy="2166069"/>
        </a:xfrm>
        <a:prstGeom prst="rect">
          <a:avLst/>
        </a:prstGeom>
      </xdr:spPr>
    </xdr:pic>
    <xdr:clientData/>
  </xdr:twoCellAnchor>
  <xdr:twoCellAnchor editAs="oneCell">
    <xdr:from>
      <xdr:col>19</xdr:col>
      <xdr:colOff>19050</xdr:colOff>
      <xdr:row>22</xdr:row>
      <xdr:rowOff>147871</xdr:rowOff>
    </xdr:from>
    <xdr:to>
      <xdr:col>22</xdr:col>
      <xdr:colOff>276224</xdr:colOff>
      <xdr:row>41</xdr:row>
      <xdr:rowOff>122905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00000000-0008-0000-1A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5400000">
          <a:off x="11071007" y="4888364"/>
          <a:ext cx="3451659" cy="2085974"/>
        </a:xfrm>
        <a:prstGeom prst="rect">
          <a:avLst/>
        </a:prstGeom>
      </xdr:spPr>
    </xdr:pic>
    <xdr:clientData/>
  </xdr:twoCellAnchor>
  <xdr:twoCellAnchor>
    <xdr:from>
      <xdr:col>7</xdr:col>
      <xdr:colOff>316166</xdr:colOff>
      <xdr:row>1</xdr:row>
      <xdr:rowOff>92756</xdr:rowOff>
    </xdr:from>
    <xdr:to>
      <xdr:col>14</xdr:col>
      <xdr:colOff>372198</xdr:colOff>
      <xdr:row>14</xdr:row>
      <xdr:rowOff>29805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198498</xdr:colOff>
      <xdr:row>15</xdr:row>
      <xdr:rowOff>141057</xdr:rowOff>
    </xdr:from>
    <xdr:to>
      <xdr:col>14</xdr:col>
      <xdr:colOff>254528</xdr:colOff>
      <xdr:row>28</xdr:row>
      <xdr:rowOff>89510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149552</xdr:colOff>
      <xdr:row>29</xdr:row>
      <xdr:rowOff>75505</xdr:rowOff>
    </xdr:from>
    <xdr:to>
      <xdr:col>14</xdr:col>
      <xdr:colOff>205582</xdr:colOff>
      <xdr:row>42</xdr:row>
      <xdr:rowOff>20372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1859</xdr:colOff>
      <xdr:row>43</xdr:row>
      <xdr:rowOff>74713</xdr:rowOff>
    </xdr:from>
    <xdr:to>
      <xdr:col>14</xdr:col>
      <xdr:colOff>57889</xdr:colOff>
      <xdr:row>56</xdr:row>
      <xdr:rowOff>28872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0</xdr:colOff>
      <xdr:row>57</xdr:row>
      <xdr:rowOff>0</xdr:rowOff>
    </xdr:from>
    <xdr:to>
      <xdr:col>14</xdr:col>
      <xdr:colOff>56030</xdr:colOff>
      <xdr:row>69</xdr:row>
      <xdr:rowOff>127747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1A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15</xdr:col>
      <xdr:colOff>505929</xdr:colOff>
      <xdr:row>3</xdr:row>
      <xdr:rowOff>9525</xdr:rowOff>
    </xdr:from>
    <xdr:to>
      <xdr:col>19</xdr:col>
      <xdr:colOff>139733</xdr:colOff>
      <xdr:row>21</xdr:row>
      <xdr:rowOff>146243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1A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 rot="5400000">
          <a:off x="9103197" y="1251582"/>
          <a:ext cx="3470468" cy="2072204"/>
        </a:xfrm>
        <a:prstGeom prst="rect">
          <a:avLst/>
        </a:prstGeom>
      </xdr:spPr>
    </xdr:pic>
    <xdr:clientData/>
  </xdr:twoCellAnchor>
  <xdr:twoCellAnchor>
    <xdr:from>
      <xdr:col>7</xdr:col>
      <xdr:colOff>0</xdr:colOff>
      <xdr:row>71</xdr:row>
      <xdr:rowOff>0</xdr:rowOff>
    </xdr:from>
    <xdr:to>
      <xdr:col>14</xdr:col>
      <xdr:colOff>56030</xdr:colOff>
      <xdr:row>83</xdr:row>
      <xdr:rowOff>111359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00000000-0008-0000-1A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19</xdr:col>
      <xdr:colOff>32041</xdr:colOff>
      <xdr:row>3</xdr:row>
      <xdr:rowOff>4</xdr:rowOff>
    </xdr:from>
    <xdr:to>
      <xdr:col>22</xdr:col>
      <xdr:colOff>180257</xdr:colOff>
      <xdr:row>21</xdr:row>
      <xdr:rowOff>139294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00000000-0008-0000-1A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 rot="5400000">
          <a:off x="11018829" y="1290941"/>
          <a:ext cx="3473040" cy="1977016"/>
        </a:xfrm>
        <a:prstGeom prst="rect">
          <a:avLst/>
        </a:prstGeom>
      </xdr:spPr>
    </xdr:pic>
    <xdr:clientData/>
  </xdr:twoCellAnchor>
  <xdr:twoCellAnchor editAs="oneCell">
    <xdr:from>
      <xdr:col>22</xdr:col>
      <xdr:colOff>76056</xdr:colOff>
      <xdr:row>3</xdr:row>
      <xdr:rowOff>1</xdr:rowOff>
    </xdr:from>
    <xdr:to>
      <xdr:col>25</xdr:col>
      <xdr:colOff>294967</xdr:colOff>
      <xdr:row>22</xdr:row>
      <xdr:rowOff>6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00000000-0008-0000-1A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 rot="5400000">
          <a:off x="12906147" y="1276435"/>
          <a:ext cx="3514730" cy="2047711"/>
        </a:xfrm>
        <a:prstGeom prst="rect">
          <a:avLst/>
        </a:prstGeom>
      </xdr:spPr>
    </xdr:pic>
    <xdr:clientData/>
  </xdr:twoCellAnchor>
  <xdr:twoCellAnchor>
    <xdr:from>
      <xdr:col>15</xdr:col>
      <xdr:colOff>352425</xdr:colOff>
      <xdr:row>29</xdr:row>
      <xdr:rowOff>16969</xdr:rowOff>
    </xdr:from>
    <xdr:to>
      <xdr:col>16</xdr:col>
      <xdr:colOff>34260</xdr:colOff>
      <xdr:row>37</xdr:row>
      <xdr:rowOff>145924</xdr:rowOff>
    </xdr:to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1A00-00002D000000}"/>
            </a:ext>
          </a:extLst>
        </xdr:cNvPr>
        <xdr:cNvSpPr txBox="1"/>
      </xdr:nvSpPr>
      <xdr:spPr>
        <a:xfrm rot="16200000">
          <a:off x="8987115" y="6003154"/>
          <a:ext cx="1614855" cy="2914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>
              <a:solidFill>
                <a:schemeClr val="tx1"/>
              </a:solidFill>
            </a:rPr>
            <a:t>Filter</a:t>
          </a:r>
          <a:r>
            <a:rPr lang="en-GB" sz="1400" baseline="0">
              <a:solidFill>
                <a:schemeClr val="tx1"/>
              </a:solidFill>
            </a:rPr>
            <a:t> depth (cm)</a:t>
          </a:r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17</xdr:col>
      <xdr:colOff>420639</xdr:colOff>
      <xdr:row>14</xdr:row>
      <xdr:rowOff>152400</xdr:rowOff>
    </xdr:from>
    <xdr:to>
      <xdr:col>18</xdr:col>
      <xdr:colOff>567896</xdr:colOff>
      <xdr:row>17</xdr:row>
      <xdr:rowOff>3824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00000000-0008-0000-1A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0936239" y="2724150"/>
          <a:ext cx="756857" cy="413399"/>
        </a:xfrm>
        <a:prstGeom prst="rect">
          <a:avLst/>
        </a:prstGeom>
      </xdr:spPr>
    </xdr:pic>
    <xdr:clientData/>
  </xdr:twoCellAnchor>
  <xdr:twoCellAnchor>
    <xdr:from>
      <xdr:col>15</xdr:col>
      <xdr:colOff>400050</xdr:colOff>
      <xdr:row>8</xdr:row>
      <xdr:rowOff>150319</xdr:rowOff>
    </xdr:from>
    <xdr:to>
      <xdr:col>16</xdr:col>
      <xdr:colOff>81885</xdr:colOff>
      <xdr:row>17</xdr:row>
      <xdr:rowOff>117349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1A00-00002F000000}"/>
            </a:ext>
          </a:extLst>
        </xdr:cNvPr>
        <xdr:cNvSpPr txBox="1"/>
      </xdr:nvSpPr>
      <xdr:spPr>
        <a:xfrm rot="16200000">
          <a:off x="9034740" y="2297929"/>
          <a:ext cx="1614855" cy="2914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>
              <a:solidFill>
                <a:schemeClr val="tx1"/>
              </a:solidFill>
            </a:rPr>
            <a:t>Filter</a:t>
          </a:r>
          <a:r>
            <a:rPr lang="en-GB" sz="1400" baseline="0">
              <a:solidFill>
                <a:schemeClr val="tx1"/>
              </a:solidFill>
            </a:rPr>
            <a:t> depth (cm)</a:t>
          </a:r>
          <a:endParaRPr lang="en-GB" sz="14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22</xdr:col>
      <xdr:colOff>190205</xdr:colOff>
      <xdr:row>22</xdr:row>
      <xdr:rowOff>127000</xdr:rowOff>
    </xdr:from>
    <xdr:to>
      <xdr:col>25</xdr:col>
      <xdr:colOff>404811</xdr:colOff>
      <xdr:row>41</xdr:row>
      <xdr:rowOff>142877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00000000-0008-0000-1A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 rot="5400000">
          <a:off x="13045132" y="4940948"/>
          <a:ext cx="3516315" cy="20481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420689</xdr:colOff>
      <xdr:row>1</xdr:row>
      <xdr:rowOff>74610</xdr:rowOff>
    </xdr:from>
    <xdr:to>
      <xdr:col>12</xdr:col>
      <xdr:colOff>395378</xdr:colOff>
      <xdr:row>14</xdr:row>
      <xdr:rowOff>8985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0375EC-4ECE-46F2-80AD-857F35E8E0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305490</xdr:colOff>
      <xdr:row>4</xdr:row>
      <xdr:rowOff>21120</xdr:rowOff>
    </xdr:from>
    <xdr:to>
      <xdr:col>24</xdr:col>
      <xdr:colOff>535057</xdr:colOff>
      <xdr:row>20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4072747-7CB2-4540-BEDE-71B3673E55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126430</xdr:colOff>
      <xdr:row>4</xdr:row>
      <xdr:rowOff>123000</xdr:rowOff>
    </xdr:from>
    <xdr:to>
      <xdr:col>33</xdr:col>
      <xdr:colOff>98134</xdr:colOff>
      <xdr:row>20</xdr:row>
      <xdr:rowOff>10673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5D1E0B0-A14C-458F-9B4A-54ED45419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320262</xdr:colOff>
      <xdr:row>21</xdr:row>
      <xdr:rowOff>22087</xdr:rowOff>
    </xdr:from>
    <xdr:to>
      <xdr:col>25</xdr:col>
      <xdr:colOff>109124</xdr:colOff>
      <xdr:row>36</xdr:row>
      <xdr:rowOff>99392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2AF8B55-AA78-488D-A8FA-3093B59E5E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55218</xdr:colOff>
      <xdr:row>21</xdr:row>
      <xdr:rowOff>88348</xdr:rowOff>
    </xdr:from>
    <xdr:to>
      <xdr:col>32</xdr:col>
      <xdr:colOff>450503</xdr:colOff>
      <xdr:row>35</xdr:row>
      <xdr:rowOff>165652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A5F6080-9A37-4E7F-8CAB-11B513DA6F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474870</xdr:colOff>
      <xdr:row>3</xdr:row>
      <xdr:rowOff>11044</xdr:rowOff>
    </xdr:from>
    <xdr:to>
      <xdr:col>18</xdr:col>
      <xdr:colOff>265044</xdr:colOff>
      <xdr:row>4</xdr:row>
      <xdr:rowOff>154608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C7CC5816-4268-2820-5B73-E704F2FB2567}"/>
            </a:ext>
          </a:extLst>
        </xdr:cNvPr>
        <xdr:cNvSpPr txBox="1"/>
      </xdr:nvSpPr>
      <xdr:spPr>
        <a:xfrm>
          <a:off x="11463131" y="574261"/>
          <a:ext cx="397565" cy="3313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2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A)</a:t>
          </a:r>
        </a:p>
      </xdr:txBody>
    </xdr:sp>
    <xdr:clientData/>
  </xdr:twoCellAnchor>
  <xdr:twoCellAnchor>
    <xdr:from>
      <xdr:col>25</xdr:col>
      <xdr:colOff>130314</xdr:colOff>
      <xdr:row>2</xdr:row>
      <xdr:rowOff>185531</xdr:rowOff>
    </xdr:from>
    <xdr:to>
      <xdr:col>25</xdr:col>
      <xdr:colOff>527879</xdr:colOff>
      <xdr:row>4</xdr:row>
      <xdr:rowOff>141356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E8123B91-6AA9-422B-A220-EDB3039B0A78}"/>
            </a:ext>
          </a:extLst>
        </xdr:cNvPr>
        <xdr:cNvSpPr txBox="1"/>
      </xdr:nvSpPr>
      <xdr:spPr>
        <a:xfrm>
          <a:off x="15977705" y="561009"/>
          <a:ext cx="397565" cy="3313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2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B)</a:t>
          </a:r>
        </a:p>
      </xdr:txBody>
    </xdr:sp>
    <xdr:clientData/>
  </xdr:twoCellAnchor>
  <xdr:twoCellAnchor>
    <xdr:from>
      <xdr:col>17</xdr:col>
      <xdr:colOff>393149</xdr:colOff>
      <xdr:row>20</xdr:row>
      <xdr:rowOff>83930</xdr:rowOff>
    </xdr:from>
    <xdr:to>
      <xdr:col>18</xdr:col>
      <xdr:colOff>183323</xdr:colOff>
      <xdr:row>22</xdr:row>
      <xdr:rowOff>39756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A1068CD-43E5-4F87-A056-169B1E267E44}"/>
            </a:ext>
          </a:extLst>
        </xdr:cNvPr>
        <xdr:cNvSpPr txBox="1"/>
      </xdr:nvSpPr>
      <xdr:spPr>
        <a:xfrm>
          <a:off x="11381410" y="3838713"/>
          <a:ext cx="397565" cy="3313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2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C)</a:t>
          </a:r>
        </a:p>
      </xdr:txBody>
    </xdr:sp>
    <xdr:clientData/>
  </xdr:twoCellAnchor>
  <xdr:twoCellAnchor>
    <xdr:from>
      <xdr:col>25</xdr:col>
      <xdr:colOff>225289</xdr:colOff>
      <xdr:row>20</xdr:row>
      <xdr:rowOff>103808</xdr:rowOff>
    </xdr:from>
    <xdr:to>
      <xdr:col>26</xdr:col>
      <xdr:colOff>15462</xdr:colOff>
      <xdr:row>22</xdr:row>
      <xdr:rowOff>59634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1D05BEC-458F-4DB6-84A6-631DB3003EA1}"/>
            </a:ext>
          </a:extLst>
        </xdr:cNvPr>
        <xdr:cNvSpPr txBox="1"/>
      </xdr:nvSpPr>
      <xdr:spPr>
        <a:xfrm>
          <a:off x="16072680" y="3858591"/>
          <a:ext cx="397565" cy="3313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2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572738</xdr:colOff>
      <xdr:row>4</xdr:row>
      <xdr:rowOff>78154</xdr:rowOff>
    </xdr:from>
    <xdr:to>
      <xdr:col>24</xdr:col>
      <xdr:colOff>29307</xdr:colOff>
      <xdr:row>27</xdr:row>
      <xdr:rowOff>92334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5400000">
          <a:off x="13057433" y="1821088"/>
          <a:ext cx="4292265" cy="2504569"/>
        </a:xfrm>
        <a:prstGeom prst="rect">
          <a:avLst/>
        </a:prstGeom>
      </xdr:spPr>
    </xdr:pic>
    <xdr:clientData/>
  </xdr:twoCellAnchor>
  <xdr:twoCellAnchor>
    <xdr:from>
      <xdr:col>9</xdr:col>
      <xdr:colOff>76200</xdr:colOff>
      <xdr:row>30</xdr:row>
      <xdr:rowOff>91440</xdr:rowOff>
    </xdr:from>
    <xdr:to>
      <xdr:col>16</xdr:col>
      <xdr:colOff>137160</xdr:colOff>
      <xdr:row>43</xdr:row>
      <xdr:rowOff>51435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596348</xdr:colOff>
      <xdr:row>43</xdr:row>
      <xdr:rowOff>132521</xdr:rowOff>
    </xdr:from>
    <xdr:to>
      <xdr:col>16</xdr:col>
      <xdr:colOff>49916</xdr:colOff>
      <xdr:row>56</xdr:row>
      <xdr:rowOff>74709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57</xdr:row>
      <xdr:rowOff>0</xdr:rowOff>
    </xdr:from>
    <xdr:to>
      <xdr:col>16</xdr:col>
      <xdr:colOff>209826</xdr:colOff>
      <xdr:row>69</xdr:row>
      <xdr:rowOff>165653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592666</xdr:colOff>
      <xdr:row>70</xdr:row>
      <xdr:rowOff>143934</xdr:rowOff>
    </xdr:from>
    <xdr:to>
      <xdr:col>16</xdr:col>
      <xdr:colOff>121478</xdr:colOff>
      <xdr:row>84</xdr:row>
      <xdr:rowOff>22087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136664</xdr:colOff>
      <xdr:row>2</xdr:row>
      <xdr:rowOff>204167</xdr:rowOff>
    </xdr:from>
    <xdr:to>
      <xdr:col>16</xdr:col>
      <xdr:colOff>504346</xdr:colOff>
      <xdr:row>15</xdr:row>
      <xdr:rowOff>97321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518868</xdr:colOff>
      <xdr:row>12</xdr:row>
      <xdr:rowOff>93687</xdr:rowOff>
    </xdr:from>
    <xdr:to>
      <xdr:col>20</xdr:col>
      <xdr:colOff>205104</xdr:colOff>
      <xdr:row>21</xdr:row>
      <xdr:rowOff>74078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 txBox="1"/>
      </xdr:nvSpPr>
      <xdr:spPr>
        <a:xfrm rot="16200000">
          <a:off x="13233427" y="2746128"/>
          <a:ext cx="1654482" cy="2981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5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Filter</a:t>
          </a:r>
          <a:r>
            <a:rPr lang="en-GB" sz="15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depth (cm)</a:t>
          </a:r>
          <a:endParaRPr lang="en-GB" sz="15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28</xdr:col>
      <xdr:colOff>19771</xdr:colOff>
      <xdr:row>4</xdr:row>
      <xdr:rowOff>38075</xdr:rowOff>
    </xdr:from>
    <xdr:to>
      <xdr:col>31</xdr:col>
      <xdr:colOff>400538</xdr:colOff>
      <xdr:row>27</xdr:row>
      <xdr:rowOff>46499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b="13228"/>
        <a:stretch/>
      </xdr:blipFill>
      <xdr:spPr>
        <a:xfrm rot="5400000">
          <a:off x="17746597" y="1566403"/>
          <a:ext cx="4297116" cy="2197843"/>
        </a:xfrm>
        <a:prstGeom prst="rect">
          <a:avLst/>
        </a:prstGeom>
      </xdr:spPr>
    </xdr:pic>
    <xdr:clientData/>
  </xdr:twoCellAnchor>
  <xdr:twoCellAnchor editAs="oneCell">
    <xdr:from>
      <xdr:col>19</xdr:col>
      <xdr:colOff>578615</xdr:colOff>
      <xdr:row>31</xdr:row>
      <xdr:rowOff>164</xdr:rowOff>
    </xdr:from>
    <xdr:to>
      <xdr:col>24</xdr:col>
      <xdr:colOff>134469</xdr:colOff>
      <xdr:row>54</xdr:row>
      <xdr:rowOff>12278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 rot="5400000">
          <a:off x="13237250" y="6481176"/>
          <a:ext cx="4165761" cy="2618795"/>
        </a:xfrm>
        <a:prstGeom prst="rect">
          <a:avLst/>
        </a:prstGeom>
      </xdr:spPr>
    </xdr:pic>
    <xdr:clientData/>
  </xdr:twoCellAnchor>
  <xdr:twoCellAnchor editAs="oneCell">
    <xdr:from>
      <xdr:col>24</xdr:col>
      <xdr:colOff>104587</xdr:colOff>
      <xdr:row>31</xdr:row>
      <xdr:rowOff>43547</xdr:rowOff>
    </xdr:from>
    <xdr:to>
      <xdr:col>27</xdr:col>
      <xdr:colOff>588307</xdr:colOff>
      <xdr:row>54</xdr:row>
      <xdr:rowOff>67277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b="12986"/>
        <a:stretch/>
      </xdr:blipFill>
      <xdr:spPr>
        <a:xfrm rot="5400000">
          <a:off x="15671700" y="6679022"/>
          <a:ext cx="4177377" cy="2321485"/>
        </a:xfrm>
        <a:prstGeom prst="rect">
          <a:avLst/>
        </a:prstGeom>
      </xdr:spPr>
    </xdr:pic>
    <xdr:clientData/>
  </xdr:twoCellAnchor>
  <xdr:twoCellAnchor editAs="oneCell">
    <xdr:from>
      <xdr:col>27</xdr:col>
      <xdr:colOff>544285</xdr:colOff>
      <xdr:row>31</xdr:row>
      <xdr:rowOff>33276</xdr:rowOff>
    </xdr:from>
    <xdr:to>
      <xdr:col>31</xdr:col>
      <xdr:colOff>537882</xdr:colOff>
      <xdr:row>54</xdr:row>
      <xdr:rowOff>121890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/>
        <a:srcRect b="11481"/>
        <a:stretch/>
      </xdr:blipFill>
      <xdr:spPr>
        <a:xfrm rot="5400000">
          <a:off x="17977953" y="6639961"/>
          <a:ext cx="4242261" cy="2443949"/>
        </a:xfrm>
        <a:prstGeom prst="rect">
          <a:avLst/>
        </a:prstGeom>
      </xdr:spPr>
    </xdr:pic>
    <xdr:clientData/>
  </xdr:twoCellAnchor>
  <xdr:twoCellAnchor>
    <xdr:from>
      <xdr:col>19</xdr:col>
      <xdr:colOff>402161</xdr:colOff>
      <xdr:row>36</xdr:row>
      <xdr:rowOff>119530</xdr:rowOff>
    </xdr:from>
    <xdr:to>
      <xdr:col>20</xdr:col>
      <xdr:colOff>104590</xdr:colOff>
      <xdr:row>47</xdr:row>
      <xdr:rowOff>105625</xdr:rowOff>
    </xdr:to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 txBox="1"/>
      </xdr:nvSpPr>
      <xdr:spPr>
        <a:xfrm rot="16200000">
          <a:off x="13005152" y="7567598"/>
          <a:ext cx="1973272" cy="3150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5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Filter</a:t>
          </a:r>
          <a:r>
            <a:rPr lang="en-GB" sz="15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depth (cm)</a:t>
          </a:r>
          <a:endParaRPr lang="en-GB" sz="15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29</xdr:col>
      <xdr:colOff>288471</xdr:colOff>
      <xdr:row>1</xdr:row>
      <xdr:rowOff>162817</xdr:rowOff>
    </xdr:from>
    <xdr:to>
      <xdr:col>34</xdr:col>
      <xdr:colOff>299358</xdr:colOff>
      <xdr:row>3</xdr:row>
      <xdr:rowOff>167244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9697059" y="342111"/>
          <a:ext cx="3036475" cy="486280"/>
        </a:xfrm>
        <a:prstGeom prst="rect">
          <a:avLst/>
        </a:prstGeom>
      </xdr:spPr>
    </xdr:pic>
    <xdr:clientData/>
  </xdr:twoCellAnchor>
  <xdr:twoCellAnchor>
    <xdr:from>
      <xdr:col>21</xdr:col>
      <xdr:colOff>315687</xdr:colOff>
      <xdr:row>27</xdr:row>
      <xdr:rowOff>32658</xdr:rowOff>
    </xdr:from>
    <xdr:to>
      <xdr:col>23</xdr:col>
      <xdr:colOff>250373</xdr:colOff>
      <xdr:row>29</xdr:row>
      <xdr:rowOff>54428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14913430" y="5159829"/>
          <a:ext cx="1153886" cy="3918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Day -4</a:t>
          </a:r>
        </a:p>
      </xdr:txBody>
    </xdr:sp>
    <xdr:clientData/>
  </xdr:twoCellAnchor>
  <xdr:twoCellAnchor>
    <xdr:from>
      <xdr:col>25</xdr:col>
      <xdr:colOff>119744</xdr:colOff>
      <xdr:row>27</xdr:row>
      <xdr:rowOff>21772</xdr:rowOff>
    </xdr:from>
    <xdr:to>
      <xdr:col>27</xdr:col>
      <xdr:colOff>54430</xdr:colOff>
      <xdr:row>29</xdr:row>
      <xdr:rowOff>43542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>
          <a:off x="17155887" y="5148943"/>
          <a:ext cx="1153886" cy="3918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Day 8</a:t>
          </a:r>
        </a:p>
      </xdr:txBody>
    </xdr:sp>
    <xdr:clientData/>
  </xdr:twoCellAnchor>
  <xdr:twoCellAnchor>
    <xdr:from>
      <xdr:col>29</xdr:col>
      <xdr:colOff>32658</xdr:colOff>
      <xdr:row>27</xdr:row>
      <xdr:rowOff>10887</xdr:rowOff>
    </xdr:from>
    <xdr:to>
      <xdr:col>30</xdr:col>
      <xdr:colOff>576944</xdr:colOff>
      <xdr:row>29</xdr:row>
      <xdr:rowOff>32657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19507201" y="5138058"/>
          <a:ext cx="1153886" cy="3918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Day 15</a:t>
          </a:r>
        </a:p>
      </xdr:txBody>
    </xdr:sp>
    <xdr:clientData/>
  </xdr:twoCellAnchor>
  <xdr:twoCellAnchor>
    <xdr:from>
      <xdr:col>21</xdr:col>
      <xdr:colOff>272144</xdr:colOff>
      <xdr:row>53</xdr:row>
      <xdr:rowOff>174172</xdr:rowOff>
    </xdr:from>
    <xdr:to>
      <xdr:col>23</xdr:col>
      <xdr:colOff>206830</xdr:colOff>
      <xdr:row>56</xdr:row>
      <xdr:rowOff>10886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14869887" y="10134601"/>
          <a:ext cx="1153886" cy="3918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Day 28</a:t>
          </a:r>
        </a:p>
      </xdr:txBody>
    </xdr:sp>
    <xdr:clientData/>
  </xdr:twoCellAnchor>
  <xdr:twoCellAnchor>
    <xdr:from>
      <xdr:col>25</xdr:col>
      <xdr:colOff>130629</xdr:colOff>
      <xdr:row>53</xdr:row>
      <xdr:rowOff>174172</xdr:rowOff>
    </xdr:from>
    <xdr:to>
      <xdr:col>27</xdr:col>
      <xdr:colOff>65315</xdr:colOff>
      <xdr:row>56</xdr:row>
      <xdr:rowOff>10886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17166772" y="10134601"/>
          <a:ext cx="1153886" cy="3918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Day 36</a:t>
          </a:r>
        </a:p>
      </xdr:txBody>
    </xdr:sp>
    <xdr:clientData/>
  </xdr:twoCellAnchor>
  <xdr:twoCellAnchor>
    <xdr:from>
      <xdr:col>29</xdr:col>
      <xdr:colOff>0</xdr:colOff>
      <xdr:row>54</xdr:row>
      <xdr:rowOff>1</xdr:rowOff>
    </xdr:from>
    <xdr:to>
      <xdr:col>30</xdr:col>
      <xdr:colOff>544286</xdr:colOff>
      <xdr:row>56</xdr:row>
      <xdr:rowOff>21772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19474543" y="10145487"/>
          <a:ext cx="1153886" cy="3918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Day 52</a:t>
          </a:r>
        </a:p>
      </xdr:txBody>
    </xdr:sp>
    <xdr:clientData/>
  </xdr:twoCellAnchor>
  <xdr:twoCellAnchor editAs="oneCell">
    <xdr:from>
      <xdr:col>24</xdr:col>
      <xdr:colOff>168921</xdr:colOff>
      <xdr:row>3</xdr:row>
      <xdr:rowOff>174729</xdr:rowOff>
    </xdr:from>
    <xdr:to>
      <xdr:col>28</xdr:col>
      <xdr:colOff>209175</xdr:colOff>
      <xdr:row>27</xdr:row>
      <xdr:rowOff>4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 rot="5400000">
          <a:off x="15830176" y="1665945"/>
          <a:ext cx="4158216" cy="2490607"/>
        </a:xfrm>
        <a:prstGeom prst="rect">
          <a:avLst/>
        </a:prstGeom>
      </xdr:spPr>
    </xdr:pic>
    <xdr:clientData/>
  </xdr:twoCellAnchor>
  <xdr:twoCellAnchor>
    <xdr:from>
      <xdr:col>9</xdr:col>
      <xdr:colOff>122695</xdr:colOff>
      <xdr:row>16</xdr:row>
      <xdr:rowOff>71034</xdr:rowOff>
    </xdr:from>
    <xdr:to>
      <xdr:col>16</xdr:col>
      <xdr:colOff>490377</xdr:colOff>
      <xdr:row>29</xdr:row>
      <xdr:rowOff>80426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31</xdr:col>
      <xdr:colOff>451884</xdr:colOff>
      <xdr:row>4</xdr:row>
      <xdr:rowOff>43048</xdr:rowOff>
    </xdr:from>
    <xdr:to>
      <xdr:col>35</xdr:col>
      <xdr:colOff>219362</xdr:colOff>
      <xdr:row>26</xdr:row>
      <xdr:rowOff>131131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b="11370"/>
        <a:stretch/>
      </xdr:blipFill>
      <xdr:spPr>
        <a:xfrm rot="5400000">
          <a:off x="20125993" y="1828204"/>
          <a:ext cx="4077377" cy="2187948"/>
        </a:xfrm>
        <a:prstGeom prst="rect">
          <a:avLst/>
        </a:prstGeom>
      </xdr:spPr>
    </xdr:pic>
    <xdr:clientData/>
  </xdr:twoCellAnchor>
  <xdr:twoCellAnchor editAs="oneCell">
    <xdr:from>
      <xdr:col>35</xdr:col>
      <xdr:colOff>291352</xdr:colOff>
      <xdr:row>4</xdr:row>
      <xdr:rowOff>86720</xdr:rowOff>
    </xdr:from>
    <xdr:to>
      <xdr:col>39</xdr:col>
      <xdr:colOff>68083</xdr:colOff>
      <xdr:row>27</xdr:row>
      <xdr:rowOff>6836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b="12986"/>
        <a:stretch/>
      </xdr:blipFill>
      <xdr:spPr>
        <a:xfrm rot="5400000">
          <a:off x="22384895" y="1872912"/>
          <a:ext cx="4088704" cy="2197202"/>
        </a:xfrm>
        <a:prstGeom prst="rect">
          <a:avLst/>
        </a:prstGeom>
      </xdr:spPr>
    </xdr:pic>
    <xdr:clientData/>
  </xdr:twoCellAnchor>
  <xdr:twoCellAnchor editAs="oneCell">
    <xdr:from>
      <xdr:col>39</xdr:col>
      <xdr:colOff>130003</xdr:colOff>
      <xdr:row>4</xdr:row>
      <xdr:rowOff>77773</xdr:rowOff>
    </xdr:from>
    <xdr:to>
      <xdr:col>43</xdr:col>
      <xdr:colOff>17656</xdr:colOff>
      <xdr:row>27</xdr:row>
      <xdr:rowOff>50244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/>
        <a:srcRect b="11481"/>
        <a:stretch/>
      </xdr:blipFill>
      <xdr:spPr>
        <a:xfrm rot="5400000">
          <a:off x="24673300" y="1834682"/>
          <a:ext cx="4141059" cy="2308123"/>
        </a:xfrm>
        <a:prstGeom prst="rect">
          <a:avLst/>
        </a:prstGeom>
      </xdr:spPr>
    </xdr:pic>
    <xdr:clientData/>
  </xdr:twoCellAnchor>
  <xdr:twoCellAnchor>
    <xdr:from>
      <xdr:col>32</xdr:col>
      <xdr:colOff>407283</xdr:colOff>
      <xdr:row>26</xdr:row>
      <xdr:rowOff>112060</xdr:rowOff>
    </xdr:from>
    <xdr:to>
      <xdr:col>34</xdr:col>
      <xdr:colOff>291724</xdr:colOff>
      <xdr:row>28</xdr:row>
      <xdr:rowOff>129739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 txBox="1"/>
      </xdr:nvSpPr>
      <xdr:spPr>
        <a:xfrm>
          <a:off x="21631224" y="4941795"/>
          <a:ext cx="1094676" cy="3762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Day 28</a:t>
          </a:r>
        </a:p>
      </xdr:txBody>
    </xdr:sp>
    <xdr:clientData/>
  </xdr:twoCellAnchor>
  <xdr:twoCellAnchor>
    <xdr:from>
      <xdr:col>36</xdr:col>
      <xdr:colOff>265812</xdr:colOff>
      <xdr:row>26</xdr:row>
      <xdr:rowOff>112060</xdr:rowOff>
    </xdr:from>
    <xdr:to>
      <xdr:col>38</xdr:col>
      <xdr:colOff>151226</xdr:colOff>
      <xdr:row>28</xdr:row>
      <xdr:rowOff>129739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 txBox="1"/>
      </xdr:nvSpPr>
      <xdr:spPr>
        <a:xfrm>
          <a:off x="23910224" y="4941795"/>
          <a:ext cx="1095649" cy="3762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Day 36</a:t>
          </a:r>
        </a:p>
      </xdr:txBody>
    </xdr:sp>
    <xdr:clientData/>
  </xdr:twoCellAnchor>
  <xdr:twoCellAnchor>
    <xdr:from>
      <xdr:col>40</xdr:col>
      <xdr:colOff>136310</xdr:colOff>
      <xdr:row>26</xdr:row>
      <xdr:rowOff>128254</xdr:rowOff>
    </xdr:from>
    <xdr:to>
      <xdr:col>42</xdr:col>
      <xdr:colOff>24062</xdr:colOff>
      <xdr:row>28</xdr:row>
      <xdr:rowOff>140625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 txBox="1"/>
      </xdr:nvSpPr>
      <xdr:spPr>
        <a:xfrm>
          <a:off x="26201192" y="4957989"/>
          <a:ext cx="1097988" cy="3709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4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Day 52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197977</xdr:colOff>
      <xdr:row>0</xdr:row>
      <xdr:rowOff>139478</xdr:rowOff>
    </xdr:from>
    <xdr:to>
      <xdr:col>12</xdr:col>
      <xdr:colOff>222887</xdr:colOff>
      <xdr:row>11</xdr:row>
      <xdr:rowOff>118119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261073</xdr:colOff>
      <xdr:row>13</xdr:row>
      <xdr:rowOff>7122</xdr:rowOff>
    </xdr:from>
    <xdr:to>
      <xdr:col>12</xdr:col>
      <xdr:colOff>285983</xdr:colOff>
      <xdr:row>23</xdr:row>
      <xdr:rowOff>156678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374996</xdr:colOff>
      <xdr:row>25</xdr:row>
      <xdr:rowOff>130566</xdr:rowOff>
    </xdr:from>
    <xdr:to>
      <xdr:col>12</xdr:col>
      <xdr:colOff>399906</xdr:colOff>
      <xdr:row>36</xdr:row>
      <xdr:rowOff>94964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487325</xdr:colOff>
      <xdr:row>37</xdr:row>
      <xdr:rowOff>29029</xdr:rowOff>
    </xdr:from>
    <xdr:to>
      <xdr:col>12</xdr:col>
      <xdr:colOff>432467</xdr:colOff>
      <xdr:row>47</xdr:row>
      <xdr:rowOff>165260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409796</xdr:colOff>
      <xdr:row>48</xdr:row>
      <xdr:rowOff>0</xdr:rowOff>
    </xdr:from>
    <xdr:to>
      <xdr:col>12</xdr:col>
      <xdr:colOff>434706</xdr:colOff>
      <xdr:row>58</xdr:row>
      <xdr:rowOff>22793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352190</xdr:colOff>
      <xdr:row>23</xdr:row>
      <xdr:rowOff>47155</xdr:rowOff>
    </xdr:from>
    <xdr:to>
      <xdr:col>20</xdr:col>
      <xdr:colOff>50125</xdr:colOff>
      <xdr:row>25</xdr:row>
      <xdr:rowOff>73488</xdr:rowOff>
    </xdr:to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SpPr txBox="1"/>
      </xdr:nvSpPr>
      <xdr:spPr>
        <a:xfrm>
          <a:off x="17097375" y="6180785"/>
          <a:ext cx="920898" cy="3838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-1</a:t>
          </a:r>
        </a:p>
      </xdr:txBody>
    </xdr:sp>
    <xdr:clientData/>
  </xdr:twoCellAnchor>
  <xdr:twoCellAnchor>
    <xdr:from>
      <xdr:col>21</xdr:col>
      <xdr:colOff>565304</xdr:colOff>
      <xdr:row>23</xdr:row>
      <xdr:rowOff>20594</xdr:rowOff>
    </xdr:from>
    <xdr:to>
      <xdr:col>23</xdr:col>
      <xdr:colOff>264779</xdr:colOff>
      <xdr:row>25</xdr:row>
      <xdr:rowOff>46927</xdr:rowOff>
    </xdr:to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400-00002C000000}"/>
            </a:ext>
          </a:extLst>
        </xdr:cNvPr>
        <xdr:cNvSpPr txBox="1"/>
      </xdr:nvSpPr>
      <xdr:spPr>
        <a:xfrm>
          <a:off x="19059250" y="10657702"/>
          <a:ext cx="914556" cy="3970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8</a:t>
          </a:r>
        </a:p>
      </xdr:txBody>
    </xdr:sp>
    <xdr:clientData/>
  </xdr:twoCellAnchor>
  <xdr:twoCellAnchor>
    <xdr:from>
      <xdr:col>25</xdr:col>
      <xdr:colOff>89783</xdr:colOff>
      <xdr:row>23</xdr:row>
      <xdr:rowOff>40482</xdr:rowOff>
    </xdr:from>
    <xdr:to>
      <xdr:col>26</xdr:col>
      <xdr:colOff>345623</xdr:colOff>
      <xdr:row>25</xdr:row>
      <xdr:rowOff>69034</xdr:rowOff>
    </xdr:to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400-00002D000000}"/>
            </a:ext>
          </a:extLst>
        </xdr:cNvPr>
        <xdr:cNvSpPr txBox="1"/>
      </xdr:nvSpPr>
      <xdr:spPr>
        <a:xfrm>
          <a:off x="21082883" y="10489407"/>
          <a:ext cx="865440" cy="39050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15</a:t>
          </a:r>
        </a:p>
      </xdr:txBody>
    </xdr:sp>
    <xdr:clientData/>
  </xdr:twoCellAnchor>
  <xdr:twoCellAnchor>
    <xdr:from>
      <xdr:col>28</xdr:col>
      <xdr:colOff>350407</xdr:colOff>
      <xdr:row>23</xdr:row>
      <xdr:rowOff>67553</xdr:rowOff>
    </xdr:from>
    <xdr:to>
      <xdr:col>30</xdr:col>
      <xdr:colOff>41883</xdr:colOff>
      <xdr:row>25</xdr:row>
      <xdr:rowOff>89255</xdr:rowOff>
    </xdr:to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400-00002E000000}"/>
            </a:ext>
          </a:extLst>
        </xdr:cNvPr>
        <xdr:cNvSpPr txBox="1"/>
      </xdr:nvSpPr>
      <xdr:spPr>
        <a:xfrm>
          <a:off x="23032955" y="6487142"/>
          <a:ext cx="902325" cy="3974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28</a:t>
          </a:r>
        </a:p>
      </xdr:txBody>
    </xdr:sp>
    <xdr:clientData/>
  </xdr:twoCellAnchor>
  <xdr:twoCellAnchor>
    <xdr:from>
      <xdr:col>31</xdr:col>
      <xdr:colOff>526056</xdr:colOff>
      <xdr:row>23</xdr:row>
      <xdr:rowOff>56331</xdr:rowOff>
    </xdr:from>
    <xdr:to>
      <xdr:col>33</xdr:col>
      <xdr:colOff>212123</xdr:colOff>
      <xdr:row>25</xdr:row>
      <xdr:rowOff>56751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SpPr txBox="1"/>
      </xdr:nvSpPr>
      <xdr:spPr>
        <a:xfrm>
          <a:off x="25024878" y="6475920"/>
          <a:ext cx="896916" cy="3762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nl-NL" sz="16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Day 37</a:t>
          </a:r>
        </a:p>
      </xdr:txBody>
    </xdr:sp>
    <xdr:clientData/>
  </xdr:twoCellAnchor>
  <xdr:twoCellAnchor>
    <xdr:from>
      <xdr:col>16</xdr:col>
      <xdr:colOff>466795</xdr:colOff>
      <xdr:row>30</xdr:row>
      <xdr:rowOff>96797</xdr:rowOff>
    </xdr:from>
    <xdr:to>
      <xdr:col>17</xdr:col>
      <xdr:colOff>287249</xdr:colOff>
      <xdr:row>39</xdr:row>
      <xdr:rowOff>133946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400-000030000000}"/>
            </a:ext>
          </a:extLst>
        </xdr:cNvPr>
        <xdr:cNvSpPr txBox="1"/>
      </xdr:nvSpPr>
      <xdr:spPr>
        <a:xfrm rot="16200000">
          <a:off x="15182811" y="12769485"/>
          <a:ext cx="1890195" cy="4265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5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Filter</a:t>
          </a:r>
          <a:r>
            <a:rPr lang="en-GB" sz="15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depth (cm)</a:t>
          </a:r>
          <a:endParaRPr lang="en-GB" sz="15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439118</xdr:colOff>
      <xdr:row>8</xdr:row>
      <xdr:rowOff>19372</xdr:rowOff>
    </xdr:from>
    <xdr:to>
      <xdr:col>7</xdr:col>
      <xdr:colOff>79659</xdr:colOff>
      <xdr:row>9</xdr:row>
      <xdr:rowOff>91572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 rot="16200000">
          <a:off x="9916187" y="3296117"/>
          <a:ext cx="253014" cy="247558"/>
        </a:xfrm>
        <a:prstGeom prst="rect">
          <a:avLst/>
        </a:prstGeom>
        <a:solidFill>
          <a:schemeClr val="bg1"/>
        </a:solidFill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nl-NL" sz="1100"/>
            <a:t>0</a:t>
          </a:r>
        </a:p>
      </xdr:txBody>
    </xdr:sp>
    <xdr:clientData/>
  </xdr:twoCellAnchor>
  <xdr:twoCellAnchor editAs="oneCell">
    <xdr:from>
      <xdr:col>7</xdr:col>
      <xdr:colOff>42662</xdr:colOff>
      <xdr:row>7</xdr:row>
      <xdr:rowOff>54297</xdr:rowOff>
    </xdr:from>
    <xdr:to>
      <xdr:col>7</xdr:col>
      <xdr:colOff>225136</xdr:colOff>
      <xdr:row>8</xdr:row>
      <xdr:rowOff>95253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l="1" t="19177" r="5128"/>
        <a:stretch/>
      </xdr:blipFill>
      <xdr:spPr>
        <a:xfrm rot="5400000">
          <a:off x="10140648" y="3183073"/>
          <a:ext cx="222798" cy="182474"/>
        </a:xfrm>
        <a:prstGeom prst="rect">
          <a:avLst/>
        </a:prstGeom>
      </xdr:spPr>
    </xdr:pic>
    <xdr:clientData/>
  </xdr:twoCellAnchor>
  <xdr:twoCellAnchor editAs="oneCell">
    <xdr:from>
      <xdr:col>21</xdr:col>
      <xdr:colOff>111759</xdr:colOff>
      <xdr:row>26</xdr:row>
      <xdr:rowOff>40641</xdr:rowOff>
    </xdr:from>
    <xdr:to>
      <xdr:col>24</xdr:col>
      <xdr:colOff>193040</xdr:colOff>
      <xdr:row>45</xdr:row>
      <xdr:rowOff>125584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3C6CA70B-083A-5EC3-00D3-219E2D5A39D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t="7143" r="14078" b="18254"/>
        <a:stretch/>
      </xdr:blipFill>
      <xdr:spPr>
        <a:xfrm rot="5400000">
          <a:off x="17820640" y="7711440"/>
          <a:ext cx="3596640" cy="1910081"/>
        </a:xfrm>
        <a:prstGeom prst="rect">
          <a:avLst/>
        </a:prstGeom>
      </xdr:spPr>
    </xdr:pic>
    <xdr:clientData/>
  </xdr:twoCellAnchor>
  <xdr:twoCellAnchor editAs="oneCell">
    <xdr:from>
      <xdr:col>17</xdr:col>
      <xdr:colOff>277090</xdr:colOff>
      <xdr:row>26</xdr:row>
      <xdr:rowOff>39590</xdr:rowOff>
    </xdr:from>
    <xdr:to>
      <xdr:col>21</xdr:col>
      <xdr:colOff>1</xdr:colOff>
      <xdr:row>47</xdr:row>
      <xdr:rowOff>4459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BADA95F4-83CB-8D66-42B1-BB4368C1243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t="7004" r="7108" b="7393"/>
        <a:stretch/>
      </xdr:blipFill>
      <xdr:spPr>
        <a:xfrm rot="5400000">
          <a:off x="15650691" y="7476509"/>
          <a:ext cx="3750618" cy="2177144"/>
        </a:xfrm>
        <a:prstGeom prst="rect">
          <a:avLst/>
        </a:prstGeom>
      </xdr:spPr>
    </xdr:pic>
    <xdr:clientData/>
  </xdr:twoCellAnchor>
  <xdr:twoCellAnchor editAs="oneCell">
    <xdr:from>
      <xdr:col>24</xdr:col>
      <xdr:colOff>198328</xdr:colOff>
      <xdr:row>26</xdr:row>
      <xdr:rowOff>73072</xdr:rowOff>
    </xdr:from>
    <xdr:to>
      <xdr:col>27</xdr:col>
      <xdr:colOff>386219</xdr:colOff>
      <xdr:row>46</xdr:row>
      <xdr:rowOff>44864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A10203D7-7579-65FB-CD96-C995885282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t="6503" r="11443" b="15448"/>
        <a:stretch/>
      </xdr:blipFill>
      <xdr:spPr>
        <a:xfrm rot="5400000">
          <a:off x="19603232" y="7912277"/>
          <a:ext cx="3716055" cy="2004165"/>
        </a:xfrm>
        <a:prstGeom prst="rect">
          <a:avLst/>
        </a:prstGeom>
      </xdr:spPr>
    </xdr:pic>
    <xdr:clientData/>
  </xdr:twoCellAnchor>
  <xdr:twoCellAnchor editAs="oneCell">
    <xdr:from>
      <xdr:col>27</xdr:col>
      <xdr:colOff>427972</xdr:colOff>
      <xdr:row>26</xdr:row>
      <xdr:rowOff>76602</xdr:rowOff>
    </xdr:from>
    <xdr:to>
      <xdr:col>30</xdr:col>
      <xdr:colOff>553233</xdr:colOff>
      <xdr:row>45</xdr:row>
      <xdr:rowOff>159124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FB3B6D3B-2122-398E-1C15-DA05E3FFF7A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/>
        <a:srcRect t="7989" r="12553" b="17712"/>
        <a:stretch/>
      </xdr:blipFill>
      <xdr:spPr>
        <a:xfrm rot="5400000">
          <a:off x="21650917" y="7914040"/>
          <a:ext cx="3649891" cy="1941535"/>
        </a:xfrm>
        <a:prstGeom prst="rect">
          <a:avLst/>
        </a:prstGeom>
      </xdr:spPr>
    </xdr:pic>
    <xdr:clientData/>
  </xdr:twoCellAnchor>
  <xdr:twoCellAnchor editAs="oneCell">
    <xdr:from>
      <xdr:col>30</xdr:col>
      <xdr:colOff>605423</xdr:colOff>
      <xdr:row>26</xdr:row>
      <xdr:rowOff>62632</xdr:rowOff>
    </xdr:from>
    <xdr:to>
      <xdr:col>34</xdr:col>
      <xdr:colOff>167012</xdr:colOff>
      <xdr:row>45</xdr:row>
      <xdr:rowOff>127811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A30D1C08-D3E1-FE7A-A2B0-945ED28492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t="5986" r="13045" b="18183"/>
        <a:stretch/>
      </xdr:blipFill>
      <xdr:spPr>
        <a:xfrm rot="5400000">
          <a:off x="23674191" y="7870521"/>
          <a:ext cx="3632548" cy="1983289"/>
        </a:xfrm>
        <a:prstGeom prst="rect">
          <a:avLst/>
        </a:prstGeom>
      </xdr:spPr>
    </xdr:pic>
    <xdr:clientData/>
  </xdr:twoCellAnchor>
  <xdr:twoCellAnchor editAs="oneCell">
    <xdr:from>
      <xdr:col>24</xdr:col>
      <xdr:colOff>492125</xdr:colOff>
      <xdr:row>18</xdr:row>
      <xdr:rowOff>150628</xdr:rowOff>
    </xdr:from>
    <xdr:to>
      <xdr:col>29</xdr:col>
      <xdr:colOff>129839</xdr:colOff>
      <xdr:row>21</xdr:row>
      <xdr:rowOff>16267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1594586F-6776-84F5-84A6-BDA746F52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853956" y="3539756"/>
          <a:ext cx="2572743" cy="430494"/>
        </a:xfrm>
        <a:prstGeom prst="rect">
          <a:avLst/>
        </a:prstGeom>
      </xdr:spPr>
    </xdr:pic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0.06892</cdr:x>
      <cdr:y>0.68284</cdr:y>
    </cdr:from>
    <cdr:to>
      <cdr:x>0.1295</cdr:x>
      <cdr:y>0.82451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FD17664-7212-CCED-2BE0-5C5E1351B76A}"/>
            </a:ext>
          </a:extLst>
        </cdr:cNvPr>
        <cdr:cNvSpPr txBox="1"/>
      </cdr:nvSpPr>
      <cdr:spPr>
        <a:xfrm xmlns:a="http://schemas.openxmlformats.org/drawingml/2006/main" rot="16200000">
          <a:off x="198932" y="1536272"/>
          <a:ext cx="309048" cy="21583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100"/>
            <a:t>0</a:t>
          </a:r>
        </a:p>
      </cdr:txBody>
    </cdr:sp>
  </cdr:relSizeAnchor>
  <cdr:relSizeAnchor xmlns:cdr="http://schemas.openxmlformats.org/drawingml/2006/chartDrawing">
    <cdr:from>
      <cdr:x>0.12435</cdr:x>
      <cdr:y>0.63184</cdr:y>
    </cdr:from>
    <cdr:to>
      <cdr:x>0.19699</cdr:x>
      <cdr:y>0.74027</cdr:y>
    </cdr:to>
    <cdr:pic>
      <cdr:nvPicPr>
        <cdr:cNvPr id="3" name="Picture 2">
          <a:extLst xmlns:a="http://schemas.openxmlformats.org/drawingml/2006/main">
            <a:ext uri="{FF2B5EF4-FFF2-40B4-BE49-F238E27FC236}">
              <a16:creationId xmlns:a16="http://schemas.microsoft.com/office/drawing/2014/main" id="{0728C92E-5635-3DDC-2A7A-81622FE2C0D4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 rot="5400000">
          <a:off x="454604" y="1362374"/>
          <a:ext cx="235773" cy="258824"/>
        </a:xfrm>
        <a:prstGeom xmlns:a="http://schemas.openxmlformats.org/drawingml/2006/main" prst="rect">
          <a:avLst/>
        </a:prstGeom>
      </cdr:spPr>
    </cdr:pic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0.12427</cdr:x>
      <cdr:y>0.61275</cdr:y>
    </cdr:from>
    <cdr:to>
      <cdr:x>0.19691</cdr:x>
      <cdr:y>0.72129</cdr:y>
    </cdr:to>
    <cdr:pic>
      <cdr:nvPicPr>
        <cdr:cNvPr id="2" name="Picture 1">
          <a:extLst xmlns:a="http://schemas.openxmlformats.org/drawingml/2006/main">
            <a:ext uri="{FF2B5EF4-FFF2-40B4-BE49-F238E27FC236}">
              <a16:creationId xmlns:a16="http://schemas.microsoft.com/office/drawing/2014/main" id="{796D3A44-C185-0ECD-37D8-FB734F6CCB3B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 rot="5400000">
          <a:off x="455917" y="1325988"/>
          <a:ext cx="236909" cy="25980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0.06391</cdr:x>
      <cdr:y>0.65944</cdr:y>
    </cdr:from>
    <cdr:to>
      <cdr:x>0.13385</cdr:x>
      <cdr:y>0.83861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FD17664-7212-CCED-2BE0-5C5E1351B76A}"/>
            </a:ext>
          </a:extLst>
        </cdr:cNvPr>
        <cdr:cNvSpPr txBox="1"/>
      </cdr:nvSpPr>
      <cdr:spPr>
        <a:xfrm xmlns:a="http://schemas.openxmlformats.org/drawingml/2006/main" rot="16200000">
          <a:off x="158141" y="1509793"/>
          <a:ext cx="391062" cy="25014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100"/>
            <a:t>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0.07229</cdr:x>
      <cdr:y>0.6978</cdr:y>
    </cdr:from>
    <cdr:to>
      <cdr:x>0.13326</cdr:x>
      <cdr:y>0.82015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3515BF5-AC5F-8859-48DD-708BC41DCD54}"/>
            </a:ext>
          </a:extLst>
        </cdr:cNvPr>
        <cdr:cNvSpPr txBox="1"/>
      </cdr:nvSpPr>
      <cdr:spPr>
        <a:xfrm xmlns:a="http://schemas.openxmlformats.org/drawingml/2006/main" rot="16200000">
          <a:off x="237120" y="1515043"/>
          <a:ext cx="261823" cy="21834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100"/>
            <a:t>0</a:t>
          </a:r>
        </a:p>
      </cdr:txBody>
    </cdr:sp>
  </cdr:relSizeAnchor>
  <cdr:relSizeAnchor xmlns:cdr="http://schemas.openxmlformats.org/drawingml/2006/chartDrawing">
    <cdr:from>
      <cdr:x>0.12377</cdr:x>
      <cdr:y>0.62882</cdr:y>
    </cdr:from>
    <cdr:to>
      <cdr:x>0.19641</cdr:x>
      <cdr:y>0.7379</cdr:y>
    </cdr:to>
    <cdr:pic>
      <cdr:nvPicPr>
        <cdr:cNvPr id="3" name="Picture 2">
          <a:extLst xmlns:a="http://schemas.openxmlformats.org/drawingml/2006/main">
            <a:ext uri="{FF2B5EF4-FFF2-40B4-BE49-F238E27FC236}">
              <a16:creationId xmlns:a16="http://schemas.microsoft.com/office/drawing/2014/main" id="{3AB3CE72-6ECE-6ACE-0824-B43041C7CCA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 rot="5400000">
          <a:off x="455223" y="1356908"/>
          <a:ext cx="237368" cy="260402"/>
        </a:xfrm>
        <a:prstGeom xmlns:a="http://schemas.openxmlformats.org/drawingml/2006/main" prst="rect">
          <a:avLst/>
        </a:prstGeom>
      </cdr:spPr>
    </cdr:pic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0.06977</cdr:x>
      <cdr:y>0.68284</cdr:y>
    </cdr:from>
    <cdr:to>
      <cdr:x>0.13661</cdr:x>
      <cdr:y>0.81776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EA247A3-5076-8EAB-E50B-FD5D686B73C4}"/>
            </a:ext>
          </a:extLst>
        </cdr:cNvPr>
        <cdr:cNvSpPr txBox="1"/>
      </cdr:nvSpPr>
      <cdr:spPr>
        <a:xfrm xmlns:a="http://schemas.openxmlformats.org/drawingml/2006/main" rot="16200000">
          <a:off x="225524" y="1481664"/>
          <a:ext cx="287969" cy="23935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100"/>
            <a:t>0</a:t>
          </a:r>
        </a:p>
      </cdr:txBody>
    </cdr:sp>
  </cdr:relSizeAnchor>
  <cdr:relSizeAnchor xmlns:cdr="http://schemas.openxmlformats.org/drawingml/2006/chartDrawing">
    <cdr:from>
      <cdr:x>0.12245</cdr:x>
      <cdr:y>0.62339</cdr:y>
    </cdr:from>
    <cdr:to>
      <cdr:x>0.19509</cdr:x>
      <cdr:y>0.73252</cdr:y>
    </cdr:to>
    <cdr:pic>
      <cdr:nvPicPr>
        <cdr:cNvPr id="3" name="Picture 2">
          <a:extLst xmlns:a="http://schemas.openxmlformats.org/drawingml/2006/main">
            <a:ext uri="{FF2B5EF4-FFF2-40B4-BE49-F238E27FC236}">
              <a16:creationId xmlns:a16="http://schemas.microsoft.com/office/drawing/2014/main" id="{D655FB57-2ADD-1837-0FC6-3E24EE024B3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 rot="5400000">
          <a:off x="447251" y="1351260"/>
          <a:ext cx="238366" cy="259142"/>
        </a:xfrm>
        <a:prstGeom xmlns:a="http://schemas.openxmlformats.org/drawingml/2006/main" prst="rect">
          <a:avLst/>
        </a:prstGeom>
      </cdr:spPr>
    </cdr:pic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250595</xdr:colOff>
      <xdr:row>13</xdr:row>
      <xdr:rowOff>72389</xdr:rowOff>
    </xdr:from>
    <xdr:to>
      <xdr:col>10</xdr:col>
      <xdr:colOff>558537</xdr:colOff>
      <xdr:row>28</xdr:row>
      <xdr:rowOff>72389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192936</xdr:colOff>
      <xdr:row>13</xdr:row>
      <xdr:rowOff>81865</xdr:rowOff>
    </xdr:from>
    <xdr:to>
      <xdr:col>16</xdr:col>
      <xdr:colOff>12765</xdr:colOff>
      <xdr:row>23</xdr:row>
      <xdr:rowOff>70560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/>
      </xdr:nvSpPr>
      <xdr:spPr>
        <a:xfrm rot="16200000">
          <a:off x="8622038" y="3146263"/>
          <a:ext cx="1802981" cy="4276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2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Filter</a:t>
          </a:r>
          <a:r>
            <a:rPr lang="en-GB" sz="1200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 depth (cm)</a:t>
          </a:r>
          <a:endParaRPr lang="en-GB" sz="120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16</xdr:col>
      <xdr:colOff>226788</xdr:colOff>
      <xdr:row>29</xdr:row>
      <xdr:rowOff>163286</xdr:rowOff>
    </xdr:from>
    <xdr:to>
      <xdr:col>19</xdr:col>
      <xdr:colOff>517072</xdr:colOff>
      <xdr:row>31</xdr:row>
      <xdr:rowOff>162486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0043786-E4C0-7854-6FD7-1E971A58D1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51359" y="5442857"/>
          <a:ext cx="2113642" cy="362058"/>
        </a:xfrm>
        <a:prstGeom prst="rect">
          <a:avLst/>
        </a:prstGeom>
      </xdr:spPr>
    </xdr:pic>
    <xdr:clientData/>
  </xdr:twoCellAnchor>
  <xdr:twoCellAnchor editAs="oneCell">
    <xdr:from>
      <xdr:col>15</xdr:col>
      <xdr:colOff>415624</xdr:colOff>
      <xdr:row>6</xdr:row>
      <xdr:rowOff>164949</xdr:rowOff>
    </xdr:from>
    <xdr:to>
      <xdr:col>20</xdr:col>
      <xdr:colOff>95748</xdr:colOff>
      <xdr:row>29</xdr:row>
      <xdr:rowOff>127001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C024244D-FDBF-7B94-6E09-36F526A002E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r="9447"/>
        <a:stretch/>
      </xdr:blipFill>
      <xdr:spPr>
        <a:xfrm rot="5400000">
          <a:off x="8824481" y="1979592"/>
          <a:ext cx="4134909" cy="271905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trikannad\Downloads\qPCR_all_for%20shreya.xlsx" TargetMode="External"/><Relationship Id="rId1" Type="http://schemas.openxmlformats.org/officeDocument/2006/relationships/externalLinkPath" Target="/Users/satrikannad/Downloads/qPCR_all_for%20shrey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nd (3)"/>
      <sheetName val="Sheet1"/>
    </sheetNames>
    <sheetDataSet>
      <sheetData sheetId="0">
        <row r="3">
          <cell r="B3" t="str">
            <v>Scraped filter</v>
          </cell>
          <cell r="D3" t="str">
            <v>Control filter</v>
          </cell>
        </row>
        <row r="4">
          <cell r="A4">
            <v>0</v>
          </cell>
          <cell r="B4">
            <v>928343979.04534602</v>
          </cell>
          <cell r="C4">
            <v>243559158.61038628</v>
          </cell>
        </row>
        <row r="5">
          <cell r="A5">
            <v>8</v>
          </cell>
          <cell r="B5">
            <v>70684164.990805328</v>
          </cell>
          <cell r="C5">
            <v>13569047.714073822</v>
          </cell>
          <cell r="D5">
            <v>379983385.54520082</v>
          </cell>
          <cell r="E5">
            <v>723287.08359115093</v>
          </cell>
        </row>
        <row r="6">
          <cell r="A6">
            <v>15</v>
          </cell>
          <cell r="B6">
            <v>114607391.50084358</v>
          </cell>
          <cell r="C6">
            <v>18704115.774488244</v>
          </cell>
        </row>
        <row r="7">
          <cell r="A7">
            <v>28</v>
          </cell>
          <cell r="B7">
            <v>186510925.25680864</v>
          </cell>
          <cell r="C7">
            <v>2890390.6800099141</v>
          </cell>
          <cell r="D7">
            <v>509716505.22500908</v>
          </cell>
          <cell r="E7">
            <v>133528629.2762391</v>
          </cell>
        </row>
        <row r="8">
          <cell r="A8">
            <v>52</v>
          </cell>
          <cell r="B8">
            <v>158358748.74645829</v>
          </cell>
          <cell r="C8">
            <v>37695192.656171955</v>
          </cell>
          <cell r="D8">
            <v>353091865.48044783</v>
          </cell>
          <cell r="E8">
            <v>42203326.023992412</v>
          </cell>
        </row>
        <row r="25">
          <cell r="A25" t="str">
            <v>0-2 cm</v>
          </cell>
          <cell r="B25">
            <v>928343979.04534602</v>
          </cell>
        </row>
        <row r="26">
          <cell r="A26" t="str">
            <v>0-5 cm</v>
          </cell>
          <cell r="B26">
            <v>367608834.2441076</v>
          </cell>
        </row>
        <row r="27">
          <cell r="A27" t="str">
            <v>10-15 cm</v>
          </cell>
          <cell r="B27">
            <v>124043617.7621882</v>
          </cell>
        </row>
        <row r="28">
          <cell r="A28" t="str">
            <v>20-25 cm</v>
          </cell>
          <cell r="B28">
            <v>66727052.634289026</v>
          </cell>
        </row>
        <row r="43">
          <cell r="B43" t="str">
            <v>Influent</v>
          </cell>
        </row>
        <row r="49">
          <cell r="D49" t="str">
            <v>Effluent</v>
          </cell>
        </row>
        <row r="50">
          <cell r="A50">
            <v>-6</v>
          </cell>
          <cell r="B50">
            <v>27112.460540110205</v>
          </cell>
          <cell r="C50">
            <v>8326.8347108888865</v>
          </cell>
          <cell r="D50">
            <v>20010.996356955311</v>
          </cell>
          <cell r="E50">
            <v>2505.0110826350588</v>
          </cell>
        </row>
        <row r="51">
          <cell r="A51">
            <v>22</v>
          </cell>
          <cell r="B51">
            <v>7353.3622097297848</v>
          </cell>
          <cell r="C51">
            <v>497.37898891978938</v>
          </cell>
          <cell r="D51">
            <v>5668.5054630352779</v>
          </cell>
          <cell r="E51">
            <v>212.22156688896271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7A3E0-CD1E-4474-B4F9-B272B1498484}">
  <dimension ref="A2:AQ51"/>
  <sheetViews>
    <sheetView zoomScale="75" zoomScaleNormal="44" workbookViewId="0">
      <selection activeCell="AJ32" sqref="AJ32"/>
    </sheetView>
  </sheetViews>
  <sheetFormatPr defaultRowHeight="15.75" x14ac:dyDescent="0.25"/>
  <cols>
    <col min="1" max="1" width="9.140625" style="11"/>
    <col min="2" max="2" width="14.28515625" style="11" customWidth="1"/>
    <col min="3" max="4" width="9.140625" style="11"/>
    <col min="5" max="5" width="11" style="11" bestFit="1" customWidth="1"/>
    <col min="6" max="6" width="12.85546875" style="11" customWidth="1"/>
    <col min="7" max="7" width="8.85546875" style="41"/>
    <col min="8" max="43" width="8.85546875" style="8"/>
  </cols>
  <sheetData>
    <row r="2" spans="1:7" x14ac:dyDescent="0.25">
      <c r="B2" s="77"/>
      <c r="C2" s="78"/>
      <c r="D2" s="78"/>
      <c r="E2" s="78"/>
    </row>
    <row r="3" spans="1:7" x14ac:dyDescent="0.25">
      <c r="C3" s="79" t="s">
        <v>72</v>
      </c>
      <c r="D3" s="79"/>
    </row>
    <row r="4" spans="1:7" x14ac:dyDescent="0.25">
      <c r="A4" s="10" t="s">
        <v>29</v>
      </c>
      <c r="B4" s="10" t="s">
        <v>75</v>
      </c>
      <c r="C4" s="10" t="s">
        <v>71</v>
      </c>
      <c r="D4" s="10" t="s">
        <v>10</v>
      </c>
      <c r="E4" s="10" t="s">
        <v>4</v>
      </c>
      <c r="F4" s="10" t="s">
        <v>38</v>
      </c>
    </row>
    <row r="5" spans="1:7" x14ac:dyDescent="0.25">
      <c r="A5" s="11">
        <v>0</v>
      </c>
      <c r="B5" s="80">
        <v>157000</v>
      </c>
      <c r="C5" s="80">
        <v>7800</v>
      </c>
      <c r="D5" s="12">
        <v>4.8499999999999996</v>
      </c>
      <c r="E5" s="80">
        <f>B5+C5</f>
        <v>164800</v>
      </c>
      <c r="F5" s="80">
        <v>230600</v>
      </c>
    </row>
    <row r="6" spans="1:7" ht="15" x14ac:dyDescent="0.25">
      <c r="A6" s="11">
        <v>5</v>
      </c>
      <c r="B6" s="80">
        <v>179000</v>
      </c>
      <c r="C6" s="80">
        <v>13100</v>
      </c>
      <c r="D6" s="12">
        <v>7.1</v>
      </c>
      <c r="E6" s="80">
        <f t="shared" ref="E6:E10" si="0">B6+C6</f>
        <v>192100</v>
      </c>
      <c r="F6" s="81">
        <v>264000</v>
      </c>
      <c r="G6" s="35"/>
    </row>
    <row r="7" spans="1:7" x14ac:dyDescent="0.25">
      <c r="A7" s="11">
        <v>15</v>
      </c>
      <c r="B7" s="80">
        <v>162000</v>
      </c>
      <c r="C7" s="80">
        <v>5800</v>
      </c>
      <c r="D7" s="12">
        <v>6</v>
      </c>
      <c r="E7" s="80">
        <f t="shared" si="0"/>
        <v>167800</v>
      </c>
      <c r="F7" s="80">
        <v>196700</v>
      </c>
    </row>
    <row r="8" spans="1:7" x14ac:dyDescent="0.25">
      <c r="A8" s="11">
        <v>25</v>
      </c>
      <c r="B8" s="80">
        <v>145000</v>
      </c>
      <c r="C8" s="80">
        <v>3700</v>
      </c>
      <c r="D8" s="12">
        <v>4</v>
      </c>
      <c r="E8" s="80">
        <f t="shared" si="0"/>
        <v>148700</v>
      </c>
      <c r="F8" s="80">
        <v>226700</v>
      </c>
    </row>
    <row r="9" spans="1:7" x14ac:dyDescent="0.25">
      <c r="A9" s="11">
        <v>55</v>
      </c>
      <c r="B9" s="80">
        <v>91000</v>
      </c>
      <c r="C9" s="80">
        <v>2200</v>
      </c>
      <c r="D9" s="12">
        <v>2.1</v>
      </c>
      <c r="E9" s="80">
        <f t="shared" si="0"/>
        <v>93200</v>
      </c>
      <c r="F9" s="80">
        <v>174200</v>
      </c>
    </row>
    <row r="10" spans="1:7" x14ac:dyDescent="0.25">
      <c r="A10" s="11">
        <v>85</v>
      </c>
      <c r="B10" s="80">
        <v>55000</v>
      </c>
      <c r="C10" s="80">
        <v>1300</v>
      </c>
      <c r="D10" s="12">
        <v>0.95040608259892867</v>
      </c>
      <c r="E10" s="80">
        <f t="shared" si="0"/>
        <v>56300</v>
      </c>
      <c r="F10" s="80">
        <v>152400</v>
      </c>
    </row>
    <row r="12" spans="1:7" x14ac:dyDescent="0.25">
      <c r="C12" s="79" t="s">
        <v>73</v>
      </c>
      <c r="D12" s="79"/>
    </row>
    <row r="13" spans="1:7" x14ac:dyDescent="0.25">
      <c r="A13" s="10" t="s">
        <v>29</v>
      </c>
      <c r="B13" s="10" t="s">
        <v>75</v>
      </c>
      <c r="C13" s="10" t="s">
        <v>71</v>
      </c>
      <c r="D13" s="10" t="s">
        <v>10</v>
      </c>
      <c r="E13" s="10" t="s">
        <v>4</v>
      </c>
      <c r="F13" s="10" t="s">
        <v>38</v>
      </c>
    </row>
    <row r="14" spans="1:7" x14ac:dyDescent="0.25">
      <c r="A14" s="11">
        <v>0</v>
      </c>
      <c r="B14" s="80">
        <v>163000</v>
      </c>
      <c r="C14" s="80">
        <v>6800</v>
      </c>
      <c r="D14" s="12">
        <v>4.41</v>
      </c>
      <c r="E14" s="80">
        <f>B14+C14</f>
        <v>169800</v>
      </c>
      <c r="F14" s="80">
        <v>301700</v>
      </c>
    </row>
    <row r="15" spans="1:7" ht="15" x14ac:dyDescent="0.25">
      <c r="A15" s="11">
        <v>5</v>
      </c>
      <c r="B15" s="80">
        <v>182000</v>
      </c>
      <c r="C15" s="80">
        <v>11300</v>
      </c>
      <c r="D15" s="12">
        <v>6.7</v>
      </c>
      <c r="E15" s="80">
        <f t="shared" ref="E15:E19" si="1">B15+C15</f>
        <v>193300</v>
      </c>
      <c r="F15" s="81">
        <v>315600</v>
      </c>
      <c r="G15" s="35"/>
    </row>
    <row r="16" spans="1:7" x14ac:dyDescent="0.25">
      <c r="A16" s="11">
        <v>15</v>
      </c>
      <c r="B16" s="80">
        <v>139000</v>
      </c>
      <c r="C16" s="80">
        <v>6200</v>
      </c>
      <c r="D16" s="12">
        <v>4.5999999999999996</v>
      </c>
      <c r="E16" s="80">
        <f t="shared" si="1"/>
        <v>145200</v>
      </c>
      <c r="F16" s="80">
        <v>315600</v>
      </c>
    </row>
    <row r="17" spans="1:6" x14ac:dyDescent="0.25">
      <c r="A17" s="11">
        <v>25</v>
      </c>
      <c r="B17" s="80">
        <v>116000</v>
      </c>
      <c r="C17" s="80">
        <v>3100</v>
      </c>
      <c r="D17" s="12">
        <v>3.3</v>
      </c>
      <c r="E17" s="80">
        <f t="shared" si="1"/>
        <v>119100</v>
      </c>
      <c r="F17" s="80">
        <v>300500</v>
      </c>
    </row>
    <row r="18" spans="1:6" x14ac:dyDescent="0.25">
      <c r="A18" s="11">
        <v>55</v>
      </c>
      <c r="B18" s="80">
        <v>84000</v>
      </c>
      <c r="C18" s="80">
        <v>2600</v>
      </c>
      <c r="D18" s="12">
        <v>2.1</v>
      </c>
      <c r="E18" s="80">
        <f t="shared" si="1"/>
        <v>86600</v>
      </c>
      <c r="F18" s="80">
        <v>210100</v>
      </c>
    </row>
    <row r="19" spans="1:6" x14ac:dyDescent="0.25">
      <c r="A19" s="11">
        <v>85</v>
      </c>
      <c r="B19" s="80">
        <v>51250</v>
      </c>
      <c r="C19" s="80">
        <v>1375</v>
      </c>
      <c r="D19" s="12">
        <v>1.5</v>
      </c>
      <c r="E19" s="80">
        <f t="shared" si="1"/>
        <v>52625</v>
      </c>
      <c r="F19" s="80">
        <v>192600</v>
      </c>
    </row>
    <row r="21" spans="1:6" x14ac:dyDescent="0.25">
      <c r="C21" s="79" t="s">
        <v>74</v>
      </c>
      <c r="D21" s="79"/>
    </row>
    <row r="22" spans="1:6" x14ac:dyDescent="0.25">
      <c r="A22" s="10" t="s">
        <v>29</v>
      </c>
      <c r="B22" s="10" t="s">
        <v>75</v>
      </c>
      <c r="C22" s="10" t="s">
        <v>71</v>
      </c>
      <c r="D22" s="10" t="s">
        <v>10</v>
      </c>
      <c r="E22" s="10" t="s">
        <v>4</v>
      </c>
      <c r="F22" s="10" t="s">
        <v>38</v>
      </c>
    </row>
    <row r="23" spans="1:6" x14ac:dyDescent="0.25">
      <c r="A23" s="11">
        <v>0</v>
      </c>
      <c r="B23" s="80">
        <v>133000</v>
      </c>
      <c r="C23" s="80">
        <v>7400</v>
      </c>
      <c r="D23" s="12">
        <v>6.1</v>
      </c>
      <c r="E23" s="80">
        <f>B23+C23</f>
        <v>140400</v>
      </c>
      <c r="F23" s="80">
        <v>330600</v>
      </c>
    </row>
    <row r="24" spans="1:6" x14ac:dyDescent="0.25">
      <c r="A24" s="11">
        <v>5</v>
      </c>
      <c r="B24" s="80">
        <v>135000</v>
      </c>
      <c r="C24" s="80">
        <v>10110</v>
      </c>
      <c r="D24" s="12">
        <v>6.1</v>
      </c>
      <c r="E24" s="80">
        <f t="shared" ref="E24:E28" si="2">B24+C24</f>
        <v>145110</v>
      </c>
      <c r="F24" s="81">
        <v>364300</v>
      </c>
    </row>
    <row r="25" spans="1:6" x14ac:dyDescent="0.25">
      <c r="A25" s="11">
        <v>15</v>
      </c>
      <c r="B25" s="80">
        <v>107000</v>
      </c>
      <c r="C25" s="80">
        <v>3110</v>
      </c>
      <c r="D25" s="12">
        <v>3.12</v>
      </c>
      <c r="E25" s="80">
        <f t="shared" si="2"/>
        <v>110110</v>
      </c>
      <c r="F25" s="80">
        <v>384300</v>
      </c>
    </row>
    <row r="26" spans="1:6" x14ac:dyDescent="0.25">
      <c r="A26" s="11">
        <v>25</v>
      </c>
      <c r="B26" s="80">
        <v>88830</v>
      </c>
      <c r="C26" s="80">
        <v>2600</v>
      </c>
      <c r="D26" s="12">
        <v>3.3</v>
      </c>
      <c r="E26" s="80">
        <f t="shared" si="2"/>
        <v>91430</v>
      </c>
      <c r="F26" s="80">
        <v>352600</v>
      </c>
    </row>
    <row r="27" spans="1:6" x14ac:dyDescent="0.25">
      <c r="A27" s="11">
        <v>55</v>
      </c>
      <c r="B27" s="80">
        <v>78000</v>
      </c>
      <c r="C27" s="80">
        <v>2100</v>
      </c>
      <c r="D27" s="12">
        <v>2.6</v>
      </c>
      <c r="E27" s="80">
        <f t="shared" si="2"/>
        <v>80100</v>
      </c>
      <c r="F27" s="80">
        <v>329600</v>
      </c>
    </row>
    <row r="28" spans="1:6" x14ac:dyDescent="0.25">
      <c r="A28" s="11">
        <v>85</v>
      </c>
      <c r="B28" s="80">
        <v>59390</v>
      </c>
      <c r="C28" s="80">
        <v>1210</v>
      </c>
      <c r="D28" s="12">
        <v>1.5</v>
      </c>
      <c r="E28" s="80">
        <f t="shared" si="2"/>
        <v>60600</v>
      </c>
      <c r="F28" s="80">
        <v>244000</v>
      </c>
    </row>
    <row r="30" spans="1:6" x14ac:dyDescent="0.25">
      <c r="C30" s="79" t="s">
        <v>122</v>
      </c>
      <c r="D30" s="79"/>
    </row>
    <row r="31" spans="1:6" x14ac:dyDescent="0.25">
      <c r="A31" s="10" t="s">
        <v>29</v>
      </c>
      <c r="B31" s="10" t="s">
        <v>75</v>
      </c>
      <c r="C31" s="10" t="s">
        <v>71</v>
      </c>
      <c r="D31" s="10" t="s">
        <v>10</v>
      </c>
      <c r="E31" s="10" t="s">
        <v>4</v>
      </c>
      <c r="F31" s="10" t="s">
        <v>38</v>
      </c>
    </row>
    <row r="32" spans="1:6" x14ac:dyDescent="0.25">
      <c r="A32" s="11">
        <v>0</v>
      </c>
      <c r="B32" s="80">
        <v>120000</v>
      </c>
      <c r="C32" s="80">
        <v>7100</v>
      </c>
      <c r="D32" s="12">
        <v>5.0999999999999996</v>
      </c>
      <c r="E32" s="80">
        <f>B32+C32</f>
        <v>127100</v>
      </c>
      <c r="F32" s="80">
        <v>283800</v>
      </c>
    </row>
    <row r="33" spans="1:6" x14ac:dyDescent="0.25">
      <c r="A33" s="11">
        <v>5</v>
      </c>
      <c r="B33" s="80">
        <v>97000</v>
      </c>
      <c r="C33" s="80">
        <v>4900</v>
      </c>
      <c r="D33" s="12">
        <v>3.2</v>
      </c>
      <c r="E33" s="80">
        <f t="shared" ref="E33:E37" si="3">B33+C33</f>
        <v>101900</v>
      </c>
      <c r="F33" s="81">
        <v>255600</v>
      </c>
    </row>
    <row r="34" spans="1:6" x14ac:dyDescent="0.25">
      <c r="A34" s="11">
        <v>15</v>
      </c>
      <c r="B34" s="80">
        <v>82000</v>
      </c>
      <c r="C34" s="80">
        <v>2800</v>
      </c>
      <c r="D34" s="12">
        <v>2.4</v>
      </c>
      <c r="E34" s="80">
        <f t="shared" si="3"/>
        <v>84800</v>
      </c>
      <c r="F34" s="80">
        <v>216600</v>
      </c>
    </row>
    <row r="35" spans="1:6" x14ac:dyDescent="0.25">
      <c r="A35" s="11">
        <v>25</v>
      </c>
      <c r="B35" s="80">
        <v>75900</v>
      </c>
      <c r="C35" s="80">
        <v>1912</v>
      </c>
      <c r="D35" s="12">
        <v>1.7</v>
      </c>
      <c r="E35" s="80">
        <f t="shared" si="3"/>
        <v>77812</v>
      </c>
      <c r="F35" s="80">
        <v>255400</v>
      </c>
    </row>
    <row r="36" spans="1:6" x14ac:dyDescent="0.25">
      <c r="A36" s="11">
        <v>55</v>
      </c>
      <c r="B36" s="80">
        <v>61700</v>
      </c>
      <c r="C36" s="80">
        <v>1700</v>
      </c>
      <c r="D36" s="12">
        <v>1.54</v>
      </c>
      <c r="E36" s="80">
        <f t="shared" si="3"/>
        <v>63400</v>
      </c>
      <c r="F36" s="80">
        <v>225800</v>
      </c>
    </row>
    <row r="37" spans="1:6" x14ac:dyDescent="0.25">
      <c r="A37" s="11">
        <v>85</v>
      </c>
      <c r="B37" s="80">
        <v>49100</v>
      </c>
      <c r="C37" s="80">
        <v>1621</v>
      </c>
      <c r="D37" s="12">
        <v>0.98</v>
      </c>
      <c r="E37" s="80">
        <f t="shared" si="3"/>
        <v>50721</v>
      </c>
      <c r="F37" s="80">
        <v>195100</v>
      </c>
    </row>
    <row r="39" spans="1:6" x14ac:dyDescent="0.25">
      <c r="C39" s="79" t="s">
        <v>121</v>
      </c>
      <c r="D39" s="79"/>
    </row>
    <row r="40" spans="1:6" x14ac:dyDescent="0.25">
      <c r="A40" s="10" t="s">
        <v>29</v>
      </c>
      <c r="B40" s="10" t="s">
        <v>75</v>
      </c>
      <c r="C40" s="10" t="s">
        <v>71</v>
      </c>
      <c r="D40" s="10" t="s">
        <v>10</v>
      </c>
      <c r="E40" s="10" t="s">
        <v>4</v>
      </c>
      <c r="F40" s="10" t="s">
        <v>38</v>
      </c>
    </row>
    <row r="41" spans="1:6" x14ac:dyDescent="0.25">
      <c r="A41" s="11">
        <v>0</v>
      </c>
      <c r="B41" s="80">
        <v>160000</v>
      </c>
      <c r="C41" s="80">
        <v>7100</v>
      </c>
      <c r="D41" s="12">
        <v>6.6</v>
      </c>
      <c r="E41" s="80">
        <f>B41+C41</f>
        <v>167100</v>
      </c>
      <c r="F41" s="80">
        <v>330500</v>
      </c>
    </row>
    <row r="42" spans="1:6" x14ac:dyDescent="0.25">
      <c r="A42" s="11">
        <v>5</v>
      </c>
      <c r="B42" s="80">
        <v>101000</v>
      </c>
      <c r="C42" s="80">
        <v>3900</v>
      </c>
      <c r="D42" s="12">
        <v>2.56</v>
      </c>
      <c r="E42" s="80">
        <f t="shared" ref="E42:E46" si="4">B42+C42</f>
        <v>104900</v>
      </c>
      <c r="F42" s="81">
        <v>247500</v>
      </c>
    </row>
    <row r="43" spans="1:6" x14ac:dyDescent="0.25">
      <c r="A43" s="11">
        <v>15</v>
      </c>
      <c r="B43" s="80">
        <v>92000</v>
      </c>
      <c r="C43" s="80">
        <v>2800</v>
      </c>
      <c r="D43" s="12">
        <v>2.42</v>
      </c>
      <c r="E43" s="80">
        <f t="shared" si="4"/>
        <v>94800</v>
      </c>
      <c r="F43" s="80">
        <v>270100</v>
      </c>
    </row>
    <row r="44" spans="1:6" x14ac:dyDescent="0.25">
      <c r="A44" s="11">
        <v>25</v>
      </c>
      <c r="B44" s="80">
        <v>75900</v>
      </c>
      <c r="C44" s="80">
        <v>1241</v>
      </c>
      <c r="D44" s="12">
        <v>1.89</v>
      </c>
      <c r="E44" s="80">
        <f t="shared" si="4"/>
        <v>77141</v>
      </c>
      <c r="F44" s="80">
        <v>229600</v>
      </c>
    </row>
    <row r="45" spans="1:6" x14ac:dyDescent="0.25">
      <c r="A45" s="11">
        <v>55</v>
      </c>
      <c r="B45" s="80">
        <v>61700</v>
      </c>
      <c r="C45" s="80">
        <v>1700</v>
      </c>
      <c r="D45" s="12">
        <v>0.98</v>
      </c>
      <c r="E45" s="80">
        <f t="shared" si="4"/>
        <v>63400</v>
      </c>
      <c r="F45" s="80">
        <v>201700</v>
      </c>
    </row>
    <row r="46" spans="1:6" x14ac:dyDescent="0.25">
      <c r="A46" s="11">
        <v>85</v>
      </c>
      <c r="B46" s="80">
        <v>51100</v>
      </c>
      <c r="C46" s="80">
        <v>1421</v>
      </c>
      <c r="D46" s="12">
        <v>0.9</v>
      </c>
      <c r="E46" s="80">
        <f t="shared" si="4"/>
        <v>52521</v>
      </c>
      <c r="F46" s="80">
        <v>195100</v>
      </c>
    </row>
    <row r="51" spans="1:1" x14ac:dyDescent="0.25">
      <c r="A51" s="34"/>
    </row>
  </sheetData>
  <mergeCells count="5">
    <mergeCell ref="C3:D3"/>
    <mergeCell ref="C12:D12"/>
    <mergeCell ref="C21:D21"/>
    <mergeCell ref="C30:D30"/>
    <mergeCell ref="C39:D39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ABFB0-A69C-44AC-AD2C-A34D324A3C14}">
  <dimension ref="A3:AH42"/>
  <sheetViews>
    <sheetView zoomScale="83" workbookViewId="0">
      <selection activeCell="T14" sqref="T14:AB38"/>
    </sheetView>
  </sheetViews>
  <sheetFormatPr defaultRowHeight="15" x14ac:dyDescent="0.25"/>
  <cols>
    <col min="4" max="4" width="10.42578125" customWidth="1"/>
    <col min="5" max="5" width="10" customWidth="1"/>
    <col min="18" max="34" width="8.85546875" style="8"/>
  </cols>
  <sheetData>
    <row r="3" spans="1:7" ht="30" x14ac:dyDescent="0.25">
      <c r="B3" s="22" t="s">
        <v>32</v>
      </c>
      <c r="C3" s="20" t="s">
        <v>27</v>
      </c>
      <c r="D3" s="22" t="s">
        <v>30</v>
      </c>
      <c r="E3" s="22" t="s">
        <v>31</v>
      </c>
    </row>
    <row r="5" spans="1:7" x14ac:dyDescent="0.25">
      <c r="A5" s="76" t="s">
        <v>26</v>
      </c>
      <c r="B5" s="22">
        <v>-4</v>
      </c>
      <c r="C5" s="36">
        <v>3.03</v>
      </c>
      <c r="D5" s="38">
        <v>2.2130000000000001</v>
      </c>
      <c r="E5" s="39">
        <v>2.2559999999999998</v>
      </c>
    </row>
    <row r="6" spans="1:7" x14ac:dyDescent="0.25">
      <c r="A6" s="76"/>
      <c r="B6" s="22">
        <v>8</v>
      </c>
      <c r="C6" s="36">
        <v>3.5</v>
      </c>
      <c r="D6" s="38">
        <v>3.1019999999999999</v>
      </c>
      <c r="E6" s="39">
        <v>3.06</v>
      </c>
    </row>
    <row r="7" spans="1:7" x14ac:dyDescent="0.25">
      <c r="A7" s="76"/>
      <c r="B7" s="22">
        <v>15</v>
      </c>
      <c r="C7" s="36">
        <v>3.8740000000000001</v>
      </c>
      <c r="D7" s="38">
        <v>3.4809999999999999</v>
      </c>
      <c r="E7" s="39">
        <v>3</v>
      </c>
    </row>
    <row r="8" spans="1:7" x14ac:dyDescent="0.25">
      <c r="A8" s="76"/>
      <c r="B8" s="22">
        <v>28</v>
      </c>
      <c r="C8" s="36">
        <v>3.62</v>
      </c>
      <c r="D8" s="38">
        <v>3.5680000000000001</v>
      </c>
      <c r="E8" s="39">
        <v>3.1179999999999999</v>
      </c>
    </row>
    <row r="9" spans="1:7" x14ac:dyDescent="0.25">
      <c r="A9" s="76"/>
      <c r="B9" s="22">
        <v>52</v>
      </c>
      <c r="C9" s="36">
        <v>5.3769999999999998</v>
      </c>
      <c r="D9" s="38">
        <v>3.14</v>
      </c>
      <c r="E9" s="39">
        <v>2.6</v>
      </c>
    </row>
    <row r="10" spans="1:7" x14ac:dyDescent="0.25">
      <c r="A10" s="76"/>
      <c r="B10" s="22">
        <v>80</v>
      </c>
      <c r="C10" s="36">
        <v>3.7149999999999999</v>
      </c>
      <c r="D10" s="38">
        <v>3.5840000000000001</v>
      </c>
      <c r="E10" s="39">
        <v>3.05</v>
      </c>
    </row>
    <row r="11" spans="1:7" x14ac:dyDescent="0.25">
      <c r="A11" s="76"/>
      <c r="B11" s="22">
        <v>100</v>
      </c>
      <c r="C11" s="37">
        <v>4.96</v>
      </c>
      <c r="D11" s="38">
        <v>3.68</v>
      </c>
      <c r="E11" s="39">
        <v>3.2</v>
      </c>
    </row>
    <row r="12" spans="1:7" x14ac:dyDescent="0.25">
      <c r="A12" s="76"/>
      <c r="B12" s="22">
        <v>120</v>
      </c>
      <c r="C12" s="37">
        <v>3.2749999999999999</v>
      </c>
      <c r="D12" s="38">
        <v>3.43</v>
      </c>
      <c r="E12" s="39">
        <v>3.01</v>
      </c>
    </row>
    <row r="13" spans="1:7" x14ac:dyDescent="0.25">
      <c r="A13" s="76"/>
      <c r="B13" s="22"/>
      <c r="C13" s="36"/>
      <c r="D13" s="38"/>
      <c r="E13" s="39"/>
    </row>
    <row r="14" spans="1:7" x14ac:dyDescent="0.25">
      <c r="A14" s="76"/>
      <c r="B14" s="22"/>
      <c r="C14" s="37"/>
      <c r="D14" s="38"/>
      <c r="E14" s="39"/>
    </row>
    <row r="15" spans="1:7" ht="45" x14ac:dyDescent="0.25">
      <c r="B15" s="22" t="s">
        <v>32</v>
      </c>
      <c r="C15" s="20" t="s">
        <v>27</v>
      </c>
      <c r="D15" s="22" t="s">
        <v>30</v>
      </c>
      <c r="E15" s="22" t="s">
        <v>31</v>
      </c>
      <c r="F15" s="22" t="s">
        <v>112</v>
      </c>
      <c r="G15" s="22" t="s">
        <v>78</v>
      </c>
    </row>
    <row r="17" spans="1:7" x14ac:dyDescent="0.25">
      <c r="A17" s="76" t="s">
        <v>3</v>
      </c>
      <c r="B17" s="22">
        <v>-1</v>
      </c>
      <c r="C17" s="40"/>
      <c r="D17" s="40">
        <v>1.1000000000000001</v>
      </c>
      <c r="E17" s="40">
        <v>0.69984447900466562</v>
      </c>
      <c r="F17">
        <f>STDEV(1.1,1.3)</f>
        <v>0.14142135623730948</v>
      </c>
      <c r="G17" s="40">
        <v>0.2</v>
      </c>
    </row>
    <row r="18" spans="1:7" x14ac:dyDescent="0.25">
      <c r="A18" s="76"/>
      <c r="B18" s="22">
        <v>8</v>
      </c>
      <c r="C18" s="40"/>
      <c r="D18" s="40">
        <v>1.1000000000000001</v>
      </c>
      <c r="E18" s="40">
        <v>0.67344961240310075</v>
      </c>
      <c r="F18" s="40">
        <v>0.18</v>
      </c>
      <c r="G18" s="40">
        <v>0.21</v>
      </c>
    </row>
    <row r="19" spans="1:7" x14ac:dyDescent="0.25">
      <c r="A19" s="76"/>
      <c r="B19" s="22">
        <v>15</v>
      </c>
      <c r="C19" s="40"/>
      <c r="D19" s="40">
        <v>1.7</v>
      </c>
      <c r="E19" s="40">
        <v>1.08</v>
      </c>
      <c r="F19" s="40">
        <v>0.2</v>
      </c>
      <c r="G19" s="40">
        <v>0.09</v>
      </c>
    </row>
    <row r="20" spans="1:7" x14ac:dyDescent="0.25">
      <c r="A20" s="76"/>
      <c r="B20" s="22">
        <v>28</v>
      </c>
      <c r="C20" s="40"/>
      <c r="D20" s="40">
        <v>1.86</v>
      </c>
      <c r="E20" s="40">
        <v>1.44</v>
      </c>
      <c r="F20" s="40">
        <v>0.09</v>
      </c>
      <c r="G20" s="40">
        <v>0.12</v>
      </c>
    </row>
    <row r="21" spans="1:7" x14ac:dyDescent="0.25">
      <c r="A21" s="76"/>
      <c r="B21" s="22">
        <v>52</v>
      </c>
      <c r="C21" s="40"/>
      <c r="D21" s="40">
        <v>1.51</v>
      </c>
      <c r="E21" s="40">
        <v>1.1100000000000001</v>
      </c>
      <c r="F21" s="40">
        <v>0.17</v>
      </c>
      <c r="G21" s="40">
        <v>0.23</v>
      </c>
    </row>
    <row r="22" spans="1:7" x14ac:dyDescent="0.25">
      <c r="A22" s="76"/>
      <c r="B22" s="22">
        <v>80</v>
      </c>
      <c r="C22" s="40"/>
      <c r="D22" s="40">
        <v>1.6</v>
      </c>
      <c r="E22" s="40">
        <v>0.98</v>
      </c>
      <c r="F22" s="40">
        <v>0.23</v>
      </c>
      <c r="G22" s="40">
        <v>0.21</v>
      </c>
    </row>
    <row r="23" spans="1:7" x14ac:dyDescent="0.25">
      <c r="A23" s="76"/>
      <c r="B23" s="22">
        <v>100</v>
      </c>
      <c r="C23" s="40"/>
      <c r="D23" s="40">
        <v>2.0787139689578713</v>
      </c>
      <c r="E23" s="40">
        <v>1.4320029563932004</v>
      </c>
      <c r="F23" s="40">
        <v>0.17</v>
      </c>
      <c r="G23" s="40">
        <v>0.19</v>
      </c>
    </row>
    <row r="24" spans="1:7" x14ac:dyDescent="0.25">
      <c r="A24" s="76"/>
      <c r="B24" s="22">
        <v>120</v>
      </c>
      <c r="C24" s="40"/>
      <c r="D24" s="40">
        <v>1.96</v>
      </c>
      <c r="E24" s="40">
        <v>1.18</v>
      </c>
      <c r="F24" s="40">
        <v>0.3</v>
      </c>
      <c r="G24" s="40">
        <v>0.12</v>
      </c>
    </row>
    <row r="25" spans="1:7" x14ac:dyDescent="0.25">
      <c r="A25" s="76"/>
      <c r="B25" s="22"/>
      <c r="C25" s="40"/>
      <c r="D25" s="40"/>
      <c r="E25" s="40"/>
    </row>
    <row r="26" spans="1:7" x14ac:dyDescent="0.25">
      <c r="A26" s="76"/>
      <c r="B26" s="22"/>
      <c r="C26" s="37"/>
      <c r="D26" s="40"/>
      <c r="E26" s="40"/>
    </row>
    <row r="31" spans="1:7" ht="45" x14ac:dyDescent="0.25">
      <c r="B31" s="22" t="s">
        <v>32</v>
      </c>
      <c r="C31" s="20" t="s">
        <v>27</v>
      </c>
      <c r="D31" s="22" t="s">
        <v>31</v>
      </c>
      <c r="E31" s="22" t="s">
        <v>30</v>
      </c>
      <c r="F31" s="22" t="s">
        <v>112</v>
      </c>
      <c r="G31" s="22" t="s">
        <v>78</v>
      </c>
    </row>
    <row r="33" spans="1:7" x14ac:dyDescent="0.25">
      <c r="A33" s="76" t="s">
        <v>33</v>
      </c>
      <c r="B33" s="22">
        <v>-4</v>
      </c>
      <c r="C33" s="40"/>
      <c r="D33" s="39">
        <v>0.87</v>
      </c>
      <c r="E33" s="38">
        <v>1.1000000000000001</v>
      </c>
      <c r="F33">
        <f>STDEV(1.1,1.3)</f>
        <v>0.14142135623730948</v>
      </c>
      <c r="G33" s="40">
        <v>0.2</v>
      </c>
    </row>
    <row r="34" spans="1:7" x14ac:dyDescent="0.25">
      <c r="A34" s="76"/>
      <c r="B34" s="22">
        <v>8</v>
      </c>
      <c r="C34" s="40"/>
      <c r="D34" s="39">
        <v>0.87</v>
      </c>
      <c r="E34" s="39">
        <v>1.21</v>
      </c>
      <c r="F34" s="40">
        <v>0.18</v>
      </c>
      <c r="G34" s="40">
        <v>0.21</v>
      </c>
    </row>
    <row r="35" spans="1:7" x14ac:dyDescent="0.25">
      <c r="A35" s="76"/>
      <c r="B35" s="22">
        <v>15</v>
      </c>
      <c r="C35" s="40"/>
      <c r="D35" s="39">
        <v>1.01</v>
      </c>
      <c r="E35" s="38">
        <v>1.4</v>
      </c>
      <c r="F35" s="40">
        <v>0.2</v>
      </c>
      <c r="G35" s="40">
        <v>0.09</v>
      </c>
    </row>
    <row r="36" spans="1:7" x14ac:dyDescent="0.25">
      <c r="A36" s="76"/>
      <c r="B36" s="22">
        <v>28</v>
      </c>
      <c r="C36" s="40"/>
      <c r="D36" s="39">
        <v>1.1000000000000001</v>
      </c>
      <c r="E36" s="39">
        <v>1.4</v>
      </c>
      <c r="F36" s="40">
        <v>0.09</v>
      </c>
      <c r="G36" s="40">
        <v>0.12</v>
      </c>
    </row>
    <row r="37" spans="1:7" x14ac:dyDescent="0.25">
      <c r="A37" s="76"/>
      <c r="B37" s="22">
        <v>52</v>
      </c>
      <c r="C37" s="40"/>
      <c r="D37" s="39">
        <v>0.68</v>
      </c>
      <c r="E37" s="39">
        <v>0.94</v>
      </c>
      <c r="F37" s="40">
        <v>0.17</v>
      </c>
      <c r="G37" s="40">
        <v>0.23</v>
      </c>
    </row>
    <row r="38" spans="1:7" x14ac:dyDescent="0.25">
      <c r="A38" s="76"/>
      <c r="B38" s="22">
        <v>80</v>
      </c>
      <c r="C38" s="40"/>
      <c r="D38" s="38">
        <v>0.76</v>
      </c>
      <c r="E38" s="38">
        <v>1.1499999999999999</v>
      </c>
      <c r="F38" s="40">
        <v>0.23</v>
      </c>
      <c r="G38" s="40">
        <v>0.21</v>
      </c>
    </row>
    <row r="39" spans="1:7" x14ac:dyDescent="0.25">
      <c r="A39" s="76"/>
      <c r="B39" s="22">
        <v>100</v>
      </c>
      <c r="C39" s="40"/>
      <c r="D39" s="39">
        <v>0.85</v>
      </c>
      <c r="E39" s="39">
        <v>1.2</v>
      </c>
      <c r="F39" s="40">
        <v>0.17</v>
      </c>
      <c r="G39" s="40">
        <v>0.19</v>
      </c>
    </row>
    <row r="40" spans="1:7" x14ac:dyDescent="0.25">
      <c r="A40" s="76"/>
      <c r="B40" s="22">
        <v>120</v>
      </c>
      <c r="C40" s="40"/>
      <c r="D40" s="39">
        <v>0.95</v>
      </c>
      <c r="E40" s="39">
        <v>1.1000000000000001</v>
      </c>
      <c r="F40" s="40">
        <v>0.3</v>
      </c>
      <c r="G40" s="40">
        <v>0.12</v>
      </c>
    </row>
    <row r="41" spans="1:7" x14ac:dyDescent="0.25">
      <c r="A41" s="76"/>
      <c r="B41" s="22"/>
      <c r="C41" s="40"/>
      <c r="D41" s="39">
        <v>0.79</v>
      </c>
      <c r="E41" s="39">
        <v>1.5</v>
      </c>
    </row>
    <row r="42" spans="1:7" x14ac:dyDescent="0.25">
      <c r="A42" s="76"/>
      <c r="B42" s="22"/>
      <c r="C42" s="37"/>
      <c r="D42" s="40"/>
      <c r="E42" s="40"/>
    </row>
  </sheetData>
  <mergeCells count="3">
    <mergeCell ref="A5:A14"/>
    <mergeCell ref="A17:A26"/>
    <mergeCell ref="A33:A4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AO81"/>
  <sheetViews>
    <sheetView zoomScale="91" zoomScaleNormal="96" workbookViewId="0">
      <selection activeCell="A16" sqref="A9:F16"/>
    </sheetView>
  </sheetViews>
  <sheetFormatPr defaultRowHeight="15" x14ac:dyDescent="0.25"/>
  <cols>
    <col min="1" max="1" width="10.7109375" customWidth="1"/>
    <col min="2" max="2" width="9.140625" customWidth="1"/>
    <col min="16" max="41" width="8.85546875" style="8"/>
  </cols>
  <sheetData>
    <row r="3" spans="1:6" x14ac:dyDescent="0.25">
      <c r="A3" s="70" t="s">
        <v>5</v>
      </c>
      <c r="B3" s="73"/>
      <c r="C3" s="73"/>
      <c r="D3" s="73"/>
      <c r="E3" s="73"/>
      <c r="F3" s="73"/>
    </row>
    <row r="4" spans="1:6" ht="15.75" x14ac:dyDescent="0.25">
      <c r="A4" s="4"/>
      <c r="B4" s="4"/>
      <c r="C4" s="75" t="s">
        <v>8</v>
      </c>
      <c r="D4" s="75"/>
      <c r="E4" s="75" t="s">
        <v>9</v>
      </c>
      <c r="F4" s="75"/>
    </row>
    <row r="5" spans="1:6" ht="15.75" x14ac:dyDescent="0.25">
      <c r="A5" s="13" t="s">
        <v>8</v>
      </c>
      <c r="B5" s="13" t="s">
        <v>9</v>
      </c>
      <c r="C5" s="14" t="s">
        <v>21</v>
      </c>
      <c r="D5" s="14" t="s">
        <v>22</v>
      </c>
      <c r="E5" s="31" t="s">
        <v>21</v>
      </c>
      <c r="F5" s="31" t="s">
        <v>22</v>
      </c>
    </row>
    <row r="6" spans="1:6" x14ac:dyDescent="0.25">
      <c r="A6" s="3">
        <v>0</v>
      </c>
      <c r="B6" s="3">
        <v>0</v>
      </c>
      <c r="C6" s="6">
        <v>2.98</v>
      </c>
      <c r="D6" s="17">
        <f>STDEV(2.98,2.86)</f>
        <v>8.4852813742385777E-2</v>
      </c>
      <c r="E6" s="7">
        <v>3.1</v>
      </c>
      <c r="F6" s="31">
        <v>0.04</v>
      </c>
    </row>
    <row r="7" spans="1:6" x14ac:dyDescent="0.25">
      <c r="A7" s="3">
        <v>5</v>
      </c>
      <c r="B7" s="3">
        <v>5</v>
      </c>
      <c r="C7" s="6">
        <v>2.63</v>
      </c>
      <c r="D7" s="18">
        <v>0.02</v>
      </c>
      <c r="E7" s="7">
        <v>2.7</v>
      </c>
      <c r="F7" s="7">
        <v>0.06</v>
      </c>
    </row>
    <row r="8" spans="1:6" x14ac:dyDescent="0.25">
      <c r="A8" s="3">
        <v>10</v>
      </c>
      <c r="B8" s="3">
        <v>10</v>
      </c>
      <c r="C8" s="6">
        <v>2.59</v>
      </c>
      <c r="D8" s="18">
        <v>7.0000000000000007E-2</v>
      </c>
      <c r="E8" s="7">
        <v>2.59</v>
      </c>
      <c r="F8" s="7">
        <v>0.05</v>
      </c>
    </row>
    <row r="9" spans="1:6" x14ac:dyDescent="0.25">
      <c r="A9" s="3">
        <v>30</v>
      </c>
      <c r="B9" s="3">
        <v>30</v>
      </c>
      <c r="C9" s="6">
        <v>2.52</v>
      </c>
      <c r="D9" s="18">
        <v>0.08</v>
      </c>
      <c r="E9" s="7">
        <v>2.57</v>
      </c>
      <c r="F9" s="7">
        <v>0.09</v>
      </c>
    </row>
    <row r="10" spans="1:6" x14ac:dyDescent="0.25">
      <c r="A10" s="3">
        <v>50</v>
      </c>
      <c r="B10" s="3">
        <v>50</v>
      </c>
      <c r="C10" s="6">
        <v>2.54</v>
      </c>
      <c r="D10" s="18">
        <v>0.06</v>
      </c>
      <c r="E10" s="7">
        <v>2.5</v>
      </c>
      <c r="F10" s="7">
        <v>0.02</v>
      </c>
    </row>
    <row r="11" spans="1:6" x14ac:dyDescent="0.25">
      <c r="A11" s="3">
        <v>80</v>
      </c>
      <c r="B11" s="3">
        <v>95</v>
      </c>
      <c r="C11" s="6">
        <v>2.5099999999999998</v>
      </c>
      <c r="D11" s="18">
        <v>0.05</v>
      </c>
      <c r="E11" s="7">
        <v>2.4900000000000002</v>
      </c>
      <c r="F11" s="7">
        <v>0.06</v>
      </c>
    </row>
    <row r="16" spans="1:6" x14ac:dyDescent="0.25">
      <c r="A16" s="70" t="s">
        <v>6</v>
      </c>
      <c r="B16" s="73"/>
      <c r="C16" s="73"/>
      <c r="D16" s="73"/>
      <c r="E16" s="73"/>
      <c r="F16" s="73"/>
    </row>
    <row r="17" spans="1:6" ht="15.75" x14ac:dyDescent="0.25">
      <c r="A17" s="4"/>
      <c r="B17" s="4"/>
      <c r="C17" s="75" t="s">
        <v>8</v>
      </c>
      <c r="D17" s="75"/>
      <c r="E17" s="75" t="s">
        <v>9</v>
      </c>
      <c r="F17" s="75"/>
    </row>
    <row r="18" spans="1:6" ht="15.75" x14ac:dyDescent="0.25">
      <c r="A18" s="13" t="s">
        <v>8</v>
      </c>
      <c r="B18" s="13" t="s">
        <v>9</v>
      </c>
      <c r="C18" s="14" t="s">
        <v>21</v>
      </c>
      <c r="D18" s="14" t="s">
        <v>22</v>
      </c>
      <c r="E18" s="31" t="s">
        <v>21</v>
      </c>
      <c r="F18" s="31" t="s">
        <v>22</v>
      </c>
    </row>
    <row r="19" spans="1:6" x14ac:dyDescent="0.25">
      <c r="A19" s="3">
        <v>0</v>
      </c>
      <c r="B19" s="3">
        <v>0</v>
      </c>
      <c r="C19" s="7">
        <v>3.5</v>
      </c>
      <c r="D19" s="17">
        <f>STDEV(2.98,2.86)</f>
        <v>8.4852813742385777E-2</v>
      </c>
      <c r="E19" s="6">
        <v>3.4</v>
      </c>
      <c r="F19" s="31">
        <v>0.04</v>
      </c>
    </row>
    <row r="20" spans="1:6" x14ac:dyDescent="0.25">
      <c r="A20" s="3">
        <v>5</v>
      </c>
      <c r="B20" s="3">
        <v>5</v>
      </c>
      <c r="C20" s="7">
        <v>3.17</v>
      </c>
      <c r="D20" s="18">
        <v>0.02</v>
      </c>
      <c r="E20" s="6">
        <v>3.3</v>
      </c>
      <c r="F20" s="7">
        <v>0.02</v>
      </c>
    </row>
    <row r="21" spans="1:6" x14ac:dyDescent="0.25">
      <c r="A21" s="3">
        <v>10</v>
      </c>
      <c r="B21" s="3">
        <v>10</v>
      </c>
      <c r="C21" s="7">
        <v>3.08</v>
      </c>
      <c r="D21" s="18">
        <v>7.0000000000000007E-2</v>
      </c>
      <c r="E21" s="6">
        <v>3.15</v>
      </c>
      <c r="F21" s="7">
        <v>0.05</v>
      </c>
    </row>
    <row r="22" spans="1:6" x14ac:dyDescent="0.25">
      <c r="A22" s="3">
        <v>30</v>
      </c>
      <c r="B22" s="3">
        <v>30</v>
      </c>
      <c r="C22" s="7">
        <v>3.05</v>
      </c>
      <c r="D22" s="18">
        <v>0.06</v>
      </c>
      <c r="E22" s="6">
        <v>3.09</v>
      </c>
      <c r="F22" s="7">
        <v>0.03</v>
      </c>
    </row>
    <row r="23" spans="1:6" x14ac:dyDescent="0.25">
      <c r="A23" s="3">
        <v>50</v>
      </c>
      <c r="B23" s="3">
        <v>50</v>
      </c>
      <c r="C23" s="7">
        <v>3.02</v>
      </c>
      <c r="D23" s="18">
        <v>0.02</v>
      </c>
      <c r="E23" s="6">
        <v>3.05</v>
      </c>
      <c r="F23" s="7">
        <v>0.02</v>
      </c>
    </row>
    <row r="24" spans="1:6" x14ac:dyDescent="0.25">
      <c r="A24" s="3">
        <v>80</v>
      </c>
      <c r="B24" s="3">
        <v>95</v>
      </c>
      <c r="C24" s="7">
        <v>3.03</v>
      </c>
      <c r="D24" s="18">
        <v>0.05</v>
      </c>
      <c r="E24" s="6">
        <v>3.09</v>
      </c>
      <c r="F24" s="7">
        <v>0.04</v>
      </c>
    </row>
    <row r="29" spans="1:6" x14ac:dyDescent="0.25">
      <c r="A29" s="70" t="s">
        <v>7</v>
      </c>
      <c r="B29" s="73"/>
      <c r="C29" s="73"/>
      <c r="D29" s="73"/>
      <c r="E29" s="73"/>
      <c r="F29" s="73"/>
    </row>
    <row r="30" spans="1:6" ht="15.75" x14ac:dyDescent="0.25">
      <c r="A30" s="4"/>
      <c r="B30" s="4"/>
      <c r="C30" s="75" t="s">
        <v>8</v>
      </c>
      <c r="D30" s="75"/>
      <c r="E30" s="75" t="s">
        <v>9</v>
      </c>
      <c r="F30" s="75"/>
    </row>
    <row r="31" spans="1:6" ht="15.75" x14ac:dyDescent="0.25">
      <c r="A31" s="13" t="s">
        <v>8</v>
      </c>
      <c r="B31" s="13" t="s">
        <v>9</v>
      </c>
      <c r="C31" s="14" t="s">
        <v>21</v>
      </c>
      <c r="D31" s="14" t="s">
        <v>22</v>
      </c>
      <c r="E31" s="31" t="s">
        <v>21</v>
      </c>
      <c r="F31" s="31" t="s">
        <v>22</v>
      </c>
    </row>
    <row r="32" spans="1:6" x14ac:dyDescent="0.25">
      <c r="A32" s="3">
        <v>0</v>
      </c>
      <c r="B32" s="3">
        <v>0</v>
      </c>
      <c r="C32" s="16">
        <v>3.62</v>
      </c>
      <c r="D32" s="17">
        <f>STDEV(2.98,2.86)</f>
        <v>8.4852813742385777E-2</v>
      </c>
      <c r="E32" s="18">
        <v>3.5</v>
      </c>
      <c r="F32" s="31">
        <v>0.04</v>
      </c>
    </row>
    <row r="33" spans="1:6" x14ac:dyDescent="0.25">
      <c r="A33" s="3">
        <v>5</v>
      </c>
      <c r="B33" s="3">
        <v>5</v>
      </c>
      <c r="C33" s="16">
        <v>3.31</v>
      </c>
      <c r="D33" s="18">
        <v>0.02</v>
      </c>
      <c r="E33" s="19">
        <v>3.47</v>
      </c>
      <c r="F33" s="7">
        <v>0.02</v>
      </c>
    </row>
    <row r="34" spans="1:6" x14ac:dyDescent="0.25">
      <c r="A34" s="3">
        <v>10</v>
      </c>
      <c r="B34" s="3">
        <v>10</v>
      </c>
      <c r="C34" s="16">
        <v>3.2</v>
      </c>
      <c r="D34" s="18">
        <v>7.0000000000000007E-2</v>
      </c>
      <c r="E34" s="18">
        <v>3.25</v>
      </c>
      <c r="F34" s="7">
        <v>0.05</v>
      </c>
    </row>
    <row r="35" spans="1:6" x14ac:dyDescent="0.25">
      <c r="A35" s="3">
        <v>30</v>
      </c>
      <c r="B35" s="3">
        <v>30</v>
      </c>
      <c r="C35" s="16">
        <v>3.12</v>
      </c>
      <c r="D35" s="18">
        <v>0.06</v>
      </c>
      <c r="E35" s="18">
        <v>3.18</v>
      </c>
      <c r="F35" s="7">
        <v>0.06</v>
      </c>
    </row>
    <row r="36" spans="1:6" x14ac:dyDescent="0.25">
      <c r="A36" s="3">
        <v>50</v>
      </c>
      <c r="B36" s="3">
        <v>50</v>
      </c>
      <c r="C36" s="16">
        <v>3.09</v>
      </c>
      <c r="D36" s="18">
        <v>0.04</v>
      </c>
      <c r="E36" s="18">
        <v>3.12</v>
      </c>
      <c r="F36" s="7">
        <v>0.02</v>
      </c>
    </row>
    <row r="37" spans="1:6" x14ac:dyDescent="0.25">
      <c r="A37" s="3">
        <v>80</v>
      </c>
      <c r="B37" s="3">
        <v>95</v>
      </c>
      <c r="C37" s="16">
        <v>3.06</v>
      </c>
      <c r="D37" s="18">
        <v>0.05</v>
      </c>
      <c r="E37" s="18">
        <v>3.1</v>
      </c>
      <c r="F37" s="7">
        <v>0.04</v>
      </c>
    </row>
    <row r="42" spans="1:6" x14ac:dyDescent="0.25">
      <c r="A42" s="70" t="s">
        <v>15</v>
      </c>
      <c r="B42" s="73"/>
      <c r="C42" s="73"/>
      <c r="D42" s="73"/>
      <c r="E42" s="73"/>
      <c r="F42" s="73"/>
    </row>
    <row r="43" spans="1:6" ht="15.75" x14ac:dyDescent="0.25">
      <c r="A43" s="4"/>
      <c r="B43" s="4"/>
      <c r="C43" s="75" t="s">
        <v>8</v>
      </c>
      <c r="D43" s="75"/>
      <c r="E43" s="75" t="s">
        <v>9</v>
      </c>
      <c r="F43" s="75"/>
    </row>
    <row r="44" spans="1:6" ht="15.75" x14ac:dyDescent="0.25">
      <c r="A44" s="13" t="s">
        <v>8</v>
      </c>
      <c r="B44" s="13" t="s">
        <v>9</v>
      </c>
      <c r="C44" s="14" t="s">
        <v>21</v>
      </c>
      <c r="D44" s="14" t="s">
        <v>22</v>
      </c>
      <c r="E44" s="31" t="s">
        <v>21</v>
      </c>
      <c r="F44" s="31" t="s">
        <v>22</v>
      </c>
    </row>
    <row r="45" spans="1:6" x14ac:dyDescent="0.25">
      <c r="A45" s="3">
        <v>0</v>
      </c>
      <c r="B45" s="3">
        <v>0</v>
      </c>
      <c r="C45" s="16">
        <v>2.91</v>
      </c>
      <c r="D45" s="17">
        <v>0.02</v>
      </c>
      <c r="E45" s="18">
        <v>3.1</v>
      </c>
      <c r="F45" s="31">
        <v>0.04</v>
      </c>
    </row>
    <row r="46" spans="1:6" x14ac:dyDescent="0.25">
      <c r="A46" s="3">
        <v>5</v>
      </c>
      <c r="B46" s="3">
        <v>5</v>
      </c>
      <c r="C46" s="16">
        <v>2.69</v>
      </c>
      <c r="D46" s="18">
        <v>0.02</v>
      </c>
      <c r="E46" s="19">
        <v>2.73</v>
      </c>
      <c r="F46" s="7">
        <v>0.02</v>
      </c>
    </row>
    <row r="47" spans="1:6" x14ac:dyDescent="0.25">
      <c r="A47" s="3">
        <v>10</v>
      </c>
      <c r="B47" s="3">
        <v>10</v>
      </c>
      <c r="C47" s="16">
        <v>2.64</v>
      </c>
      <c r="D47" s="18">
        <v>0.04</v>
      </c>
      <c r="E47" s="18">
        <v>2.68</v>
      </c>
      <c r="F47" s="7">
        <v>0.05</v>
      </c>
    </row>
    <row r="48" spans="1:6" x14ac:dyDescent="0.25">
      <c r="A48" s="3">
        <v>30</v>
      </c>
      <c r="B48" s="3">
        <v>30</v>
      </c>
      <c r="C48" s="16">
        <v>2.6</v>
      </c>
      <c r="D48" s="18">
        <v>0.06</v>
      </c>
      <c r="E48" s="18">
        <v>2.59</v>
      </c>
      <c r="F48" s="7">
        <v>0.03</v>
      </c>
    </row>
    <row r="49" spans="1:6" x14ac:dyDescent="0.25">
      <c r="A49" s="3">
        <v>50</v>
      </c>
      <c r="B49" s="3">
        <v>50</v>
      </c>
      <c r="C49" s="16">
        <v>2.56</v>
      </c>
      <c r="D49" s="18">
        <v>0.04</v>
      </c>
      <c r="E49" s="18">
        <v>2.5299999999999998</v>
      </c>
      <c r="F49" s="7">
        <v>0.02</v>
      </c>
    </row>
    <row r="50" spans="1:6" x14ac:dyDescent="0.25">
      <c r="A50" s="3">
        <v>80</v>
      </c>
      <c r="B50" s="3">
        <v>95</v>
      </c>
      <c r="C50" s="16">
        <v>2.48</v>
      </c>
      <c r="D50" s="18">
        <v>0.05</v>
      </c>
      <c r="E50" s="18">
        <v>2.4500000000000002</v>
      </c>
      <c r="F50" s="7">
        <v>0.04</v>
      </c>
    </row>
    <row r="56" spans="1:6" x14ac:dyDescent="0.25">
      <c r="A56" s="70" t="s">
        <v>16</v>
      </c>
      <c r="B56" s="73"/>
      <c r="C56" s="73"/>
      <c r="D56" s="73"/>
      <c r="E56" s="73"/>
      <c r="F56" s="73"/>
    </row>
    <row r="57" spans="1:6" ht="15.75" x14ac:dyDescent="0.25">
      <c r="A57" s="4"/>
      <c r="B57" s="4"/>
      <c r="C57" s="75" t="s">
        <v>8</v>
      </c>
      <c r="D57" s="75"/>
      <c r="E57" s="75" t="s">
        <v>9</v>
      </c>
      <c r="F57" s="75"/>
    </row>
    <row r="58" spans="1:6" ht="15.75" x14ac:dyDescent="0.25">
      <c r="A58" s="13" t="s">
        <v>8</v>
      </c>
      <c r="B58" s="13" t="s">
        <v>9</v>
      </c>
      <c r="C58" s="14" t="s">
        <v>21</v>
      </c>
      <c r="D58" s="14" t="s">
        <v>22</v>
      </c>
      <c r="E58" s="31" t="s">
        <v>21</v>
      </c>
      <c r="F58" s="31" t="s">
        <v>22</v>
      </c>
    </row>
    <row r="59" spans="1:6" x14ac:dyDescent="0.25">
      <c r="C59" s="15"/>
      <c r="D59" s="15"/>
      <c r="E59" s="16"/>
      <c r="F59" s="16"/>
    </row>
    <row r="60" spans="1:6" x14ac:dyDescent="0.25">
      <c r="A60" s="1">
        <v>0</v>
      </c>
      <c r="B60" s="3">
        <v>0</v>
      </c>
      <c r="C60" s="16">
        <v>3.28</v>
      </c>
      <c r="D60" s="17">
        <v>0.02</v>
      </c>
      <c r="E60" s="18">
        <v>3.4</v>
      </c>
      <c r="F60" s="31">
        <v>0.04</v>
      </c>
    </row>
    <row r="61" spans="1:6" x14ac:dyDescent="0.25">
      <c r="A61" s="3">
        <v>5</v>
      </c>
      <c r="B61" s="3">
        <v>5</v>
      </c>
      <c r="C61" s="16">
        <v>3.18</v>
      </c>
      <c r="D61" s="18">
        <v>0.02</v>
      </c>
      <c r="E61" s="19">
        <v>3.14</v>
      </c>
      <c r="F61" s="7">
        <v>0.02</v>
      </c>
    </row>
    <row r="62" spans="1:6" x14ac:dyDescent="0.25">
      <c r="A62" s="3">
        <v>10</v>
      </c>
      <c r="B62" s="3">
        <v>10</v>
      </c>
      <c r="C62" s="16">
        <v>3.07</v>
      </c>
      <c r="D62" s="18">
        <v>0.04</v>
      </c>
      <c r="E62" s="18">
        <v>3.06</v>
      </c>
      <c r="F62" s="7">
        <v>0.05</v>
      </c>
    </row>
    <row r="63" spans="1:6" x14ac:dyDescent="0.25">
      <c r="A63" s="3">
        <v>30</v>
      </c>
      <c r="B63" s="3">
        <v>30</v>
      </c>
      <c r="C63" s="16">
        <v>2.94</v>
      </c>
      <c r="D63" s="18">
        <v>0.06</v>
      </c>
      <c r="E63" s="18">
        <v>3.02</v>
      </c>
      <c r="F63" s="7">
        <v>0.03</v>
      </c>
    </row>
    <row r="64" spans="1:6" x14ac:dyDescent="0.25">
      <c r="A64" s="3">
        <v>50</v>
      </c>
      <c r="B64" s="3">
        <v>50</v>
      </c>
      <c r="C64" s="16">
        <v>2.94</v>
      </c>
      <c r="D64" s="18">
        <v>0.04</v>
      </c>
      <c r="E64" s="18">
        <v>2.98</v>
      </c>
      <c r="F64" s="7">
        <v>0.06</v>
      </c>
    </row>
    <row r="65" spans="1:6" x14ac:dyDescent="0.25">
      <c r="A65" s="3">
        <v>80</v>
      </c>
      <c r="B65" s="3">
        <v>95</v>
      </c>
      <c r="C65" s="16">
        <v>2.91</v>
      </c>
      <c r="D65" s="18">
        <v>0.05</v>
      </c>
      <c r="E65" s="18">
        <v>2.95</v>
      </c>
      <c r="F65" s="7">
        <v>0.04</v>
      </c>
    </row>
    <row r="72" spans="1:6" x14ac:dyDescent="0.25">
      <c r="A72" s="70" t="s">
        <v>17</v>
      </c>
      <c r="B72" s="73"/>
      <c r="C72" s="73"/>
      <c r="D72" s="73"/>
      <c r="E72" s="73"/>
      <c r="F72" s="73"/>
    </row>
    <row r="73" spans="1:6" ht="15.75" x14ac:dyDescent="0.25">
      <c r="A73" s="4"/>
      <c r="B73" s="4"/>
      <c r="C73" s="75" t="s">
        <v>8</v>
      </c>
      <c r="D73" s="75"/>
      <c r="E73" s="75" t="s">
        <v>9</v>
      </c>
      <c r="F73" s="75"/>
    </row>
    <row r="74" spans="1:6" ht="15.75" x14ac:dyDescent="0.25">
      <c r="A74" s="13" t="s">
        <v>8</v>
      </c>
      <c r="B74" s="13" t="s">
        <v>9</v>
      </c>
      <c r="C74" s="14" t="s">
        <v>21</v>
      </c>
      <c r="D74" s="14" t="s">
        <v>22</v>
      </c>
      <c r="E74" s="31" t="s">
        <v>21</v>
      </c>
      <c r="F74" s="31" t="s">
        <v>22</v>
      </c>
    </row>
    <row r="75" spans="1:6" x14ac:dyDescent="0.25">
      <c r="C75" s="15"/>
      <c r="D75" s="15"/>
      <c r="E75" s="16"/>
      <c r="F75" s="16"/>
    </row>
    <row r="76" spans="1:6" x14ac:dyDescent="0.25">
      <c r="A76" s="1">
        <v>0</v>
      </c>
      <c r="B76" s="3">
        <v>0</v>
      </c>
      <c r="C76" s="16">
        <v>3.56</v>
      </c>
      <c r="D76" s="17">
        <v>0.02</v>
      </c>
      <c r="E76" s="18">
        <v>3.62</v>
      </c>
      <c r="F76" s="31">
        <v>0.04</v>
      </c>
    </row>
    <row r="77" spans="1:6" x14ac:dyDescent="0.25">
      <c r="A77" s="3">
        <v>5</v>
      </c>
      <c r="B77" s="3">
        <v>5</v>
      </c>
      <c r="C77" s="16">
        <v>3.28</v>
      </c>
      <c r="D77" s="18">
        <v>0.02</v>
      </c>
      <c r="E77" s="19">
        <v>3.18</v>
      </c>
      <c r="F77" s="7">
        <v>0.02</v>
      </c>
    </row>
    <row r="78" spans="1:6" x14ac:dyDescent="0.25">
      <c r="A78" s="3">
        <v>10</v>
      </c>
      <c r="B78" s="3">
        <v>10</v>
      </c>
      <c r="C78" s="16">
        <v>3.07</v>
      </c>
      <c r="D78" s="18">
        <v>0.04</v>
      </c>
      <c r="E78" s="18">
        <v>2.98</v>
      </c>
      <c r="F78" s="7">
        <v>0.05</v>
      </c>
    </row>
    <row r="79" spans="1:6" x14ac:dyDescent="0.25">
      <c r="A79" s="3">
        <v>30</v>
      </c>
      <c r="B79" s="3">
        <v>30</v>
      </c>
      <c r="C79" s="16">
        <v>2.94</v>
      </c>
      <c r="D79" s="18">
        <v>0.06</v>
      </c>
      <c r="E79" s="18">
        <v>3.02</v>
      </c>
      <c r="F79" s="7">
        <v>0.03</v>
      </c>
    </row>
    <row r="80" spans="1:6" x14ac:dyDescent="0.25">
      <c r="A80" s="3">
        <v>50</v>
      </c>
      <c r="B80" s="3">
        <v>50</v>
      </c>
      <c r="C80" s="16">
        <v>2.94</v>
      </c>
      <c r="D80" s="18">
        <v>0.04</v>
      </c>
      <c r="E80" s="18">
        <v>2.98</v>
      </c>
      <c r="F80" s="7">
        <v>0.06</v>
      </c>
    </row>
    <row r="81" spans="1:6" x14ac:dyDescent="0.25">
      <c r="A81" s="3">
        <v>80</v>
      </c>
      <c r="B81" s="3">
        <v>95</v>
      </c>
      <c r="C81" s="16">
        <v>2.91</v>
      </c>
      <c r="D81" s="18">
        <v>0.05</v>
      </c>
      <c r="E81" s="18">
        <v>2.95</v>
      </c>
      <c r="F81" s="7">
        <v>0.04</v>
      </c>
    </row>
  </sheetData>
  <mergeCells count="18">
    <mergeCell ref="C57:D57"/>
    <mergeCell ref="E57:F57"/>
    <mergeCell ref="A72:F72"/>
    <mergeCell ref="C73:D73"/>
    <mergeCell ref="E73:F73"/>
    <mergeCell ref="A56:F56"/>
    <mergeCell ref="A3:F3"/>
    <mergeCell ref="A16:F16"/>
    <mergeCell ref="A29:F29"/>
    <mergeCell ref="C43:D43"/>
    <mergeCell ref="E43:F43"/>
    <mergeCell ref="C4:D4"/>
    <mergeCell ref="E4:F4"/>
    <mergeCell ref="C17:D17"/>
    <mergeCell ref="E17:F17"/>
    <mergeCell ref="C30:D30"/>
    <mergeCell ref="E30:F30"/>
    <mergeCell ref="A42:F4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0"/>
  <sheetViews>
    <sheetView zoomScale="85" zoomScaleNormal="100" workbookViewId="0">
      <selection activeCell="I5" sqref="I5"/>
    </sheetView>
  </sheetViews>
  <sheetFormatPr defaultRowHeight="15" x14ac:dyDescent="0.25"/>
  <cols>
    <col min="1" max="1" width="15.85546875" style="90" customWidth="1"/>
    <col min="2" max="2" width="17.5703125" style="90" customWidth="1"/>
    <col min="3" max="3" width="15.28515625" style="90" customWidth="1"/>
    <col min="4" max="4" width="13.140625" style="90" customWidth="1"/>
    <col min="5" max="5" width="15.140625" style="90" customWidth="1"/>
    <col min="6" max="6" width="15.42578125" style="90" customWidth="1"/>
    <col min="7" max="8" width="10" style="90" customWidth="1"/>
    <col min="9" max="19" width="9.140625" style="90"/>
  </cols>
  <sheetData>
    <row r="1" spans="1:19" ht="15.75" x14ac:dyDescent="0.25">
      <c r="A1" s="88" t="s">
        <v>68</v>
      </c>
      <c r="B1" s="88"/>
      <c r="C1" s="88"/>
      <c r="D1" s="88"/>
      <c r="E1" s="88"/>
      <c r="F1" s="88"/>
      <c r="G1" s="89"/>
      <c r="H1" s="89"/>
    </row>
    <row r="2" spans="1:19" ht="28.5" customHeight="1" x14ac:dyDescent="0.25">
      <c r="A2" s="91" t="s">
        <v>0</v>
      </c>
      <c r="B2" s="92" t="s">
        <v>1</v>
      </c>
      <c r="C2" s="92" t="s">
        <v>10</v>
      </c>
      <c r="D2" s="92" t="s">
        <v>123</v>
      </c>
      <c r="E2" s="92" t="s">
        <v>4</v>
      </c>
      <c r="F2" s="92" t="s">
        <v>124</v>
      </c>
      <c r="G2" s="92"/>
      <c r="H2" s="92"/>
    </row>
    <row r="3" spans="1:19" x14ac:dyDescent="0.25">
      <c r="A3" s="84">
        <v>0</v>
      </c>
      <c r="B3" s="93">
        <v>11.8</v>
      </c>
      <c r="C3" s="85">
        <v>250</v>
      </c>
      <c r="D3" s="85">
        <v>4.4547727214752371</v>
      </c>
      <c r="E3" s="94">
        <v>2400000000</v>
      </c>
      <c r="F3" s="95">
        <v>21627416.997969501</v>
      </c>
      <c r="G3" s="85"/>
      <c r="H3" s="85"/>
    </row>
    <row r="4" spans="1:19" s="8" customFormat="1" x14ac:dyDescent="0.25">
      <c r="A4" s="84">
        <v>8</v>
      </c>
      <c r="B4" s="93">
        <v>11.8</v>
      </c>
      <c r="C4" s="85">
        <v>31.5</v>
      </c>
      <c r="D4" s="85">
        <v>4.9497474683058327</v>
      </c>
      <c r="E4" s="94">
        <v>2300000000</v>
      </c>
      <c r="F4" s="95">
        <v>70710678.118654758</v>
      </c>
      <c r="G4" s="85"/>
      <c r="H4" s="87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</row>
    <row r="5" spans="1:19" s="8" customFormat="1" x14ac:dyDescent="0.25">
      <c r="A5" s="84">
        <v>15</v>
      </c>
      <c r="B5" s="93">
        <v>11.8</v>
      </c>
      <c r="C5" s="85">
        <v>51.5</v>
      </c>
      <c r="D5" s="85">
        <v>9.1923881554251174</v>
      </c>
      <c r="E5" s="94">
        <v>600000000</v>
      </c>
      <c r="F5" s="95">
        <v>22627416.997969519</v>
      </c>
      <c r="G5" s="96"/>
      <c r="H5" s="85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19" s="8" customFormat="1" x14ac:dyDescent="0.25">
      <c r="A6" s="84">
        <v>28</v>
      </c>
      <c r="B6" s="93">
        <v>11.2</v>
      </c>
      <c r="C6" s="85">
        <v>85</v>
      </c>
      <c r="D6" s="85">
        <v>5.2608744520279123</v>
      </c>
      <c r="E6" s="94">
        <v>950000000</v>
      </c>
      <c r="F6" s="95">
        <v>35355339.059327379</v>
      </c>
      <c r="G6" s="97"/>
      <c r="H6" s="98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</row>
    <row r="7" spans="1:19" s="8" customFormat="1" x14ac:dyDescent="0.25">
      <c r="A7" s="84">
        <v>37</v>
      </c>
      <c r="B7" s="93">
        <v>12</v>
      </c>
      <c r="C7" s="85">
        <v>91</v>
      </c>
      <c r="D7" s="85">
        <v>6.3</v>
      </c>
      <c r="E7" s="94">
        <v>1300000000</v>
      </c>
      <c r="F7" s="95">
        <v>141421356.23730952</v>
      </c>
      <c r="G7" s="97"/>
      <c r="H7" s="98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</row>
    <row r="8" spans="1:19" s="8" customFormat="1" x14ac:dyDescent="0.25">
      <c r="A8" s="84">
        <v>52</v>
      </c>
      <c r="B8" s="93">
        <v>12.5</v>
      </c>
      <c r="C8" s="85">
        <v>115</v>
      </c>
      <c r="D8" s="85">
        <v>3</v>
      </c>
      <c r="E8" s="94">
        <v>1410000000</v>
      </c>
      <c r="F8" s="95">
        <v>141421356.23730952</v>
      </c>
      <c r="G8" s="97"/>
      <c r="H8" s="98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19" s="8" customFormat="1" x14ac:dyDescent="0.25">
      <c r="A9" s="84">
        <v>100</v>
      </c>
      <c r="B9" s="93">
        <v>12.5</v>
      </c>
      <c r="C9" s="85">
        <v>144.5</v>
      </c>
      <c r="D9" s="85">
        <v>7.0710678118654755</v>
      </c>
      <c r="E9" s="94">
        <v>1650000000</v>
      </c>
      <c r="F9" s="95">
        <v>141421356.23730952</v>
      </c>
      <c r="G9" s="97"/>
      <c r="H9" s="98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</row>
    <row r="10" spans="1:19" s="8" customFormat="1" x14ac:dyDescent="0.25">
      <c r="A10" s="84">
        <v>120</v>
      </c>
      <c r="B10" s="93">
        <v>12.5</v>
      </c>
      <c r="C10" s="85">
        <v>188.84</v>
      </c>
      <c r="D10" s="85">
        <v>8</v>
      </c>
      <c r="E10" s="94">
        <v>2000000000</v>
      </c>
      <c r="F10" s="95">
        <v>141421356.23730952</v>
      </c>
      <c r="G10" s="97"/>
      <c r="H10" s="98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</row>
    <row r="11" spans="1:19" s="8" customFormat="1" x14ac:dyDescent="0.25">
      <c r="A11" s="99"/>
      <c r="B11" s="93"/>
      <c r="C11" s="85"/>
      <c r="D11" s="85"/>
      <c r="E11" s="93"/>
      <c r="F11" s="85"/>
      <c r="G11" s="100"/>
      <c r="H11" s="98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</row>
    <row r="12" spans="1:19" s="8" customFormat="1" ht="15.75" x14ac:dyDescent="0.25">
      <c r="A12" s="88" t="s">
        <v>67</v>
      </c>
      <c r="B12" s="88"/>
      <c r="C12" s="88"/>
      <c r="D12" s="88"/>
      <c r="E12" s="88"/>
      <c r="F12" s="88"/>
      <c r="G12" s="100"/>
      <c r="H12" s="98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</row>
    <row r="13" spans="1:19" s="8" customFormat="1" ht="15.75" x14ac:dyDescent="0.25">
      <c r="A13" s="91" t="s">
        <v>0</v>
      </c>
      <c r="B13" s="92" t="s">
        <v>1</v>
      </c>
      <c r="C13" s="92" t="s">
        <v>10</v>
      </c>
      <c r="D13" s="92" t="s">
        <v>123</v>
      </c>
      <c r="E13" s="92" t="s">
        <v>4</v>
      </c>
      <c r="F13" s="92" t="s">
        <v>124</v>
      </c>
      <c r="G13" s="101"/>
      <c r="H13" s="101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</row>
    <row r="14" spans="1:19" s="8" customFormat="1" x14ac:dyDescent="0.25">
      <c r="A14" s="84">
        <v>0</v>
      </c>
      <c r="B14" s="93">
        <v>11.8</v>
      </c>
      <c r="C14" s="85">
        <v>250</v>
      </c>
      <c r="D14" s="85">
        <v>12.727922061357855</v>
      </c>
      <c r="E14" s="94">
        <v>2850000000</v>
      </c>
      <c r="F14" s="95">
        <v>141421356.23730952</v>
      </c>
      <c r="G14" s="102"/>
      <c r="H14" s="102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</row>
    <row r="15" spans="1:19" s="8" customFormat="1" x14ac:dyDescent="0.25">
      <c r="A15" s="84">
        <v>8</v>
      </c>
      <c r="B15" s="93">
        <v>11.8</v>
      </c>
      <c r="C15" s="85">
        <v>245</v>
      </c>
      <c r="D15" s="85">
        <v>6.3639610306789276</v>
      </c>
      <c r="E15" s="94">
        <v>2800000000</v>
      </c>
      <c r="F15" s="95">
        <v>70710678.118654758</v>
      </c>
      <c r="G15" s="84"/>
      <c r="H15" s="84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</row>
    <row r="16" spans="1:19" s="8" customFormat="1" x14ac:dyDescent="0.25">
      <c r="A16" s="84">
        <v>15</v>
      </c>
      <c r="B16" s="93">
        <v>11.8</v>
      </c>
      <c r="C16" s="85">
        <v>259</v>
      </c>
      <c r="D16" s="85">
        <v>8.1953675939520689</v>
      </c>
      <c r="E16" s="94">
        <v>2620000000</v>
      </c>
      <c r="F16" s="95">
        <v>141421356.23730952</v>
      </c>
      <c r="G16" s="86"/>
      <c r="H16" s="86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</row>
    <row r="17" spans="1:19" s="8" customFormat="1" x14ac:dyDescent="0.25">
      <c r="A17" s="84">
        <v>28</v>
      </c>
      <c r="B17" s="93">
        <v>11.2</v>
      </c>
      <c r="C17" s="85">
        <v>254.64999999999998</v>
      </c>
      <c r="D17" s="85">
        <v>2.800142853498734</v>
      </c>
      <c r="E17" s="94">
        <v>2850000000</v>
      </c>
      <c r="F17" s="95">
        <v>141421356.23730952</v>
      </c>
      <c r="G17" s="86"/>
      <c r="H17" s="86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</row>
    <row r="18" spans="1:19" s="8" customFormat="1" x14ac:dyDescent="0.25">
      <c r="A18" s="84">
        <v>37</v>
      </c>
      <c r="B18" s="93">
        <v>12</v>
      </c>
      <c r="C18" s="85">
        <v>257</v>
      </c>
      <c r="D18" s="85">
        <v>5.6</v>
      </c>
      <c r="E18" s="94">
        <v>2700000000</v>
      </c>
      <c r="F18" s="95">
        <v>70710678.118654758</v>
      </c>
      <c r="G18" s="86"/>
      <c r="H18" s="86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</row>
    <row r="19" spans="1:19" s="8" customFormat="1" x14ac:dyDescent="0.25">
      <c r="A19" s="84">
        <v>52</v>
      </c>
      <c r="B19" s="93">
        <v>12.5</v>
      </c>
      <c r="C19" s="85">
        <v>260</v>
      </c>
      <c r="D19" s="85">
        <v>3</v>
      </c>
      <c r="E19" s="94">
        <v>2800000000</v>
      </c>
      <c r="F19" s="95">
        <v>212132034.35596424</v>
      </c>
      <c r="G19" s="86"/>
      <c r="H19" s="86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</row>
    <row r="20" spans="1:19" s="8" customFormat="1" x14ac:dyDescent="0.25">
      <c r="A20" s="84">
        <v>100</v>
      </c>
      <c r="B20" s="93">
        <v>12.5</v>
      </c>
      <c r="C20" s="85">
        <v>259.69</v>
      </c>
      <c r="D20" s="85">
        <v>6</v>
      </c>
      <c r="E20" s="94">
        <v>2920000000</v>
      </c>
      <c r="F20" s="95">
        <v>212132034.35596424</v>
      </c>
      <c r="G20" s="86"/>
      <c r="H20" s="86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</row>
    <row r="21" spans="1:19" s="8" customFormat="1" x14ac:dyDescent="0.25">
      <c r="A21" s="84">
        <v>120</v>
      </c>
      <c r="B21" s="93">
        <v>12.5</v>
      </c>
      <c r="C21" s="85">
        <v>265</v>
      </c>
      <c r="D21" s="85">
        <v>14.071424945612319</v>
      </c>
      <c r="E21" s="94">
        <v>3100000000</v>
      </c>
      <c r="F21" s="95">
        <v>212132034.35596424</v>
      </c>
      <c r="G21" s="86"/>
      <c r="H21" s="86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</row>
    <row r="22" spans="1:19" s="8" customFormat="1" x14ac:dyDescent="0.25">
      <c r="A22" s="93"/>
      <c r="B22" s="93"/>
      <c r="C22" s="87"/>
      <c r="D22" s="87"/>
      <c r="E22" s="86"/>
      <c r="F22" s="86"/>
      <c r="G22" s="86"/>
      <c r="H22" s="86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</row>
    <row r="27" spans="1:19" ht="28.9" customHeight="1" x14ac:dyDescent="0.25"/>
    <row r="28" spans="1:19" ht="25.15" customHeight="1" x14ac:dyDescent="0.25"/>
    <row r="29" spans="1:19" ht="9" customHeight="1" x14ac:dyDescent="0.25">
      <c r="A29" s="103"/>
      <c r="B29" s="104"/>
      <c r="C29" s="104"/>
    </row>
    <row r="30" spans="1:19" x14ac:dyDescent="0.25">
      <c r="A30" s="103"/>
      <c r="B30" s="84"/>
      <c r="C30" s="84"/>
    </row>
    <row r="31" spans="1:19" x14ac:dyDescent="0.25">
      <c r="A31" s="84"/>
      <c r="B31" s="84"/>
      <c r="C31" s="84"/>
    </row>
    <row r="32" spans="1:19" x14ac:dyDescent="0.25">
      <c r="A32" s="84"/>
      <c r="B32" s="95"/>
      <c r="C32" s="95"/>
      <c r="D32" s="95"/>
    </row>
    <row r="33" spans="1:4" x14ac:dyDescent="0.25">
      <c r="A33" s="84"/>
      <c r="B33" s="95"/>
      <c r="C33" s="95"/>
      <c r="D33" s="95"/>
    </row>
    <row r="34" spans="1:4" x14ac:dyDescent="0.25">
      <c r="A34" s="84"/>
      <c r="B34" s="95"/>
      <c r="C34" s="95"/>
      <c r="D34" s="95"/>
    </row>
    <row r="35" spans="1:4" x14ac:dyDescent="0.25">
      <c r="A35" s="84"/>
      <c r="B35" s="95"/>
      <c r="C35" s="95"/>
      <c r="D35" s="95"/>
    </row>
    <row r="36" spans="1:4" x14ac:dyDescent="0.25">
      <c r="A36" s="84"/>
      <c r="B36" s="95"/>
      <c r="C36" s="95"/>
      <c r="D36" s="95"/>
    </row>
    <row r="37" spans="1:4" x14ac:dyDescent="0.25">
      <c r="A37" s="84"/>
      <c r="B37" s="95"/>
      <c r="C37" s="95"/>
      <c r="D37" s="95"/>
    </row>
    <row r="38" spans="1:4" x14ac:dyDescent="0.25">
      <c r="A38" s="84"/>
      <c r="B38" s="95"/>
      <c r="C38" s="95"/>
      <c r="D38" s="95"/>
    </row>
    <row r="39" spans="1:4" x14ac:dyDescent="0.25">
      <c r="A39" s="84"/>
      <c r="B39" s="95"/>
      <c r="C39" s="95"/>
      <c r="D39" s="95"/>
    </row>
    <row r="40" spans="1:4" x14ac:dyDescent="0.25">
      <c r="A40" s="84"/>
      <c r="B40" s="95"/>
      <c r="C40" s="95"/>
      <c r="D40" s="95"/>
    </row>
  </sheetData>
  <mergeCells count="4">
    <mergeCell ref="A1:F1"/>
    <mergeCell ref="A12:F12"/>
    <mergeCell ref="B29:C29"/>
    <mergeCell ref="A29:A3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88C1E-C16F-4891-8196-4C93577C6390}">
  <dimension ref="A1:AM51"/>
  <sheetViews>
    <sheetView topLeftCell="A21" zoomScale="106" zoomScaleNormal="106" workbookViewId="0">
      <selection activeCell="F33" sqref="F33"/>
    </sheetView>
  </sheetViews>
  <sheetFormatPr defaultRowHeight="15" x14ac:dyDescent="0.25"/>
  <cols>
    <col min="1" max="1" width="19.42578125" customWidth="1"/>
    <col min="2" max="2" width="18.28515625" bestFit="1" customWidth="1"/>
    <col min="3" max="3" width="10.28515625" customWidth="1"/>
    <col min="4" max="4" width="14.28515625" bestFit="1" customWidth="1"/>
    <col min="17" max="39" width="8.85546875" style="8"/>
  </cols>
  <sheetData>
    <row r="1" spans="1:5" x14ac:dyDescent="0.25">
      <c r="A1" s="73" t="s">
        <v>99</v>
      </c>
      <c r="B1" s="73"/>
      <c r="C1" s="73"/>
      <c r="D1" s="73"/>
      <c r="E1" s="73"/>
    </row>
    <row r="2" spans="1:5" ht="30" x14ac:dyDescent="0.25">
      <c r="A2" s="2" t="s">
        <v>100</v>
      </c>
    </row>
    <row r="3" spans="1:5" x14ac:dyDescent="0.25">
      <c r="A3" s="3" t="s">
        <v>101</v>
      </c>
      <c r="B3" s="3" t="s">
        <v>68</v>
      </c>
      <c r="C3" s="3" t="s">
        <v>76</v>
      </c>
      <c r="D3" s="3" t="s">
        <v>67</v>
      </c>
      <c r="E3" s="64" t="s">
        <v>76</v>
      </c>
    </row>
    <row r="4" spans="1:5" x14ac:dyDescent="0.25">
      <c r="A4" s="3">
        <v>0</v>
      </c>
      <c r="B4" s="64">
        <v>928343979.04534602</v>
      </c>
      <c r="C4" s="64">
        <v>243559158.61038628</v>
      </c>
      <c r="D4" s="3"/>
      <c r="E4" s="3"/>
    </row>
    <row r="5" spans="1:5" x14ac:dyDescent="0.25">
      <c r="A5" s="3">
        <v>8</v>
      </c>
      <c r="B5" s="64">
        <v>70684164.990805328</v>
      </c>
      <c r="C5" s="64">
        <v>13569047.714073822</v>
      </c>
      <c r="D5" s="64">
        <v>379983385.54520082</v>
      </c>
      <c r="E5" s="64">
        <v>723287.08359115093</v>
      </c>
    </row>
    <row r="6" spans="1:5" x14ac:dyDescent="0.25">
      <c r="A6" s="3">
        <v>15</v>
      </c>
      <c r="B6" s="64">
        <v>114607391.50084358</v>
      </c>
      <c r="C6" s="64">
        <v>18704115.774488244</v>
      </c>
      <c r="D6" s="3"/>
      <c r="E6" s="3"/>
    </row>
    <row r="7" spans="1:5" x14ac:dyDescent="0.25">
      <c r="A7" s="3">
        <v>28</v>
      </c>
      <c r="B7" s="64">
        <v>186510925.25680864</v>
      </c>
      <c r="C7" s="64">
        <v>2890390.6800099141</v>
      </c>
      <c r="D7" s="64">
        <v>509716505.22500908</v>
      </c>
      <c r="E7" s="64">
        <v>133528629.2762391</v>
      </c>
    </row>
    <row r="8" spans="1:5" x14ac:dyDescent="0.25">
      <c r="A8" s="3">
        <v>52</v>
      </c>
      <c r="B8" s="64">
        <v>158358748.74645829</v>
      </c>
      <c r="C8" s="64">
        <v>37695192.656171955</v>
      </c>
      <c r="D8" s="64">
        <v>353091865.48044783</v>
      </c>
      <c r="E8" s="64">
        <v>42203326.023992412</v>
      </c>
    </row>
    <row r="10" spans="1:5" x14ac:dyDescent="0.25">
      <c r="A10" s="51"/>
      <c r="B10" s="52"/>
      <c r="C10" s="51"/>
    </row>
    <row r="11" spans="1:5" x14ac:dyDescent="0.25">
      <c r="A11" s="51"/>
      <c r="B11" s="52"/>
      <c r="C11" s="51"/>
    </row>
    <row r="12" spans="1:5" x14ac:dyDescent="0.25">
      <c r="A12" s="51"/>
      <c r="B12" s="52"/>
      <c r="C12" s="51"/>
    </row>
    <row r="13" spans="1:5" x14ac:dyDescent="0.25">
      <c r="A13" s="51"/>
      <c r="B13" s="52"/>
      <c r="C13" s="51"/>
    </row>
    <row r="14" spans="1:5" x14ac:dyDescent="0.25">
      <c r="A14" s="51"/>
      <c r="B14" s="52"/>
      <c r="C14" s="51"/>
    </row>
    <row r="16" spans="1:5" x14ac:dyDescent="0.25">
      <c r="A16" s="66"/>
      <c r="B16" s="66"/>
      <c r="C16" s="51"/>
    </row>
    <row r="17" spans="1:3" x14ac:dyDescent="0.25">
      <c r="B17" s="51"/>
      <c r="C17" s="51"/>
    </row>
    <row r="18" spans="1:3" x14ac:dyDescent="0.25">
      <c r="B18" s="51"/>
      <c r="C18" s="51"/>
    </row>
    <row r="19" spans="1:3" x14ac:dyDescent="0.25">
      <c r="B19" s="51"/>
      <c r="C19" s="51"/>
    </row>
    <row r="20" spans="1:3" x14ac:dyDescent="0.25">
      <c r="B20" s="51"/>
      <c r="C20" s="51"/>
    </row>
    <row r="23" spans="1:3" x14ac:dyDescent="0.25">
      <c r="A23" s="73" t="s">
        <v>125</v>
      </c>
      <c r="B23" s="73"/>
      <c r="C23" s="73"/>
    </row>
    <row r="24" spans="1:3" x14ac:dyDescent="0.25">
      <c r="A24" s="3" t="s">
        <v>103</v>
      </c>
      <c r="B24" s="3" t="s">
        <v>126</v>
      </c>
      <c r="C24" s="3" t="s">
        <v>76</v>
      </c>
    </row>
    <row r="25" spans="1:3" x14ac:dyDescent="0.25">
      <c r="A25" s="3" t="s">
        <v>104</v>
      </c>
      <c r="B25" s="64">
        <v>928343979.04534602</v>
      </c>
      <c r="C25" s="64">
        <v>243559158.61038628</v>
      </c>
    </row>
    <row r="26" spans="1:3" x14ac:dyDescent="0.25">
      <c r="A26" s="3" t="s">
        <v>115</v>
      </c>
      <c r="B26" s="64">
        <v>367608834.2441076</v>
      </c>
      <c r="C26" s="64">
        <v>78382779.394695312</v>
      </c>
    </row>
    <row r="27" spans="1:3" x14ac:dyDescent="0.25">
      <c r="A27" s="3" t="s">
        <v>105</v>
      </c>
      <c r="B27" s="64">
        <v>124043617.7621882</v>
      </c>
      <c r="C27" s="64">
        <v>29116013.650110278</v>
      </c>
    </row>
    <row r="28" spans="1:3" x14ac:dyDescent="0.25">
      <c r="A28" s="3" t="s">
        <v>106</v>
      </c>
      <c r="B28" s="64">
        <v>66727052.634289026</v>
      </c>
      <c r="C28" s="64">
        <v>5572657.0231150938</v>
      </c>
    </row>
    <row r="41" spans="1:5" x14ac:dyDescent="0.25">
      <c r="A41" s="73" t="s">
        <v>107</v>
      </c>
      <c r="B41" s="73"/>
      <c r="C41" s="73"/>
      <c r="D41" s="73"/>
      <c r="E41" s="73"/>
    </row>
    <row r="42" spans="1:5" x14ac:dyDescent="0.25">
      <c r="A42" s="3"/>
      <c r="B42" s="3" t="s">
        <v>108</v>
      </c>
      <c r="C42" s="3" t="s">
        <v>102</v>
      </c>
      <c r="D42" s="3" t="s">
        <v>108</v>
      </c>
      <c r="E42" s="3" t="s">
        <v>102</v>
      </c>
    </row>
    <row r="43" spans="1:5" x14ac:dyDescent="0.25">
      <c r="A43" s="3" t="s">
        <v>101</v>
      </c>
      <c r="B43" s="3" t="s">
        <v>27</v>
      </c>
      <c r="C43" s="3"/>
      <c r="D43" s="3" t="s">
        <v>28</v>
      </c>
      <c r="E43" s="3"/>
    </row>
    <row r="44" spans="1:5" x14ac:dyDescent="0.25">
      <c r="A44" s="3">
        <v>-6</v>
      </c>
      <c r="B44" s="105">
        <v>27112460.540110208</v>
      </c>
      <c r="C44" s="105">
        <v>8326834.7108888859</v>
      </c>
      <c r="D44" s="105">
        <v>7353362.2097297851</v>
      </c>
      <c r="E44" s="105">
        <v>497378.98891978926</v>
      </c>
    </row>
    <row r="45" spans="1:5" x14ac:dyDescent="0.25">
      <c r="A45" s="3">
        <v>22</v>
      </c>
      <c r="B45" s="105">
        <v>20010996.356955312</v>
      </c>
      <c r="C45" s="105">
        <v>2505011.0826350581</v>
      </c>
      <c r="D45" s="105">
        <v>5668505.463035278</v>
      </c>
      <c r="E45" s="105">
        <v>212221.56688896255</v>
      </c>
    </row>
    <row r="46" spans="1:5" x14ac:dyDescent="0.25">
      <c r="A46" s="3"/>
      <c r="B46" s="3"/>
      <c r="C46" s="3"/>
      <c r="D46" s="3"/>
      <c r="E46" s="3"/>
    </row>
    <row r="47" spans="1:5" x14ac:dyDescent="0.25">
      <c r="A47" s="3"/>
      <c r="B47" s="3"/>
      <c r="C47" s="3"/>
      <c r="D47" s="3"/>
      <c r="E47" s="3"/>
    </row>
    <row r="48" spans="1:5" x14ac:dyDescent="0.25">
      <c r="A48" s="3"/>
      <c r="B48" s="3" t="s">
        <v>109</v>
      </c>
      <c r="C48" s="3" t="s">
        <v>102</v>
      </c>
      <c r="D48" s="3" t="s">
        <v>110</v>
      </c>
      <c r="E48" s="3" t="s">
        <v>102</v>
      </c>
    </row>
    <row r="49" spans="1:5" x14ac:dyDescent="0.25">
      <c r="A49" s="3" t="s">
        <v>101</v>
      </c>
      <c r="B49" s="3" t="s">
        <v>27</v>
      </c>
      <c r="C49" s="3"/>
      <c r="D49" s="3" t="s">
        <v>28</v>
      </c>
      <c r="E49" s="3"/>
    </row>
    <row r="50" spans="1:5" x14ac:dyDescent="0.25">
      <c r="A50" s="3">
        <v>-6</v>
      </c>
      <c r="B50" s="105">
        <v>27112.460540110205</v>
      </c>
      <c r="C50" s="105">
        <v>8326.8347108888865</v>
      </c>
      <c r="D50" s="105">
        <v>20010.996356955311</v>
      </c>
      <c r="E50" s="105">
        <v>2505.0110826350588</v>
      </c>
    </row>
    <row r="51" spans="1:5" x14ac:dyDescent="0.25">
      <c r="A51" s="3">
        <v>22</v>
      </c>
      <c r="B51" s="105">
        <v>7353.3622097297848</v>
      </c>
      <c r="C51" s="105">
        <v>497.37898891978938</v>
      </c>
      <c r="D51" s="105">
        <v>5668.5054630352779</v>
      </c>
      <c r="E51" s="105">
        <v>212.22156688896271</v>
      </c>
    </row>
  </sheetData>
  <mergeCells count="4">
    <mergeCell ref="A16:B16"/>
    <mergeCell ref="A1:E1"/>
    <mergeCell ref="A23:C23"/>
    <mergeCell ref="A41:E4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A79"/>
  <sheetViews>
    <sheetView topLeftCell="C1" zoomScale="68" zoomScaleNormal="30" workbookViewId="0">
      <selection activeCell="T1" sqref="T1:AR33"/>
    </sheetView>
  </sheetViews>
  <sheetFormatPr defaultRowHeight="15" x14ac:dyDescent="0.25"/>
  <cols>
    <col min="1" max="1" width="10.7109375" customWidth="1"/>
    <col min="2" max="2" width="9.140625" customWidth="1"/>
    <col min="3" max="3" width="12.42578125" customWidth="1"/>
    <col min="4" max="8" width="13" customWidth="1"/>
    <col min="10" max="53" width="8.85546875" style="8"/>
  </cols>
  <sheetData>
    <row r="3" spans="1:15" ht="23.25" x14ac:dyDescent="0.35">
      <c r="A3" s="25" t="s">
        <v>12</v>
      </c>
      <c r="B3" s="25"/>
      <c r="C3" s="25"/>
      <c r="L3" s="9" t="s">
        <v>11</v>
      </c>
      <c r="M3" s="9"/>
      <c r="N3" s="9" t="s">
        <v>13</v>
      </c>
      <c r="O3" s="9"/>
    </row>
    <row r="7" spans="1:15" ht="15.75" x14ac:dyDescent="0.25">
      <c r="A7" s="68" t="s">
        <v>5</v>
      </c>
      <c r="B7" s="68"/>
      <c r="C7" s="68"/>
      <c r="D7" s="68"/>
      <c r="E7" s="26"/>
      <c r="F7" s="26"/>
      <c r="G7" s="26"/>
      <c r="H7" s="26"/>
    </row>
    <row r="8" spans="1:15" x14ac:dyDescent="0.25">
      <c r="A8" s="4"/>
      <c r="B8" s="4"/>
      <c r="C8" s="1" t="s">
        <v>24</v>
      </c>
      <c r="D8" s="1" t="s">
        <v>23</v>
      </c>
      <c r="E8" s="1" t="s">
        <v>24</v>
      </c>
      <c r="F8" s="1" t="s">
        <v>23</v>
      </c>
      <c r="G8" t="s">
        <v>8</v>
      </c>
      <c r="H8" t="s">
        <v>9</v>
      </c>
    </row>
    <row r="9" spans="1:15" x14ac:dyDescent="0.25">
      <c r="A9" s="1" t="s">
        <v>24</v>
      </c>
      <c r="B9" s="1" t="s">
        <v>23</v>
      </c>
      <c r="C9" s="67" t="s">
        <v>3</v>
      </c>
      <c r="D9" s="67"/>
      <c r="E9" s="67" t="s">
        <v>18</v>
      </c>
      <c r="F9" s="67"/>
      <c r="G9" s="28" t="s">
        <v>19</v>
      </c>
      <c r="H9" s="28"/>
    </row>
    <row r="10" spans="1:15" x14ac:dyDescent="0.25">
      <c r="A10" s="3">
        <v>2</v>
      </c>
      <c r="B10" s="3">
        <v>2</v>
      </c>
      <c r="C10" s="30">
        <v>6.41</v>
      </c>
      <c r="D10" s="6">
        <v>6.6</v>
      </c>
      <c r="E10" s="6">
        <f>STDEV(5.2,6.2)</f>
        <v>0.70710678118654757</v>
      </c>
      <c r="F10" s="6">
        <f>STDEV(5.2,6.7)</f>
        <v>1.0606601717798212</v>
      </c>
      <c r="G10" s="6"/>
      <c r="H10" s="6"/>
    </row>
    <row r="11" spans="1:15" x14ac:dyDescent="0.25">
      <c r="A11" s="3">
        <v>8</v>
      </c>
      <c r="B11" s="3">
        <v>8</v>
      </c>
      <c r="C11" s="6">
        <v>1.82</v>
      </c>
      <c r="D11" s="7">
        <v>2.42</v>
      </c>
      <c r="E11" s="6">
        <f>STDEV(1.82, 2.5)</f>
        <v>0.48083261120685172</v>
      </c>
      <c r="F11" s="6">
        <f>STDEV(3.24, 2.5)</f>
        <v>0.52325901807804653</v>
      </c>
      <c r="G11" s="7"/>
      <c r="H11" s="7"/>
    </row>
    <row r="12" spans="1:15" x14ac:dyDescent="0.25">
      <c r="A12" s="3">
        <v>20</v>
      </c>
      <c r="B12" s="3">
        <v>20</v>
      </c>
      <c r="C12" s="6">
        <v>3.23</v>
      </c>
      <c r="D12" s="7">
        <v>2.56</v>
      </c>
      <c r="E12" s="6">
        <f>STDEV(3.23,3.51)</f>
        <v>0.19798989873223316</v>
      </c>
      <c r="F12" s="6">
        <v>0.89</v>
      </c>
      <c r="G12" s="7">
        <f>(C10-C12)/C10</f>
        <v>0.49609984399375978</v>
      </c>
      <c r="H12" s="7">
        <f>(D10-D12)/D10</f>
        <v>0.61212121212121207</v>
      </c>
    </row>
    <row r="13" spans="1:15" x14ac:dyDescent="0.25">
      <c r="A13" s="3">
        <v>30</v>
      </c>
      <c r="B13" s="3">
        <v>30</v>
      </c>
      <c r="C13" s="6">
        <v>3.08</v>
      </c>
      <c r="D13" s="7">
        <v>2.33</v>
      </c>
      <c r="E13" s="6">
        <f>STDEV(3.08,3.21)</f>
        <v>9.1923881554251102E-2</v>
      </c>
      <c r="F13" s="6">
        <v>0.62</v>
      </c>
      <c r="G13" s="7"/>
      <c r="H13" s="7"/>
    </row>
    <row r="14" spans="1:15" x14ac:dyDescent="0.25">
      <c r="A14" s="3">
        <v>50</v>
      </c>
      <c r="B14" s="3">
        <v>50</v>
      </c>
      <c r="C14" s="6">
        <v>2.14</v>
      </c>
      <c r="D14" s="7">
        <v>1.22</v>
      </c>
      <c r="E14" s="6">
        <f>STDEV(2.14,3.1)</f>
        <v>0.67882250993908622</v>
      </c>
      <c r="F14" s="6">
        <f>STDEV(2.14,3.1)</f>
        <v>0.67882250993908622</v>
      </c>
      <c r="G14" s="7"/>
      <c r="H14" s="7"/>
    </row>
    <row r="15" spans="1:15" x14ac:dyDescent="0.25">
      <c r="A15" s="3">
        <v>80</v>
      </c>
      <c r="B15" s="3">
        <v>95</v>
      </c>
      <c r="C15" s="6">
        <v>1.43</v>
      </c>
      <c r="D15" s="7">
        <v>0.98</v>
      </c>
      <c r="E15" s="6">
        <f>STDEV(5.2,5.8)</f>
        <v>0.42426406871192829</v>
      </c>
      <c r="F15" s="6">
        <v>0.45</v>
      </c>
      <c r="G15" s="7"/>
      <c r="H15" s="7"/>
    </row>
    <row r="16" spans="1:15" x14ac:dyDescent="0.25">
      <c r="B16" t="s">
        <v>20</v>
      </c>
      <c r="G16" s="29">
        <f>(C10-C15)/C10</f>
        <v>0.77691107644305779</v>
      </c>
      <c r="H16" s="29">
        <f>(D10-D15)/D10</f>
        <v>0.85151515151515145</v>
      </c>
    </row>
    <row r="19" spans="1:9" ht="15.75" x14ac:dyDescent="0.25">
      <c r="A19" s="68" t="s">
        <v>6</v>
      </c>
      <c r="B19" s="68"/>
      <c r="C19" s="68"/>
      <c r="D19" s="68"/>
      <c r="E19" s="26"/>
      <c r="F19" s="26"/>
      <c r="G19" s="26"/>
      <c r="H19" s="26"/>
    </row>
    <row r="20" spans="1:9" x14ac:dyDescent="0.25">
      <c r="A20" s="4"/>
      <c r="B20" s="4"/>
      <c r="C20" s="1" t="s">
        <v>24</v>
      </c>
      <c r="D20" s="1" t="s">
        <v>23</v>
      </c>
      <c r="E20" s="1" t="s">
        <v>24</v>
      </c>
      <c r="F20" s="1" t="s">
        <v>23</v>
      </c>
    </row>
    <row r="21" spans="1:9" x14ac:dyDescent="0.25">
      <c r="A21" s="1" t="s">
        <v>24</v>
      </c>
      <c r="B21" s="1" t="s">
        <v>23</v>
      </c>
      <c r="C21" s="67" t="s">
        <v>3</v>
      </c>
      <c r="D21" s="67"/>
      <c r="E21" s="67" t="s">
        <v>18</v>
      </c>
      <c r="F21" s="67"/>
      <c r="G21" s="14"/>
      <c r="H21" s="14"/>
    </row>
    <row r="22" spans="1:9" x14ac:dyDescent="0.25">
      <c r="A22" s="3">
        <v>2</v>
      </c>
      <c r="B22" s="3">
        <v>2</v>
      </c>
      <c r="C22" s="5">
        <v>4.6399999999999997</v>
      </c>
      <c r="D22" s="6">
        <v>4.71</v>
      </c>
      <c r="E22" s="6">
        <f>STDEV(5.2,4.9)</f>
        <v>0.21213203435596412</v>
      </c>
      <c r="F22" s="6">
        <f>STDEV(4.7,4.9)</f>
        <v>0.14142135623730964</v>
      </c>
      <c r="G22" s="6"/>
      <c r="H22" s="6"/>
    </row>
    <row r="23" spans="1:9" x14ac:dyDescent="0.25">
      <c r="A23" s="3">
        <v>8</v>
      </c>
      <c r="B23" s="3">
        <v>8</v>
      </c>
      <c r="C23" s="6">
        <v>1.8532918610679108</v>
      </c>
      <c r="D23" s="7">
        <v>3.2745809573181264</v>
      </c>
      <c r="E23" s="7">
        <v>0.25</v>
      </c>
      <c r="F23" s="7">
        <v>0.19</v>
      </c>
      <c r="G23" s="7"/>
      <c r="H23" s="7"/>
    </row>
    <row r="24" spans="1:9" x14ac:dyDescent="0.25">
      <c r="A24" s="3">
        <v>20</v>
      </c>
      <c r="B24" s="3">
        <v>20</v>
      </c>
      <c r="C24" s="6">
        <v>1.92</v>
      </c>
      <c r="D24" s="7">
        <v>3.598583030931398</v>
      </c>
      <c r="E24" s="7">
        <v>0.17</v>
      </c>
      <c r="F24" s="7">
        <v>0.22</v>
      </c>
      <c r="G24" s="7">
        <f>(C22-C24)/C22</f>
        <v>0.58620689655172409</v>
      </c>
      <c r="H24" s="7">
        <f>(D22-D24)/D22</f>
        <v>0.23596963249864161</v>
      </c>
      <c r="I24">
        <f>(H12-H24)/H12</f>
        <v>0.61450505581905079</v>
      </c>
    </row>
    <row r="25" spans="1:9" x14ac:dyDescent="0.25">
      <c r="A25" s="3">
        <v>30</v>
      </c>
      <c r="B25" s="3">
        <v>30</v>
      </c>
      <c r="C25" s="6">
        <v>1.26</v>
      </c>
      <c r="D25" s="7">
        <v>4.04</v>
      </c>
      <c r="E25" s="7">
        <v>0.21</v>
      </c>
      <c r="F25" s="7">
        <v>0.21</v>
      </c>
      <c r="G25" s="7"/>
      <c r="H25" s="7"/>
    </row>
    <row r="26" spans="1:9" x14ac:dyDescent="0.25">
      <c r="A26" s="3">
        <v>50</v>
      </c>
      <c r="B26" s="3">
        <v>50</v>
      </c>
      <c r="C26" s="6">
        <v>0.72144461724555042</v>
      </c>
      <c r="D26" s="7">
        <v>3.2</v>
      </c>
      <c r="E26" s="7">
        <v>0.12</v>
      </c>
      <c r="F26" s="7">
        <v>0.27</v>
      </c>
      <c r="G26" s="7"/>
      <c r="H26" s="7"/>
    </row>
    <row r="27" spans="1:9" x14ac:dyDescent="0.25">
      <c r="A27" s="3">
        <v>80</v>
      </c>
      <c r="B27" s="3">
        <v>95</v>
      </c>
      <c r="C27" s="6">
        <v>0.69984447900466562</v>
      </c>
      <c r="D27" s="7">
        <v>0.95040608259892867</v>
      </c>
      <c r="E27" s="7">
        <v>0.17</v>
      </c>
      <c r="F27" s="7">
        <v>0.21</v>
      </c>
      <c r="G27" s="7"/>
      <c r="H27" s="7"/>
    </row>
    <row r="32" spans="1:9" ht="15.75" x14ac:dyDescent="0.25">
      <c r="A32" s="68" t="s">
        <v>14</v>
      </c>
      <c r="B32" s="68"/>
      <c r="C32" s="68"/>
      <c r="D32" s="68"/>
      <c r="E32" s="26"/>
      <c r="F32" s="26"/>
      <c r="G32" s="26"/>
      <c r="H32" s="26"/>
    </row>
    <row r="33" spans="1:9" x14ac:dyDescent="0.25">
      <c r="A33" s="4"/>
      <c r="B33" s="4"/>
      <c r="C33" s="1" t="s">
        <v>24</v>
      </c>
      <c r="D33" s="1" t="s">
        <v>23</v>
      </c>
      <c r="E33" s="1" t="s">
        <v>24</v>
      </c>
      <c r="F33" s="1" t="s">
        <v>23</v>
      </c>
    </row>
    <row r="34" spans="1:9" x14ac:dyDescent="0.25">
      <c r="A34" s="1" t="s">
        <v>24</v>
      </c>
      <c r="B34" s="1" t="s">
        <v>23</v>
      </c>
      <c r="C34" s="67" t="s">
        <v>3</v>
      </c>
      <c r="D34" s="67"/>
      <c r="E34" s="67" t="s">
        <v>18</v>
      </c>
      <c r="F34" s="67"/>
      <c r="G34" s="14"/>
      <c r="H34" s="14"/>
    </row>
    <row r="35" spans="1:9" x14ac:dyDescent="0.25">
      <c r="A35" s="3">
        <v>2</v>
      </c>
      <c r="B35" s="3">
        <v>2</v>
      </c>
      <c r="C35" s="5">
        <v>4.55</v>
      </c>
      <c r="D35" s="6">
        <v>5.58</v>
      </c>
      <c r="E35" s="6">
        <v>0.11</v>
      </c>
      <c r="F35" s="6">
        <v>0.22</v>
      </c>
      <c r="G35" s="6"/>
      <c r="H35" s="6"/>
    </row>
    <row r="36" spans="1:9" x14ac:dyDescent="0.25">
      <c r="A36" s="3">
        <v>8</v>
      </c>
      <c r="B36" s="3">
        <v>8</v>
      </c>
      <c r="C36" s="6">
        <v>0.76</v>
      </c>
      <c r="D36" s="7">
        <v>2.87</v>
      </c>
      <c r="E36" s="7">
        <v>0.17</v>
      </c>
      <c r="F36" s="7">
        <v>0.12</v>
      </c>
      <c r="G36" s="7"/>
      <c r="H36" s="7"/>
    </row>
    <row r="37" spans="1:9" x14ac:dyDescent="0.25">
      <c r="A37" s="3">
        <v>20</v>
      </c>
      <c r="B37" s="3">
        <v>20</v>
      </c>
      <c r="C37" s="6">
        <v>1.4050387596899225</v>
      </c>
      <c r="D37" s="7">
        <v>2.6</v>
      </c>
      <c r="E37" s="7">
        <v>0.22</v>
      </c>
      <c r="F37" s="7">
        <v>0.17</v>
      </c>
      <c r="G37" s="7"/>
      <c r="H37" s="7">
        <f>(D35-D37)/D35</f>
        <v>0.53405017921146958</v>
      </c>
      <c r="I37">
        <f>(H12-H37)/H12</f>
        <v>0.12754178643670805</v>
      </c>
    </row>
    <row r="38" spans="1:9" x14ac:dyDescent="0.25">
      <c r="A38" s="3">
        <v>30</v>
      </c>
      <c r="B38" s="3">
        <v>30</v>
      </c>
      <c r="C38" s="6">
        <v>1.1100000000000001</v>
      </c>
      <c r="D38" s="7">
        <v>3.7</v>
      </c>
      <c r="E38" s="7">
        <v>0.24</v>
      </c>
      <c r="F38" s="7">
        <v>0.05</v>
      </c>
      <c r="G38" s="7"/>
      <c r="H38" s="7"/>
    </row>
    <row r="39" spans="1:9" x14ac:dyDescent="0.25">
      <c r="A39" s="3">
        <v>50</v>
      </c>
      <c r="B39" s="3">
        <v>50</v>
      </c>
      <c r="C39" s="6">
        <v>1.1299999999999999</v>
      </c>
      <c r="D39" s="7">
        <v>3.2</v>
      </c>
      <c r="E39" s="7">
        <v>0.05</v>
      </c>
      <c r="F39" s="7">
        <v>0.22</v>
      </c>
      <c r="G39" s="7"/>
      <c r="H39" s="7"/>
    </row>
    <row r="40" spans="1:9" x14ac:dyDescent="0.25">
      <c r="A40" s="3">
        <v>80</v>
      </c>
      <c r="B40" s="3">
        <v>95</v>
      </c>
      <c r="C40" s="6">
        <v>0.67</v>
      </c>
      <c r="D40" s="7">
        <v>1.36</v>
      </c>
      <c r="E40" s="7">
        <v>0.09</v>
      </c>
      <c r="F40" s="7">
        <v>0.17</v>
      </c>
      <c r="G40" s="7"/>
      <c r="H40" s="7"/>
    </row>
    <row r="44" spans="1:9" ht="15.75" x14ac:dyDescent="0.25">
      <c r="A44" s="68" t="s">
        <v>15</v>
      </c>
      <c r="B44" s="68"/>
      <c r="C44" s="68"/>
      <c r="D44" s="68"/>
      <c r="E44" s="26"/>
      <c r="F44" s="26"/>
      <c r="G44" s="26"/>
      <c r="H44" s="26"/>
    </row>
    <row r="45" spans="1:9" x14ac:dyDescent="0.25">
      <c r="A45" s="4"/>
      <c r="B45" s="4"/>
      <c r="C45" s="1" t="s">
        <v>24</v>
      </c>
      <c r="D45" s="1" t="s">
        <v>23</v>
      </c>
      <c r="E45" s="1" t="s">
        <v>24</v>
      </c>
      <c r="F45" s="1" t="s">
        <v>23</v>
      </c>
    </row>
    <row r="46" spans="1:9" x14ac:dyDescent="0.25">
      <c r="A46" s="1" t="s">
        <v>24</v>
      </c>
      <c r="B46" s="1" t="s">
        <v>23</v>
      </c>
      <c r="C46" s="67" t="s">
        <v>3</v>
      </c>
      <c r="D46" s="67"/>
      <c r="E46" s="67" t="s">
        <v>18</v>
      </c>
      <c r="F46" s="67"/>
      <c r="G46" s="14"/>
      <c r="H46" s="14"/>
    </row>
    <row r="47" spans="1:9" x14ac:dyDescent="0.25">
      <c r="A47" s="3">
        <v>2</v>
      </c>
      <c r="B47" s="3">
        <v>2</v>
      </c>
      <c r="C47" s="5">
        <v>5.57</v>
      </c>
      <c r="D47" s="6">
        <v>5.62</v>
      </c>
      <c r="E47" s="6">
        <v>0.25</v>
      </c>
      <c r="F47" s="6">
        <v>0.22</v>
      </c>
      <c r="G47" s="6"/>
      <c r="H47" s="6"/>
    </row>
    <row r="48" spans="1:9" x14ac:dyDescent="0.25">
      <c r="A48" s="3">
        <v>8</v>
      </c>
      <c r="B48" s="3">
        <v>8</v>
      </c>
      <c r="C48" s="6">
        <v>2.0499999999999998</v>
      </c>
      <c r="D48" s="7">
        <v>3.54</v>
      </c>
      <c r="E48" s="7">
        <v>0.19</v>
      </c>
      <c r="F48" s="7">
        <v>0.15</v>
      </c>
      <c r="G48" s="7"/>
      <c r="H48" s="7"/>
    </row>
    <row r="49" spans="1:8" x14ac:dyDescent="0.25">
      <c r="A49" s="3">
        <v>20</v>
      </c>
      <c r="B49" s="3">
        <v>20</v>
      </c>
      <c r="C49" s="6">
        <v>2.2599999999999998</v>
      </c>
      <c r="D49" s="7">
        <v>3.12</v>
      </c>
      <c r="E49" s="7">
        <v>0.22</v>
      </c>
      <c r="F49" s="7">
        <v>0.21</v>
      </c>
      <c r="G49" s="7"/>
      <c r="H49" s="7"/>
    </row>
    <row r="50" spans="1:8" x14ac:dyDescent="0.25">
      <c r="A50" s="3">
        <v>30</v>
      </c>
      <c r="B50" s="3">
        <v>30</v>
      </c>
      <c r="C50" s="6">
        <v>1.91</v>
      </c>
      <c r="D50" s="7">
        <v>3.62</v>
      </c>
      <c r="E50" s="7">
        <v>0.24</v>
      </c>
      <c r="F50" s="7">
        <v>0.15</v>
      </c>
      <c r="G50" s="7"/>
      <c r="H50" s="7"/>
    </row>
    <row r="51" spans="1:8" x14ac:dyDescent="0.25">
      <c r="A51" s="3">
        <v>50</v>
      </c>
      <c r="B51" s="3">
        <v>50</v>
      </c>
      <c r="C51" s="6">
        <v>1.71</v>
      </c>
      <c r="D51" s="7">
        <v>3.1</v>
      </c>
      <c r="E51" s="7">
        <v>0.19</v>
      </c>
      <c r="F51" s="7">
        <v>0.22</v>
      </c>
      <c r="G51" s="7"/>
      <c r="H51" s="7"/>
    </row>
    <row r="52" spans="1:8" x14ac:dyDescent="0.25">
      <c r="A52" s="3">
        <v>80</v>
      </c>
      <c r="B52" s="3">
        <v>95</v>
      </c>
      <c r="C52" s="6">
        <v>1.08</v>
      </c>
      <c r="D52" s="7">
        <v>2.1</v>
      </c>
      <c r="E52" s="7">
        <v>0.23</v>
      </c>
      <c r="F52" s="7">
        <v>0.17</v>
      </c>
      <c r="G52" s="7"/>
      <c r="H52" s="7"/>
    </row>
    <row r="57" spans="1:8" ht="18.75" x14ac:dyDescent="0.3">
      <c r="A57" s="68" t="s">
        <v>25</v>
      </c>
      <c r="B57" s="69"/>
      <c r="C57" s="69"/>
      <c r="D57" s="69"/>
      <c r="E57" s="27"/>
      <c r="F57" s="27"/>
      <c r="G57" s="27"/>
      <c r="H57" s="27"/>
    </row>
    <row r="58" spans="1:8" x14ac:dyDescent="0.25">
      <c r="A58" s="4"/>
      <c r="B58" s="4"/>
      <c r="C58" s="1" t="s">
        <v>24</v>
      </c>
      <c r="D58" s="1" t="s">
        <v>23</v>
      </c>
      <c r="E58" s="1" t="s">
        <v>24</v>
      </c>
      <c r="F58" s="1" t="s">
        <v>23</v>
      </c>
    </row>
    <row r="59" spans="1:8" x14ac:dyDescent="0.25">
      <c r="A59" s="1" t="s">
        <v>24</v>
      </c>
      <c r="B59" s="1" t="s">
        <v>23</v>
      </c>
      <c r="C59" s="67" t="s">
        <v>3</v>
      </c>
      <c r="D59" s="67"/>
      <c r="E59" s="67" t="s">
        <v>18</v>
      </c>
      <c r="F59" s="67"/>
      <c r="G59" s="14"/>
      <c r="H59" s="14"/>
    </row>
    <row r="60" spans="1:8" x14ac:dyDescent="0.25">
      <c r="A60" s="3">
        <v>2</v>
      </c>
      <c r="B60" s="3">
        <v>2</v>
      </c>
      <c r="C60" s="5">
        <v>3.06</v>
      </c>
      <c r="D60" s="6">
        <v>3.06</v>
      </c>
      <c r="E60" s="6">
        <v>0.25</v>
      </c>
      <c r="F60" s="6">
        <v>0.22</v>
      </c>
      <c r="G60" s="6"/>
      <c r="H60" s="6"/>
    </row>
    <row r="61" spans="1:8" x14ac:dyDescent="0.25">
      <c r="A61" s="3">
        <v>8</v>
      </c>
      <c r="B61" s="3">
        <v>8</v>
      </c>
      <c r="C61" s="6">
        <v>2.67</v>
      </c>
      <c r="D61" s="7">
        <v>2.68</v>
      </c>
      <c r="E61" s="7">
        <v>0.19</v>
      </c>
      <c r="F61" s="7">
        <v>0.23</v>
      </c>
      <c r="G61" s="7"/>
      <c r="H61" s="7"/>
    </row>
    <row r="62" spans="1:8" x14ac:dyDescent="0.25">
      <c r="A62" s="3">
        <v>20</v>
      </c>
      <c r="B62" s="3">
        <v>20</v>
      </c>
      <c r="C62" s="6">
        <v>2.78</v>
      </c>
      <c r="D62" s="7">
        <v>4.78</v>
      </c>
      <c r="E62" s="7">
        <v>0.22</v>
      </c>
      <c r="F62" s="7">
        <v>0.21</v>
      </c>
      <c r="G62" s="7"/>
      <c r="H62" s="7"/>
    </row>
    <row r="63" spans="1:8" x14ac:dyDescent="0.25">
      <c r="A63" s="3">
        <v>30</v>
      </c>
      <c r="B63" s="3">
        <v>30</v>
      </c>
      <c r="C63" s="6">
        <v>2.99</v>
      </c>
      <c r="D63" s="7">
        <v>2.78</v>
      </c>
      <c r="E63" s="7">
        <v>0.24</v>
      </c>
      <c r="F63" s="7">
        <v>0.15</v>
      </c>
      <c r="G63" s="7"/>
      <c r="H63" s="7"/>
    </row>
    <row r="64" spans="1:8" x14ac:dyDescent="0.25">
      <c r="A64" s="3">
        <v>50</v>
      </c>
      <c r="B64" s="3">
        <v>50</v>
      </c>
      <c r="C64" s="6">
        <v>2.54</v>
      </c>
      <c r="D64" s="7">
        <v>2.3199999999999998</v>
      </c>
      <c r="E64" s="7">
        <v>0.25</v>
      </c>
      <c r="F64" s="7">
        <v>0.12</v>
      </c>
      <c r="G64" s="7"/>
      <c r="H64" s="7"/>
    </row>
    <row r="65" spans="1:8" x14ac:dyDescent="0.25">
      <c r="A65" s="3">
        <v>80</v>
      </c>
      <c r="B65" s="3">
        <v>95</v>
      </c>
      <c r="C65" s="6">
        <v>1.44</v>
      </c>
      <c r="D65" s="7">
        <v>1.86</v>
      </c>
      <c r="E65" s="7">
        <v>0.12</v>
      </c>
      <c r="F65" s="7">
        <v>0.17</v>
      </c>
      <c r="G65" s="7"/>
      <c r="H65" s="7"/>
    </row>
    <row r="71" spans="1:8" ht="18.75" x14ac:dyDescent="0.3">
      <c r="A71" s="68" t="s">
        <v>16</v>
      </c>
      <c r="B71" s="69"/>
      <c r="C71" s="69"/>
      <c r="D71" s="69"/>
      <c r="E71" s="27"/>
      <c r="F71" s="27"/>
      <c r="G71" s="27"/>
      <c r="H71" s="27"/>
    </row>
    <row r="72" spans="1:8" x14ac:dyDescent="0.25">
      <c r="A72" s="4"/>
      <c r="B72" s="4"/>
      <c r="C72" s="1" t="s">
        <v>24</v>
      </c>
      <c r="D72" s="1" t="s">
        <v>23</v>
      </c>
      <c r="E72" s="1" t="s">
        <v>24</v>
      </c>
      <c r="F72" s="1" t="s">
        <v>23</v>
      </c>
    </row>
    <row r="73" spans="1:8" x14ac:dyDescent="0.25">
      <c r="A73" s="1" t="s">
        <v>24</v>
      </c>
      <c r="B73" s="1" t="s">
        <v>23</v>
      </c>
      <c r="C73" s="67" t="s">
        <v>3</v>
      </c>
      <c r="D73" s="67"/>
      <c r="E73" s="67" t="s">
        <v>18</v>
      </c>
      <c r="F73" s="67"/>
      <c r="G73" s="14"/>
      <c r="H73" s="14"/>
    </row>
    <row r="74" spans="1:8" x14ac:dyDescent="0.25">
      <c r="A74" s="3">
        <v>2</v>
      </c>
      <c r="B74" s="3">
        <v>2</v>
      </c>
      <c r="C74" s="5">
        <v>3.79</v>
      </c>
      <c r="D74" s="6">
        <v>3.79</v>
      </c>
      <c r="E74" s="6">
        <v>0.25</v>
      </c>
      <c r="F74" s="6">
        <v>0.22</v>
      </c>
      <c r="G74" s="6"/>
      <c r="H74" s="6"/>
    </row>
    <row r="75" spans="1:8" x14ac:dyDescent="0.25">
      <c r="A75" s="3">
        <v>8</v>
      </c>
      <c r="B75" s="3">
        <v>8</v>
      </c>
      <c r="C75" s="6">
        <v>2.44</v>
      </c>
      <c r="D75" s="7">
        <v>1.54</v>
      </c>
      <c r="E75" s="7">
        <v>0.19</v>
      </c>
      <c r="F75" s="7">
        <v>0.23</v>
      </c>
      <c r="G75" s="7"/>
      <c r="H75" s="7"/>
    </row>
    <row r="76" spans="1:8" x14ac:dyDescent="0.25">
      <c r="A76" s="3">
        <v>20</v>
      </c>
      <c r="B76" s="3">
        <v>20</v>
      </c>
      <c r="C76" s="6">
        <v>2.83</v>
      </c>
      <c r="D76" s="7">
        <v>2.11</v>
      </c>
      <c r="E76" s="7">
        <v>0.22</v>
      </c>
      <c r="F76" s="7">
        <v>0.21</v>
      </c>
      <c r="G76" s="7"/>
      <c r="H76" s="7"/>
    </row>
    <row r="77" spans="1:8" x14ac:dyDescent="0.25">
      <c r="A77" s="3">
        <v>30</v>
      </c>
      <c r="B77" s="3">
        <v>30</v>
      </c>
      <c r="C77" s="6">
        <v>1.37</v>
      </c>
      <c r="D77" s="7">
        <v>2.09</v>
      </c>
      <c r="E77" s="7">
        <v>0.24</v>
      </c>
      <c r="F77" s="7">
        <v>0.15</v>
      </c>
      <c r="G77" s="7"/>
      <c r="H77" s="7"/>
    </row>
    <row r="78" spans="1:8" x14ac:dyDescent="0.25">
      <c r="A78" s="3">
        <v>50</v>
      </c>
      <c r="B78" s="3">
        <v>50</v>
      </c>
      <c r="C78" s="6">
        <v>1.34</v>
      </c>
      <c r="D78" s="7">
        <v>2.66</v>
      </c>
      <c r="E78" s="7">
        <v>0.25</v>
      </c>
      <c r="F78" s="7">
        <v>0.12</v>
      </c>
      <c r="G78" s="7"/>
      <c r="H78" s="7"/>
    </row>
    <row r="79" spans="1:8" x14ac:dyDescent="0.25">
      <c r="A79" s="3">
        <v>80</v>
      </c>
      <c r="B79" s="3">
        <v>95</v>
      </c>
      <c r="C79" s="6">
        <v>1.1100000000000001</v>
      </c>
      <c r="D79" s="7">
        <v>1.51</v>
      </c>
      <c r="E79" s="7">
        <v>0.12</v>
      </c>
      <c r="F79" s="7">
        <v>0.17</v>
      </c>
      <c r="G79" s="7"/>
      <c r="H79" s="7"/>
    </row>
  </sheetData>
  <mergeCells count="18">
    <mergeCell ref="E59:F59"/>
    <mergeCell ref="E73:F73"/>
    <mergeCell ref="E9:F9"/>
    <mergeCell ref="E21:F21"/>
    <mergeCell ref="E34:F34"/>
    <mergeCell ref="E46:F46"/>
    <mergeCell ref="C9:D9"/>
    <mergeCell ref="A7:D7"/>
    <mergeCell ref="A19:D19"/>
    <mergeCell ref="A32:D32"/>
    <mergeCell ref="A44:D44"/>
    <mergeCell ref="C21:D21"/>
    <mergeCell ref="C34:D34"/>
    <mergeCell ref="C46:D46"/>
    <mergeCell ref="C59:D59"/>
    <mergeCell ref="C73:D73"/>
    <mergeCell ref="A57:D57"/>
    <mergeCell ref="A71:D7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10FE6-3C9E-439A-A6A5-D3BDD77AB3B2}">
  <dimension ref="A2:AQ114"/>
  <sheetViews>
    <sheetView topLeftCell="A19" zoomScale="86" zoomScaleNormal="86" zoomScaleSheetLayoutView="50" zoomScalePageLayoutView="90" workbookViewId="0">
      <selection activeCell="I68" sqref="I68"/>
    </sheetView>
  </sheetViews>
  <sheetFormatPr defaultRowHeight="15" x14ac:dyDescent="0.25"/>
  <cols>
    <col min="1" max="1" width="9.140625" style="8"/>
    <col min="2" max="2" width="12.42578125" style="8" customWidth="1"/>
    <col min="3" max="3" width="13" style="8" customWidth="1"/>
    <col min="4" max="4" width="12.28515625" style="8" customWidth="1"/>
    <col min="5" max="5" width="12" style="8" bestFit="1" customWidth="1"/>
    <col min="6" max="6" width="12.28515625" style="8" bestFit="1" customWidth="1"/>
    <col min="7" max="7" width="9.140625" style="8"/>
    <col min="8" max="8" width="7.28515625" style="8" customWidth="1"/>
    <col min="9" max="14" width="9.140625" style="8"/>
    <col min="15" max="43" width="8.85546875" style="8"/>
  </cols>
  <sheetData>
    <row r="2" spans="1:6" x14ac:dyDescent="0.25">
      <c r="A2" s="9" t="s">
        <v>129</v>
      </c>
      <c r="B2" s="9"/>
      <c r="C2" s="82" t="s">
        <v>26</v>
      </c>
      <c r="D2" s="82"/>
      <c r="E2" s="82"/>
      <c r="F2" s="82"/>
    </row>
    <row r="3" spans="1:6" x14ac:dyDescent="0.25">
      <c r="A3" s="10" t="s">
        <v>69</v>
      </c>
      <c r="B3" s="10" t="s">
        <v>2</v>
      </c>
      <c r="C3" s="10" t="s">
        <v>69</v>
      </c>
      <c r="D3" s="10" t="s">
        <v>2</v>
      </c>
      <c r="E3" s="10" t="s">
        <v>127</v>
      </c>
      <c r="F3" s="10" t="s">
        <v>128</v>
      </c>
    </row>
    <row r="4" spans="1:6" x14ac:dyDescent="0.25">
      <c r="A4" s="11">
        <v>0</v>
      </c>
      <c r="B4" s="11">
        <v>0</v>
      </c>
      <c r="C4" s="11">
        <v>3.03</v>
      </c>
      <c r="D4" s="12">
        <v>3</v>
      </c>
      <c r="E4" s="12">
        <v>0.19</v>
      </c>
      <c r="F4" s="12">
        <v>0.12</v>
      </c>
    </row>
    <row r="5" spans="1:6" x14ac:dyDescent="0.25">
      <c r="A5" s="11">
        <v>5</v>
      </c>
      <c r="B5" s="11">
        <v>5</v>
      </c>
      <c r="C5" s="12">
        <v>2.52</v>
      </c>
      <c r="D5" s="12">
        <v>2.5</v>
      </c>
      <c r="E5" s="12">
        <v>0.12</v>
      </c>
      <c r="F5" s="12">
        <v>0.1</v>
      </c>
    </row>
    <row r="6" spans="1:6" x14ac:dyDescent="0.25">
      <c r="A6" s="11">
        <v>15</v>
      </c>
      <c r="B6" s="11">
        <v>15</v>
      </c>
      <c r="C6" s="12">
        <v>2.6</v>
      </c>
      <c r="D6" s="12">
        <v>2.71</v>
      </c>
      <c r="E6" s="12">
        <v>0.08</v>
      </c>
      <c r="F6" s="12">
        <v>0.13</v>
      </c>
    </row>
    <row r="7" spans="1:6" x14ac:dyDescent="0.25">
      <c r="A7" s="11">
        <v>25</v>
      </c>
      <c r="B7" s="34">
        <v>25</v>
      </c>
      <c r="C7" s="12">
        <v>2.8</v>
      </c>
      <c r="D7" s="12">
        <v>2.74</v>
      </c>
      <c r="E7" s="12">
        <v>0.12</v>
      </c>
      <c r="F7" s="12">
        <v>0.11</v>
      </c>
    </row>
    <row r="8" spans="1:6" x14ac:dyDescent="0.25">
      <c r="A8" s="11">
        <v>55</v>
      </c>
      <c r="B8" s="11">
        <v>55</v>
      </c>
      <c r="C8" s="12">
        <v>2.76</v>
      </c>
      <c r="D8" s="12">
        <v>2.63</v>
      </c>
      <c r="E8" s="12">
        <v>0.06</v>
      </c>
      <c r="F8" s="12">
        <v>0.04</v>
      </c>
    </row>
    <row r="9" spans="1:6" x14ac:dyDescent="0.25">
      <c r="A9" s="11">
        <v>80</v>
      </c>
      <c r="B9" s="11">
        <v>95</v>
      </c>
      <c r="C9" s="12">
        <v>2.57</v>
      </c>
      <c r="D9" s="12">
        <v>2.59</v>
      </c>
      <c r="E9" s="12">
        <v>0.09</v>
      </c>
      <c r="F9" s="12">
        <v>0.1</v>
      </c>
    </row>
    <row r="10" spans="1:6" x14ac:dyDescent="0.25">
      <c r="C10" s="107"/>
      <c r="D10" s="107"/>
    </row>
    <row r="15" spans="1:6" x14ac:dyDescent="0.25">
      <c r="A15" s="9" t="s">
        <v>6</v>
      </c>
      <c r="B15" s="9"/>
      <c r="C15" s="82" t="s">
        <v>26</v>
      </c>
      <c r="D15" s="82"/>
      <c r="E15" s="82"/>
      <c r="F15" s="82"/>
    </row>
    <row r="16" spans="1:6" x14ac:dyDescent="0.25">
      <c r="A16" s="10" t="s">
        <v>69</v>
      </c>
      <c r="B16" s="10" t="s">
        <v>2</v>
      </c>
      <c r="C16" s="10" t="s">
        <v>69</v>
      </c>
      <c r="D16" s="10" t="s">
        <v>2</v>
      </c>
      <c r="E16" s="10" t="s">
        <v>127</v>
      </c>
      <c r="F16" s="10" t="s">
        <v>128</v>
      </c>
    </row>
    <row r="17" spans="1:6" x14ac:dyDescent="0.25">
      <c r="A17" s="11">
        <v>0</v>
      </c>
      <c r="B17" s="11">
        <v>0</v>
      </c>
      <c r="C17" s="11">
        <v>3.5</v>
      </c>
      <c r="D17" s="12">
        <v>3.5</v>
      </c>
      <c r="E17" s="12">
        <v>0.12</v>
      </c>
      <c r="F17" s="12">
        <v>0.09</v>
      </c>
    </row>
    <row r="18" spans="1:6" x14ac:dyDescent="0.25">
      <c r="A18" s="11">
        <v>5</v>
      </c>
      <c r="B18" s="11">
        <v>5</v>
      </c>
      <c r="C18" s="12">
        <v>3.09</v>
      </c>
      <c r="D18" s="12">
        <v>3.15</v>
      </c>
      <c r="E18" s="12">
        <v>0.11</v>
      </c>
      <c r="F18" s="12">
        <v>0.03</v>
      </c>
    </row>
    <row r="19" spans="1:6" x14ac:dyDescent="0.25">
      <c r="A19" s="11">
        <v>15</v>
      </c>
      <c r="B19" s="11">
        <v>15</v>
      </c>
      <c r="C19" s="11">
        <v>3.01</v>
      </c>
      <c r="D19" s="11">
        <v>3.06</v>
      </c>
      <c r="E19" s="12">
        <v>0.05</v>
      </c>
      <c r="F19" s="12">
        <v>7.0000000000000007E-2</v>
      </c>
    </row>
    <row r="20" spans="1:6" x14ac:dyDescent="0.25">
      <c r="A20" s="11">
        <v>25</v>
      </c>
      <c r="B20" s="34">
        <v>25</v>
      </c>
      <c r="C20" s="12">
        <v>3.25</v>
      </c>
      <c r="D20" s="12">
        <v>3.23</v>
      </c>
      <c r="E20" s="12">
        <v>0.11</v>
      </c>
      <c r="F20" s="12">
        <v>0.08</v>
      </c>
    </row>
    <row r="21" spans="1:6" x14ac:dyDescent="0.25">
      <c r="A21" s="11">
        <v>55</v>
      </c>
      <c r="B21" s="11">
        <v>55</v>
      </c>
      <c r="C21" s="12">
        <v>3.23</v>
      </c>
      <c r="D21" s="12">
        <v>3.21</v>
      </c>
      <c r="E21" s="12">
        <v>0.12</v>
      </c>
      <c r="F21" s="12">
        <v>0.09</v>
      </c>
    </row>
    <row r="22" spans="1:6" x14ac:dyDescent="0.25">
      <c r="A22" s="11">
        <v>80</v>
      </c>
      <c r="B22" s="11">
        <v>85</v>
      </c>
      <c r="C22" s="12">
        <v>3.06</v>
      </c>
      <c r="D22" s="12">
        <v>3.16</v>
      </c>
      <c r="E22" s="12">
        <v>0.06</v>
      </c>
      <c r="F22" s="12">
        <v>0.05</v>
      </c>
    </row>
    <row r="23" spans="1:6" x14ac:dyDescent="0.25">
      <c r="C23" s="107"/>
      <c r="D23" s="107"/>
    </row>
    <row r="27" spans="1:6" x14ac:dyDescent="0.25">
      <c r="A27" s="9" t="s">
        <v>7</v>
      </c>
      <c r="B27" s="9"/>
      <c r="C27" s="82" t="s">
        <v>26</v>
      </c>
      <c r="D27" s="82"/>
      <c r="E27" s="82"/>
      <c r="F27" s="82"/>
    </row>
    <row r="28" spans="1:6" x14ac:dyDescent="0.25">
      <c r="A28" s="10" t="s">
        <v>69</v>
      </c>
      <c r="B28" s="10" t="s">
        <v>2</v>
      </c>
      <c r="C28" s="10" t="s">
        <v>69</v>
      </c>
      <c r="D28" s="10" t="s">
        <v>2</v>
      </c>
      <c r="E28" s="10" t="s">
        <v>127</v>
      </c>
      <c r="F28" s="10" t="s">
        <v>128</v>
      </c>
    </row>
    <row r="29" spans="1:6" x14ac:dyDescent="0.25">
      <c r="A29" s="11">
        <v>0</v>
      </c>
      <c r="B29" s="11">
        <v>0</v>
      </c>
      <c r="C29" s="11">
        <v>3.72</v>
      </c>
      <c r="D29" s="12">
        <v>3.85</v>
      </c>
      <c r="E29" s="12">
        <v>0.12</v>
      </c>
      <c r="F29" s="12">
        <v>0.09</v>
      </c>
    </row>
    <row r="30" spans="1:6" x14ac:dyDescent="0.25">
      <c r="A30" s="11">
        <v>5</v>
      </c>
      <c r="B30" s="11">
        <v>5</v>
      </c>
      <c r="C30" s="12">
        <v>3.17</v>
      </c>
      <c r="D30" s="12">
        <v>3.21</v>
      </c>
      <c r="E30" s="12">
        <v>0.11</v>
      </c>
      <c r="F30" s="12">
        <v>0.13</v>
      </c>
    </row>
    <row r="31" spans="1:6" x14ac:dyDescent="0.25">
      <c r="A31" s="11">
        <v>15</v>
      </c>
      <c r="B31" s="11">
        <v>15</v>
      </c>
      <c r="C31" s="12">
        <v>3.17</v>
      </c>
      <c r="D31" s="12">
        <v>3.16</v>
      </c>
      <c r="E31" s="12">
        <v>0.04</v>
      </c>
      <c r="F31" s="12">
        <v>7.0000000000000007E-2</v>
      </c>
    </row>
    <row r="32" spans="1:6" x14ac:dyDescent="0.25">
      <c r="A32" s="11">
        <v>25</v>
      </c>
      <c r="B32" s="34">
        <v>25</v>
      </c>
      <c r="C32" s="12">
        <v>3.17</v>
      </c>
      <c r="D32" s="12">
        <v>3.27</v>
      </c>
      <c r="E32" s="12">
        <v>0.03</v>
      </c>
      <c r="F32" s="12">
        <v>0.08</v>
      </c>
    </row>
    <row r="33" spans="1:6" x14ac:dyDescent="0.25">
      <c r="A33" s="11">
        <v>55</v>
      </c>
      <c r="B33" s="11">
        <v>55</v>
      </c>
      <c r="C33" s="12">
        <v>3.18</v>
      </c>
      <c r="D33" s="12">
        <v>3.23</v>
      </c>
      <c r="E33" s="12">
        <v>0.12</v>
      </c>
      <c r="F33" s="12">
        <v>0.04</v>
      </c>
    </row>
    <row r="34" spans="1:6" x14ac:dyDescent="0.25">
      <c r="A34" s="11">
        <v>80</v>
      </c>
      <c r="B34" s="11">
        <v>85</v>
      </c>
      <c r="C34" s="12">
        <v>3.02</v>
      </c>
      <c r="D34" s="12">
        <v>3.05</v>
      </c>
      <c r="E34" s="12">
        <v>0.11</v>
      </c>
      <c r="F34" s="12">
        <v>0.06</v>
      </c>
    </row>
    <row r="35" spans="1:6" x14ac:dyDescent="0.25">
      <c r="A35" s="11"/>
      <c r="B35" s="12"/>
      <c r="C35" s="107"/>
      <c r="D35" s="107"/>
      <c r="E35" s="12"/>
      <c r="F35" s="12"/>
    </row>
    <row r="38" spans="1:6" x14ac:dyDescent="0.25">
      <c r="A38" s="9" t="s">
        <v>15</v>
      </c>
      <c r="B38" s="9"/>
      <c r="C38" s="82" t="s">
        <v>26</v>
      </c>
      <c r="D38" s="82"/>
      <c r="E38" s="82"/>
      <c r="F38" s="82"/>
    </row>
    <row r="39" spans="1:6" x14ac:dyDescent="0.25">
      <c r="A39" s="10" t="s">
        <v>69</v>
      </c>
      <c r="B39" s="10" t="s">
        <v>2</v>
      </c>
      <c r="C39" s="10" t="s">
        <v>69</v>
      </c>
      <c r="D39" s="10" t="s">
        <v>2</v>
      </c>
      <c r="E39" s="10" t="s">
        <v>127</v>
      </c>
      <c r="F39" s="10" t="s">
        <v>128</v>
      </c>
    </row>
    <row r="40" spans="1:6" x14ac:dyDescent="0.25">
      <c r="A40" s="11">
        <v>0</v>
      </c>
      <c r="B40" s="11">
        <v>0</v>
      </c>
      <c r="C40" s="11">
        <v>3.62</v>
      </c>
      <c r="D40" s="12">
        <v>3.6</v>
      </c>
      <c r="E40" s="12">
        <v>0.12</v>
      </c>
      <c r="F40" s="12">
        <v>0.09</v>
      </c>
    </row>
    <row r="41" spans="1:6" x14ac:dyDescent="0.25">
      <c r="A41" s="11">
        <v>5</v>
      </c>
      <c r="B41" s="11">
        <v>5</v>
      </c>
      <c r="C41" s="12">
        <v>3.08</v>
      </c>
      <c r="D41" s="12">
        <v>3.15</v>
      </c>
      <c r="E41" s="12">
        <v>0.11</v>
      </c>
      <c r="F41" s="12">
        <v>0.13</v>
      </c>
    </row>
    <row r="42" spans="1:6" x14ac:dyDescent="0.25">
      <c r="A42" s="11">
        <v>15</v>
      </c>
      <c r="B42" s="11">
        <v>15</v>
      </c>
      <c r="C42" s="12">
        <v>3.25</v>
      </c>
      <c r="D42" s="12">
        <v>3.18</v>
      </c>
      <c r="E42" s="12">
        <v>0.04</v>
      </c>
      <c r="F42" s="12">
        <v>0.13</v>
      </c>
    </row>
    <row r="43" spans="1:6" x14ac:dyDescent="0.25">
      <c r="A43" s="11">
        <v>25</v>
      </c>
      <c r="B43" s="34">
        <v>25</v>
      </c>
      <c r="C43" s="12">
        <v>3.0910000000000002</v>
      </c>
      <c r="D43" s="12">
        <v>3.21</v>
      </c>
      <c r="E43" s="12">
        <v>0.12</v>
      </c>
      <c r="F43" s="12">
        <v>0.08</v>
      </c>
    </row>
    <row r="44" spans="1:6" x14ac:dyDescent="0.25">
      <c r="A44" s="11">
        <v>55</v>
      </c>
      <c r="B44" s="11">
        <v>55</v>
      </c>
      <c r="C44" s="12">
        <v>3.06</v>
      </c>
      <c r="D44" s="12">
        <v>3.11</v>
      </c>
      <c r="E44" s="12">
        <v>0.12</v>
      </c>
      <c r="F44" s="12">
        <v>0.04</v>
      </c>
    </row>
    <row r="45" spans="1:6" x14ac:dyDescent="0.25">
      <c r="A45" s="11">
        <v>80</v>
      </c>
      <c r="B45" s="11">
        <v>85</v>
      </c>
      <c r="C45" s="12">
        <v>3.08</v>
      </c>
      <c r="D45" s="12">
        <v>3.11</v>
      </c>
      <c r="E45" s="12">
        <v>0.11</v>
      </c>
      <c r="F45" s="12">
        <v>0.11</v>
      </c>
    </row>
    <row r="46" spans="1:6" x14ac:dyDescent="0.25">
      <c r="A46" s="11"/>
      <c r="C46" s="107"/>
      <c r="D46" s="107"/>
    </row>
    <row r="49" spans="1:6" x14ac:dyDescent="0.25">
      <c r="A49" s="9"/>
      <c r="B49" s="71"/>
      <c r="C49" s="71"/>
    </row>
    <row r="50" spans="1:6" x14ac:dyDescent="0.25">
      <c r="A50" s="9" t="s">
        <v>77</v>
      </c>
      <c r="B50" s="9"/>
      <c r="C50" s="82" t="s">
        <v>26</v>
      </c>
      <c r="D50" s="82"/>
      <c r="E50" s="82"/>
      <c r="F50" s="82"/>
    </row>
    <row r="51" spans="1:6" x14ac:dyDescent="0.25">
      <c r="A51" s="10" t="s">
        <v>69</v>
      </c>
      <c r="B51" s="10" t="s">
        <v>2</v>
      </c>
      <c r="C51" s="10" t="s">
        <v>69</v>
      </c>
      <c r="D51" s="10" t="s">
        <v>2</v>
      </c>
      <c r="E51" s="10" t="s">
        <v>127</v>
      </c>
      <c r="F51" s="10" t="s">
        <v>128</v>
      </c>
    </row>
    <row r="52" spans="1:6" x14ac:dyDescent="0.25">
      <c r="A52" s="11">
        <v>0</v>
      </c>
      <c r="B52" s="11">
        <v>0</v>
      </c>
      <c r="C52" s="11">
        <v>3.7</v>
      </c>
      <c r="D52" s="12">
        <v>3.67</v>
      </c>
      <c r="E52" s="12">
        <v>0.02</v>
      </c>
      <c r="F52" s="12">
        <v>0.09</v>
      </c>
    </row>
    <row r="53" spans="1:6" x14ac:dyDescent="0.25">
      <c r="A53" s="11">
        <v>5</v>
      </c>
      <c r="B53" s="11">
        <v>5</v>
      </c>
      <c r="C53" s="12">
        <v>3.18</v>
      </c>
      <c r="D53" s="12">
        <v>3.06</v>
      </c>
      <c r="E53" s="12">
        <v>0.11</v>
      </c>
      <c r="F53" s="12">
        <v>0.13</v>
      </c>
    </row>
    <row r="54" spans="1:6" x14ac:dyDescent="0.25">
      <c r="A54" s="11">
        <v>15</v>
      </c>
      <c r="B54" s="11">
        <v>15</v>
      </c>
      <c r="C54" s="12">
        <v>3.08</v>
      </c>
      <c r="D54" s="12">
        <v>3.04</v>
      </c>
      <c r="E54" s="12">
        <v>0.04</v>
      </c>
      <c r="F54" s="12">
        <v>0.13</v>
      </c>
    </row>
    <row r="55" spans="1:6" x14ac:dyDescent="0.25">
      <c r="A55" s="11">
        <v>25</v>
      </c>
      <c r="B55" s="34">
        <v>25</v>
      </c>
      <c r="C55" s="12">
        <v>3.12</v>
      </c>
      <c r="D55" s="12">
        <v>3.15</v>
      </c>
      <c r="E55" s="12">
        <v>0.12</v>
      </c>
      <c r="F55" s="12">
        <v>0.08</v>
      </c>
    </row>
    <row r="56" spans="1:6" x14ac:dyDescent="0.25">
      <c r="A56" s="11">
        <v>55</v>
      </c>
      <c r="B56" s="11">
        <v>55</v>
      </c>
      <c r="C56" s="12">
        <v>3.06</v>
      </c>
      <c r="D56" s="12">
        <v>3.06</v>
      </c>
      <c r="E56" s="12">
        <v>0.12</v>
      </c>
      <c r="F56" s="12">
        <v>0.09</v>
      </c>
    </row>
    <row r="57" spans="1:6" x14ac:dyDescent="0.25">
      <c r="A57" s="11">
        <v>80</v>
      </c>
      <c r="B57" s="11">
        <v>85</v>
      </c>
      <c r="C57" s="12">
        <v>3.05</v>
      </c>
      <c r="D57" s="12">
        <v>3.01</v>
      </c>
      <c r="E57" s="12">
        <v>0.11</v>
      </c>
      <c r="F57" s="12">
        <v>0.12</v>
      </c>
    </row>
    <row r="58" spans="1:6" x14ac:dyDescent="0.25">
      <c r="C58" s="107"/>
      <c r="D58" s="107"/>
    </row>
    <row r="60" spans="1:6" x14ac:dyDescent="0.25">
      <c r="A60" s="10"/>
      <c r="B60" s="10"/>
      <c r="C60" s="10"/>
      <c r="D60" s="10"/>
      <c r="E60" s="10"/>
      <c r="F60" s="10"/>
    </row>
    <row r="61" spans="1:6" x14ac:dyDescent="0.25">
      <c r="A61" s="9"/>
      <c r="B61" s="9"/>
      <c r="C61" s="10"/>
      <c r="D61" s="10"/>
      <c r="E61" s="10"/>
      <c r="F61" s="10"/>
    </row>
    <row r="62" spans="1:6" x14ac:dyDescent="0.25">
      <c r="A62" s="10"/>
      <c r="B62" s="10"/>
      <c r="C62" s="71"/>
      <c r="D62" s="71"/>
      <c r="E62" s="11"/>
      <c r="F62" s="11"/>
    </row>
    <row r="63" spans="1:6" x14ac:dyDescent="0.25">
      <c r="A63" s="11"/>
      <c r="B63" s="11"/>
      <c r="C63" s="11"/>
      <c r="D63" s="12"/>
      <c r="E63" s="12"/>
      <c r="F63" s="12"/>
    </row>
    <row r="64" spans="1:6" x14ac:dyDescent="0.25">
      <c r="A64" s="11"/>
      <c r="B64" s="11"/>
      <c r="C64" s="12"/>
      <c r="D64" s="12"/>
      <c r="E64" s="12"/>
      <c r="F64" s="12"/>
    </row>
    <row r="65" spans="1:6" x14ac:dyDescent="0.25">
      <c r="A65" s="11"/>
      <c r="B65" s="11"/>
      <c r="C65" s="12"/>
      <c r="D65" s="12"/>
      <c r="E65" s="12"/>
      <c r="F65" s="12"/>
    </row>
    <row r="66" spans="1:6" x14ac:dyDescent="0.25">
      <c r="A66" s="11"/>
      <c r="B66" s="11"/>
      <c r="C66" s="12"/>
      <c r="D66" s="12"/>
      <c r="E66" s="12"/>
      <c r="F66" s="12"/>
    </row>
    <row r="67" spans="1:6" x14ac:dyDescent="0.25">
      <c r="A67" s="11"/>
      <c r="B67" s="11"/>
      <c r="C67" s="12"/>
      <c r="D67" s="12"/>
      <c r="E67" s="12"/>
      <c r="F67" s="12"/>
    </row>
    <row r="68" spans="1:6" x14ac:dyDescent="0.25">
      <c r="A68" s="11"/>
      <c r="B68" s="11"/>
      <c r="C68" s="12"/>
      <c r="D68" s="12"/>
      <c r="E68" s="12"/>
      <c r="F68" s="12"/>
    </row>
    <row r="69" spans="1:6" x14ac:dyDescent="0.25">
      <c r="C69" s="107"/>
      <c r="D69" s="107"/>
    </row>
    <row r="71" spans="1:6" x14ac:dyDescent="0.25">
      <c r="C71" s="9"/>
    </row>
    <row r="72" spans="1:6" x14ac:dyDescent="0.25">
      <c r="C72" s="9"/>
    </row>
    <row r="73" spans="1:6" x14ac:dyDescent="0.25">
      <c r="C73" s="9"/>
    </row>
    <row r="75" spans="1:6" ht="15.75" thickBot="1" x14ac:dyDescent="0.3"/>
    <row r="76" spans="1:6" ht="15.75" thickBot="1" x14ac:dyDescent="0.3">
      <c r="B76" s="108"/>
      <c r="C76" s="108"/>
      <c r="D76" s="108"/>
    </row>
    <row r="77" spans="1:6" x14ac:dyDescent="0.25">
      <c r="E77" s="108"/>
      <c r="F77" s="108"/>
    </row>
    <row r="79" spans="1:6" ht="15.75" thickBot="1" x14ac:dyDescent="0.3">
      <c r="E79" s="23"/>
      <c r="F79" s="23"/>
    </row>
    <row r="82" spans="2:10" ht="15.75" thickBot="1" x14ac:dyDescent="0.3"/>
    <row r="83" spans="2:10" x14ac:dyDescent="0.25">
      <c r="E83" s="108"/>
      <c r="F83" s="108"/>
    </row>
    <row r="84" spans="2:10" ht="15.75" thickBot="1" x14ac:dyDescent="0.3"/>
    <row r="85" spans="2:10" x14ac:dyDescent="0.25">
      <c r="H85" s="108"/>
      <c r="I85" s="108"/>
      <c r="J85" s="108"/>
    </row>
    <row r="86" spans="2:10" ht="15.75" thickBot="1" x14ac:dyDescent="0.3">
      <c r="B86" s="23"/>
      <c r="C86" s="23"/>
      <c r="D86" s="23"/>
    </row>
    <row r="87" spans="2:10" ht="15.75" thickBot="1" x14ac:dyDescent="0.3">
      <c r="D87" s="23"/>
      <c r="E87" s="23"/>
      <c r="F87" s="23"/>
    </row>
    <row r="96" spans="2:10" ht="15.75" thickBot="1" x14ac:dyDescent="0.3">
      <c r="H96" s="23"/>
      <c r="I96" s="23"/>
      <c r="J96" s="23"/>
    </row>
    <row r="101" spans="8:10" ht="15.75" thickBot="1" x14ac:dyDescent="0.3"/>
    <row r="102" spans="8:10" x14ac:dyDescent="0.25">
      <c r="H102" s="108"/>
      <c r="I102" s="108"/>
      <c r="J102" s="108"/>
    </row>
    <row r="113" spans="8:10" ht="15.75" thickBot="1" x14ac:dyDescent="0.3">
      <c r="H113" s="23"/>
      <c r="I113" s="23"/>
      <c r="J113" s="23"/>
    </row>
    <row r="114" spans="8:10" ht="15.75" thickBot="1" x14ac:dyDescent="0.3">
      <c r="H114" s="23"/>
      <c r="I114" s="23"/>
      <c r="J114" s="23"/>
    </row>
  </sheetData>
  <mergeCells count="7">
    <mergeCell ref="C38:F38"/>
    <mergeCell ref="C50:F50"/>
    <mergeCell ref="B49:C49"/>
    <mergeCell ref="C62:D62"/>
    <mergeCell ref="C2:F2"/>
    <mergeCell ref="C15:F15"/>
    <mergeCell ref="C27:F27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662A6-50DA-406B-AB0F-ACD5BF275BD4}">
  <dimension ref="A3:AC11"/>
  <sheetViews>
    <sheetView zoomScale="84" workbookViewId="0">
      <selection activeCell="I5" sqref="I5"/>
    </sheetView>
  </sheetViews>
  <sheetFormatPr defaultRowHeight="15" x14ac:dyDescent="0.25"/>
  <cols>
    <col min="14" max="29" width="8.85546875" style="8"/>
  </cols>
  <sheetData>
    <row r="3" spans="1:12" x14ac:dyDescent="0.25">
      <c r="B3" s="3"/>
      <c r="C3" s="65" t="s">
        <v>130</v>
      </c>
      <c r="D3" s="65"/>
      <c r="E3" s="65" t="s">
        <v>76</v>
      </c>
      <c r="F3" s="65"/>
      <c r="G3" s="72"/>
      <c r="H3" s="72"/>
      <c r="I3" s="72"/>
      <c r="J3" s="72"/>
      <c r="K3" s="72"/>
      <c r="L3" s="72"/>
    </row>
    <row r="4" spans="1:12" ht="15.75" x14ac:dyDescent="0.25">
      <c r="A4" s="13" t="s">
        <v>69</v>
      </c>
      <c r="B4" s="13" t="s">
        <v>2</v>
      </c>
      <c r="C4" s="1" t="s">
        <v>2</v>
      </c>
      <c r="D4" s="1" t="s">
        <v>69</v>
      </c>
      <c r="E4" s="1" t="s">
        <v>2</v>
      </c>
      <c r="F4" s="1" t="s">
        <v>69</v>
      </c>
      <c r="G4" s="1"/>
      <c r="H4" s="1"/>
      <c r="I4" s="1"/>
      <c r="J4" s="1"/>
      <c r="K4" s="1"/>
      <c r="L4" s="1"/>
    </row>
    <row r="5" spans="1:12" x14ac:dyDescent="0.25">
      <c r="A5" s="21">
        <v>0</v>
      </c>
      <c r="B5" s="21">
        <v>0</v>
      </c>
      <c r="C5" s="3">
        <v>10.14</v>
      </c>
      <c r="D5" s="3">
        <v>10.15</v>
      </c>
      <c r="E5" s="3">
        <v>0.04</v>
      </c>
      <c r="F5" s="3">
        <v>0.03</v>
      </c>
      <c r="G5" s="3"/>
      <c r="H5" s="3"/>
      <c r="I5" s="3"/>
      <c r="J5" s="3"/>
    </row>
    <row r="6" spans="1:12" x14ac:dyDescent="0.25">
      <c r="A6" s="33">
        <v>15</v>
      </c>
      <c r="B6" s="21">
        <v>5</v>
      </c>
      <c r="C6" s="3">
        <v>10.02</v>
      </c>
      <c r="D6" s="3">
        <v>10.039999999999999</v>
      </c>
      <c r="E6" s="3">
        <v>0.03</v>
      </c>
      <c r="F6" s="3">
        <v>0.05</v>
      </c>
      <c r="G6" s="3"/>
      <c r="H6" s="3"/>
      <c r="I6" s="3"/>
      <c r="J6" s="3"/>
    </row>
    <row r="7" spans="1:12" x14ac:dyDescent="0.25">
      <c r="A7" s="32">
        <v>25</v>
      </c>
      <c r="B7" s="21">
        <v>15</v>
      </c>
      <c r="C7" s="3">
        <v>9.9700000000000006</v>
      </c>
      <c r="D7" s="3">
        <v>9.9499999999999993</v>
      </c>
      <c r="E7" s="3">
        <v>0.05</v>
      </c>
      <c r="F7" s="3">
        <v>0.02</v>
      </c>
      <c r="G7" s="3"/>
      <c r="H7" s="3"/>
      <c r="I7" s="3"/>
      <c r="J7" s="3"/>
    </row>
    <row r="8" spans="1:12" x14ac:dyDescent="0.25">
      <c r="A8" s="32">
        <v>35</v>
      </c>
      <c r="B8" s="3">
        <v>25</v>
      </c>
      <c r="C8" s="3">
        <v>9.9499999999999993</v>
      </c>
      <c r="D8" s="3">
        <v>9.94</v>
      </c>
      <c r="E8" s="3">
        <v>0.04</v>
      </c>
      <c r="F8" s="3">
        <v>0.03</v>
      </c>
      <c r="G8" s="3"/>
      <c r="H8" s="3"/>
      <c r="I8" s="3"/>
      <c r="J8" s="3"/>
    </row>
    <row r="9" spans="1:12" x14ac:dyDescent="0.25">
      <c r="A9" s="32">
        <v>55</v>
      </c>
      <c r="B9" s="3">
        <v>35</v>
      </c>
      <c r="C9" s="3">
        <v>9.9</v>
      </c>
      <c r="D9" s="3">
        <v>9.92</v>
      </c>
      <c r="E9" s="3">
        <v>0.02</v>
      </c>
      <c r="F9" s="3">
        <v>0.04</v>
      </c>
      <c r="G9" s="3"/>
      <c r="H9" s="3"/>
      <c r="I9" s="3"/>
      <c r="J9" s="3"/>
    </row>
    <row r="10" spans="1:12" x14ac:dyDescent="0.25">
      <c r="A10" s="32">
        <v>80</v>
      </c>
      <c r="B10" s="3">
        <v>55</v>
      </c>
      <c r="C10" s="3">
        <v>9.93</v>
      </c>
      <c r="D10" s="3">
        <v>9.89</v>
      </c>
      <c r="E10" s="3">
        <v>0.04</v>
      </c>
      <c r="F10" s="3">
        <v>0.02</v>
      </c>
      <c r="G10" s="3"/>
      <c r="H10" s="3"/>
      <c r="I10" s="3"/>
      <c r="J10" s="3"/>
    </row>
    <row r="11" spans="1:12" x14ac:dyDescent="0.25">
      <c r="B11" s="3">
        <v>85</v>
      </c>
      <c r="C11" s="3">
        <v>9.9</v>
      </c>
      <c r="E11" s="3">
        <v>0.03</v>
      </c>
      <c r="F11" s="3"/>
    </row>
  </sheetData>
  <mergeCells count="5">
    <mergeCell ref="C3:D3"/>
    <mergeCell ref="G3:H3"/>
    <mergeCell ref="I3:J3"/>
    <mergeCell ref="K3:L3"/>
    <mergeCell ref="E3:F3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8CA25-EA76-4AF6-81AD-F7DE91D3E1EB}">
  <dimension ref="A4:BG81"/>
  <sheetViews>
    <sheetView zoomScale="80" zoomScaleNormal="80" workbookViewId="0">
      <selection activeCell="C64" sqref="C64:E64"/>
    </sheetView>
  </sheetViews>
  <sheetFormatPr defaultRowHeight="15" x14ac:dyDescent="0.25"/>
  <cols>
    <col min="1" max="1" width="10.7109375" style="109" customWidth="1"/>
    <col min="2" max="2" width="9.140625" style="109" customWidth="1"/>
    <col min="3" max="3" width="10.85546875" style="109" bestFit="1" customWidth="1"/>
    <col min="4" max="4" width="12" style="109" bestFit="1" customWidth="1"/>
    <col min="5" max="5" width="10.5703125" style="109" bestFit="1" customWidth="1"/>
    <col min="6" max="6" width="9.28515625" style="109" bestFit="1" customWidth="1"/>
    <col min="7" max="8" width="9.140625" style="8"/>
    <col min="16" max="59" width="8.85546875" style="8"/>
  </cols>
  <sheetData>
    <row r="4" spans="1:7" ht="26.25" customHeight="1" x14ac:dyDescent="0.25">
      <c r="A4" s="83" t="s">
        <v>129</v>
      </c>
      <c r="B4" s="116"/>
      <c r="C4" s="116"/>
      <c r="D4" s="116"/>
      <c r="E4" s="116"/>
      <c r="F4" s="116"/>
      <c r="G4" s="116"/>
    </row>
    <row r="5" spans="1:7" ht="15.75" x14ac:dyDescent="0.25">
      <c r="A5" s="113" t="s">
        <v>29</v>
      </c>
      <c r="B5" s="113"/>
      <c r="C5" s="113" t="s">
        <v>69</v>
      </c>
      <c r="D5" s="113"/>
      <c r="E5" s="113" t="s">
        <v>2</v>
      </c>
      <c r="F5" s="113"/>
    </row>
    <row r="6" spans="1:7" ht="15.75" x14ac:dyDescent="0.25">
      <c r="A6" s="110" t="s">
        <v>69</v>
      </c>
      <c r="B6" s="110" t="s">
        <v>2</v>
      </c>
      <c r="C6" s="78" t="s">
        <v>131</v>
      </c>
      <c r="D6" s="78" t="s">
        <v>22</v>
      </c>
      <c r="E6" s="78" t="s">
        <v>131</v>
      </c>
      <c r="F6" s="78" t="s">
        <v>22</v>
      </c>
    </row>
    <row r="7" spans="1:7" x14ac:dyDescent="0.25">
      <c r="A7" s="109">
        <v>0</v>
      </c>
      <c r="B7" s="109">
        <v>0</v>
      </c>
      <c r="C7" s="111">
        <v>7.1399999999999996E-3</v>
      </c>
      <c r="D7" s="109">
        <v>6.9999999999999999E-4</v>
      </c>
      <c r="E7" s="111">
        <v>7.2500000000000004E-3</v>
      </c>
      <c r="F7" s="109">
        <v>2.9999999999999997E-4</v>
      </c>
    </row>
    <row r="8" spans="1:7" x14ac:dyDescent="0.25">
      <c r="A8" s="109">
        <v>15</v>
      </c>
      <c r="B8" s="109">
        <v>15</v>
      </c>
      <c r="C8" s="111">
        <v>6.8999999999999999E-3</v>
      </c>
      <c r="D8" s="109">
        <v>5.9999999999999995E-4</v>
      </c>
      <c r="E8" s="111">
        <v>6.7999999999999996E-3</v>
      </c>
      <c r="F8" s="109">
        <v>4.0000000000000002E-4</v>
      </c>
    </row>
    <row r="9" spans="1:7" x14ac:dyDescent="0.25">
      <c r="A9" s="109">
        <v>25</v>
      </c>
      <c r="B9" s="109">
        <v>25</v>
      </c>
      <c r="C9" s="111">
        <v>6.4999999999999997E-3</v>
      </c>
      <c r="D9" s="109">
        <v>5.0000000000000001E-4</v>
      </c>
      <c r="E9" s="111">
        <v>6.3E-3</v>
      </c>
      <c r="F9" s="109">
        <v>5.0000000000000001E-4</v>
      </c>
    </row>
    <row r="10" spans="1:7" x14ac:dyDescent="0.25">
      <c r="A10" s="109">
        <v>35</v>
      </c>
      <c r="B10" s="24">
        <v>35</v>
      </c>
      <c r="C10" s="111">
        <v>6.1000000000000004E-3</v>
      </c>
      <c r="D10" s="109">
        <v>8.0000000000000004E-4</v>
      </c>
      <c r="E10" s="111">
        <v>6.7000000000000002E-3</v>
      </c>
      <c r="F10" s="109">
        <v>8.0000000000000004E-4</v>
      </c>
    </row>
    <row r="11" spans="1:7" x14ac:dyDescent="0.25">
      <c r="A11" s="109">
        <v>55</v>
      </c>
      <c r="B11" s="109">
        <v>55</v>
      </c>
      <c r="C11" s="111">
        <v>6.3E-3</v>
      </c>
      <c r="D11" s="109">
        <v>5.9999999999999995E-4</v>
      </c>
      <c r="E11" s="111">
        <v>5.8999999999999999E-3</v>
      </c>
      <c r="F11" s="109">
        <v>5.9999999999999995E-4</v>
      </c>
    </row>
    <row r="12" spans="1:7" x14ac:dyDescent="0.25">
      <c r="A12" s="109">
        <v>80</v>
      </c>
      <c r="B12" s="109">
        <v>95</v>
      </c>
      <c r="C12" s="111">
        <v>6.3200000000000001E-3</v>
      </c>
      <c r="D12" s="109">
        <v>6.9999999999999999E-4</v>
      </c>
      <c r="E12" s="111">
        <v>6.0000000000000001E-3</v>
      </c>
      <c r="F12" s="109">
        <v>6.9999999999999999E-4</v>
      </c>
    </row>
    <row r="13" spans="1:7" x14ac:dyDescent="0.25">
      <c r="C13" s="112"/>
      <c r="E13" s="112"/>
    </row>
    <row r="14" spans="1:7" x14ac:dyDescent="0.25">
      <c r="E14" s="111"/>
    </row>
    <row r="17" spans="1:7" x14ac:dyDescent="0.25">
      <c r="A17" s="82" t="s">
        <v>6</v>
      </c>
      <c r="B17" s="71"/>
      <c r="C17" s="71"/>
      <c r="D17" s="71"/>
      <c r="E17" s="71"/>
      <c r="F17" s="71"/>
      <c r="G17" s="71"/>
    </row>
    <row r="18" spans="1:7" ht="15.75" x14ac:dyDescent="0.25">
      <c r="A18" s="113" t="s">
        <v>29</v>
      </c>
      <c r="B18" s="113"/>
      <c r="C18" s="113" t="s">
        <v>69</v>
      </c>
      <c r="D18" s="113"/>
      <c r="E18" s="113" t="s">
        <v>2</v>
      </c>
      <c r="F18" s="113"/>
      <c r="G18" s="114"/>
    </row>
    <row r="19" spans="1:7" ht="15.75" x14ac:dyDescent="0.25">
      <c r="A19" s="110" t="s">
        <v>69</v>
      </c>
      <c r="B19" s="110" t="s">
        <v>2</v>
      </c>
      <c r="C19" s="78" t="s">
        <v>131</v>
      </c>
      <c r="D19" s="78" t="s">
        <v>22</v>
      </c>
      <c r="E19" s="78" t="s">
        <v>131</v>
      </c>
      <c r="F19" s="78" t="s">
        <v>22</v>
      </c>
    </row>
    <row r="20" spans="1:7" x14ac:dyDescent="0.25">
      <c r="A20" s="109">
        <v>0</v>
      </c>
      <c r="B20" s="109">
        <v>0</v>
      </c>
      <c r="C20" s="111">
        <v>8.0000000000000002E-3</v>
      </c>
      <c r="D20" s="109">
        <v>5.9999999999999995E-4</v>
      </c>
      <c r="E20" s="111">
        <v>7.7999999999999996E-3</v>
      </c>
      <c r="F20" s="109">
        <v>2.9999999999999997E-4</v>
      </c>
      <c r="G20" s="12"/>
    </row>
    <row r="21" spans="1:7" x14ac:dyDescent="0.25">
      <c r="A21" s="109">
        <v>15</v>
      </c>
      <c r="B21" s="109">
        <v>5</v>
      </c>
      <c r="C21" s="111">
        <v>7.6E-3</v>
      </c>
      <c r="D21" s="109">
        <v>4.0000000000000002E-4</v>
      </c>
      <c r="E21" s="111">
        <v>7.6E-3</v>
      </c>
      <c r="F21" s="109">
        <v>6.9999999999999999E-4</v>
      </c>
      <c r="G21" s="12"/>
    </row>
    <row r="22" spans="1:7" x14ac:dyDescent="0.25">
      <c r="A22" s="109">
        <v>25</v>
      </c>
      <c r="B22" s="109">
        <v>15</v>
      </c>
      <c r="C22" s="111">
        <v>7.4000000000000003E-3</v>
      </c>
      <c r="D22" s="109">
        <v>0</v>
      </c>
      <c r="E22" s="111">
        <v>7.1000000000000004E-3</v>
      </c>
      <c r="F22" s="109">
        <v>5.0000000000000001E-4</v>
      </c>
      <c r="G22" s="12"/>
    </row>
    <row r="23" spans="1:7" x14ac:dyDescent="0.25">
      <c r="A23" s="109">
        <v>35</v>
      </c>
      <c r="B23" s="109">
        <v>25</v>
      </c>
      <c r="C23" s="111">
        <v>7.1999999999999998E-3</v>
      </c>
      <c r="D23" s="109">
        <v>2.0000000000000001E-4</v>
      </c>
      <c r="E23" s="111">
        <v>6.8999999999999999E-3</v>
      </c>
      <c r="F23" s="109">
        <v>2.9999999999999997E-4</v>
      </c>
      <c r="G23" s="12"/>
    </row>
    <row r="24" spans="1:7" x14ac:dyDescent="0.25">
      <c r="A24" s="109">
        <v>55</v>
      </c>
      <c r="B24" s="109">
        <v>35</v>
      </c>
      <c r="C24" s="111">
        <v>7.3000000000000001E-3</v>
      </c>
      <c r="D24" s="109">
        <v>5.9999999999999995E-4</v>
      </c>
      <c r="E24" s="111">
        <v>6.6E-3</v>
      </c>
      <c r="F24" s="109">
        <v>5.9999999999999995E-4</v>
      </c>
      <c r="G24" s="12"/>
    </row>
    <row r="25" spans="1:7" x14ac:dyDescent="0.25">
      <c r="A25" s="109">
        <v>80</v>
      </c>
      <c r="B25" s="109">
        <v>85</v>
      </c>
      <c r="C25" s="111">
        <v>6.7000000000000002E-3</v>
      </c>
      <c r="D25" s="109">
        <v>5.0000000000000001E-4</v>
      </c>
      <c r="E25" s="111">
        <v>6.4999999999999997E-3</v>
      </c>
      <c r="F25" s="109">
        <v>6.3000000000000003E-4</v>
      </c>
      <c r="G25" s="12"/>
    </row>
    <row r="26" spans="1:7" x14ac:dyDescent="0.25">
      <c r="C26" s="112"/>
      <c r="E26" s="112"/>
    </row>
    <row r="29" spans="1:7" x14ac:dyDescent="0.25">
      <c r="A29" s="82"/>
      <c r="B29" s="71"/>
      <c r="C29" s="71"/>
      <c r="D29" s="71"/>
      <c r="E29" s="71"/>
      <c r="F29" s="71"/>
      <c r="G29" s="71"/>
    </row>
    <row r="30" spans="1:7" x14ac:dyDescent="0.25">
      <c r="A30" s="82" t="s">
        <v>7</v>
      </c>
      <c r="B30" s="71"/>
      <c r="C30" s="71"/>
      <c r="D30" s="71"/>
      <c r="E30" s="71"/>
      <c r="F30" s="71"/>
      <c r="G30" s="71"/>
    </row>
    <row r="31" spans="1:7" ht="15.75" x14ac:dyDescent="0.25">
      <c r="A31" s="113" t="s">
        <v>29</v>
      </c>
      <c r="B31" s="113"/>
      <c r="C31" s="113" t="s">
        <v>69</v>
      </c>
      <c r="D31" s="113"/>
      <c r="E31" s="113" t="s">
        <v>2</v>
      </c>
      <c r="F31" s="113"/>
      <c r="G31" s="114"/>
    </row>
    <row r="32" spans="1:7" ht="15.75" x14ac:dyDescent="0.25">
      <c r="A32" s="110" t="s">
        <v>69</v>
      </c>
      <c r="B32" s="110" t="s">
        <v>2</v>
      </c>
      <c r="C32" s="78" t="s">
        <v>131</v>
      </c>
      <c r="D32" s="78" t="s">
        <v>22</v>
      </c>
      <c r="E32" s="78" t="s">
        <v>131</v>
      </c>
      <c r="F32" s="78" t="s">
        <v>22</v>
      </c>
    </row>
    <row r="33" spans="1:7" x14ac:dyDescent="0.25">
      <c r="A33" s="109">
        <v>0</v>
      </c>
      <c r="B33" s="109">
        <v>0</v>
      </c>
      <c r="C33" s="111">
        <v>6.1999999999999998E-3</v>
      </c>
      <c r="D33" s="109">
        <v>5.9999999999999995E-4</v>
      </c>
      <c r="E33" s="111">
        <v>6.4999999999999997E-3</v>
      </c>
      <c r="F33" s="109">
        <v>2.9999999999999997E-4</v>
      </c>
    </row>
    <row r="34" spans="1:7" x14ac:dyDescent="0.25">
      <c r="A34" s="109">
        <v>15</v>
      </c>
      <c r="B34" s="109">
        <v>5</v>
      </c>
      <c r="C34" s="111">
        <v>6.1000000000000004E-3</v>
      </c>
      <c r="D34" s="109">
        <v>5.9999999999999995E-4</v>
      </c>
      <c r="E34" s="111">
        <v>6.4000000000000003E-3</v>
      </c>
      <c r="F34" s="109">
        <v>5.0000000000000001E-4</v>
      </c>
    </row>
    <row r="35" spans="1:7" x14ac:dyDescent="0.25">
      <c r="A35" s="109">
        <v>25</v>
      </c>
      <c r="B35" s="109">
        <v>15</v>
      </c>
      <c r="C35" s="111">
        <v>5.5999999999999999E-3</v>
      </c>
      <c r="D35" s="109">
        <v>5.6999999999999998E-4</v>
      </c>
      <c r="E35" s="111">
        <v>5.7999999999999996E-3</v>
      </c>
      <c r="F35" s="109">
        <v>5.0000000000000001E-4</v>
      </c>
    </row>
    <row r="36" spans="1:7" x14ac:dyDescent="0.25">
      <c r="A36" s="109">
        <v>35</v>
      </c>
      <c r="B36" s="109">
        <v>25</v>
      </c>
      <c r="C36" s="111">
        <v>5.1999999999999998E-3</v>
      </c>
      <c r="D36" s="109">
        <v>5.4000000000000001E-4</v>
      </c>
      <c r="E36" s="111">
        <v>5.8999999999999999E-3</v>
      </c>
      <c r="F36" s="109">
        <v>4.0000000000000002E-4</v>
      </c>
    </row>
    <row r="37" spans="1:7" x14ac:dyDescent="0.25">
      <c r="A37" s="109">
        <v>55</v>
      </c>
      <c r="B37" s="109">
        <v>35</v>
      </c>
      <c r="C37" s="111">
        <v>5.7999999999999996E-3</v>
      </c>
      <c r="D37" s="109">
        <v>5.5000000000000003E-4</v>
      </c>
      <c r="E37" s="111">
        <v>5.7000000000000002E-3</v>
      </c>
      <c r="F37" s="109">
        <v>5.9999999999999995E-4</v>
      </c>
    </row>
    <row r="38" spans="1:7" x14ac:dyDescent="0.25">
      <c r="A38" s="109">
        <v>80</v>
      </c>
      <c r="B38" s="109">
        <v>85</v>
      </c>
      <c r="C38" s="111">
        <v>5.4000000000000003E-3</v>
      </c>
      <c r="D38" s="109">
        <v>5.4000000000000001E-4</v>
      </c>
      <c r="E38" s="111">
        <v>5.7000000000000002E-3</v>
      </c>
      <c r="F38" s="109">
        <v>5.9999999999999995E-4</v>
      </c>
    </row>
    <row r="39" spans="1:7" x14ac:dyDescent="0.25">
      <c r="C39" s="112"/>
      <c r="E39" s="112"/>
    </row>
    <row r="42" spans="1:7" x14ac:dyDescent="0.25">
      <c r="A42" s="82" t="s">
        <v>15</v>
      </c>
      <c r="B42" s="71"/>
      <c r="C42" s="71"/>
      <c r="D42" s="71"/>
      <c r="E42" s="71"/>
      <c r="F42" s="71"/>
      <c r="G42" s="71"/>
    </row>
    <row r="43" spans="1:7" ht="15.75" x14ac:dyDescent="0.25">
      <c r="A43" s="113" t="s">
        <v>29</v>
      </c>
      <c r="B43" s="113"/>
      <c r="C43" s="113" t="s">
        <v>69</v>
      </c>
      <c r="D43" s="113"/>
      <c r="E43" s="113" t="s">
        <v>2</v>
      </c>
      <c r="F43" s="113"/>
      <c r="G43" s="114"/>
    </row>
    <row r="44" spans="1:7" ht="15.75" x14ac:dyDescent="0.25">
      <c r="A44" s="110" t="s">
        <v>69</v>
      </c>
      <c r="B44" s="110" t="s">
        <v>2</v>
      </c>
      <c r="C44" s="78" t="s">
        <v>131</v>
      </c>
      <c r="D44" s="78" t="s">
        <v>22</v>
      </c>
      <c r="E44" s="78" t="s">
        <v>131</v>
      </c>
      <c r="F44" s="78" t="s">
        <v>22</v>
      </c>
    </row>
    <row r="45" spans="1:7" x14ac:dyDescent="0.25">
      <c r="A45" s="109">
        <v>0</v>
      </c>
      <c r="B45" s="109">
        <v>0</v>
      </c>
      <c r="C45" s="111">
        <v>7.9000000000000008E-3</v>
      </c>
      <c r="D45" s="109">
        <v>5.9999999999999995E-4</v>
      </c>
      <c r="E45" s="111">
        <v>7.6E-3</v>
      </c>
      <c r="F45" s="109">
        <v>2.9999999999999997E-4</v>
      </c>
    </row>
    <row r="46" spans="1:7" x14ac:dyDescent="0.25">
      <c r="A46" s="109">
        <v>15</v>
      </c>
      <c r="B46" s="109">
        <v>5</v>
      </c>
      <c r="C46" s="111">
        <v>7.6E-3</v>
      </c>
      <c r="D46" s="109">
        <v>4.0000000000000002E-4</v>
      </c>
      <c r="E46" s="111">
        <v>7.4000000000000003E-3</v>
      </c>
      <c r="F46" s="109">
        <v>4.0000000000000002E-4</v>
      </c>
    </row>
    <row r="47" spans="1:7" x14ac:dyDescent="0.25">
      <c r="A47" s="109">
        <v>25</v>
      </c>
      <c r="B47" s="109">
        <v>15</v>
      </c>
      <c r="C47" s="111">
        <v>7.1999999999999998E-3</v>
      </c>
      <c r="D47" s="109">
        <v>5.9999999999999995E-4</v>
      </c>
      <c r="E47" s="111">
        <v>7.4000000000000003E-3</v>
      </c>
      <c r="F47" s="109">
        <v>5.0000000000000001E-4</v>
      </c>
    </row>
    <row r="48" spans="1:7" x14ac:dyDescent="0.25">
      <c r="A48" s="109">
        <v>35</v>
      </c>
      <c r="B48" s="109">
        <v>25</v>
      </c>
      <c r="C48" s="111">
        <v>7.3000000000000001E-3</v>
      </c>
      <c r="D48" s="109">
        <v>4.0000000000000002E-4</v>
      </c>
      <c r="E48" s="111">
        <v>6.7999999999999996E-3</v>
      </c>
      <c r="F48" s="109">
        <v>4.0000000000000002E-4</v>
      </c>
    </row>
    <row r="49" spans="1:7" x14ac:dyDescent="0.25">
      <c r="A49" s="109">
        <v>55</v>
      </c>
      <c r="B49" s="109">
        <v>35</v>
      </c>
      <c r="C49" s="111">
        <v>6.8999999999999999E-3</v>
      </c>
      <c r="D49" s="109">
        <v>2.9999999999999997E-4</v>
      </c>
      <c r="E49" s="111">
        <v>6.4999999999999997E-3</v>
      </c>
      <c r="F49" s="109">
        <v>4.0000000000000002E-4</v>
      </c>
    </row>
    <row r="50" spans="1:7" x14ac:dyDescent="0.25">
      <c r="A50" s="109">
        <v>80</v>
      </c>
      <c r="B50" s="109">
        <v>85</v>
      </c>
      <c r="C50" s="111">
        <v>6.4999999999999997E-3</v>
      </c>
      <c r="D50" s="109">
        <v>5.9999999999999995E-4</v>
      </c>
      <c r="E50" s="111">
        <v>6.6E-3</v>
      </c>
      <c r="F50" s="109">
        <v>4.0000000000000002E-4</v>
      </c>
    </row>
    <row r="51" spans="1:7" x14ac:dyDescent="0.25">
      <c r="C51" s="112"/>
      <c r="E51" s="112"/>
    </row>
    <row r="54" spans="1:7" x14ac:dyDescent="0.25">
      <c r="A54" s="82" t="s">
        <v>77</v>
      </c>
      <c r="B54" s="71"/>
      <c r="C54" s="71"/>
      <c r="D54" s="71"/>
      <c r="E54" s="71"/>
      <c r="F54" s="71"/>
      <c r="G54" s="71"/>
    </row>
    <row r="55" spans="1:7" ht="15.75" x14ac:dyDescent="0.25">
      <c r="A55" s="113" t="s">
        <v>29</v>
      </c>
      <c r="B55" s="113"/>
      <c r="C55" s="113" t="s">
        <v>69</v>
      </c>
      <c r="D55" s="113"/>
      <c r="E55" s="113" t="s">
        <v>2</v>
      </c>
      <c r="F55" s="113"/>
      <c r="G55" s="114"/>
    </row>
    <row r="56" spans="1:7" ht="15.75" x14ac:dyDescent="0.25">
      <c r="A56" s="110" t="s">
        <v>69</v>
      </c>
      <c r="B56" s="110" t="s">
        <v>2</v>
      </c>
      <c r="C56" s="78" t="s">
        <v>131</v>
      </c>
      <c r="D56" s="78" t="s">
        <v>22</v>
      </c>
      <c r="E56" s="78" t="s">
        <v>131</v>
      </c>
      <c r="F56" s="78" t="s">
        <v>22</v>
      </c>
    </row>
    <row r="57" spans="1:7" x14ac:dyDescent="0.25">
      <c r="A57" s="109">
        <v>0</v>
      </c>
      <c r="B57" s="109">
        <v>0</v>
      </c>
      <c r="C57" s="109" t="s">
        <v>70</v>
      </c>
      <c r="D57" s="109" t="s">
        <v>22</v>
      </c>
      <c r="E57" s="109" t="s">
        <v>70</v>
      </c>
      <c r="F57" s="109" t="s">
        <v>22</v>
      </c>
      <c r="G57" s="11"/>
    </row>
    <row r="58" spans="1:7" x14ac:dyDescent="0.25">
      <c r="A58" s="109">
        <v>15</v>
      </c>
      <c r="B58" s="109">
        <v>5</v>
      </c>
      <c r="C58" s="111">
        <v>5.7999999999999996E-3</v>
      </c>
      <c r="D58" s="109">
        <v>6.9999999999999999E-4</v>
      </c>
      <c r="E58" s="111">
        <v>6.3E-3</v>
      </c>
      <c r="F58" s="109">
        <v>5.0000000000000001E-4</v>
      </c>
    </row>
    <row r="59" spans="1:7" x14ac:dyDescent="0.25">
      <c r="A59" s="109">
        <v>25</v>
      </c>
      <c r="B59" s="109">
        <v>15</v>
      </c>
      <c r="C59" s="111">
        <v>5.5999999999999999E-3</v>
      </c>
      <c r="D59" s="109">
        <v>4.0000000000000002E-4</v>
      </c>
      <c r="E59" s="111">
        <v>6.1000000000000004E-3</v>
      </c>
      <c r="F59" s="109">
        <v>4.0000000000000002E-4</v>
      </c>
    </row>
    <row r="60" spans="1:7" x14ac:dyDescent="0.25">
      <c r="A60" s="109">
        <v>35</v>
      </c>
      <c r="B60" s="109">
        <v>25</v>
      </c>
      <c r="C60" s="111">
        <v>5.4000000000000003E-3</v>
      </c>
      <c r="D60" s="109">
        <v>5.0000000000000001E-4</v>
      </c>
      <c r="E60" s="111">
        <v>5.7999999999999996E-3</v>
      </c>
      <c r="F60" s="109">
        <v>5.9999999999999995E-4</v>
      </c>
    </row>
    <row r="61" spans="1:7" x14ac:dyDescent="0.25">
      <c r="A61" s="109">
        <v>55</v>
      </c>
      <c r="B61" s="109">
        <v>35</v>
      </c>
      <c r="C61" s="111">
        <v>5.4000000000000003E-3</v>
      </c>
      <c r="D61" s="109">
        <v>5.4000000000000001E-4</v>
      </c>
      <c r="E61" s="111">
        <v>5.5999999999999999E-3</v>
      </c>
      <c r="F61" s="109">
        <v>4.6000000000000001E-4</v>
      </c>
    </row>
    <row r="62" spans="1:7" x14ac:dyDescent="0.25">
      <c r="A62" s="109">
        <v>80</v>
      </c>
      <c r="B62" s="109">
        <v>85</v>
      </c>
      <c r="C62" s="111">
        <v>4.8999999999999998E-3</v>
      </c>
      <c r="D62" s="109">
        <v>5.9999999999999995E-4</v>
      </c>
      <c r="E62" s="111">
        <v>5.5999999999999999E-3</v>
      </c>
      <c r="F62" s="109">
        <v>4.0000000000000002E-4</v>
      </c>
    </row>
    <row r="63" spans="1:7" x14ac:dyDescent="0.25">
      <c r="A63" s="109">
        <v>80</v>
      </c>
      <c r="B63" s="109">
        <v>85</v>
      </c>
      <c r="C63" s="111">
        <v>5.0000000000000001E-3</v>
      </c>
      <c r="D63" s="109">
        <v>2.9999999999999997E-4</v>
      </c>
      <c r="E63" s="111">
        <v>5.0000000000000001E-3</v>
      </c>
      <c r="F63" s="109">
        <v>5.0000000000000001E-4</v>
      </c>
    </row>
    <row r="64" spans="1:7" x14ac:dyDescent="0.25">
      <c r="C64" s="112"/>
      <c r="E64" s="112"/>
    </row>
    <row r="72" spans="1:7" x14ac:dyDescent="0.25">
      <c r="A72" s="78"/>
    </row>
    <row r="73" spans="1:7" ht="15.75" x14ac:dyDescent="0.25">
      <c r="C73" s="113"/>
      <c r="D73" s="113"/>
      <c r="E73" s="113"/>
      <c r="F73" s="113"/>
    </row>
    <row r="74" spans="1:7" ht="15.75" x14ac:dyDescent="0.25">
      <c r="A74" s="110"/>
      <c r="B74" s="110"/>
    </row>
    <row r="75" spans="1:7" x14ac:dyDescent="0.25">
      <c r="E75" s="115"/>
      <c r="G75" s="11"/>
    </row>
    <row r="78" spans="1:7" x14ac:dyDescent="0.25">
      <c r="E78" s="115"/>
    </row>
    <row r="79" spans="1:7" x14ac:dyDescent="0.25">
      <c r="E79" s="115"/>
    </row>
    <row r="80" spans="1:7" x14ac:dyDescent="0.25">
      <c r="E80" s="115"/>
    </row>
    <row r="81" spans="3:5" x14ac:dyDescent="0.25">
      <c r="C81" s="112"/>
      <c r="E81" s="112"/>
    </row>
  </sheetData>
  <mergeCells count="23">
    <mergeCell ref="C31:D31"/>
    <mergeCell ref="E31:F31"/>
    <mergeCell ref="A42:G42"/>
    <mergeCell ref="A54:G54"/>
    <mergeCell ref="C55:D55"/>
    <mergeCell ref="E55:F55"/>
    <mergeCell ref="A31:B31"/>
    <mergeCell ref="A43:B43"/>
    <mergeCell ref="A55:B55"/>
    <mergeCell ref="A4:G4"/>
    <mergeCell ref="A17:G17"/>
    <mergeCell ref="C18:D18"/>
    <mergeCell ref="E18:F18"/>
    <mergeCell ref="A29:G29"/>
    <mergeCell ref="C5:D5"/>
    <mergeCell ref="E5:F5"/>
    <mergeCell ref="A30:G30"/>
    <mergeCell ref="A5:B5"/>
    <mergeCell ref="A18:B18"/>
    <mergeCell ref="C43:D43"/>
    <mergeCell ref="E43:F43"/>
    <mergeCell ref="C73:D73"/>
    <mergeCell ref="E73:F7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6AE76-07AE-4918-AADE-DA9F8F47E61B}">
  <dimension ref="B2:F25"/>
  <sheetViews>
    <sheetView zoomScale="96" workbookViewId="0">
      <selection activeCell="I1" sqref="I1:M1048576"/>
    </sheetView>
  </sheetViews>
  <sheetFormatPr defaultRowHeight="15" x14ac:dyDescent="0.25"/>
  <cols>
    <col min="2" max="2" width="21.28515625" customWidth="1"/>
    <col min="3" max="3" width="11" bestFit="1" customWidth="1"/>
    <col min="4" max="4" width="16.7109375" customWidth="1"/>
    <col min="5" max="5" width="17.7109375" customWidth="1"/>
    <col min="6" max="6" width="18" customWidth="1"/>
  </cols>
  <sheetData>
    <row r="2" spans="2:6" ht="39" customHeight="1" x14ac:dyDescent="0.25">
      <c r="B2" s="56"/>
      <c r="C2" s="57" t="s">
        <v>113</v>
      </c>
      <c r="D2" s="58"/>
      <c r="E2" s="59" t="s">
        <v>117</v>
      </c>
      <c r="F2" s="59" t="s">
        <v>118</v>
      </c>
    </row>
    <row r="3" spans="2:6" ht="18.600000000000001" customHeight="1" x14ac:dyDescent="0.25">
      <c r="B3" s="60" t="s">
        <v>111</v>
      </c>
      <c r="C3" s="61" t="s">
        <v>49</v>
      </c>
      <c r="D3" s="61"/>
      <c r="E3" s="61">
        <v>0.95</v>
      </c>
      <c r="F3" s="61">
        <v>0.8</v>
      </c>
    </row>
    <row r="4" spans="2:6" ht="17.45" customHeight="1" x14ac:dyDescent="0.25">
      <c r="B4" s="62" t="s">
        <v>34</v>
      </c>
      <c r="C4" s="63" t="s">
        <v>49</v>
      </c>
      <c r="D4" s="63"/>
      <c r="E4" s="63">
        <v>1</v>
      </c>
      <c r="F4" s="63">
        <v>1</v>
      </c>
    </row>
    <row r="5" spans="2:6" ht="17.45" customHeight="1" x14ac:dyDescent="0.25">
      <c r="B5" s="62" t="s">
        <v>35</v>
      </c>
      <c r="C5" s="63" t="s">
        <v>116</v>
      </c>
      <c r="D5" s="63"/>
      <c r="E5" s="63">
        <v>2383</v>
      </c>
      <c r="F5" s="63">
        <v>2359</v>
      </c>
    </row>
    <row r="6" spans="2:6" ht="16.899999999999999" customHeight="1" x14ac:dyDescent="0.25">
      <c r="B6" s="62" t="s">
        <v>36</v>
      </c>
      <c r="C6" s="63" t="s">
        <v>50</v>
      </c>
      <c r="D6" s="63"/>
      <c r="E6" s="63">
        <v>0.4</v>
      </c>
      <c r="F6" s="63">
        <v>0.4</v>
      </c>
    </row>
    <row r="7" spans="2:6" ht="16.149999999999999" customHeight="1" x14ac:dyDescent="0.25">
      <c r="B7" s="62" t="s">
        <v>119</v>
      </c>
      <c r="C7" s="63" t="s">
        <v>51</v>
      </c>
      <c r="D7" s="63"/>
      <c r="E7" s="63" t="s">
        <v>48</v>
      </c>
      <c r="F7" s="63" t="s">
        <v>48</v>
      </c>
    </row>
    <row r="8" spans="2:6" ht="17.45" customHeight="1" x14ac:dyDescent="0.25">
      <c r="B8" s="62" t="s">
        <v>120</v>
      </c>
      <c r="C8" s="63" t="s">
        <v>47</v>
      </c>
      <c r="D8" s="63"/>
      <c r="E8" s="63">
        <v>28</v>
      </c>
      <c r="F8" s="63">
        <v>28</v>
      </c>
    </row>
    <row r="9" spans="2:6" ht="19.899999999999999" customHeight="1" x14ac:dyDescent="0.25">
      <c r="B9" s="62" t="s">
        <v>37</v>
      </c>
      <c r="C9" s="63" t="s">
        <v>47</v>
      </c>
      <c r="D9" s="63"/>
      <c r="E9" s="63">
        <v>5.3</v>
      </c>
      <c r="F9" s="63">
        <v>4.5999999999999996</v>
      </c>
    </row>
    <row r="10" spans="2:6" ht="8.4499999999999993" customHeight="1" x14ac:dyDescent="0.25">
      <c r="B10" s="48"/>
      <c r="C10" s="43"/>
      <c r="D10" s="43"/>
      <c r="E10" s="43"/>
      <c r="F10" s="43"/>
    </row>
    <row r="11" spans="2:6" ht="19.149999999999999" customHeight="1" x14ac:dyDescent="0.25">
      <c r="B11" s="53" t="s">
        <v>79</v>
      </c>
      <c r="C11" s="42"/>
      <c r="D11" s="42" t="s">
        <v>27</v>
      </c>
      <c r="E11" s="74" t="s">
        <v>28</v>
      </c>
      <c r="F11" s="74"/>
    </row>
    <row r="12" spans="2:6" ht="16.149999999999999" customHeight="1" x14ac:dyDescent="0.25">
      <c r="B12" s="48" t="s">
        <v>1</v>
      </c>
      <c r="C12" s="43" t="s">
        <v>56</v>
      </c>
      <c r="D12" s="43" t="s">
        <v>80</v>
      </c>
      <c r="E12" s="44" t="s">
        <v>83</v>
      </c>
      <c r="F12" s="43" t="s">
        <v>57</v>
      </c>
    </row>
    <row r="13" spans="2:6" ht="18.600000000000001" customHeight="1" x14ac:dyDescent="0.25">
      <c r="B13" s="48" t="s">
        <v>10</v>
      </c>
      <c r="C13" s="43" t="s">
        <v>55</v>
      </c>
      <c r="D13" s="43" t="s">
        <v>58</v>
      </c>
      <c r="E13" s="44" t="s">
        <v>84</v>
      </c>
      <c r="F13" s="44" t="s">
        <v>85</v>
      </c>
    </row>
    <row r="14" spans="2:6" ht="21.6" customHeight="1" x14ac:dyDescent="0.25">
      <c r="B14" s="48" t="s">
        <v>4</v>
      </c>
      <c r="C14" s="43" t="s">
        <v>42</v>
      </c>
      <c r="D14" s="43" t="s">
        <v>81</v>
      </c>
      <c r="E14" s="45" t="s">
        <v>86</v>
      </c>
      <c r="F14" s="45" t="s">
        <v>87</v>
      </c>
    </row>
    <row r="15" spans="2:6" ht="19.899999999999999" customHeight="1" x14ac:dyDescent="0.25">
      <c r="B15" s="48" t="s">
        <v>38</v>
      </c>
      <c r="C15" s="43" t="s">
        <v>42</v>
      </c>
      <c r="D15" s="43" t="s">
        <v>82</v>
      </c>
      <c r="E15" s="45" t="s">
        <v>88</v>
      </c>
      <c r="F15" s="45" t="s">
        <v>89</v>
      </c>
    </row>
    <row r="16" spans="2:6" ht="17.45" customHeight="1" x14ac:dyDescent="0.25">
      <c r="B16" s="48" t="s">
        <v>39</v>
      </c>
      <c r="C16" s="43" t="s">
        <v>52</v>
      </c>
      <c r="D16" s="43" t="s">
        <v>63</v>
      </c>
      <c r="E16" s="44" t="s">
        <v>90</v>
      </c>
      <c r="F16" s="44" t="s">
        <v>91</v>
      </c>
    </row>
    <row r="17" spans="2:6" ht="18" customHeight="1" x14ac:dyDescent="0.25">
      <c r="B17" s="48" t="s">
        <v>21</v>
      </c>
      <c r="C17" s="43" t="s">
        <v>53</v>
      </c>
      <c r="D17" s="43" t="s">
        <v>62</v>
      </c>
      <c r="E17" s="44" t="s">
        <v>93</v>
      </c>
      <c r="F17" s="44" t="s">
        <v>94</v>
      </c>
    </row>
    <row r="18" spans="2:6" ht="19.149999999999999" customHeight="1" x14ac:dyDescent="0.25">
      <c r="B18" s="48" t="s">
        <v>66</v>
      </c>
      <c r="C18" s="43" t="s">
        <v>54</v>
      </c>
      <c r="D18" s="43" t="s">
        <v>96</v>
      </c>
      <c r="E18" s="44" t="s">
        <v>95</v>
      </c>
      <c r="F18" s="44" t="s">
        <v>97</v>
      </c>
    </row>
    <row r="19" spans="2:6" ht="18" x14ac:dyDescent="0.25">
      <c r="B19" s="48" t="s">
        <v>64</v>
      </c>
      <c r="C19" s="43" t="s">
        <v>54</v>
      </c>
      <c r="D19" s="46">
        <v>9.4302008547008497E-3</v>
      </c>
      <c r="E19" s="46">
        <v>6.430200854700854E-3</v>
      </c>
      <c r="F19" s="46">
        <v>6.4621367521367516E-3</v>
      </c>
    </row>
    <row r="20" spans="2:6" ht="18.600000000000001" customHeight="1" x14ac:dyDescent="0.25">
      <c r="B20" s="48" t="s">
        <v>65</v>
      </c>
      <c r="C20" s="43" t="s">
        <v>54</v>
      </c>
      <c r="D20" s="43">
        <v>1E-3</v>
      </c>
      <c r="E20" s="43">
        <v>1E-3</v>
      </c>
      <c r="F20" s="43">
        <v>1E-3</v>
      </c>
    </row>
    <row r="21" spans="2:6" ht="18" customHeight="1" x14ac:dyDescent="0.25">
      <c r="B21" s="48" t="s">
        <v>40</v>
      </c>
      <c r="C21" s="43" t="s">
        <v>43</v>
      </c>
      <c r="D21" s="43" t="s">
        <v>98</v>
      </c>
      <c r="E21" s="43" t="s">
        <v>61</v>
      </c>
      <c r="F21" s="43" t="s">
        <v>92</v>
      </c>
    </row>
    <row r="22" spans="2:6" ht="16.149999999999999" customHeight="1" x14ac:dyDescent="0.25">
      <c r="B22" s="48" t="s">
        <v>41</v>
      </c>
      <c r="C22" s="43" t="s">
        <v>44</v>
      </c>
      <c r="D22" s="43" t="s">
        <v>59</v>
      </c>
      <c r="E22" s="43">
        <v>0</v>
      </c>
      <c r="F22" s="43">
        <v>0</v>
      </c>
    </row>
    <row r="23" spans="2:6" ht="16.149999999999999" customHeight="1" x14ac:dyDescent="0.25">
      <c r="B23" s="49" t="s">
        <v>46</v>
      </c>
      <c r="C23" s="43" t="s">
        <v>44</v>
      </c>
      <c r="D23" s="43" t="s">
        <v>60</v>
      </c>
      <c r="E23" s="43">
        <v>0</v>
      </c>
      <c r="F23" s="43">
        <v>0</v>
      </c>
    </row>
    <row r="24" spans="2:6" ht="19.149999999999999" customHeight="1" x14ac:dyDescent="0.25">
      <c r="B24" s="50" t="s">
        <v>45</v>
      </c>
      <c r="C24" s="47" t="s">
        <v>44</v>
      </c>
      <c r="D24" s="47" t="s">
        <v>60</v>
      </c>
      <c r="E24" s="47">
        <v>0</v>
      </c>
      <c r="F24" s="47">
        <v>0</v>
      </c>
    </row>
    <row r="25" spans="2:6" ht="21.6" customHeight="1" x14ac:dyDescent="0.25">
      <c r="B25" s="54" t="s">
        <v>114</v>
      </c>
      <c r="C25" s="55"/>
      <c r="D25" s="55"/>
      <c r="E25" s="55"/>
      <c r="F25" s="55"/>
    </row>
  </sheetData>
  <mergeCells count="1">
    <mergeCell ref="E11:F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Q98"/>
  <sheetViews>
    <sheetView tabSelected="1" zoomScale="90" zoomScaleNormal="90" workbookViewId="0">
      <selection activeCell="B87" sqref="B87:P108"/>
    </sheetView>
  </sheetViews>
  <sheetFormatPr defaultRowHeight="15" x14ac:dyDescent="0.25"/>
  <cols>
    <col min="1" max="1" width="10.7109375" style="11" customWidth="1"/>
    <col min="2" max="2" width="9.140625" style="11" customWidth="1"/>
    <col min="3" max="3" width="10.85546875" style="11" bestFit="1" customWidth="1"/>
    <col min="4" max="4" width="12" style="11" bestFit="1" customWidth="1"/>
    <col min="5" max="5" width="10.5703125" style="11" bestFit="1" customWidth="1"/>
    <col min="6" max="6" width="9.28515625" style="11" bestFit="1" customWidth="1"/>
    <col min="7" max="15" width="9.140625" style="8"/>
    <col min="16" max="17" width="8.85546875" style="8"/>
  </cols>
  <sheetData>
    <row r="3" spans="1:7" ht="15.75" x14ac:dyDescent="0.25">
      <c r="A3" s="79" t="s">
        <v>129</v>
      </c>
      <c r="B3" s="119"/>
      <c r="C3" s="119"/>
      <c r="D3" s="119"/>
      <c r="E3" s="119"/>
      <c r="F3" s="119"/>
      <c r="G3" s="119"/>
    </row>
    <row r="4" spans="1:7" ht="15.75" x14ac:dyDescent="0.25">
      <c r="A4" s="79" t="s">
        <v>29</v>
      </c>
      <c r="B4" s="79"/>
      <c r="C4" s="79" t="s">
        <v>69</v>
      </c>
      <c r="D4" s="79"/>
      <c r="E4" s="106" t="s">
        <v>2</v>
      </c>
    </row>
    <row r="5" spans="1:7" ht="15.75" x14ac:dyDescent="0.25">
      <c r="A5" s="106" t="s">
        <v>69</v>
      </c>
      <c r="B5" s="106" t="s">
        <v>2</v>
      </c>
      <c r="C5" s="10" t="s">
        <v>132</v>
      </c>
      <c r="D5" s="10" t="s">
        <v>76</v>
      </c>
      <c r="E5" s="10" t="s">
        <v>132</v>
      </c>
      <c r="F5" s="10" t="s">
        <v>76</v>
      </c>
    </row>
    <row r="6" spans="1:7" x14ac:dyDescent="0.25">
      <c r="A6" s="11">
        <v>0</v>
      </c>
      <c r="B6" s="11">
        <v>0</v>
      </c>
      <c r="C6" s="11">
        <v>1.56</v>
      </c>
      <c r="D6" s="11">
        <v>0.03</v>
      </c>
      <c r="E6" s="115">
        <v>1.58</v>
      </c>
      <c r="F6" s="11">
        <v>0.04</v>
      </c>
    </row>
    <row r="7" spans="1:7" x14ac:dyDescent="0.25">
      <c r="A7" s="11">
        <v>15</v>
      </c>
      <c r="B7" s="11">
        <v>15</v>
      </c>
      <c r="C7" s="11">
        <v>1.42</v>
      </c>
      <c r="D7" s="11">
        <v>0.04</v>
      </c>
      <c r="E7" s="109">
        <v>1.51</v>
      </c>
      <c r="F7" s="11">
        <v>0.04</v>
      </c>
    </row>
    <row r="8" spans="1:7" x14ac:dyDescent="0.25">
      <c r="A8" s="11">
        <v>25</v>
      </c>
      <c r="B8" s="11">
        <v>25</v>
      </c>
      <c r="C8" s="11">
        <v>1.48</v>
      </c>
      <c r="D8" s="11">
        <v>0.05</v>
      </c>
      <c r="E8" s="109">
        <v>1.4450000000000001</v>
      </c>
      <c r="F8" s="11">
        <v>0.03</v>
      </c>
    </row>
    <row r="9" spans="1:7" x14ac:dyDescent="0.25">
      <c r="A9" s="11">
        <v>35</v>
      </c>
      <c r="B9" s="34">
        <v>35</v>
      </c>
      <c r="C9" s="11">
        <v>1.54</v>
      </c>
      <c r="D9" s="11">
        <v>0.05</v>
      </c>
      <c r="E9" s="115">
        <v>1.53</v>
      </c>
      <c r="F9" s="11">
        <v>0.05</v>
      </c>
    </row>
    <row r="10" spans="1:7" x14ac:dyDescent="0.25">
      <c r="A10" s="11">
        <v>55</v>
      </c>
      <c r="B10" s="11">
        <v>55</v>
      </c>
      <c r="C10" s="11">
        <v>1.6</v>
      </c>
      <c r="D10" s="11">
        <v>0.06</v>
      </c>
      <c r="E10" s="115">
        <v>1.62</v>
      </c>
      <c r="F10" s="11">
        <v>0.03</v>
      </c>
    </row>
    <row r="11" spans="1:7" x14ac:dyDescent="0.25">
      <c r="A11" s="11">
        <v>80</v>
      </c>
      <c r="B11" s="11">
        <v>95</v>
      </c>
      <c r="C11" s="11">
        <v>1.58</v>
      </c>
      <c r="D11" s="11">
        <v>0.04</v>
      </c>
      <c r="E11" s="115">
        <v>1.58</v>
      </c>
      <c r="F11" s="11">
        <v>0.04</v>
      </c>
    </row>
    <row r="12" spans="1:7" x14ac:dyDescent="0.25">
      <c r="C12" s="117"/>
      <c r="E12" s="118"/>
    </row>
    <row r="16" spans="1:7" x14ac:dyDescent="0.25">
      <c r="A16" s="82" t="s">
        <v>6</v>
      </c>
      <c r="B16" s="71"/>
      <c r="C16" s="71"/>
      <c r="D16" s="71"/>
      <c r="E16" s="71"/>
      <c r="F16" s="71"/>
      <c r="G16" s="71"/>
    </row>
    <row r="17" spans="1:8" ht="15.75" x14ac:dyDescent="0.25">
      <c r="A17" s="79" t="s">
        <v>29</v>
      </c>
      <c r="B17" s="79"/>
      <c r="C17" s="79" t="s">
        <v>69</v>
      </c>
      <c r="D17" s="79"/>
      <c r="E17" s="106" t="s">
        <v>2</v>
      </c>
      <c r="G17" s="114"/>
    </row>
    <row r="18" spans="1:8" ht="15.75" x14ac:dyDescent="0.25">
      <c r="A18" s="106" t="s">
        <v>69</v>
      </c>
      <c r="B18" s="106" t="s">
        <v>2</v>
      </c>
      <c r="C18" s="10" t="s">
        <v>132</v>
      </c>
      <c r="D18" s="10" t="s">
        <v>76</v>
      </c>
      <c r="E18" s="10" t="s">
        <v>132</v>
      </c>
      <c r="F18" s="10" t="s">
        <v>76</v>
      </c>
      <c r="H18" s="114"/>
    </row>
    <row r="19" spans="1:8" x14ac:dyDescent="0.25">
      <c r="A19" s="11">
        <v>0</v>
      </c>
      <c r="B19" s="11">
        <v>0</v>
      </c>
      <c r="C19" s="12">
        <v>1.5</v>
      </c>
      <c r="D19" s="12">
        <f>STDEV(1.5,1.43)</f>
        <v>4.9497474683058366E-2</v>
      </c>
      <c r="E19" s="12">
        <v>1.53</v>
      </c>
      <c r="F19" s="12">
        <v>0.05</v>
      </c>
      <c r="G19" s="12"/>
    </row>
    <row r="20" spans="1:8" x14ac:dyDescent="0.25">
      <c r="A20" s="11">
        <v>15</v>
      </c>
      <c r="B20" s="11">
        <v>5</v>
      </c>
      <c r="C20" s="12">
        <v>1.41</v>
      </c>
      <c r="D20" s="12">
        <v>0.02</v>
      </c>
      <c r="E20" s="12">
        <v>1.42</v>
      </c>
      <c r="F20" s="12">
        <v>0.02</v>
      </c>
      <c r="G20" s="12"/>
    </row>
    <row r="21" spans="1:8" x14ac:dyDescent="0.25">
      <c r="A21" s="11">
        <v>25</v>
      </c>
      <c r="B21" s="11">
        <v>15</v>
      </c>
      <c r="C21" s="12">
        <v>1.44</v>
      </c>
      <c r="D21" s="12">
        <v>0.03</v>
      </c>
      <c r="E21" s="12">
        <v>1.37</v>
      </c>
      <c r="F21" s="12">
        <v>0.06</v>
      </c>
      <c r="G21" s="12"/>
    </row>
    <row r="22" spans="1:8" x14ac:dyDescent="0.25">
      <c r="A22" s="11">
        <v>35</v>
      </c>
      <c r="B22" s="11">
        <v>25</v>
      </c>
      <c r="C22" s="12">
        <v>1.48</v>
      </c>
      <c r="D22" s="12">
        <v>7.0000000000000007E-2</v>
      </c>
      <c r="E22" s="12">
        <v>1.47</v>
      </c>
      <c r="F22" s="12">
        <v>0.03</v>
      </c>
      <c r="G22" s="12"/>
    </row>
    <row r="23" spans="1:8" x14ac:dyDescent="0.25">
      <c r="A23" s="11">
        <v>55</v>
      </c>
      <c r="B23" s="11">
        <v>35</v>
      </c>
      <c r="C23" s="12">
        <v>1.55</v>
      </c>
      <c r="D23" s="12">
        <v>0.02</v>
      </c>
      <c r="E23" s="12">
        <v>1.54</v>
      </c>
      <c r="F23" s="12">
        <v>0.05</v>
      </c>
      <c r="G23" s="12"/>
    </row>
    <row r="24" spans="1:8" x14ac:dyDescent="0.25">
      <c r="A24" s="11">
        <v>80</v>
      </c>
      <c r="B24" s="11">
        <v>85</v>
      </c>
      <c r="C24" s="12">
        <v>1.52</v>
      </c>
      <c r="D24" s="12">
        <v>0.04</v>
      </c>
      <c r="E24" s="12">
        <v>1.53</v>
      </c>
      <c r="F24" s="12">
        <v>0.02</v>
      </c>
      <c r="G24" s="12"/>
    </row>
    <row r="25" spans="1:8" x14ac:dyDescent="0.25">
      <c r="C25" s="117"/>
      <c r="E25" s="117"/>
    </row>
    <row r="29" spans="1:8" x14ac:dyDescent="0.25">
      <c r="A29" s="82" t="s">
        <v>7</v>
      </c>
      <c r="B29" s="71"/>
      <c r="C29" s="71"/>
      <c r="D29" s="71"/>
      <c r="E29" s="71"/>
      <c r="F29" s="71"/>
      <c r="G29" s="71"/>
    </row>
    <row r="30" spans="1:8" ht="15.75" x14ac:dyDescent="0.25">
      <c r="A30" s="79" t="s">
        <v>29</v>
      </c>
      <c r="B30" s="79"/>
      <c r="C30" s="79" t="s">
        <v>69</v>
      </c>
      <c r="D30" s="79"/>
      <c r="E30" s="106" t="s">
        <v>2</v>
      </c>
    </row>
    <row r="31" spans="1:8" ht="15.75" x14ac:dyDescent="0.25">
      <c r="A31" s="106" t="s">
        <v>69</v>
      </c>
      <c r="B31" s="106" t="s">
        <v>2</v>
      </c>
      <c r="C31" s="10" t="s">
        <v>132</v>
      </c>
      <c r="D31" s="10" t="s">
        <v>76</v>
      </c>
      <c r="E31" s="10" t="s">
        <v>132</v>
      </c>
      <c r="F31" s="10" t="s">
        <v>76</v>
      </c>
    </row>
    <row r="32" spans="1:8" x14ac:dyDescent="0.25">
      <c r="A32" s="11">
        <v>0</v>
      </c>
      <c r="B32" s="11">
        <v>0</v>
      </c>
      <c r="C32" s="12">
        <v>1.41</v>
      </c>
      <c r="D32" s="11">
        <v>0.05</v>
      </c>
      <c r="E32" s="12">
        <v>1.47</v>
      </c>
      <c r="F32" s="11">
        <v>0.01</v>
      </c>
    </row>
    <row r="33" spans="1:7" x14ac:dyDescent="0.25">
      <c r="A33" s="11">
        <v>15</v>
      </c>
      <c r="B33" s="11">
        <v>5</v>
      </c>
      <c r="C33" s="12">
        <v>1.37</v>
      </c>
      <c r="D33" s="11">
        <v>0.03</v>
      </c>
      <c r="E33" s="12">
        <v>1.31</v>
      </c>
      <c r="F33" s="11">
        <v>0.03</v>
      </c>
    </row>
    <row r="34" spans="1:7" x14ac:dyDescent="0.25">
      <c r="A34" s="11">
        <v>25</v>
      </c>
      <c r="B34" s="11">
        <v>15</v>
      </c>
      <c r="C34" s="12">
        <v>1.33</v>
      </c>
      <c r="D34" s="11">
        <v>0.04</v>
      </c>
      <c r="E34" s="12">
        <v>1.32</v>
      </c>
      <c r="F34" s="11">
        <v>0.02</v>
      </c>
    </row>
    <row r="35" spans="1:7" x14ac:dyDescent="0.25">
      <c r="A35" s="11">
        <v>35</v>
      </c>
      <c r="B35" s="11">
        <v>25</v>
      </c>
      <c r="C35" s="12">
        <v>1.45</v>
      </c>
      <c r="D35" s="11">
        <v>0.02</v>
      </c>
      <c r="E35" s="12">
        <v>1.48</v>
      </c>
      <c r="F35" s="11">
        <v>0.05</v>
      </c>
    </row>
    <row r="36" spans="1:7" x14ac:dyDescent="0.25">
      <c r="A36" s="11">
        <v>55</v>
      </c>
      <c r="B36" s="11">
        <v>35</v>
      </c>
      <c r="C36" s="12">
        <v>1.5</v>
      </c>
      <c r="D36" s="11">
        <v>0.06</v>
      </c>
      <c r="E36" s="12">
        <v>1.5</v>
      </c>
      <c r="F36" s="11">
        <v>0.08</v>
      </c>
    </row>
    <row r="37" spans="1:7" x14ac:dyDescent="0.25">
      <c r="A37" s="11">
        <v>80</v>
      </c>
      <c r="B37" s="11">
        <v>85</v>
      </c>
      <c r="C37" s="12">
        <v>1.53</v>
      </c>
      <c r="D37" s="11">
        <v>0.03</v>
      </c>
      <c r="E37" s="12">
        <v>1.52</v>
      </c>
      <c r="F37" s="11">
        <v>0.06</v>
      </c>
    </row>
    <row r="38" spans="1:7" x14ac:dyDescent="0.25">
      <c r="C38" s="117"/>
      <c r="E38" s="117"/>
    </row>
    <row r="41" spans="1:7" x14ac:dyDescent="0.25">
      <c r="A41" s="82" t="s">
        <v>15</v>
      </c>
      <c r="B41" s="71"/>
      <c r="C41" s="71"/>
      <c r="D41" s="71"/>
      <c r="E41" s="71"/>
      <c r="F41" s="71"/>
      <c r="G41" s="71"/>
    </row>
    <row r="42" spans="1:7" ht="15.75" x14ac:dyDescent="0.25">
      <c r="A42" s="79" t="s">
        <v>29</v>
      </c>
      <c r="B42" s="79"/>
      <c r="C42" s="79" t="s">
        <v>69</v>
      </c>
      <c r="D42" s="79"/>
      <c r="E42" s="106" t="s">
        <v>2</v>
      </c>
    </row>
    <row r="43" spans="1:7" ht="15.75" x14ac:dyDescent="0.25">
      <c r="A43" s="106" t="s">
        <v>69</v>
      </c>
      <c r="B43" s="106" t="s">
        <v>2</v>
      </c>
      <c r="C43" s="10" t="s">
        <v>132</v>
      </c>
      <c r="D43" s="10" t="s">
        <v>76</v>
      </c>
      <c r="E43" s="10" t="s">
        <v>132</v>
      </c>
      <c r="F43" s="10" t="s">
        <v>76</v>
      </c>
    </row>
    <row r="44" spans="1:7" x14ac:dyDescent="0.25">
      <c r="A44" s="11">
        <v>0</v>
      </c>
      <c r="B44" s="11">
        <v>0</v>
      </c>
      <c r="C44" s="11">
        <v>1.48</v>
      </c>
      <c r="D44" s="11">
        <v>0.03</v>
      </c>
      <c r="E44" s="115">
        <v>1.43</v>
      </c>
      <c r="F44" s="11">
        <v>0.03</v>
      </c>
    </row>
    <row r="45" spans="1:7" x14ac:dyDescent="0.25">
      <c r="A45" s="11">
        <v>15</v>
      </c>
      <c r="B45" s="11">
        <v>5</v>
      </c>
      <c r="C45" s="11">
        <v>1.32</v>
      </c>
      <c r="D45" s="11">
        <v>0.04</v>
      </c>
      <c r="E45" s="109">
        <v>1.33</v>
      </c>
      <c r="F45" s="11">
        <v>0.04</v>
      </c>
    </row>
    <row r="46" spans="1:7" x14ac:dyDescent="0.25">
      <c r="A46" s="11">
        <v>25</v>
      </c>
      <c r="B46" s="11">
        <v>15</v>
      </c>
      <c r="C46" s="11">
        <v>1.34</v>
      </c>
      <c r="D46" s="11">
        <v>0.05</v>
      </c>
      <c r="E46" s="109">
        <v>1.31</v>
      </c>
      <c r="F46" s="11">
        <v>0.02</v>
      </c>
    </row>
    <row r="47" spans="1:7" x14ac:dyDescent="0.25">
      <c r="A47" s="11">
        <v>35</v>
      </c>
      <c r="B47" s="11">
        <v>25</v>
      </c>
      <c r="C47" s="11">
        <v>1.41</v>
      </c>
      <c r="D47" s="11">
        <v>0.05</v>
      </c>
      <c r="E47" s="115">
        <v>1.45</v>
      </c>
      <c r="F47" s="11">
        <v>0.05</v>
      </c>
    </row>
    <row r="48" spans="1:7" x14ac:dyDescent="0.25">
      <c r="A48" s="11">
        <v>55</v>
      </c>
      <c r="B48" s="11">
        <v>35</v>
      </c>
      <c r="C48" s="11">
        <v>1.54</v>
      </c>
      <c r="D48" s="11">
        <v>0.06</v>
      </c>
      <c r="E48" s="115">
        <v>1.49</v>
      </c>
      <c r="F48" s="11">
        <v>7.0000000000000007E-2</v>
      </c>
    </row>
    <row r="49" spans="1:7" x14ac:dyDescent="0.25">
      <c r="A49" s="11">
        <v>80</v>
      </c>
      <c r="B49" s="11">
        <v>85</v>
      </c>
      <c r="C49" s="11">
        <v>1.53</v>
      </c>
      <c r="D49" s="11">
        <v>0.02</v>
      </c>
      <c r="E49" s="115">
        <v>1.55</v>
      </c>
      <c r="F49" s="11">
        <v>0.04</v>
      </c>
    </row>
    <row r="50" spans="1:7" x14ac:dyDescent="0.25">
      <c r="C50" s="117"/>
      <c r="E50" s="117"/>
    </row>
    <row r="51" spans="1:7" x14ac:dyDescent="0.25">
      <c r="E51" s="12"/>
    </row>
    <row r="57" spans="1:7" x14ac:dyDescent="0.25">
      <c r="A57" s="82" t="s">
        <v>77</v>
      </c>
      <c r="B57" s="71"/>
      <c r="C57" s="71"/>
      <c r="D57" s="71"/>
      <c r="E57" s="71"/>
      <c r="F57" s="71"/>
      <c r="G57" s="71"/>
    </row>
    <row r="58" spans="1:7" ht="15.75" x14ac:dyDescent="0.25">
      <c r="A58" s="79" t="s">
        <v>29</v>
      </c>
      <c r="B58" s="79"/>
      <c r="C58" s="79" t="s">
        <v>69</v>
      </c>
      <c r="D58" s="79"/>
      <c r="E58" s="106" t="s">
        <v>2</v>
      </c>
    </row>
    <row r="59" spans="1:7" ht="15.75" x14ac:dyDescent="0.25">
      <c r="A59" s="106" t="s">
        <v>69</v>
      </c>
      <c r="B59" s="106" t="s">
        <v>2</v>
      </c>
      <c r="C59" s="10" t="s">
        <v>132</v>
      </c>
      <c r="D59" s="10" t="s">
        <v>76</v>
      </c>
      <c r="E59" s="10" t="s">
        <v>132</v>
      </c>
      <c r="F59" s="10" t="s">
        <v>76</v>
      </c>
    </row>
    <row r="60" spans="1:7" x14ac:dyDescent="0.25">
      <c r="A60" s="11">
        <v>0</v>
      </c>
      <c r="B60" s="11">
        <v>0</v>
      </c>
      <c r="C60" s="11">
        <v>1.55</v>
      </c>
      <c r="D60" s="11">
        <v>0.03</v>
      </c>
      <c r="E60" s="115">
        <v>1.52</v>
      </c>
      <c r="F60" s="11">
        <v>0.03</v>
      </c>
    </row>
    <row r="61" spans="1:7" x14ac:dyDescent="0.25">
      <c r="A61" s="11">
        <v>15</v>
      </c>
      <c r="B61" s="11">
        <v>5</v>
      </c>
      <c r="C61" s="11">
        <v>1.32</v>
      </c>
      <c r="D61" s="11">
        <v>0.04</v>
      </c>
      <c r="E61" s="109">
        <v>1.37</v>
      </c>
      <c r="F61" s="11">
        <v>0.04</v>
      </c>
    </row>
    <row r="62" spans="1:7" x14ac:dyDescent="0.25">
      <c r="A62" s="11">
        <v>25</v>
      </c>
      <c r="B62" s="11">
        <v>15</v>
      </c>
      <c r="C62" s="11">
        <v>1.43</v>
      </c>
      <c r="D62" s="11">
        <v>0.05</v>
      </c>
      <c r="E62" s="109">
        <v>1.48</v>
      </c>
      <c r="F62" s="11">
        <v>0.05</v>
      </c>
    </row>
    <row r="63" spans="1:7" x14ac:dyDescent="0.25">
      <c r="A63" s="11">
        <v>35</v>
      </c>
      <c r="B63" s="11">
        <v>25</v>
      </c>
      <c r="C63" s="11">
        <v>1.5</v>
      </c>
      <c r="D63" s="11">
        <v>0.03</v>
      </c>
      <c r="E63" s="109">
        <v>1.56</v>
      </c>
      <c r="F63" s="11">
        <v>0.05</v>
      </c>
    </row>
    <row r="64" spans="1:7" x14ac:dyDescent="0.25">
      <c r="A64" s="11">
        <v>55</v>
      </c>
      <c r="B64" s="11">
        <v>35</v>
      </c>
      <c r="C64" s="11">
        <v>1.58</v>
      </c>
      <c r="D64" s="11">
        <v>0.04</v>
      </c>
      <c r="E64" s="109">
        <v>1.58</v>
      </c>
      <c r="F64" s="11">
        <v>0.06</v>
      </c>
    </row>
    <row r="65" spans="1:7" x14ac:dyDescent="0.25">
      <c r="A65" s="11">
        <v>80</v>
      </c>
      <c r="B65" s="11">
        <v>85</v>
      </c>
      <c r="C65" s="11">
        <v>1.58</v>
      </c>
      <c r="D65" s="11">
        <v>0.04</v>
      </c>
      <c r="E65" s="115">
        <v>1.61</v>
      </c>
      <c r="F65" s="11">
        <v>0.04</v>
      </c>
    </row>
    <row r="66" spans="1:7" x14ac:dyDescent="0.25">
      <c r="C66" s="117"/>
      <c r="E66" s="117"/>
    </row>
    <row r="74" spans="1:7" x14ac:dyDescent="0.25">
      <c r="A74" s="10"/>
    </row>
    <row r="75" spans="1:7" ht="15.75" x14ac:dyDescent="0.25">
      <c r="C75" s="79"/>
      <c r="D75" s="79"/>
      <c r="E75" s="79"/>
      <c r="F75" s="79"/>
    </row>
    <row r="76" spans="1:7" ht="15.75" x14ac:dyDescent="0.25">
      <c r="A76" s="106"/>
      <c r="B76" s="106"/>
    </row>
    <row r="77" spans="1:7" x14ac:dyDescent="0.25">
      <c r="E77" s="115"/>
      <c r="G77" s="11"/>
    </row>
    <row r="78" spans="1:7" x14ac:dyDescent="0.25">
      <c r="E78" s="109"/>
    </row>
    <row r="79" spans="1:7" x14ac:dyDescent="0.25">
      <c r="E79" s="109"/>
    </row>
    <row r="80" spans="1:7" x14ac:dyDescent="0.25">
      <c r="E80" s="115"/>
    </row>
    <row r="81" spans="3:7" x14ac:dyDescent="0.25">
      <c r="E81" s="115"/>
    </row>
    <row r="82" spans="3:7" x14ac:dyDescent="0.25">
      <c r="E82" s="115"/>
    </row>
    <row r="83" spans="3:7" x14ac:dyDescent="0.25">
      <c r="C83" s="117"/>
      <c r="E83" s="117"/>
    </row>
    <row r="92" spans="3:7" ht="15.75" x14ac:dyDescent="0.25">
      <c r="C92" s="106"/>
      <c r="D92" s="106"/>
    </row>
    <row r="93" spans="3:7" x14ac:dyDescent="0.25">
      <c r="G93" s="115"/>
    </row>
    <row r="94" spans="3:7" x14ac:dyDescent="0.25">
      <c r="G94" s="109"/>
    </row>
    <row r="95" spans="3:7" x14ac:dyDescent="0.25">
      <c r="G95" s="109"/>
    </row>
    <row r="96" spans="3:7" x14ac:dyDescent="0.25">
      <c r="G96" s="115"/>
    </row>
    <row r="97" spans="7:7" x14ac:dyDescent="0.25">
      <c r="G97" s="115"/>
    </row>
    <row r="98" spans="7:7" x14ac:dyDescent="0.25">
      <c r="G98" s="115"/>
    </row>
  </sheetData>
  <mergeCells count="17">
    <mergeCell ref="A58:B58"/>
    <mergeCell ref="A30:B30"/>
    <mergeCell ref="C30:D30"/>
    <mergeCell ref="A41:G41"/>
    <mergeCell ref="A42:B42"/>
    <mergeCell ref="A57:G57"/>
    <mergeCell ref="C75:D75"/>
    <mergeCell ref="E75:F75"/>
    <mergeCell ref="C58:D58"/>
    <mergeCell ref="A3:G3"/>
    <mergeCell ref="C42:D42"/>
    <mergeCell ref="C17:D17"/>
    <mergeCell ref="A16:G16"/>
    <mergeCell ref="A29:G29"/>
    <mergeCell ref="C4:D4"/>
    <mergeCell ref="A4:B4"/>
    <mergeCell ref="A17:B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Microbial biomass in water</vt:lpstr>
      <vt:lpstr>Biomass on sand</vt:lpstr>
      <vt:lpstr>Total biomass-qpcr</vt:lpstr>
      <vt:lpstr>ATP (Fig.2)</vt:lpstr>
      <vt:lpstr>Dissolved organic carbon</vt:lpstr>
      <vt:lpstr>Dissolved oxygen</vt:lpstr>
      <vt:lpstr>Ammonium</vt:lpstr>
      <vt:lpstr>Influent data</vt:lpstr>
      <vt:lpstr>Nitrate</vt:lpstr>
      <vt:lpstr>Effluent data</vt:lpstr>
      <vt:lpstr>Fig-4_DOC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Shreya Trikannad</dc:creator>
  <cp:lastModifiedBy>Shreya Trikannad</cp:lastModifiedBy>
  <dcterms:created xsi:type="dcterms:W3CDTF">2023-02-27T10:50:43Z</dcterms:created>
  <dcterms:modified xsi:type="dcterms:W3CDTF">2024-04-23T08:49:20Z</dcterms:modified>
</cp:coreProperties>
</file>