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klabunets/Documents/Repositories/git/model-compr/2018 Edition/"/>
    </mc:Choice>
  </mc:AlternateContent>
  <xr:revisionPtr revIDLastSave="0" documentId="13_ncr:1_{74D7F718-CE76-7E44-A6A5-5603252FAED6}" xr6:coauthVersionLast="36" xr6:coauthVersionMax="36" xr10:uidLastSave="{00000000-0000-0000-0000-000000000000}"/>
  <bookViews>
    <workbookView xWindow="-38400" yWindow="500" windowWidth="37800" windowHeight="19620" activeTab="3" xr2:uid="{0EA354B7-5BC9-FC41-84EE-F630E7D9FF86}"/>
  </bookViews>
  <sheets>
    <sheet name="Readme" sheetId="18" r:id="rId1"/>
    <sheet name=" RAW Demographics" sheetId="13" r:id="rId2"/>
    <sheet name="dataset combined" sheetId="14" r:id="rId3"/>
    <sheet name="Results Check" sheetId="15" r:id="rId4"/>
    <sheet name="Compr. Q. - Online Banking" sheetId="5" r:id="rId5"/>
    <sheet name="Compr. Q. - HCN" sheetId="9" r:id="rId6"/>
    <sheet name="Dictionary" sheetId="7" r:id="rId7"/>
    <sheet name="dataset" sheetId="16" r:id="rId8"/>
  </sheets>
  <definedNames>
    <definedName name="_xlnm._FilterDatabase" localSheetId="5" hidden="1">'Compr. Q. - HCN'!$A$2:$I$32</definedName>
    <definedName name="_xlnm._FilterDatabase" localSheetId="4" hidden="1">'Compr. Q. - Online Banking'!$A$2:$I$32</definedName>
    <definedName name="_xlnm._FilterDatabase" localSheetId="7" hidden="1">dataset!$A$3:$CV$119</definedName>
    <definedName name="_xlnm._FilterDatabase" localSheetId="3" hidden="1">'Results Check'!$A$3:$CI$119</definedName>
  </definedNames>
  <calcPr calcId="191029"/>
  <extLs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CJ2" i="16" l="1"/>
  <c r="CI2" i="16"/>
  <c r="CH2" i="16"/>
  <c r="CG2" i="16"/>
  <c r="CF2" i="16"/>
  <c r="CE2" i="16"/>
  <c r="CV2" i="16"/>
  <c r="CU2" i="16"/>
  <c r="CT2" i="16"/>
  <c r="CS2" i="16"/>
  <c r="CR2" i="16"/>
  <c r="CQ2" i="16"/>
  <c r="CP2" i="16"/>
  <c r="CO2" i="16"/>
  <c r="CN2" i="16"/>
  <c r="CM2" i="16"/>
  <c r="CL2" i="16"/>
  <c r="CK2" i="16"/>
  <c r="A4" i="15"/>
  <c r="A5" i="15"/>
  <c r="A6" i="15"/>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O2" i="16" l="1"/>
  <c r="AN2" i="16"/>
  <c r="AM2" i="16"/>
  <c r="AL2" i="16"/>
  <c r="AK2" i="16"/>
  <c r="AJ2" i="16"/>
  <c r="AI2" i="16"/>
  <c r="AH2" i="16"/>
  <c r="AG2" i="16"/>
  <c r="AF2" i="16"/>
  <c r="AE2" i="16"/>
  <c r="AD2" i="16"/>
  <c r="AC2" i="16"/>
  <c r="AB2" i="16"/>
  <c r="AA2" i="16"/>
  <c r="Y2" i="16"/>
  <c r="X2" i="16"/>
  <c r="W2" i="16"/>
  <c r="V2" i="16"/>
  <c r="J5" i="14"/>
  <c r="J6" i="14"/>
  <c r="J7" i="14"/>
  <c r="J8" i="14"/>
  <c r="J9" i="14"/>
  <c r="J10" i="14"/>
  <c r="J11" i="14"/>
  <c r="J12" i="14"/>
  <c r="J13" i="14"/>
  <c r="J14" i="14"/>
  <c r="J15" i="14"/>
  <c r="J16" i="14"/>
  <c r="J17" i="14"/>
  <c r="J18" i="14"/>
  <c r="J19" i="14"/>
  <c r="J20" i="14"/>
  <c r="J21" i="14"/>
  <c r="J22" i="14"/>
  <c r="J23" i="14"/>
  <c r="J24" i="14"/>
  <c r="J25" i="14"/>
  <c r="J26" i="14"/>
  <c r="J27" i="14"/>
  <c r="J28" i="14"/>
  <c r="J29" i="14"/>
  <c r="J30" i="14"/>
  <c r="J31" i="14"/>
  <c r="J32" i="14"/>
  <c r="J33" i="14"/>
  <c r="J34" i="14"/>
  <c r="J35" i="14"/>
  <c r="J36" i="14"/>
  <c r="J37" i="14"/>
  <c r="J38" i="14"/>
  <c r="J39" i="14"/>
  <c r="J40" i="14"/>
  <c r="J41" i="14"/>
  <c r="J42" i="14"/>
  <c r="J43" i="14"/>
  <c r="J44" i="14"/>
  <c r="J45" i="14"/>
  <c r="J46" i="14"/>
  <c r="J47" i="14"/>
  <c r="J48" i="14"/>
  <c r="J49" i="14"/>
  <c r="J50" i="14"/>
  <c r="J51" i="14"/>
  <c r="J52" i="14"/>
  <c r="J53" i="14"/>
  <c r="J54" i="14"/>
  <c r="J55" i="14"/>
  <c r="J56" i="14"/>
  <c r="J57" i="14"/>
  <c r="J58" i="14"/>
  <c r="J59" i="14"/>
  <c r="J60" i="14"/>
  <c r="J61" i="14"/>
  <c r="J62" i="14"/>
  <c r="J63" i="14"/>
  <c r="J64" i="14"/>
  <c r="J65" i="14"/>
  <c r="J66" i="14"/>
  <c r="J67" i="14"/>
  <c r="J68" i="14"/>
  <c r="J69" i="14"/>
  <c r="J70" i="14"/>
  <c r="J71" i="14"/>
  <c r="J72" i="14"/>
  <c r="J73" i="14"/>
  <c r="J74" i="14"/>
  <c r="J75" i="14"/>
  <c r="J76" i="14"/>
  <c r="J77" i="14"/>
  <c r="J78" i="14"/>
  <c r="J79" i="14"/>
  <c r="J80" i="14"/>
  <c r="J81" i="14"/>
  <c r="J82" i="14"/>
  <c r="J83" i="14"/>
  <c r="J84" i="14"/>
  <c r="J85" i="14"/>
  <c r="J86" i="14"/>
  <c r="J87" i="14"/>
  <c r="J88" i="14"/>
  <c r="J89" i="14"/>
  <c r="J90" i="14"/>
  <c r="J91" i="14"/>
  <c r="J92" i="14"/>
  <c r="J93" i="14"/>
  <c r="J94" i="14"/>
  <c r="J95" i="14"/>
  <c r="J96" i="14"/>
  <c r="J97" i="14"/>
  <c r="J98" i="14"/>
  <c r="J99" i="14"/>
  <c r="J100" i="14"/>
  <c r="J101" i="14"/>
  <c r="J102" i="14"/>
  <c r="J103" i="14"/>
  <c r="J104" i="14"/>
  <c r="J105" i="14"/>
  <c r="J106" i="14"/>
  <c r="J107" i="14"/>
  <c r="J108" i="14"/>
  <c r="J109" i="14"/>
  <c r="J110" i="14"/>
  <c r="J111" i="14"/>
  <c r="J112" i="14"/>
  <c r="J113" i="14"/>
  <c r="J114" i="14"/>
  <c r="J115" i="14"/>
  <c r="J116" i="14"/>
  <c r="J117" i="14"/>
  <c r="J118" i="14"/>
  <c r="J119" i="14"/>
  <c r="J4" i="14"/>
  <c r="BC127" i="14" l="1"/>
  <c r="BJ130" i="14"/>
  <c r="BJ129" i="14"/>
  <c r="BJ128" i="14"/>
  <c r="BJ127" i="14"/>
  <c r="BJ126" i="14"/>
  <c r="G116" i="15" l="1"/>
  <c r="G96" i="15"/>
  <c r="G88" i="15"/>
  <c r="G86" i="15"/>
  <c r="G72" i="15"/>
  <c r="G52" i="15"/>
  <c r="G46" i="15"/>
  <c r="G18" i="15"/>
  <c r="G12" i="15"/>
  <c r="G10" i="15"/>
  <c r="G6" i="15"/>
  <c r="G101" i="15"/>
  <c r="G93" i="15"/>
  <c r="G91" i="15"/>
  <c r="G83" i="15"/>
  <c r="G79" i="15"/>
  <c r="G67" i="15"/>
  <c r="G65" i="15"/>
  <c r="G57" i="15"/>
  <c r="G41" i="15"/>
  <c r="G39" i="15"/>
  <c r="G33" i="15"/>
  <c r="G31" i="15"/>
  <c r="G29" i="15"/>
  <c r="G25" i="15"/>
  <c r="G5" i="15"/>
  <c r="G111" i="15"/>
  <c r="G99" i="15"/>
  <c r="G75" i="15"/>
  <c r="G71" i="15"/>
  <c r="G69" i="15"/>
  <c r="G45" i="15"/>
  <c r="G17" i="15"/>
  <c r="G15" i="15"/>
  <c r="G9" i="15"/>
  <c r="G118" i="15"/>
  <c r="G112" i="15"/>
  <c r="G104" i="15"/>
  <c r="G80" i="15"/>
  <c r="G60" i="15"/>
  <c r="G58" i="15"/>
  <c r="G50" i="15"/>
  <c r="G20" i="15"/>
  <c r="G108" i="15"/>
  <c r="G106" i="15"/>
  <c r="G102" i="15"/>
  <c r="G84" i="15"/>
  <c r="G76" i="15"/>
  <c r="G48" i="15"/>
  <c r="G34" i="15"/>
  <c r="G26" i="15"/>
  <c r="G22" i="15"/>
  <c r="G115" i="15"/>
  <c r="G95" i="15"/>
  <c r="G63" i="15"/>
  <c r="G55" i="15"/>
  <c r="G43" i="15"/>
  <c r="G37" i="15"/>
  <c r="G117" i="15"/>
  <c r="G97" i="15"/>
  <c r="G89" i="15"/>
  <c r="G87" i="15"/>
  <c r="G73" i="15"/>
  <c r="G53" i="15"/>
  <c r="G47" i="15"/>
  <c r="G19" i="15"/>
  <c r="G13" i="15"/>
  <c r="G11" i="15"/>
  <c r="G7" i="15"/>
  <c r="G100" i="15"/>
  <c r="G92" i="15"/>
  <c r="G90" i="15"/>
  <c r="G82" i="15"/>
  <c r="G78" i="15"/>
  <c r="G66" i="15"/>
  <c r="G64" i="15"/>
  <c r="G56" i="15"/>
  <c r="G40" i="15"/>
  <c r="G38" i="15"/>
  <c r="G32" i="15"/>
  <c r="G30" i="15"/>
  <c r="G28" i="15"/>
  <c r="G24" i="15"/>
  <c r="G4" i="15"/>
  <c r="G110" i="15"/>
  <c r="G98" i="15"/>
  <c r="G74" i="15"/>
  <c r="G70" i="15"/>
  <c r="G68" i="15"/>
  <c r="G44" i="15"/>
  <c r="G16" i="15"/>
  <c r="G14" i="15"/>
  <c r="G8" i="15"/>
  <c r="G119" i="15"/>
  <c r="G113" i="15"/>
  <c r="G105" i="15"/>
  <c r="G81" i="15"/>
  <c r="G61" i="15"/>
  <c r="G59" i="15"/>
  <c r="G51" i="15"/>
  <c r="G21" i="15"/>
  <c r="G109" i="15"/>
  <c r="G107" i="15"/>
  <c r="G103" i="15"/>
  <c r="G85" i="15"/>
  <c r="G77" i="15"/>
  <c r="G49" i="15"/>
  <c r="G35" i="15"/>
  <c r="G27" i="15"/>
  <c r="G23" i="15"/>
  <c r="G114" i="15"/>
  <c r="G94" i="15"/>
  <c r="G62" i="15"/>
  <c r="G54" i="15"/>
  <c r="G42" i="15"/>
  <c r="G36" i="15"/>
  <c r="CF23" i="15" l="1"/>
  <c r="AF23" i="15"/>
  <c r="S23" i="15"/>
  <c r="BF23" i="15"/>
  <c r="BS23" i="15"/>
  <c r="AS23" i="15"/>
  <c r="BF61" i="15"/>
  <c r="BS61" i="15"/>
  <c r="AS61" i="15"/>
  <c r="AF61" i="15"/>
  <c r="CF61" i="15"/>
  <c r="S61" i="15"/>
  <c r="BF28" i="15"/>
  <c r="BS28" i="15"/>
  <c r="AS28" i="15"/>
  <c r="AF28" i="15"/>
  <c r="S28" i="15"/>
  <c r="CF28" i="15"/>
  <c r="BF100" i="15"/>
  <c r="AF100" i="15"/>
  <c r="CF100" i="15"/>
  <c r="AS100" i="15"/>
  <c r="S100" i="15"/>
  <c r="BS100" i="15"/>
  <c r="BF37" i="15"/>
  <c r="S37" i="15"/>
  <c r="AS37" i="15"/>
  <c r="BS37" i="15"/>
  <c r="AF37" i="15"/>
  <c r="BS102" i="15"/>
  <c r="S102" i="15"/>
  <c r="AF102" i="15"/>
  <c r="BF102" i="15"/>
  <c r="AS102" i="15"/>
  <c r="AF15" i="15"/>
  <c r="AS15" i="15"/>
  <c r="S15" i="15"/>
  <c r="BS15" i="15"/>
  <c r="BF15" i="15"/>
  <c r="BF33" i="15"/>
  <c r="AF33" i="15"/>
  <c r="BS33" i="15"/>
  <c r="S33" i="15"/>
  <c r="AS33" i="15"/>
  <c r="AF10" i="15"/>
  <c r="BF10" i="15"/>
  <c r="AS10" i="15"/>
  <c r="BS10" i="15"/>
  <c r="S10" i="15"/>
  <c r="AS96" i="15"/>
  <c r="BF96" i="15"/>
  <c r="AF96" i="15"/>
  <c r="BS96" i="15"/>
  <c r="S96" i="15"/>
  <c r="CF62" i="15"/>
  <c r="AF62" i="15"/>
  <c r="BF62" i="15"/>
  <c r="BS62" i="15"/>
  <c r="AS62" i="15"/>
  <c r="S62" i="15"/>
  <c r="CF27" i="15"/>
  <c r="AF27" i="15"/>
  <c r="BS27" i="15"/>
  <c r="AS27" i="15"/>
  <c r="S27" i="15"/>
  <c r="BF27" i="15"/>
  <c r="BF85" i="15"/>
  <c r="AF85" i="15"/>
  <c r="BS85" i="15"/>
  <c r="AS85" i="15"/>
  <c r="S85" i="15"/>
  <c r="CF85" i="15"/>
  <c r="BF21" i="15"/>
  <c r="AF21" i="15"/>
  <c r="CF21" i="15"/>
  <c r="BS21" i="15"/>
  <c r="AS21" i="15"/>
  <c r="S21" i="15"/>
  <c r="BF81" i="15"/>
  <c r="AS81" i="15"/>
  <c r="AF81" i="15"/>
  <c r="CF81" i="15"/>
  <c r="BS81" i="15"/>
  <c r="S81" i="15"/>
  <c r="AS8" i="15"/>
  <c r="AF8" i="15"/>
  <c r="BS8" i="15"/>
  <c r="CF8" i="15"/>
  <c r="S8" i="15"/>
  <c r="BF8" i="15"/>
  <c r="BF68" i="15"/>
  <c r="AF68" i="15"/>
  <c r="S68" i="15"/>
  <c r="CF68" i="15"/>
  <c r="AS68" i="15"/>
  <c r="BS68" i="15"/>
  <c r="CF110" i="15"/>
  <c r="AF110" i="15"/>
  <c r="BF110" i="15"/>
  <c r="BS110" i="15"/>
  <c r="S110" i="15"/>
  <c r="AS110" i="15"/>
  <c r="CF30" i="15"/>
  <c r="AF30" i="15"/>
  <c r="BF30" i="15"/>
  <c r="BS30" i="15"/>
  <c r="S30" i="15"/>
  <c r="AS30" i="15"/>
  <c r="BF56" i="15"/>
  <c r="CF56" i="15"/>
  <c r="S56" i="15"/>
  <c r="AF56" i="15"/>
  <c r="AS56" i="15"/>
  <c r="BS56" i="15"/>
  <c r="CF82" i="15"/>
  <c r="AF82" i="15"/>
  <c r="AS82" i="15"/>
  <c r="BF82" i="15"/>
  <c r="BS82" i="15"/>
  <c r="S82" i="15"/>
  <c r="BS7" i="15"/>
  <c r="S7" i="15"/>
  <c r="AS7" i="15"/>
  <c r="BF7" i="15"/>
  <c r="AF7" i="15"/>
  <c r="CF7" i="15"/>
  <c r="CF47" i="15"/>
  <c r="AF47" i="15"/>
  <c r="BF47" i="15"/>
  <c r="S47" i="15"/>
  <c r="AS47" i="15"/>
  <c r="BS47" i="15"/>
  <c r="BF89" i="15"/>
  <c r="CF89" i="15"/>
  <c r="S89" i="15"/>
  <c r="AF89" i="15"/>
  <c r="AS89" i="15"/>
  <c r="BS89" i="15"/>
  <c r="AF43" i="15"/>
  <c r="BF43" i="15"/>
  <c r="AS43" i="15"/>
  <c r="BS43" i="15"/>
  <c r="S43" i="15"/>
  <c r="BS115" i="15"/>
  <c r="S115" i="15"/>
  <c r="AS115" i="15"/>
  <c r="AF115" i="15"/>
  <c r="BF115" i="15"/>
  <c r="BF48" i="15"/>
  <c r="AF48" i="15"/>
  <c r="AS48" i="15"/>
  <c r="BS48" i="15"/>
  <c r="S48" i="15"/>
  <c r="BS106" i="15"/>
  <c r="S106" i="15"/>
  <c r="BF106" i="15"/>
  <c r="AF106" i="15"/>
  <c r="AS106" i="15"/>
  <c r="AF58" i="15"/>
  <c r="BF58" i="15"/>
  <c r="BS58" i="15"/>
  <c r="S58" i="15"/>
  <c r="AS58" i="15"/>
  <c r="AS112" i="15"/>
  <c r="BF112" i="15"/>
  <c r="AF112" i="15"/>
  <c r="BS112" i="15"/>
  <c r="S112" i="15"/>
  <c r="BF17" i="15"/>
  <c r="AF17" i="15"/>
  <c r="AS17" i="15"/>
  <c r="S17" i="15"/>
  <c r="BS17" i="15"/>
  <c r="BS75" i="15"/>
  <c r="S75" i="15"/>
  <c r="BF75" i="15"/>
  <c r="AF75" i="15"/>
  <c r="AS75" i="15"/>
  <c r="BF25" i="15"/>
  <c r="BS25" i="15"/>
  <c r="S25" i="15"/>
  <c r="AS25" i="15"/>
  <c r="AF25" i="15"/>
  <c r="AF39" i="15"/>
  <c r="BS39" i="15"/>
  <c r="S39" i="15"/>
  <c r="BF39" i="15"/>
  <c r="AS39" i="15"/>
  <c r="BS67" i="15"/>
  <c r="AF67" i="15"/>
  <c r="S67" i="15"/>
  <c r="AS67" i="15"/>
  <c r="BF67" i="15"/>
  <c r="AS93" i="15"/>
  <c r="BF93" i="15"/>
  <c r="S93" i="15"/>
  <c r="BS93" i="15"/>
  <c r="AF93" i="15"/>
  <c r="BF12" i="15"/>
  <c r="AS12" i="15"/>
  <c r="S12" i="15"/>
  <c r="BS12" i="15"/>
  <c r="AF12" i="15"/>
  <c r="AS72" i="15"/>
  <c r="BS72" i="15"/>
  <c r="BF72" i="15"/>
  <c r="AF72" i="15"/>
  <c r="S72" i="15"/>
  <c r="AS116" i="15"/>
  <c r="AF116" i="15"/>
  <c r="S116" i="15"/>
  <c r="BS116" i="15"/>
  <c r="BF116" i="15"/>
  <c r="BF77" i="15"/>
  <c r="BS77" i="15"/>
  <c r="S77" i="15"/>
  <c r="CF77" i="15"/>
  <c r="AS77" i="15"/>
  <c r="AF77" i="15"/>
  <c r="CF119" i="15"/>
  <c r="AF119" i="15"/>
  <c r="S119" i="15"/>
  <c r="AS119" i="15"/>
  <c r="BS119" i="15"/>
  <c r="BF119" i="15"/>
  <c r="CF98" i="15"/>
  <c r="AF98" i="15"/>
  <c r="AS98" i="15"/>
  <c r="BS98" i="15"/>
  <c r="S98" i="15"/>
  <c r="BF98" i="15"/>
  <c r="CF78" i="15"/>
  <c r="AF78" i="15"/>
  <c r="BF78" i="15"/>
  <c r="S78" i="15"/>
  <c r="AS78" i="15"/>
  <c r="BS78" i="15"/>
  <c r="CF87" i="15"/>
  <c r="AF87" i="15"/>
  <c r="S87" i="15"/>
  <c r="BS87" i="15"/>
  <c r="BF87" i="15"/>
  <c r="AS87" i="15"/>
  <c r="AF34" i="15"/>
  <c r="S34" i="15"/>
  <c r="BS34" i="15"/>
  <c r="AS34" i="15"/>
  <c r="BF34" i="15"/>
  <c r="AS104" i="15"/>
  <c r="S104" i="15"/>
  <c r="BS104" i="15"/>
  <c r="AF104" i="15"/>
  <c r="BF104" i="15"/>
  <c r="BF5" i="15"/>
  <c r="S5" i="15"/>
  <c r="AS5" i="15"/>
  <c r="BS5" i="15"/>
  <c r="AF5" i="15"/>
  <c r="BS91" i="15"/>
  <c r="S91" i="15"/>
  <c r="BF91" i="15"/>
  <c r="AF91" i="15"/>
  <c r="AS91" i="15"/>
  <c r="BF52" i="15"/>
  <c r="S52" i="15"/>
  <c r="AF52" i="15"/>
  <c r="BS52" i="15"/>
  <c r="AS52" i="15"/>
  <c r="BF36" i="15"/>
  <c r="AF36" i="15"/>
  <c r="AS36" i="15"/>
  <c r="S36" i="15"/>
  <c r="BS36" i="15"/>
  <c r="CF36" i="15"/>
  <c r="CF94" i="15"/>
  <c r="AF94" i="15"/>
  <c r="BF94" i="15"/>
  <c r="AS94" i="15"/>
  <c r="S94" i="15"/>
  <c r="BS94" i="15"/>
  <c r="CF35" i="15"/>
  <c r="AF35" i="15"/>
  <c r="AS35" i="15"/>
  <c r="BS35" i="15"/>
  <c r="BF35" i="15"/>
  <c r="S35" i="15"/>
  <c r="CF103" i="15"/>
  <c r="AF103" i="15"/>
  <c r="S103" i="15"/>
  <c r="BF103" i="15"/>
  <c r="BS103" i="15"/>
  <c r="AS103" i="15"/>
  <c r="CF51" i="15"/>
  <c r="AF51" i="15"/>
  <c r="AS51" i="15"/>
  <c r="BS51" i="15"/>
  <c r="BF51" i="15"/>
  <c r="S51" i="15"/>
  <c r="BF105" i="15"/>
  <c r="CF105" i="15"/>
  <c r="S105" i="15"/>
  <c r="AF105" i="15"/>
  <c r="BS105" i="15"/>
  <c r="AS105" i="15"/>
  <c r="CF14" i="15"/>
  <c r="AF14" i="15"/>
  <c r="BF14" i="15"/>
  <c r="AS14" i="15"/>
  <c r="BS14" i="15"/>
  <c r="S14" i="15"/>
  <c r="CF70" i="15"/>
  <c r="AF70" i="15"/>
  <c r="S70" i="15"/>
  <c r="AS70" i="15"/>
  <c r="BF70" i="15"/>
  <c r="BS70" i="15"/>
  <c r="AS4" i="15"/>
  <c r="BF4" i="15"/>
  <c r="S4" i="15"/>
  <c r="AF4" i="15"/>
  <c r="BS4" i="15"/>
  <c r="CF4" i="15"/>
  <c r="BF32" i="15"/>
  <c r="AS32" i="15"/>
  <c r="CF32" i="15"/>
  <c r="BS32" i="15"/>
  <c r="S32" i="15"/>
  <c r="AF32" i="15"/>
  <c r="BF64" i="15"/>
  <c r="AS64" i="15"/>
  <c r="CF64" i="15"/>
  <c r="BS64" i="15"/>
  <c r="S64" i="15"/>
  <c r="AF64" i="15"/>
  <c r="CF90" i="15"/>
  <c r="AF90" i="15"/>
  <c r="BS90" i="15"/>
  <c r="S90" i="15"/>
  <c r="BF90" i="15"/>
  <c r="AS90" i="15"/>
  <c r="CF11" i="15"/>
  <c r="BS11" i="15"/>
  <c r="S11" i="15"/>
  <c r="AF11" i="15"/>
  <c r="AS11" i="15"/>
  <c r="BF11" i="15"/>
  <c r="BF53" i="15"/>
  <c r="AF53" i="15"/>
  <c r="CF53" i="15"/>
  <c r="BS53" i="15"/>
  <c r="AS53" i="15"/>
  <c r="S53" i="15"/>
  <c r="BF97" i="15"/>
  <c r="AS97" i="15"/>
  <c r="BS97" i="15"/>
  <c r="S97" i="15"/>
  <c r="CF97" i="15"/>
  <c r="AF97" i="15"/>
  <c r="AF55" i="15"/>
  <c r="BS55" i="15"/>
  <c r="AS55" i="15"/>
  <c r="S55" i="15"/>
  <c r="BF55" i="15"/>
  <c r="AF22" i="15"/>
  <c r="BS22" i="15"/>
  <c r="AS22" i="15"/>
  <c r="BF22" i="15"/>
  <c r="S22" i="15"/>
  <c r="AS76" i="15"/>
  <c r="BF76" i="15"/>
  <c r="S76" i="15"/>
  <c r="BS76" i="15"/>
  <c r="AF76" i="15"/>
  <c r="AS108" i="15"/>
  <c r="BS108" i="15"/>
  <c r="BF108" i="15"/>
  <c r="S108" i="15"/>
  <c r="AF108" i="15"/>
  <c r="BF60" i="15"/>
  <c r="AS60" i="15"/>
  <c r="AF60" i="15"/>
  <c r="BS60" i="15"/>
  <c r="S60" i="15"/>
  <c r="BS118" i="15"/>
  <c r="S118" i="15"/>
  <c r="AF118" i="15"/>
  <c r="AS118" i="15"/>
  <c r="BF118" i="15"/>
  <c r="BF45" i="15"/>
  <c r="AS45" i="15"/>
  <c r="BS45" i="15"/>
  <c r="S45" i="15"/>
  <c r="AF45" i="15"/>
  <c r="BS99" i="15"/>
  <c r="S99" i="15"/>
  <c r="AS99" i="15"/>
  <c r="AF99" i="15"/>
  <c r="BF99" i="15"/>
  <c r="BF29" i="15"/>
  <c r="AS29" i="15"/>
  <c r="AF29" i="15"/>
  <c r="BS29" i="15"/>
  <c r="S29" i="15"/>
  <c r="BF41" i="15"/>
  <c r="BS41" i="15"/>
  <c r="AF41" i="15"/>
  <c r="S41" i="15"/>
  <c r="AS41" i="15"/>
  <c r="BS79" i="15"/>
  <c r="S79" i="15"/>
  <c r="AS79" i="15"/>
  <c r="BF79" i="15"/>
  <c r="AF79" i="15"/>
  <c r="AS101" i="15"/>
  <c r="AF101" i="15"/>
  <c r="S101" i="15"/>
  <c r="BF101" i="15"/>
  <c r="BS101" i="15"/>
  <c r="AF18" i="15"/>
  <c r="S18" i="15"/>
  <c r="BF18" i="15"/>
  <c r="BS18" i="15"/>
  <c r="AS18" i="15"/>
  <c r="BS86" i="15"/>
  <c r="S86" i="15"/>
  <c r="BF86" i="15"/>
  <c r="AS86" i="15"/>
  <c r="AF86" i="15"/>
  <c r="CF54" i="15"/>
  <c r="AF54" i="15"/>
  <c r="S54" i="15"/>
  <c r="BS54" i="15"/>
  <c r="AS54" i="15"/>
  <c r="BF54" i="15"/>
  <c r="BF109" i="15"/>
  <c r="BS109" i="15"/>
  <c r="AS109" i="15"/>
  <c r="S109" i="15"/>
  <c r="AF109" i="15"/>
  <c r="CF109" i="15"/>
  <c r="BF44" i="15"/>
  <c r="BS44" i="15"/>
  <c r="S44" i="15"/>
  <c r="CF44" i="15"/>
  <c r="AS44" i="15"/>
  <c r="AF44" i="15"/>
  <c r="BF40" i="15"/>
  <c r="CF40" i="15"/>
  <c r="S40" i="15"/>
  <c r="BS40" i="15"/>
  <c r="AS40" i="15"/>
  <c r="AF40" i="15"/>
  <c r="CF19" i="15"/>
  <c r="AF19" i="15"/>
  <c r="AS19" i="15"/>
  <c r="BS19" i="15"/>
  <c r="BF19" i="15"/>
  <c r="S19" i="15"/>
  <c r="BS95" i="15"/>
  <c r="S95" i="15"/>
  <c r="AS95" i="15"/>
  <c r="AF95" i="15"/>
  <c r="BF95" i="15"/>
  <c r="AF50" i="15"/>
  <c r="S50" i="15"/>
  <c r="BF50" i="15"/>
  <c r="BS50" i="15"/>
  <c r="AS50" i="15"/>
  <c r="BS71" i="15"/>
  <c r="S71" i="15"/>
  <c r="AS71" i="15"/>
  <c r="BF71" i="15"/>
  <c r="AF71" i="15"/>
  <c r="BF65" i="15"/>
  <c r="AF65" i="15"/>
  <c r="S65" i="15"/>
  <c r="BS65" i="15"/>
  <c r="AS65" i="15"/>
  <c r="CF42" i="15"/>
  <c r="AF42" i="15"/>
  <c r="BS42" i="15"/>
  <c r="AS42" i="15"/>
  <c r="S42" i="15"/>
  <c r="BF42" i="15"/>
  <c r="CF114" i="15"/>
  <c r="AF114" i="15"/>
  <c r="AS114" i="15"/>
  <c r="BF114" i="15"/>
  <c r="BS114" i="15"/>
  <c r="S114" i="15"/>
  <c r="BF49" i="15"/>
  <c r="AS49" i="15"/>
  <c r="BS49" i="15"/>
  <c r="AF49" i="15"/>
  <c r="CF49" i="15"/>
  <c r="S49" i="15"/>
  <c r="CF107" i="15"/>
  <c r="AF107" i="15"/>
  <c r="BS107" i="15"/>
  <c r="AS107" i="15"/>
  <c r="BF107" i="15"/>
  <c r="S107" i="15"/>
  <c r="CF59" i="15"/>
  <c r="AF59" i="15"/>
  <c r="BS59" i="15"/>
  <c r="AS59" i="15"/>
  <c r="S59" i="15"/>
  <c r="BF59" i="15"/>
  <c r="BF113" i="15"/>
  <c r="AS113" i="15"/>
  <c r="CF113" i="15"/>
  <c r="AF113" i="15"/>
  <c r="BS113" i="15"/>
  <c r="S113" i="15"/>
  <c r="BF16" i="15"/>
  <c r="AS16" i="15"/>
  <c r="BS16" i="15"/>
  <c r="S16" i="15"/>
  <c r="AF16" i="15"/>
  <c r="CF16" i="15"/>
  <c r="CF74" i="15"/>
  <c r="AF74" i="15"/>
  <c r="BS74" i="15"/>
  <c r="BF74" i="15"/>
  <c r="AS74" i="15"/>
  <c r="S74" i="15"/>
  <c r="BF24" i="15"/>
  <c r="CF24" i="15"/>
  <c r="S24" i="15"/>
  <c r="AF24" i="15"/>
  <c r="AS24" i="15"/>
  <c r="BS24" i="15"/>
  <c r="CF38" i="15"/>
  <c r="AF38" i="15"/>
  <c r="S38" i="15"/>
  <c r="BF38" i="15"/>
  <c r="BS38" i="15"/>
  <c r="AS38" i="15"/>
  <c r="CF66" i="15"/>
  <c r="AF66" i="15"/>
  <c r="AS66" i="15"/>
  <c r="BS66" i="15"/>
  <c r="BF66" i="15"/>
  <c r="S66" i="15"/>
  <c r="BF92" i="15"/>
  <c r="BS92" i="15"/>
  <c r="AF92" i="15"/>
  <c r="CF92" i="15"/>
  <c r="S92" i="15"/>
  <c r="AS92" i="15"/>
  <c r="BF13" i="15"/>
  <c r="BS13" i="15"/>
  <c r="AF13" i="15"/>
  <c r="S13" i="15"/>
  <c r="CF13" i="15"/>
  <c r="AS13" i="15"/>
  <c r="BF73" i="15"/>
  <c r="CF73" i="15"/>
  <c r="S73" i="15"/>
  <c r="AS73" i="15"/>
  <c r="AF73" i="15"/>
  <c r="BS73" i="15"/>
  <c r="BF117" i="15"/>
  <c r="AF117" i="15"/>
  <c r="S117" i="15"/>
  <c r="BS117" i="15"/>
  <c r="CF117" i="15"/>
  <c r="AS117" i="15"/>
  <c r="AF63" i="15"/>
  <c r="AS63" i="15"/>
  <c r="BF63" i="15"/>
  <c r="BS63" i="15"/>
  <c r="S63" i="15"/>
  <c r="AF26" i="15"/>
  <c r="BF26" i="15"/>
  <c r="S26" i="15"/>
  <c r="BS26" i="15"/>
  <c r="AS26" i="15"/>
  <c r="AS84" i="15"/>
  <c r="S84" i="15"/>
  <c r="BF84" i="15"/>
  <c r="BS84" i="15"/>
  <c r="AF84" i="15"/>
  <c r="BF20" i="15"/>
  <c r="S20" i="15"/>
  <c r="BS20" i="15"/>
  <c r="AF20" i="15"/>
  <c r="AS20" i="15"/>
  <c r="AS80" i="15"/>
  <c r="AF80" i="15"/>
  <c r="S80" i="15"/>
  <c r="BF80" i="15"/>
  <c r="BS80" i="15"/>
  <c r="BF9" i="15"/>
  <c r="BS9" i="15"/>
  <c r="AF9" i="15"/>
  <c r="AS9" i="15"/>
  <c r="S9" i="15"/>
  <c r="AS69" i="15"/>
  <c r="S69" i="15"/>
  <c r="AF69" i="15"/>
  <c r="BS69" i="15"/>
  <c r="BF69" i="15"/>
  <c r="BS111" i="15"/>
  <c r="S111" i="15"/>
  <c r="BF111" i="15"/>
  <c r="AS111" i="15"/>
  <c r="AF111" i="15"/>
  <c r="AF31" i="15"/>
  <c r="AS31" i="15"/>
  <c r="BF31" i="15"/>
  <c r="S31" i="15"/>
  <c r="BS31" i="15"/>
  <c r="BF57" i="15"/>
  <c r="BS57" i="15"/>
  <c r="AS57" i="15"/>
  <c r="S57" i="15"/>
  <c r="AF57" i="15"/>
  <c r="BS83" i="15"/>
  <c r="S83" i="15"/>
  <c r="AF83" i="15"/>
  <c r="AS83" i="15"/>
  <c r="BF83" i="15"/>
  <c r="AF6" i="15"/>
  <c r="BS6" i="15"/>
  <c r="BF6" i="15"/>
  <c r="S6" i="15"/>
  <c r="AS6" i="15"/>
  <c r="AF46" i="15"/>
  <c r="AS46" i="15"/>
  <c r="BS46" i="15"/>
  <c r="S46" i="15"/>
  <c r="BF46" i="15"/>
  <c r="AS88" i="15"/>
  <c r="BS88" i="15"/>
  <c r="AF88" i="15"/>
  <c r="S88" i="15"/>
  <c r="BF88" i="15"/>
  <c r="BJ124" i="14"/>
  <c r="BJ123" i="14"/>
  <c r="H117" i="16" l="1"/>
  <c r="H97" i="16"/>
  <c r="H89" i="16"/>
  <c r="H87" i="16"/>
  <c r="H73" i="16"/>
  <c r="H53" i="16"/>
  <c r="H47" i="16"/>
  <c r="H19" i="16"/>
  <c r="H13" i="16"/>
  <c r="H11" i="16"/>
  <c r="H7" i="16"/>
  <c r="H116" i="16"/>
  <c r="H96" i="16"/>
  <c r="H88" i="16"/>
  <c r="H86" i="16"/>
  <c r="H72" i="16"/>
  <c r="H52" i="16"/>
  <c r="H46" i="16"/>
  <c r="H18" i="16"/>
  <c r="H12" i="16"/>
  <c r="H10" i="16"/>
  <c r="H6" i="16"/>
  <c r="H101" i="16"/>
  <c r="H93" i="16"/>
  <c r="H91" i="16"/>
  <c r="H83" i="16"/>
  <c r="H79" i="16"/>
  <c r="H67" i="16"/>
  <c r="H65" i="16"/>
  <c r="H57" i="16"/>
  <c r="H41" i="16"/>
  <c r="H39" i="16"/>
  <c r="H33" i="16"/>
  <c r="H31" i="16"/>
  <c r="H29" i="16"/>
  <c r="H25" i="16"/>
  <c r="H5" i="16"/>
  <c r="H100" i="16"/>
  <c r="H92" i="16"/>
  <c r="H90" i="16"/>
  <c r="H82" i="16"/>
  <c r="H78" i="16"/>
  <c r="H66" i="16"/>
  <c r="H64" i="16"/>
  <c r="H56" i="16"/>
  <c r="H40" i="16"/>
  <c r="H38" i="16"/>
  <c r="H32" i="16"/>
  <c r="H30" i="16"/>
  <c r="H28" i="16"/>
  <c r="H24" i="16"/>
  <c r="H4" i="16"/>
  <c r="H111" i="16"/>
  <c r="H99" i="16"/>
  <c r="H75" i="16"/>
  <c r="H71" i="16"/>
  <c r="H69" i="16"/>
  <c r="H45" i="16"/>
  <c r="H17" i="16"/>
  <c r="H15" i="16"/>
  <c r="H9" i="16"/>
  <c r="H110" i="16"/>
  <c r="H98" i="16"/>
  <c r="H74" i="16"/>
  <c r="H70" i="16"/>
  <c r="H68" i="16"/>
  <c r="H44" i="16"/>
  <c r="H16" i="16"/>
  <c r="H14" i="16"/>
  <c r="H8" i="16"/>
  <c r="H119" i="16"/>
  <c r="H113" i="16"/>
  <c r="H105" i="16"/>
  <c r="H81" i="16"/>
  <c r="H61" i="16"/>
  <c r="H59" i="16"/>
  <c r="H51" i="16"/>
  <c r="H21" i="16"/>
  <c r="H118" i="16"/>
  <c r="H112" i="16"/>
  <c r="H104" i="16"/>
  <c r="H80" i="16"/>
  <c r="H60" i="16"/>
  <c r="H58" i="16"/>
  <c r="H50" i="16"/>
  <c r="H20" i="16"/>
  <c r="H109" i="16"/>
  <c r="H107" i="16"/>
  <c r="H103" i="16"/>
  <c r="H85" i="16"/>
  <c r="H77" i="16"/>
  <c r="H49" i="16"/>
  <c r="H35" i="16"/>
  <c r="H27" i="16"/>
  <c r="H23" i="16"/>
  <c r="H108" i="16"/>
  <c r="H106" i="16"/>
  <c r="H102" i="16"/>
  <c r="H84" i="16"/>
  <c r="H76" i="16"/>
  <c r="H48" i="16"/>
  <c r="H34" i="16"/>
  <c r="H26" i="16"/>
  <c r="H22" i="16"/>
  <c r="H115" i="16"/>
  <c r="H95" i="16"/>
  <c r="H63" i="16"/>
  <c r="H55" i="16"/>
  <c r="H43" i="16"/>
  <c r="H37" i="16"/>
  <c r="H114" i="16"/>
  <c r="H94" i="16"/>
  <c r="H62" i="16"/>
  <c r="H54" i="16"/>
  <c r="H42" i="16"/>
  <c r="H36" i="16"/>
  <c r="A4" i="14" l="1"/>
  <c r="A5" i="14"/>
  <c r="A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7" i="16"/>
  <c r="A97" i="16"/>
  <c r="A89" i="16"/>
  <c r="A87" i="16"/>
  <c r="A73" i="16"/>
  <c r="A53" i="16"/>
  <c r="A47" i="16"/>
  <c r="A19" i="16"/>
  <c r="A13" i="16"/>
  <c r="A11" i="16"/>
  <c r="A7" i="16"/>
  <c r="A116" i="16"/>
  <c r="A96" i="16"/>
  <c r="A88" i="16"/>
  <c r="A86" i="16"/>
  <c r="A72" i="16"/>
  <c r="A52" i="16"/>
  <c r="A46" i="16"/>
  <c r="A18" i="16"/>
  <c r="A12" i="16"/>
  <c r="A10" i="16"/>
  <c r="A6" i="16"/>
  <c r="A101" i="16"/>
  <c r="A93" i="16"/>
  <c r="A91" i="16"/>
  <c r="A83" i="16"/>
  <c r="A79" i="16"/>
  <c r="A67" i="16"/>
  <c r="A65" i="16"/>
  <c r="A57" i="16"/>
  <c r="A41" i="16"/>
  <c r="A39" i="16"/>
  <c r="A33" i="16"/>
  <c r="A31" i="16"/>
  <c r="A29" i="16"/>
  <c r="A25" i="16"/>
  <c r="A5" i="16"/>
  <c r="A100" i="16"/>
  <c r="A92" i="16"/>
  <c r="A90" i="16"/>
  <c r="A82" i="16"/>
  <c r="A78" i="16"/>
  <c r="A66" i="16"/>
  <c r="A64" i="16"/>
  <c r="A56" i="16"/>
  <c r="A40" i="16"/>
  <c r="A38" i="16"/>
  <c r="A32" i="16"/>
  <c r="A30" i="16"/>
  <c r="A28" i="16"/>
  <c r="A24" i="16"/>
  <c r="A4" i="16"/>
  <c r="A111" i="16"/>
  <c r="A99" i="16"/>
  <c r="A75" i="16"/>
  <c r="A71" i="16"/>
  <c r="A69" i="16"/>
  <c r="A45" i="16"/>
  <c r="A17" i="16"/>
  <c r="A15" i="16"/>
  <c r="A9" i="16"/>
  <c r="A110" i="16"/>
  <c r="A98" i="16"/>
  <c r="A74" i="16"/>
  <c r="A70" i="16"/>
  <c r="A68" i="16"/>
  <c r="A44" i="16"/>
  <c r="A16" i="16"/>
  <c r="A14" i="16"/>
  <c r="A8" i="16"/>
  <c r="A119" i="16"/>
  <c r="A113" i="16"/>
  <c r="A105" i="16"/>
  <c r="A81" i="16"/>
  <c r="A61" i="16"/>
  <c r="A59" i="16"/>
  <c r="A51" i="16"/>
  <c r="A21" i="16"/>
  <c r="A118" i="16"/>
  <c r="A112" i="16"/>
  <c r="A104" i="16"/>
  <c r="A80" i="16"/>
  <c r="A60" i="16"/>
  <c r="A58" i="16"/>
  <c r="A50" i="16"/>
  <c r="A20" i="16"/>
  <c r="A109" i="16"/>
  <c r="A107" i="16"/>
  <c r="A103" i="16"/>
  <c r="A85" i="16"/>
  <c r="A77" i="16"/>
  <c r="A49" i="16"/>
  <c r="A35" i="16"/>
  <c r="A27" i="16"/>
  <c r="A23" i="16"/>
  <c r="A108" i="16"/>
  <c r="A106" i="16"/>
  <c r="A102" i="16"/>
  <c r="A84" i="16"/>
  <c r="A76" i="16"/>
  <c r="A48" i="16"/>
  <c r="A34" i="16"/>
  <c r="A26" i="16"/>
  <c r="A22" i="16"/>
  <c r="A115" i="16"/>
  <c r="A95" i="16"/>
  <c r="A63" i="16"/>
  <c r="A55" i="16"/>
  <c r="A43" i="16"/>
  <c r="A37" i="16"/>
  <c r="A114" i="16"/>
  <c r="A94" i="16"/>
  <c r="A62" i="16"/>
  <c r="A54" i="16"/>
  <c r="A42" i="16"/>
  <c r="A36" i="16"/>
  <c r="CH114" i="16" l="1"/>
  <c r="CF114" i="16"/>
  <c r="CG114" i="16"/>
  <c r="CI114" i="16"/>
  <c r="CJ114" i="16"/>
  <c r="CE114" i="16"/>
  <c r="CH84" i="16"/>
  <c r="CG84" i="16"/>
  <c r="CE84" i="16"/>
  <c r="CJ84" i="16"/>
  <c r="CI84" i="16"/>
  <c r="CF84" i="16"/>
  <c r="CF77" i="16"/>
  <c r="CJ77" i="16"/>
  <c r="CG77" i="16"/>
  <c r="CI77" i="16"/>
  <c r="CH77" i="16"/>
  <c r="CE77" i="16"/>
  <c r="CH118" i="16"/>
  <c r="CI118" i="16"/>
  <c r="CE118" i="16"/>
  <c r="CJ118" i="16"/>
  <c r="CF118" i="16"/>
  <c r="CG118" i="16"/>
  <c r="CF119" i="16"/>
  <c r="CJ119" i="16"/>
  <c r="CH119" i="16"/>
  <c r="CI119" i="16"/>
  <c r="CE119" i="16"/>
  <c r="CG119" i="16"/>
  <c r="CE17" i="16"/>
  <c r="CI17" i="16"/>
  <c r="CH17" i="16"/>
  <c r="CJ17" i="16"/>
  <c r="CF17" i="16"/>
  <c r="CG17" i="16"/>
  <c r="CG38" i="16"/>
  <c r="CE38" i="16"/>
  <c r="CJ38" i="16"/>
  <c r="CF38" i="16"/>
  <c r="CH38" i="16"/>
  <c r="CI38" i="16"/>
  <c r="CH92" i="16"/>
  <c r="CE92" i="16"/>
  <c r="CJ92" i="16"/>
  <c r="CF92" i="16"/>
  <c r="CG92" i="16"/>
  <c r="CI92" i="16"/>
  <c r="CF101" i="16"/>
  <c r="CJ101" i="16"/>
  <c r="CI101" i="16"/>
  <c r="CG101" i="16"/>
  <c r="CH101" i="16"/>
  <c r="CE101" i="16"/>
  <c r="CE7" i="16"/>
  <c r="CI7" i="16"/>
  <c r="CJ7" i="16"/>
  <c r="CF7" i="16"/>
  <c r="CG7" i="16"/>
  <c r="CH7" i="16"/>
  <c r="CG54" i="16"/>
  <c r="CE54" i="16"/>
  <c r="CJ54" i="16"/>
  <c r="CF54" i="16"/>
  <c r="CH54" i="16"/>
  <c r="CI54" i="16"/>
  <c r="CF95" i="16"/>
  <c r="CJ95" i="16"/>
  <c r="CH95" i="16"/>
  <c r="CG95" i="16"/>
  <c r="CI95" i="16"/>
  <c r="CE95" i="16"/>
  <c r="CE43" i="16"/>
  <c r="CI43" i="16"/>
  <c r="CG43" i="16"/>
  <c r="CH43" i="16"/>
  <c r="CJ43" i="16"/>
  <c r="CF43" i="16"/>
  <c r="CF115" i="16"/>
  <c r="CJ115" i="16"/>
  <c r="CE115" i="16"/>
  <c r="CG115" i="16"/>
  <c r="CH115" i="16"/>
  <c r="CI115" i="16"/>
  <c r="CG48" i="16"/>
  <c r="CI48" i="16"/>
  <c r="CE48" i="16"/>
  <c r="CJ48" i="16"/>
  <c r="CF48" i="16"/>
  <c r="CH48" i="16"/>
  <c r="CH106" i="16"/>
  <c r="CF106" i="16"/>
  <c r="CE106" i="16"/>
  <c r="CG106" i="16"/>
  <c r="CI106" i="16"/>
  <c r="CJ106" i="16"/>
  <c r="CE35" i="16"/>
  <c r="CI35" i="16"/>
  <c r="CG35" i="16"/>
  <c r="CH35" i="16"/>
  <c r="CJ35" i="16"/>
  <c r="CF35" i="16"/>
  <c r="CF103" i="16"/>
  <c r="CJ103" i="16"/>
  <c r="CH103" i="16"/>
  <c r="CI103" i="16"/>
  <c r="CE103" i="16"/>
  <c r="CG103" i="16"/>
  <c r="CG50" i="16"/>
  <c r="CH50" i="16"/>
  <c r="CI50" i="16"/>
  <c r="CE50" i="16"/>
  <c r="CJ50" i="16"/>
  <c r="CF50" i="16"/>
  <c r="CH104" i="16"/>
  <c r="CG104" i="16"/>
  <c r="CJ104" i="16"/>
  <c r="CE104" i="16"/>
  <c r="CF104" i="16"/>
  <c r="CI104" i="16"/>
  <c r="CE51" i="16"/>
  <c r="CI51" i="16"/>
  <c r="CG51" i="16"/>
  <c r="CH51" i="16"/>
  <c r="CJ51" i="16"/>
  <c r="CF51" i="16"/>
  <c r="CF105" i="16"/>
  <c r="CJ105" i="16"/>
  <c r="CG105" i="16"/>
  <c r="CE105" i="16"/>
  <c r="CH105" i="16"/>
  <c r="CI105" i="16"/>
  <c r="CG14" i="16"/>
  <c r="CE14" i="16"/>
  <c r="CJ14" i="16"/>
  <c r="CF14" i="16"/>
  <c r="CH14" i="16"/>
  <c r="CI14" i="16"/>
  <c r="CH70" i="16"/>
  <c r="CE70" i="16"/>
  <c r="CI70" i="16"/>
  <c r="CF70" i="16"/>
  <c r="CJ70" i="16"/>
  <c r="CG70" i="16"/>
  <c r="CE9" i="16"/>
  <c r="CI9" i="16"/>
  <c r="CH9" i="16"/>
  <c r="CJ9" i="16"/>
  <c r="CF9" i="16"/>
  <c r="CG9" i="16"/>
  <c r="CF69" i="16"/>
  <c r="CJ69" i="16"/>
  <c r="CG69" i="16"/>
  <c r="CH69" i="16"/>
  <c r="CE69" i="16"/>
  <c r="CI69" i="16"/>
  <c r="CF111" i="16"/>
  <c r="CJ111" i="16"/>
  <c r="CH111" i="16"/>
  <c r="CE111" i="16"/>
  <c r="CG111" i="16"/>
  <c r="CI111" i="16"/>
  <c r="CG30" i="16"/>
  <c r="CE30" i="16"/>
  <c r="CJ30" i="16"/>
  <c r="CF30" i="16"/>
  <c r="CH30" i="16"/>
  <c r="CI30" i="16"/>
  <c r="CG56" i="16"/>
  <c r="CI56" i="16"/>
  <c r="CE56" i="16"/>
  <c r="CJ56" i="16"/>
  <c r="CF56" i="16"/>
  <c r="CH56" i="16"/>
  <c r="CH82" i="16"/>
  <c r="CI82" i="16"/>
  <c r="CF82" i="16"/>
  <c r="CJ82" i="16"/>
  <c r="CE82" i="16"/>
  <c r="CG82" i="16"/>
  <c r="CE5" i="16"/>
  <c r="CI5" i="16"/>
  <c r="CF5" i="16"/>
  <c r="CG5" i="16"/>
  <c r="CH5" i="16"/>
  <c r="CJ5" i="16"/>
  <c r="CE33" i="16"/>
  <c r="CI33" i="16"/>
  <c r="CH33" i="16"/>
  <c r="CJ33" i="16"/>
  <c r="CF33" i="16"/>
  <c r="CG33" i="16"/>
  <c r="CF65" i="16"/>
  <c r="CJ65" i="16"/>
  <c r="CG65" i="16"/>
  <c r="CH65" i="16"/>
  <c r="CE65" i="16"/>
  <c r="CI65" i="16"/>
  <c r="CF91" i="16"/>
  <c r="CJ91" i="16"/>
  <c r="CH91" i="16"/>
  <c r="CE91" i="16"/>
  <c r="CI91" i="16"/>
  <c r="CG91" i="16"/>
  <c r="CG10" i="16"/>
  <c r="CH10" i="16"/>
  <c r="CI10" i="16"/>
  <c r="CJ10" i="16"/>
  <c r="CE10" i="16"/>
  <c r="CF10" i="16"/>
  <c r="CG52" i="16"/>
  <c r="CF52" i="16"/>
  <c r="CH52" i="16"/>
  <c r="CI52" i="16"/>
  <c r="CE52" i="16"/>
  <c r="CJ52" i="16"/>
  <c r="CH96" i="16"/>
  <c r="CG96" i="16"/>
  <c r="CI96" i="16"/>
  <c r="CJ96" i="16"/>
  <c r="CE96" i="16"/>
  <c r="CF96" i="16"/>
  <c r="CE13" i="16"/>
  <c r="CI13" i="16"/>
  <c r="CF13" i="16"/>
  <c r="CG13" i="16"/>
  <c r="CH13" i="16"/>
  <c r="CJ13" i="16"/>
  <c r="CF73" i="16"/>
  <c r="CJ73" i="16"/>
  <c r="CG73" i="16"/>
  <c r="CH73" i="16"/>
  <c r="CE73" i="16"/>
  <c r="CI73" i="16"/>
  <c r="CF117" i="16"/>
  <c r="CJ117" i="16"/>
  <c r="CI117" i="16"/>
  <c r="CE117" i="16"/>
  <c r="CG117" i="16"/>
  <c r="CH117" i="16"/>
  <c r="W42" i="16"/>
  <c r="CG42" i="16"/>
  <c r="CH42" i="16"/>
  <c r="CI42" i="16"/>
  <c r="CJ42" i="16"/>
  <c r="CE42" i="16"/>
  <c r="CF42" i="16"/>
  <c r="CF63" i="16"/>
  <c r="CJ63" i="16"/>
  <c r="CG63" i="16"/>
  <c r="CH63" i="16"/>
  <c r="CE63" i="16"/>
  <c r="CI63" i="16"/>
  <c r="CE23" i="16"/>
  <c r="CI23" i="16"/>
  <c r="CJ23" i="16"/>
  <c r="CF23" i="16"/>
  <c r="CG23" i="16"/>
  <c r="CH23" i="16"/>
  <c r="CF109" i="16"/>
  <c r="CJ109" i="16"/>
  <c r="CI109" i="16"/>
  <c r="CH109" i="16"/>
  <c r="CE109" i="16"/>
  <c r="CG109" i="16"/>
  <c r="CE61" i="16"/>
  <c r="CF61" i="16"/>
  <c r="CJ61" i="16"/>
  <c r="CG61" i="16"/>
  <c r="CH61" i="16"/>
  <c r="CI61" i="16"/>
  <c r="CH98" i="16"/>
  <c r="CF98" i="16"/>
  <c r="CJ98" i="16"/>
  <c r="CE98" i="16"/>
  <c r="CG98" i="16"/>
  <c r="CI98" i="16"/>
  <c r="CF75" i="16"/>
  <c r="CJ75" i="16"/>
  <c r="CG75" i="16"/>
  <c r="CH75" i="16"/>
  <c r="CI75" i="16"/>
  <c r="CE75" i="16"/>
  <c r="CH66" i="16"/>
  <c r="CE66" i="16"/>
  <c r="CI66" i="16"/>
  <c r="CF66" i="16"/>
  <c r="CJ66" i="16"/>
  <c r="CG66" i="16"/>
  <c r="CE29" i="16"/>
  <c r="CI29" i="16"/>
  <c r="CF29" i="16"/>
  <c r="CG29" i="16"/>
  <c r="CH29" i="16"/>
  <c r="CJ29" i="16"/>
  <c r="CF79" i="16"/>
  <c r="CJ79" i="16"/>
  <c r="CE79" i="16"/>
  <c r="CH79" i="16"/>
  <c r="CG79" i="16"/>
  <c r="CI79" i="16"/>
  <c r="CH86" i="16"/>
  <c r="CF86" i="16"/>
  <c r="CI86" i="16"/>
  <c r="CG86" i="16"/>
  <c r="CJ86" i="16"/>
  <c r="CE86" i="16"/>
  <c r="CF89" i="16"/>
  <c r="CJ89" i="16"/>
  <c r="CI89" i="16"/>
  <c r="CG89" i="16"/>
  <c r="CE89" i="16"/>
  <c r="CH89" i="16"/>
  <c r="CE37" i="16"/>
  <c r="CI37" i="16"/>
  <c r="CF37" i="16"/>
  <c r="CG37" i="16"/>
  <c r="CH37" i="16"/>
  <c r="CJ37" i="16"/>
  <c r="CG34" i="16"/>
  <c r="CH34" i="16"/>
  <c r="CI34" i="16"/>
  <c r="CE34" i="16"/>
  <c r="CJ34" i="16"/>
  <c r="CF34" i="16"/>
  <c r="CH62" i="16"/>
  <c r="CE62" i="16"/>
  <c r="CI62" i="16"/>
  <c r="CF62" i="16"/>
  <c r="CJ62" i="16"/>
  <c r="CG62" i="16"/>
  <c r="CG36" i="16"/>
  <c r="CF36" i="16"/>
  <c r="CH36" i="16"/>
  <c r="CI36" i="16"/>
  <c r="CE36" i="16"/>
  <c r="CJ36" i="16"/>
  <c r="CH94" i="16"/>
  <c r="CI94" i="16"/>
  <c r="CF94" i="16"/>
  <c r="CG94" i="16"/>
  <c r="CJ94" i="16"/>
  <c r="CE94" i="16"/>
  <c r="CE55" i="16"/>
  <c r="CI55" i="16"/>
  <c r="CJ55" i="16"/>
  <c r="CF55" i="16"/>
  <c r="CG55" i="16"/>
  <c r="CH55" i="16"/>
  <c r="CG22" i="16"/>
  <c r="CE22" i="16"/>
  <c r="CJ22" i="16"/>
  <c r="CF22" i="16"/>
  <c r="CH22" i="16"/>
  <c r="CI22" i="16"/>
  <c r="CH76" i="16"/>
  <c r="CG76" i="16"/>
  <c r="CE76" i="16"/>
  <c r="CJ76" i="16"/>
  <c r="CF76" i="16"/>
  <c r="CI76" i="16"/>
  <c r="CH108" i="16"/>
  <c r="CE108" i="16"/>
  <c r="CJ108" i="16"/>
  <c r="CG108" i="16"/>
  <c r="CI108" i="16"/>
  <c r="CF108" i="16"/>
  <c r="CE49" i="16"/>
  <c r="CI49" i="16"/>
  <c r="CH49" i="16"/>
  <c r="CJ49" i="16"/>
  <c r="CF49" i="16"/>
  <c r="CG49" i="16"/>
  <c r="CF107" i="16"/>
  <c r="CJ107" i="16"/>
  <c r="CE107" i="16"/>
  <c r="CG107" i="16"/>
  <c r="CH107" i="16"/>
  <c r="CI107" i="16"/>
  <c r="CG58" i="16"/>
  <c r="CH58" i="16"/>
  <c r="CI58" i="16"/>
  <c r="CJ58" i="16"/>
  <c r="CE58" i="16"/>
  <c r="CF58" i="16"/>
  <c r="CH112" i="16"/>
  <c r="CG112" i="16"/>
  <c r="CE112" i="16"/>
  <c r="CF112" i="16"/>
  <c r="CI112" i="16"/>
  <c r="CJ112" i="16"/>
  <c r="CE59" i="16"/>
  <c r="CI59" i="16"/>
  <c r="CG59" i="16"/>
  <c r="CH59" i="16"/>
  <c r="CJ59" i="16"/>
  <c r="CF59" i="16"/>
  <c r="CF113" i="16"/>
  <c r="CJ113" i="16"/>
  <c r="CG113" i="16"/>
  <c r="CE113" i="16"/>
  <c r="CH113" i="16"/>
  <c r="CI113" i="16"/>
  <c r="CG16" i="16"/>
  <c r="CI16" i="16"/>
  <c r="CE16" i="16"/>
  <c r="CJ16" i="16"/>
  <c r="CF16" i="16"/>
  <c r="CH16" i="16"/>
  <c r="CH74" i="16"/>
  <c r="CE74" i="16"/>
  <c r="CI74" i="16"/>
  <c r="CF74" i="16"/>
  <c r="CJ74" i="16"/>
  <c r="CG74" i="16"/>
  <c r="CE15" i="16"/>
  <c r="CI15" i="16"/>
  <c r="CJ15" i="16"/>
  <c r="CF15" i="16"/>
  <c r="CG15" i="16"/>
  <c r="CH15" i="16"/>
  <c r="CF71" i="16"/>
  <c r="CJ71" i="16"/>
  <c r="CG71" i="16"/>
  <c r="CH71" i="16"/>
  <c r="CE71" i="16"/>
  <c r="CI71" i="16"/>
  <c r="CI4" i="16"/>
  <c r="CH4" i="16"/>
  <c r="CJ4" i="16"/>
  <c r="CF4" i="16"/>
  <c r="CE4" i="16"/>
  <c r="CG4" i="16"/>
  <c r="CG32" i="16"/>
  <c r="CI32" i="16"/>
  <c r="CE32" i="16"/>
  <c r="CJ32" i="16"/>
  <c r="CF32" i="16"/>
  <c r="CH32" i="16"/>
  <c r="CH64" i="16"/>
  <c r="CE64" i="16"/>
  <c r="CI64" i="16"/>
  <c r="CJ64" i="16"/>
  <c r="CF64" i="16"/>
  <c r="CG64" i="16"/>
  <c r="CH90" i="16"/>
  <c r="CI90" i="16"/>
  <c r="CF90" i="16"/>
  <c r="CE90" i="16"/>
  <c r="CG90" i="16"/>
  <c r="CJ90" i="16"/>
  <c r="CE25" i="16"/>
  <c r="CI25" i="16"/>
  <c r="CH25" i="16"/>
  <c r="CJ25" i="16"/>
  <c r="CF25" i="16"/>
  <c r="CG25" i="16"/>
  <c r="CE39" i="16"/>
  <c r="CI39" i="16"/>
  <c r="CJ39" i="16"/>
  <c r="CF39" i="16"/>
  <c r="CG39" i="16"/>
  <c r="CH39" i="16"/>
  <c r="CF67" i="16"/>
  <c r="CJ67" i="16"/>
  <c r="CG67" i="16"/>
  <c r="CH67" i="16"/>
  <c r="CI67" i="16"/>
  <c r="CE67" i="16"/>
  <c r="CF93" i="16"/>
  <c r="CJ93" i="16"/>
  <c r="CI93" i="16"/>
  <c r="CE93" i="16"/>
  <c r="CG93" i="16"/>
  <c r="CH93" i="16"/>
  <c r="CG12" i="16"/>
  <c r="CF12" i="16"/>
  <c r="CH12" i="16"/>
  <c r="CI12" i="16"/>
  <c r="CJ12" i="16"/>
  <c r="CE12" i="16"/>
  <c r="CH72" i="16"/>
  <c r="CE72" i="16"/>
  <c r="CI72" i="16"/>
  <c r="CJ72" i="16"/>
  <c r="CF72" i="16"/>
  <c r="CG72" i="16"/>
  <c r="CH116" i="16"/>
  <c r="CE116" i="16"/>
  <c r="CJ116" i="16"/>
  <c r="CF116" i="16"/>
  <c r="CG116" i="16"/>
  <c r="CI116" i="16"/>
  <c r="CE19" i="16"/>
  <c r="CI19" i="16"/>
  <c r="CG19" i="16"/>
  <c r="CH19" i="16"/>
  <c r="CJ19" i="16"/>
  <c r="CF19" i="16"/>
  <c r="CF87" i="16"/>
  <c r="CJ87" i="16"/>
  <c r="CE87" i="16"/>
  <c r="CH87" i="16"/>
  <c r="CG87" i="16"/>
  <c r="CI87" i="16"/>
  <c r="CG26" i="16"/>
  <c r="CH26" i="16"/>
  <c r="CI26" i="16"/>
  <c r="CJ26" i="16"/>
  <c r="CE26" i="16"/>
  <c r="CF26" i="16"/>
  <c r="CG60" i="16"/>
  <c r="CF60" i="16"/>
  <c r="CH60" i="16"/>
  <c r="CI60" i="16"/>
  <c r="CE60" i="16"/>
  <c r="CJ60" i="16"/>
  <c r="CG44" i="16"/>
  <c r="CF44" i="16"/>
  <c r="CH44" i="16"/>
  <c r="CI44" i="16"/>
  <c r="CJ44" i="16"/>
  <c r="CE44" i="16"/>
  <c r="CG24" i="16"/>
  <c r="CI24" i="16"/>
  <c r="CE24" i="16"/>
  <c r="CJ24" i="16"/>
  <c r="CF24" i="16"/>
  <c r="CH24" i="16"/>
  <c r="CE41" i="16"/>
  <c r="CI41" i="16"/>
  <c r="CH41" i="16"/>
  <c r="CJ41" i="16"/>
  <c r="CF41" i="16"/>
  <c r="CG41" i="16"/>
  <c r="CG18" i="16"/>
  <c r="CH18" i="16"/>
  <c r="CI18" i="16"/>
  <c r="CE18" i="16"/>
  <c r="CJ18" i="16"/>
  <c r="CF18" i="16"/>
  <c r="CE47" i="16"/>
  <c r="CI47" i="16"/>
  <c r="CJ47" i="16"/>
  <c r="CF47" i="16"/>
  <c r="CG47" i="16"/>
  <c r="CH47" i="16"/>
  <c r="CH102" i="16"/>
  <c r="CI102" i="16"/>
  <c r="CG102" i="16"/>
  <c r="CJ102" i="16"/>
  <c r="CE102" i="16"/>
  <c r="CF102" i="16"/>
  <c r="CE27" i="16"/>
  <c r="CI27" i="16"/>
  <c r="CG27" i="16"/>
  <c r="CH27" i="16"/>
  <c r="CJ27" i="16"/>
  <c r="CF27" i="16"/>
  <c r="CF85" i="16"/>
  <c r="CJ85" i="16"/>
  <c r="CG85" i="16"/>
  <c r="CI85" i="16"/>
  <c r="CE85" i="16"/>
  <c r="CH85" i="16"/>
  <c r="CG20" i="16"/>
  <c r="CF20" i="16"/>
  <c r="CH20" i="16"/>
  <c r="CI20" i="16"/>
  <c r="CE20" i="16"/>
  <c r="CJ20" i="16"/>
  <c r="CH80" i="16"/>
  <c r="CE80" i="16"/>
  <c r="CJ80" i="16"/>
  <c r="CG80" i="16"/>
  <c r="CF80" i="16"/>
  <c r="CI80" i="16"/>
  <c r="CE21" i="16"/>
  <c r="CI21" i="16"/>
  <c r="CF21" i="16"/>
  <c r="CG21" i="16"/>
  <c r="CH21" i="16"/>
  <c r="CJ21" i="16"/>
  <c r="CF81" i="16"/>
  <c r="CJ81" i="16"/>
  <c r="CI81" i="16"/>
  <c r="CG81" i="16"/>
  <c r="CE81" i="16"/>
  <c r="CH81" i="16"/>
  <c r="CG8" i="16"/>
  <c r="CI8" i="16"/>
  <c r="CE8" i="16"/>
  <c r="CJ8" i="16"/>
  <c r="CF8" i="16"/>
  <c r="CH8" i="16"/>
  <c r="CH68" i="16"/>
  <c r="CE68" i="16"/>
  <c r="CI68" i="16"/>
  <c r="CJ68" i="16"/>
  <c r="CF68" i="16"/>
  <c r="CG68" i="16"/>
  <c r="CH110" i="16"/>
  <c r="CI110" i="16"/>
  <c r="CJ110" i="16"/>
  <c r="CE110" i="16"/>
  <c r="CF110" i="16"/>
  <c r="CG110" i="16"/>
  <c r="CE45" i="16"/>
  <c r="CI45" i="16"/>
  <c r="CF45" i="16"/>
  <c r="CG45" i="16"/>
  <c r="CH45" i="16"/>
  <c r="CJ45" i="16"/>
  <c r="CF99" i="16"/>
  <c r="CJ99" i="16"/>
  <c r="CE99" i="16"/>
  <c r="CG99" i="16"/>
  <c r="CH99" i="16"/>
  <c r="CI99" i="16"/>
  <c r="CG28" i="16"/>
  <c r="CF28" i="16"/>
  <c r="CH28" i="16"/>
  <c r="CI28" i="16"/>
  <c r="CE28" i="16"/>
  <c r="CJ28" i="16"/>
  <c r="CG40" i="16"/>
  <c r="CI40" i="16"/>
  <c r="CE40" i="16"/>
  <c r="CJ40" i="16"/>
  <c r="CF40" i="16"/>
  <c r="CH40" i="16"/>
  <c r="CH78" i="16"/>
  <c r="CF78" i="16"/>
  <c r="CI78" i="16"/>
  <c r="CE78" i="16"/>
  <c r="CG78" i="16"/>
  <c r="CJ78" i="16"/>
  <c r="CH100" i="16"/>
  <c r="CE100" i="16"/>
  <c r="CJ100" i="16"/>
  <c r="CF100" i="16"/>
  <c r="CG100" i="16"/>
  <c r="CI100" i="16"/>
  <c r="CE31" i="16"/>
  <c r="CI31" i="16"/>
  <c r="CJ31" i="16"/>
  <c r="CF31" i="16"/>
  <c r="CG31" i="16"/>
  <c r="CH31" i="16"/>
  <c r="CE57" i="16"/>
  <c r="CI57" i="16"/>
  <c r="CH57" i="16"/>
  <c r="CJ57" i="16"/>
  <c r="CF57" i="16"/>
  <c r="CG57" i="16"/>
  <c r="CF83" i="16"/>
  <c r="CJ83" i="16"/>
  <c r="CH83" i="16"/>
  <c r="CE83" i="16"/>
  <c r="CG83" i="16"/>
  <c r="CI83" i="16"/>
  <c r="CG6" i="16"/>
  <c r="CE6" i="16"/>
  <c r="CJ6" i="16"/>
  <c r="CF6" i="16"/>
  <c r="CH6" i="16"/>
  <c r="CI6" i="16"/>
  <c r="CG46" i="16"/>
  <c r="CE46" i="16"/>
  <c r="CJ46" i="16"/>
  <c r="CF46" i="16"/>
  <c r="CH46" i="16"/>
  <c r="CI46" i="16"/>
  <c r="CH88" i="16"/>
  <c r="CE88" i="16"/>
  <c r="CJ88" i="16"/>
  <c r="CG88" i="16"/>
  <c r="CF88" i="16"/>
  <c r="CI88" i="16"/>
  <c r="CE11" i="16"/>
  <c r="CI11" i="16"/>
  <c r="CG11" i="16"/>
  <c r="CH11" i="16"/>
  <c r="CJ11" i="16"/>
  <c r="CF11" i="16"/>
  <c r="CE53" i="16"/>
  <c r="CI53" i="16"/>
  <c r="CF53" i="16"/>
  <c r="CG53" i="16"/>
  <c r="CH53" i="16"/>
  <c r="CJ53" i="16"/>
  <c r="CF97" i="16"/>
  <c r="CJ97" i="16"/>
  <c r="CG97" i="16"/>
  <c r="CI97" i="16"/>
  <c r="CE97" i="16"/>
  <c r="CH97" i="16"/>
  <c r="AN111" i="16"/>
  <c r="W30" i="16"/>
  <c r="W96" i="16"/>
  <c r="AM13" i="16"/>
  <c r="W49" i="16"/>
  <c r="W71" i="16"/>
  <c r="AG72" i="16"/>
  <c r="AF87" i="16"/>
  <c r="AM18" i="16"/>
  <c r="AJ7" i="16"/>
  <c r="W89" i="16"/>
  <c r="AH116" i="16"/>
  <c r="AM54" i="16"/>
  <c r="AG100" i="16"/>
  <c r="AF31" i="16"/>
  <c r="AJ88" i="16"/>
  <c r="AL11" i="16"/>
  <c r="AH53" i="16"/>
  <c r="AN97" i="16"/>
  <c r="CN5" i="16"/>
  <c r="CR5" i="16"/>
  <c r="CV5" i="16"/>
  <c r="CN6" i="16"/>
  <c r="CR6" i="16"/>
  <c r="CV6" i="16"/>
  <c r="CN7" i="16"/>
  <c r="CR7" i="16"/>
  <c r="CV7" i="16"/>
  <c r="CN8" i="16"/>
  <c r="CR8" i="16"/>
  <c r="CV8" i="16"/>
  <c r="CN9" i="16"/>
  <c r="CR9" i="16"/>
  <c r="CV9" i="16"/>
  <c r="CN10" i="16"/>
  <c r="CR10" i="16"/>
  <c r="CV10" i="16"/>
  <c r="CN11" i="16"/>
  <c r="CR11" i="16"/>
  <c r="CV11" i="16"/>
  <c r="CN12" i="16"/>
  <c r="CR12" i="16"/>
  <c r="CV12" i="16"/>
  <c r="CN13" i="16"/>
  <c r="CR13" i="16"/>
  <c r="CV13" i="16"/>
  <c r="CN14" i="16"/>
  <c r="CR14" i="16"/>
  <c r="CV14" i="16"/>
  <c r="CN15" i="16"/>
  <c r="CR15" i="16"/>
  <c r="CV15" i="16"/>
  <c r="CN16" i="16"/>
  <c r="CR16" i="16"/>
  <c r="CV16" i="16"/>
  <c r="CN17" i="16"/>
  <c r="CR17" i="16"/>
  <c r="CV17" i="16"/>
  <c r="CN18" i="16"/>
  <c r="CR18" i="16"/>
  <c r="CV18" i="16"/>
  <c r="CN19" i="16"/>
  <c r="CR19" i="16"/>
  <c r="CV19" i="16"/>
  <c r="CN20" i="16"/>
  <c r="CR20" i="16"/>
  <c r="CV20" i="16"/>
  <c r="CN21" i="16"/>
  <c r="CR21" i="16"/>
  <c r="CV21" i="16"/>
  <c r="CN22" i="16"/>
  <c r="CR22" i="16"/>
  <c r="CV22" i="16"/>
  <c r="CN23" i="16"/>
  <c r="CR23" i="16"/>
  <c r="CV23" i="16"/>
  <c r="CN24" i="16"/>
  <c r="CR24" i="16"/>
  <c r="CV24" i="16"/>
  <c r="CN25" i="16"/>
  <c r="CR25" i="16"/>
  <c r="CV25" i="16"/>
  <c r="CN26" i="16"/>
  <c r="CR26" i="16"/>
  <c r="CV26" i="16"/>
  <c r="CN27" i="16"/>
  <c r="CR27" i="16"/>
  <c r="CV27" i="16"/>
  <c r="CN28" i="16"/>
  <c r="CR28" i="16"/>
  <c r="CV28" i="16"/>
  <c r="CN29" i="16"/>
  <c r="CR29" i="16"/>
  <c r="CV29" i="16"/>
  <c r="CN30" i="16"/>
  <c r="CR30" i="16"/>
  <c r="CV30" i="16"/>
  <c r="CN31" i="16"/>
  <c r="CR31" i="16"/>
  <c r="CV31" i="16"/>
  <c r="CN32" i="16"/>
  <c r="CR32" i="16"/>
  <c r="CV32" i="16"/>
  <c r="CN33" i="16"/>
  <c r="CR33" i="16"/>
  <c r="CV33" i="16"/>
  <c r="CN34" i="16"/>
  <c r="CR34" i="16"/>
  <c r="CV34" i="16"/>
  <c r="CK5" i="16"/>
  <c r="CO5" i="16"/>
  <c r="CS5" i="16"/>
  <c r="CK6" i="16"/>
  <c r="CO6" i="16"/>
  <c r="CS6" i="16"/>
  <c r="CK7" i="16"/>
  <c r="CO7" i="16"/>
  <c r="CS7" i="16"/>
  <c r="CK8" i="16"/>
  <c r="CO8" i="16"/>
  <c r="CS8" i="16"/>
  <c r="CK9" i="16"/>
  <c r="CO9" i="16"/>
  <c r="CS9" i="16"/>
  <c r="CK10" i="16"/>
  <c r="CO10" i="16"/>
  <c r="CS10" i="16"/>
  <c r="CK11" i="16"/>
  <c r="CO11" i="16"/>
  <c r="CS11" i="16"/>
  <c r="CK12" i="16"/>
  <c r="CO12" i="16"/>
  <c r="CS12" i="16"/>
  <c r="CK13" i="16"/>
  <c r="CO13" i="16"/>
  <c r="CS13" i="16"/>
  <c r="CK14" i="16"/>
  <c r="CO14" i="16"/>
  <c r="CS14" i="16"/>
  <c r="CK15" i="16"/>
  <c r="CO15" i="16"/>
  <c r="CS15" i="16"/>
  <c r="CK16" i="16"/>
  <c r="CO16" i="16"/>
  <c r="CS16" i="16"/>
  <c r="CK17" i="16"/>
  <c r="CO17" i="16"/>
  <c r="CS17" i="16"/>
  <c r="CK18" i="16"/>
  <c r="CO18" i="16"/>
  <c r="CS18" i="16"/>
  <c r="CK19" i="16"/>
  <c r="CO19" i="16"/>
  <c r="CS19" i="16"/>
  <c r="CK20" i="16"/>
  <c r="CO20" i="16"/>
  <c r="CS20" i="16"/>
  <c r="CK21" i="16"/>
  <c r="CO21" i="16"/>
  <c r="CS21" i="16"/>
  <c r="CK22" i="16"/>
  <c r="CO22" i="16"/>
  <c r="CS22" i="16"/>
  <c r="CK23" i="16"/>
  <c r="CO23" i="16"/>
  <c r="CS23" i="16"/>
  <c r="CK24" i="16"/>
  <c r="CO24" i="16"/>
  <c r="CS24" i="16"/>
  <c r="CK25" i="16"/>
  <c r="CO25" i="16"/>
  <c r="CS25" i="16"/>
  <c r="CK26" i="16"/>
  <c r="CO26" i="16"/>
  <c r="CS26" i="16"/>
  <c r="CK27" i="16"/>
  <c r="CO27" i="16"/>
  <c r="CS27" i="16"/>
  <c r="CL5" i="16"/>
  <c r="CM5" i="16"/>
  <c r="CQ5" i="16"/>
  <c r="CU5" i="16"/>
  <c r="CM6" i="16"/>
  <c r="CQ6" i="16"/>
  <c r="CU6" i="16"/>
  <c r="CM7" i="16"/>
  <c r="CQ7" i="16"/>
  <c r="CU7" i="16"/>
  <c r="CM8" i="16"/>
  <c r="CQ8" i="16"/>
  <c r="CU8" i="16"/>
  <c r="CM9" i="16"/>
  <c r="CQ9" i="16"/>
  <c r="CU9" i="16"/>
  <c r="CM10" i="16"/>
  <c r="CQ10" i="16"/>
  <c r="CU10" i="16"/>
  <c r="CM11" i="16"/>
  <c r="CQ11" i="16"/>
  <c r="CU11" i="16"/>
  <c r="CM12" i="16"/>
  <c r="CQ12" i="16"/>
  <c r="CU12" i="16"/>
  <c r="CM13" i="16"/>
  <c r="CQ13" i="16"/>
  <c r="CU13" i="16"/>
  <c r="CM14" i="16"/>
  <c r="CQ14" i="16"/>
  <c r="CU14" i="16"/>
  <c r="CM15" i="16"/>
  <c r="CQ15" i="16"/>
  <c r="CU15" i="16"/>
  <c r="CM16" i="16"/>
  <c r="CQ16" i="16"/>
  <c r="CU16" i="16"/>
  <c r="CM17" i="16"/>
  <c r="CQ17" i="16"/>
  <c r="CU17" i="16"/>
  <c r="CM18" i="16"/>
  <c r="CQ18" i="16"/>
  <c r="CU18" i="16"/>
  <c r="CM19" i="16"/>
  <c r="CQ19" i="16"/>
  <c r="CU19" i="16"/>
  <c r="CM20" i="16"/>
  <c r="CQ20" i="16"/>
  <c r="CU20" i="16"/>
  <c r="CM21" i="16"/>
  <c r="CQ21" i="16"/>
  <c r="CU21" i="16"/>
  <c r="CM22" i="16"/>
  <c r="CQ22" i="16"/>
  <c r="CU22" i="16"/>
  <c r="CM23" i="16"/>
  <c r="CQ23" i="16"/>
  <c r="CU23" i="16"/>
  <c r="CM24" i="16"/>
  <c r="CQ24" i="16"/>
  <c r="CU24" i="16"/>
  <c r="CM25" i="16"/>
  <c r="CQ25" i="16"/>
  <c r="CU25" i="16"/>
  <c r="CM26" i="16"/>
  <c r="CQ26" i="16"/>
  <c r="CU26" i="16"/>
  <c r="CM27" i="16"/>
  <c r="CQ27" i="16"/>
  <c r="CU27" i="16"/>
  <c r="CP5" i="16"/>
  <c r="CT6" i="16"/>
  <c r="CL8" i="16"/>
  <c r="CP9" i="16"/>
  <c r="CT10" i="16"/>
  <c r="CL12" i="16"/>
  <c r="CP13" i="16"/>
  <c r="CT14" i="16"/>
  <c r="CL16" i="16"/>
  <c r="CP17" i="16"/>
  <c r="CT18" i="16"/>
  <c r="CL20" i="16"/>
  <c r="CP21" i="16"/>
  <c r="CT22" i="16"/>
  <c r="CL24" i="16"/>
  <c r="CP25" i="16"/>
  <c r="CT26" i="16"/>
  <c r="CK28" i="16"/>
  <c r="CP28" i="16"/>
  <c r="CU28" i="16"/>
  <c r="CO29" i="16"/>
  <c r="CT29" i="16"/>
  <c r="CM30" i="16"/>
  <c r="CS30" i="16"/>
  <c r="CL31" i="16"/>
  <c r="CQ31" i="16"/>
  <c r="CK32" i="16"/>
  <c r="CP32" i="16"/>
  <c r="CU32" i="16"/>
  <c r="CO33" i="16"/>
  <c r="CT33" i="16"/>
  <c r="CM34" i="16"/>
  <c r="CS34" i="16"/>
  <c r="CL35" i="16"/>
  <c r="CP35" i="16"/>
  <c r="CT35" i="16"/>
  <c r="CL36" i="16"/>
  <c r="CP36" i="16"/>
  <c r="CT36" i="16"/>
  <c r="CL37" i="16"/>
  <c r="CP37" i="16"/>
  <c r="CT37" i="16"/>
  <c r="CL38" i="16"/>
  <c r="CP38" i="16"/>
  <c r="CT38" i="16"/>
  <c r="CL39" i="16"/>
  <c r="CP39" i="16"/>
  <c r="CT39" i="16"/>
  <c r="CL40" i="16"/>
  <c r="CP40" i="16"/>
  <c r="CT40" i="16"/>
  <c r="CL41" i="16"/>
  <c r="CP41" i="16"/>
  <c r="CT41" i="16"/>
  <c r="CL42" i="16"/>
  <c r="CP42" i="16"/>
  <c r="CT42" i="16"/>
  <c r="CL43" i="16"/>
  <c r="CP43" i="16"/>
  <c r="CT43" i="16"/>
  <c r="CL44" i="16"/>
  <c r="CP44" i="16"/>
  <c r="CT44" i="16"/>
  <c r="CL45" i="16"/>
  <c r="CP45" i="16"/>
  <c r="CT45" i="16"/>
  <c r="CL46" i="16"/>
  <c r="CP46" i="16"/>
  <c r="CT46" i="16"/>
  <c r="CL47" i="16"/>
  <c r="CP47" i="16"/>
  <c r="CT47" i="16"/>
  <c r="CL48" i="16"/>
  <c r="CP48" i="16"/>
  <c r="CT48" i="16"/>
  <c r="CL49" i="16"/>
  <c r="CP49" i="16"/>
  <c r="CT49" i="16"/>
  <c r="CL50" i="16"/>
  <c r="CP50" i="16"/>
  <c r="CT50" i="16"/>
  <c r="CL51" i="16"/>
  <c r="CP51" i="16"/>
  <c r="CT51" i="16"/>
  <c r="CL52" i="16"/>
  <c r="CP52" i="16"/>
  <c r="CT52" i="16"/>
  <c r="CL53" i="16"/>
  <c r="CP53" i="16"/>
  <c r="CT53" i="16"/>
  <c r="CL54" i="16"/>
  <c r="CP54" i="16"/>
  <c r="CT54" i="16"/>
  <c r="CL55" i="16"/>
  <c r="CP55" i="16"/>
  <c r="CT55" i="16"/>
  <c r="CL56" i="16"/>
  <c r="CP56" i="16"/>
  <c r="CT56" i="16"/>
  <c r="CL57" i="16"/>
  <c r="CP57" i="16"/>
  <c r="CT57" i="16"/>
  <c r="CL58" i="16"/>
  <c r="CP58" i="16"/>
  <c r="CT58" i="16"/>
  <c r="CL59" i="16"/>
  <c r="CP59" i="16"/>
  <c r="CT59" i="16"/>
  <c r="CL60" i="16"/>
  <c r="CP60" i="16"/>
  <c r="CT60" i="16"/>
  <c r="CL61" i="16"/>
  <c r="CP61" i="16"/>
  <c r="CT61" i="16"/>
  <c r="CL62" i="16"/>
  <c r="CP62" i="16"/>
  <c r="CT62" i="16"/>
  <c r="CL63" i="16"/>
  <c r="CP63" i="16"/>
  <c r="CT63" i="16"/>
  <c r="CL64" i="16"/>
  <c r="CP64" i="16"/>
  <c r="CT64" i="16"/>
  <c r="CL65" i="16"/>
  <c r="CP65" i="16"/>
  <c r="CT65" i="16"/>
  <c r="CL66" i="16"/>
  <c r="CP66" i="16"/>
  <c r="CT5" i="16"/>
  <c r="CL7" i="16"/>
  <c r="CP8" i="16"/>
  <c r="CT9" i="16"/>
  <c r="CL11" i="16"/>
  <c r="CP12" i="16"/>
  <c r="CT13" i="16"/>
  <c r="CL15" i="16"/>
  <c r="CP16" i="16"/>
  <c r="CT17" i="16"/>
  <c r="CL19" i="16"/>
  <c r="CP20" i="16"/>
  <c r="CT21" i="16"/>
  <c r="CL23" i="16"/>
  <c r="CP24" i="16"/>
  <c r="CT25" i="16"/>
  <c r="CL27" i="16"/>
  <c r="CL28" i="16"/>
  <c r="CQ28" i="16"/>
  <c r="CK29" i="16"/>
  <c r="CP29" i="16"/>
  <c r="CU29" i="16"/>
  <c r="CO30" i="16"/>
  <c r="CT30" i="16"/>
  <c r="CM31" i="16"/>
  <c r="CS31" i="16"/>
  <c r="CL32" i="16"/>
  <c r="CQ32" i="16"/>
  <c r="CK33" i="16"/>
  <c r="CP33" i="16"/>
  <c r="CU33" i="16"/>
  <c r="CO34" i="16"/>
  <c r="CT34" i="16"/>
  <c r="CM35" i="16"/>
  <c r="CQ35" i="16"/>
  <c r="CU35" i="16"/>
  <c r="CM36" i="16"/>
  <c r="CQ36" i="16"/>
  <c r="CU36" i="16"/>
  <c r="CM37" i="16"/>
  <c r="CQ37" i="16"/>
  <c r="CU37" i="16"/>
  <c r="CM38" i="16"/>
  <c r="CQ38" i="16"/>
  <c r="CU38" i="16"/>
  <c r="CM39" i="16"/>
  <c r="CQ39" i="16"/>
  <c r="CU39" i="16"/>
  <c r="CM40" i="16"/>
  <c r="CQ40" i="16"/>
  <c r="CU40" i="16"/>
  <c r="CM41" i="16"/>
  <c r="CQ41" i="16"/>
  <c r="CU41" i="16"/>
  <c r="CM42" i="16"/>
  <c r="CQ42" i="16"/>
  <c r="CU42" i="16"/>
  <c r="CM43" i="16"/>
  <c r="CQ43" i="16"/>
  <c r="CU43" i="16"/>
  <c r="CM44" i="16"/>
  <c r="CQ44" i="16"/>
  <c r="CU44" i="16"/>
  <c r="CM45" i="16"/>
  <c r="CQ45" i="16"/>
  <c r="CU45" i="16"/>
  <c r="CM46" i="16"/>
  <c r="CQ46" i="16"/>
  <c r="CU46" i="16"/>
  <c r="CM47" i="16"/>
  <c r="CQ47" i="16"/>
  <c r="CU47" i="16"/>
  <c r="CM48" i="16"/>
  <c r="CQ48" i="16"/>
  <c r="CU48" i="16"/>
  <c r="CM49" i="16"/>
  <c r="CQ49" i="16"/>
  <c r="CU49" i="16"/>
  <c r="CM50" i="16"/>
  <c r="CQ50" i="16"/>
  <c r="CU50" i="16"/>
  <c r="CM51" i="16"/>
  <c r="CQ51" i="16"/>
  <c r="CU51" i="16"/>
  <c r="CM52" i="16"/>
  <c r="CQ52" i="16"/>
  <c r="CU52" i="16"/>
  <c r="CM53" i="16"/>
  <c r="CQ53" i="16"/>
  <c r="CU53" i="16"/>
  <c r="CM54" i="16"/>
  <c r="CQ54" i="16"/>
  <c r="CU54" i="16"/>
  <c r="CM55" i="16"/>
  <c r="CQ55" i="16"/>
  <c r="CU55" i="16"/>
  <c r="CM56" i="16"/>
  <c r="CQ56" i="16"/>
  <c r="CU56" i="16"/>
  <c r="CM57" i="16"/>
  <c r="CQ57" i="16"/>
  <c r="CU57" i="16"/>
  <c r="CM58" i="16"/>
  <c r="CQ58" i="16"/>
  <c r="CU58" i="16"/>
  <c r="CM59" i="16"/>
  <c r="CQ59" i="16"/>
  <c r="CU59" i="16"/>
  <c r="CM60" i="16"/>
  <c r="CQ60" i="16"/>
  <c r="CU60" i="16"/>
  <c r="CM61" i="16"/>
  <c r="CQ61" i="16"/>
  <c r="CU61" i="16"/>
  <c r="CM62" i="16"/>
  <c r="CQ62" i="16"/>
  <c r="CU62" i="16"/>
  <c r="CM63" i="16"/>
  <c r="CQ63" i="16"/>
  <c r="CU63" i="16"/>
  <c r="CM64" i="16"/>
  <c r="CQ64" i="16"/>
  <c r="CU64" i="16"/>
  <c r="CM65" i="16"/>
  <c r="CQ65" i="16"/>
  <c r="CU65" i="16"/>
  <c r="CM66" i="16"/>
  <c r="CQ66" i="16"/>
  <c r="CL6" i="16"/>
  <c r="CP7" i="16"/>
  <c r="CT8" i="16"/>
  <c r="CL10" i="16"/>
  <c r="CP11" i="16"/>
  <c r="CT12" i="16"/>
  <c r="CL14" i="16"/>
  <c r="CP15" i="16"/>
  <c r="CT16" i="16"/>
  <c r="CL18" i="16"/>
  <c r="CP19" i="16"/>
  <c r="CT20" i="16"/>
  <c r="CL22" i="16"/>
  <c r="CP23" i="16"/>
  <c r="CT24" i="16"/>
  <c r="CL26" i="16"/>
  <c r="CP27" i="16"/>
  <c r="CM28" i="16"/>
  <c r="CS28" i="16"/>
  <c r="CL29" i="16"/>
  <c r="CQ29" i="16"/>
  <c r="CK30" i="16"/>
  <c r="CP30" i="16"/>
  <c r="CU30" i="16"/>
  <c r="CO31" i="16"/>
  <c r="CT31" i="16"/>
  <c r="CM32" i="16"/>
  <c r="CS32" i="16"/>
  <c r="CL33" i="16"/>
  <c r="CQ33" i="16"/>
  <c r="CK34" i="16"/>
  <c r="CP34" i="16"/>
  <c r="CU34" i="16"/>
  <c r="CN35" i="16"/>
  <c r="CR35" i="16"/>
  <c r="CV35" i="16"/>
  <c r="CN36" i="16"/>
  <c r="CR36" i="16"/>
  <c r="CV36" i="16"/>
  <c r="CN37" i="16"/>
  <c r="CR37" i="16"/>
  <c r="CV37" i="16"/>
  <c r="CN38" i="16"/>
  <c r="CR38" i="16"/>
  <c r="CV38" i="16"/>
  <c r="CN39" i="16"/>
  <c r="CR39" i="16"/>
  <c r="CV39" i="16"/>
  <c r="CN40" i="16"/>
  <c r="CR40" i="16"/>
  <c r="CV40" i="16"/>
  <c r="CN41" i="16"/>
  <c r="CR41" i="16"/>
  <c r="CV41" i="16"/>
  <c r="CN42" i="16"/>
  <c r="CR42" i="16"/>
  <c r="CV42" i="16"/>
  <c r="CN43" i="16"/>
  <c r="CR43" i="16"/>
  <c r="CV43" i="16"/>
  <c r="CN44" i="16"/>
  <c r="CR44" i="16"/>
  <c r="CV44" i="16"/>
  <c r="CN45" i="16"/>
  <c r="CR45" i="16"/>
  <c r="CV45" i="16"/>
  <c r="CN46" i="16"/>
  <c r="CR46" i="16"/>
  <c r="CV46" i="16"/>
  <c r="CN47" i="16"/>
  <c r="CR47" i="16"/>
  <c r="CV47" i="16"/>
  <c r="CN48" i="16"/>
  <c r="CR48" i="16"/>
  <c r="CV48" i="16"/>
  <c r="CN49" i="16"/>
  <c r="CR49" i="16"/>
  <c r="CV49" i="16"/>
  <c r="CN50" i="16"/>
  <c r="CR50" i="16"/>
  <c r="CV50" i="16"/>
  <c r="CN51" i="16"/>
  <c r="CR51" i="16"/>
  <c r="CV51" i="16"/>
  <c r="CN52" i="16"/>
  <c r="CP6" i="16"/>
  <c r="CT11" i="16"/>
  <c r="CL17" i="16"/>
  <c r="CP22" i="16"/>
  <c r="CT27" i="16"/>
  <c r="CS29" i="16"/>
  <c r="CP31" i="16"/>
  <c r="CM33" i="16"/>
  <c r="CK35" i="16"/>
  <c r="CO36" i="16"/>
  <c r="CS37" i="16"/>
  <c r="CK39" i="16"/>
  <c r="CO40" i="16"/>
  <c r="CS41" i="16"/>
  <c r="CK43" i="16"/>
  <c r="CO44" i="16"/>
  <c r="CS45" i="16"/>
  <c r="CK47" i="16"/>
  <c r="CO48" i="16"/>
  <c r="CS49" i="16"/>
  <c r="CK51" i="16"/>
  <c r="CO52" i="16"/>
  <c r="CK53" i="16"/>
  <c r="CS53" i="16"/>
  <c r="CO54" i="16"/>
  <c r="CK55" i="16"/>
  <c r="CS55" i="16"/>
  <c r="CO56" i="16"/>
  <c r="CK57" i="16"/>
  <c r="CS57" i="16"/>
  <c r="CO58" i="16"/>
  <c r="CK59" i="16"/>
  <c r="CS59" i="16"/>
  <c r="CO60" i="16"/>
  <c r="CK61" i="16"/>
  <c r="CS61" i="16"/>
  <c r="CO62" i="16"/>
  <c r="CK63" i="16"/>
  <c r="CS63" i="16"/>
  <c r="CO64" i="16"/>
  <c r="CK65" i="16"/>
  <c r="CS65" i="16"/>
  <c r="CO66" i="16"/>
  <c r="CU66" i="16"/>
  <c r="CM67" i="16"/>
  <c r="CQ67" i="16"/>
  <c r="CU67" i="16"/>
  <c r="CM68" i="16"/>
  <c r="CQ68" i="16"/>
  <c r="CU68" i="16"/>
  <c r="CM69" i="16"/>
  <c r="CQ69" i="16"/>
  <c r="CU69" i="16"/>
  <c r="CM70" i="16"/>
  <c r="CQ70" i="16"/>
  <c r="CU70" i="16"/>
  <c r="CM71" i="16"/>
  <c r="CQ71" i="16"/>
  <c r="CU71" i="16"/>
  <c r="CM72" i="16"/>
  <c r="CQ72" i="16"/>
  <c r="CU72" i="16"/>
  <c r="CM73" i="16"/>
  <c r="CQ73" i="16"/>
  <c r="CU73" i="16"/>
  <c r="CM74" i="16"/>
  <c r="CQ74" i="16"/>
  <c r="CU74" i="16"/>
  <c r="CM75" i="16"/>
  <c r="CQ75" i="16"/>
  <c r="CU75" i="16"/>
  <c r="CM76" i="16"/>
  <c r="CQ76" i="16"/>
  <c r="CU76" i="16"/>
  <c r="CM77" i="16"/>
  <c r="CQ77" i="16"/>
  <c r="CU77" i="16"/>
  <c r="CM78" i="16"/>
  <c r="CQ78" i="16"/>
  <c r="CU78" i="16"/>
  <c r="CM79" i="16"/>
  <c r="CQ79" i="16"/>
  <c r="CU79" i="16"/>
  <c r="CM80" i="16"/>
  <c r="CQ80" i="16"/>
  <c r="CU80" i="16"/>
  <c r="CM81" i="16"/>
  <c r="CQ81" i="16"/>
  <c r="CU81" i="16"/>
  <c r="CM82" i="16"/>
  <c r="CQ82" i="16"/>
  <c r="CU82" i="16"/>
  <c r="CM83" i="16"/>
  <c r="CQ83" i="16"/>
  <c r="CU83" i="16"/>
  <c r="CM84" i="16"/>
  <c r="CQ84" i="16"/>
  <c r="CU84" i="16"/>
  <c r="CM85" i="16"/>
  <c r="CQ85" i="16"/>
  <c r="CU85" i="16"/>
  <c r="CM86" i="16"/>
  <c r="CQ86" i="16"/>
  <c r="CU86" i="16"/>
  <c r="CM87" i="16"/>
  <c r="CQ87" i="16"/>
  <c r="CU87" i="16"/>
  <c r="CM88" i="16"/>
  <c r="CQ88" i="16"/>
  <c r="CU88" i="16"/>
  <c r="CM89" i="16"/>
  <c r="CQ89" i="16"/>
  <c r="CU89" i="16"/>
  <c r="CM90" i="16"/>
  <c r="CQ90" i="16"/>
  <c r="CU90" i="16"/>
  <c r="CM91" i="16"/>
  <c r="CQ91" i="16"/>
  <c r="CU91" i="16"/>
  <c r="CM92" i="16"/>
  <c r="CQ92" i="16"/>
  <c r="CU92" i="16"/>
  <c r="CM93" i="16"/>
  <c r="CQ93" i="16"/>
  <c r="CU93" i="16"/>
  <c r="CM94" i="16"/>
  <c r="CQ94" i="16"/>
  <c r="CU94" i="16"/>
  <c r="CM95" i="16"/>
  <c r="CQ95" i="16"/>
  <c r="CU95" i="16"/>
  <c r="CM96" i="16"/>
  <c r="CQ96" i="16"/>
  <c r="CU96" i="16"/>
  <c r="CM97" i="16"/>
  <c r="CQ97" i="16"/>
  <c r="CU97" i="16"/>
  <c r="CM98" i="16"/>
  <c r="CQ98" i="16"/>
  <c r="CU98" i="16"/>
  <c r="CM99" i="16"/>
  <c r="CT7" i="16"/>
  <c r="CL13" i="16"/>
  <c r="CP18" i="16"/>
  <c r="CT23" i="16"/>
  <c r="CO28" i="16"/>
  <c r="CL30" i="16"/>
  <c r="CU31" i="16"/>
  <c r="CS33" i="16"/>
  <c r="CO35" i="16"/>
  <c r="CS36" i="16"/>
  <c r="CK38" i="16"/>
  <c r="CO39" i="16"/>
  <c r="CS40" i="16"/>
  <c r="CK42" i="16"/>
  <c r="CO43" i="16"/>
  <c r="CS44" i="16"/>
  <c r="CK46" i="16"/>
  <c r="CO47" i="16"/>
  <c r="CS48" i="16"/>
  <c r="CK50" i="16"/>
  <c r="CO51" i="16"/>
  <c r="CR52" i="16"/>
  <c r="CN53" i="16"/>
  <c r="CV53" i="16"/>
  <c r="CR54" i="16"/>
  <c r="CN55" i="16"/>
  <c r="CV55" i="16"/>
  <c r="CR56" i="16"/>
  <c r="CN57" i="16"/>
  <c r="CV57" i="16"/>
  <c r="CR58" i="16"/>
  <c r="CN59" i="16"/>
  <c r="CV59" i="16"/>
  <c r="CR60" i="16"/>
  <c r="CN61" i="16"/>
  <c r="CV61" i="16"/>
  <c r="CR62" i="16"/>
  <c r="CN63" i="16"/>
  <c r="CV63" i="16"/>
  <c r="CR64" i="16"/>
  <c r="CN65" i="16"/>
  <c r="CV65" i="16"/>
  <c r="CR66" i="16"/>
  <c r="CV66" i="16"/>
  <c r="CN67" i="16"/>
  <c r="CR67" i="16"/>
  <c r="CV67" i="16"/>
  <c r="CN68" i="16"/>
  <c r="CR68" i="16"/>
  <c r="CV68" i="16"/>
  <c r="CN69" i="16"/>
  <c r="CR69" i="16"/>
  <c r="CV69" i="16"/>
  <c r="CN70" i="16"/>
  <c r="CR70" i="16"/>
  <c r="CV70" i="16"/>
  <c r="CN71" i="16"/>
  <c r="CR71" i="16"/>
  <c r="CV71" i="16"/>
  <c r="CN72" i="16"/>
  <c r="CR72" i="16"/>
  <c r="CV72" i="16"/>
  <c r="CN73" i="16"/>
  <c r="CR73" i="16"/>
  <c r="CV73" i="16"/>
  <c r="CN74" i="16"/>
  <c r="CR74" i="16"/>
  <c r="CV74" i="16"/>
  <c r="CN75" i="16"/>
  <c r="CR75" i="16"/>
  <c r="CV75" i="16"/>
  <c r="CN76" i="16"/>
  <c r="CR76" i="16"/>
  <c r="CV76" i="16"/>
  <c r="CN77" i="16"/>
  <c r="CR77" i="16"/>
  <c r="CV77" i="16"/>
  <c r="CN78" i="16"/>
  <c r="CR78" i="16"/>
  <c r="CV78" i="16"/>
  <c r="CN79" i="16"/>
  <c r="CR79" i="16"/>
  <c r="CV79" i="16"/>
  <c r="CN80" i="16"/>
  <c r="CR80" i="16"/>
  <c r="CV80" i="16"/>
  <c r="CN81" i="16"/>
  <c r="CR81" i="16"/>
  <c r="CV81" i="16"/>
  <c r="CN82" i="16"/>
  <c r="CR82" i="16"/>
  <c r="CV82" i="16"/>
  <c r="CN83" i="16"/>
  <c r="CR83" i="16"/>
  <c r="CV83" i="16"/>
  <c r="CN84" i="16"/>
  <c r="CR84" i="16"/>
  <c r="CV84" i="16"/>
  <c r="CN85" i="16"/>
  <c r="CR85" i="16"/>
  <c r="CV85" i="16"/>
  <c r="CN86" i="16"/>
  <c r="CR86" i="16"/>
  <c r="CV86" i="16"/>
  <c r="CN87" i="16"/>
  <c r="CR87" i="16"/>
  <c r="CV87" i="16"/>
  <c r="CN88" i="16"/>
  <c r="CR88" i="16"/>
  <c r="CV88" i="16"/>
  <c r="CN89" i="16"/>
  <c r="CR89" i="16"/>
  <c r="CV89" i="16"/>
  <c r="CN90" i="16"/>
  <c r="CR90" i="16"/>
  <c r="CV90" i="16"/>
  <c r="CN91" i="16"/>
  <c r="CR91" i="16"/>
  <c r="CV91" i="16"/>
  <c r="CN92" i="16"/>
  <c r="CR92" i="16"/>
  <c r="CV92" i="16"/>
  <c r="CN93" i="16"/>
  <c r="CR93" i="16"/>
  <c r="CV93" i="16"/>
  <c r="CN94" i="16"/>
  <c r="CR94" i="16"/>
  <c r="CV94" i="16"/>
  <c r="CN95" i="16"/>
  <c r="CR95" i="16"/>
  <c r="CV95" i="16"/>
  <c r="CN96" i="16"/>
  <c r="CR96" i="16"/>
  <c r="CV96" i="16"/>
  <c r="CN97" i="16"/>
  <c r="CR97" i="16"/>
  <c r="CV97" i="16"/>
  <c r="CN98" i="16"/>
  <c r="CR98" i="16"/>
  <c r="CV98" i="16"/>
  <c r="CN99" i="16"/>
  <c r="CR99" i="16"/>
  <c r="CV99" i="16"/>
  <c r="CN100" i="16"/>
  <c r="CR100" i="16"/>
  <c r="CV100" i="16"/>
  <c r="CN101" i="16"/>
  <c r="CR101" i="16"/>
  <c r="CV101" i="16"/>
  <c r="CN102" i="16"/>
  <c r="CR102" i="16"/>
  <c r="CV102" i="16"/>
  <c r="CN103" i="16"/>
  <c r="CR103" i="16"/>
  <c r="CV103" i="16"/>
  <c r="CN104" i="16"/>
  <c r="CR104" i="16"/>
  <c r="CV104" i="16"/>
  <c r="CN105" i="16"/>
  <c r="CR105" i="16"/>
  <c r="CV105" i="16"/>
  <c r="CN106" i="16"/>
  <c r="CR106" i="16"/>
  <c r="CV106" i="16"/>
  <c r="CN107" i="16"/>
  <c r="CR107" i="16"/>
  <c r="CV107" i="16"/>
  <c r="CN108" i="16"/>
  <c r="CR108" i="16"/>
  <c r="CV108" i="16"/>
  <c r="CL9" i="16"/>
  <c r="CP14" i="16"/>
  <c r="CT19" i="16"/>
  <c r="CL25" i="16"/>
  <c r="CT28" i="16"/>
  <c r="CQ30" i="16"/>
  <c r="CO32" i="16"/>
  <c r="CL34" i="16"/>
  <c r="CS35" i="16"/>
  <c r="CK37" i="16"/>
  <c r="CO38" i="16"/>
  <c r="CS39" i="16"/>
  <c r="CK41" i="16"/>
  <c r="CO42" i="16"/>
  <c r="CS43" i="16"/>
  <c r="CK45" i="16"/>
  <c r="CO46" i="16"/>
  <c r="CS47" i="16"/>
  <c r="CK49" i="16"/>
  <c r="CO50" i="16"/>
  <c r="CS51" i="16"/>
  <c r="CS52" i="16"/>
  <c r="CO53" i="16"/>
  <c r="CK54" i="16"/>
  <c r="CS54" i="16"/>
  <c r="CO55" i="16"/>
  <c r="CK56" i="16"/>
  <c r="CS56" i="16"/>
  <c r="CO57" i="16"/>
  <c r="CK58" i="16"/>
  <c r="CS58" i="16"/>
  <c r="CO59" i="16"/>
  <c r="CK60" i="16"/>
  <c r="CS60" i="16"/>
  <c r="CO61" i="16"/>
  <c r="CK62" i="16"/>
  <c r="CS62" i="16"/>
  <c r="CO63" i="16"/>
  <c r="CK64" i="16"/>
  <c r="CS64" i="16"/>
  <c r="CO65" i="16"/>
  <c r="CK66" i="16"/>
  <c r="CS66" i="16"/>
  <c r="CK67" i="16"/>
  <c r="CO67" i="16"/>
  <c r="CS67" i="16"/>
  <c r="CK68" i="16"/>
  <c r="CO68" i="16"/>
  <c r="CS68" i="16"/>
  <c r="CK69" i="16"/>
  <c r="CO69" i="16"/>
  <c r="CS69" i="16"/>
  <c r="CK70" i="16"/>
  <c r="CO70" i="16"/>
  <c r="CS70" i="16"/>
  <c r="CK71" i="16"/>
  <c r="CO71" i="16"/>
  <c r="CS71" i="16"/>
  <c r="CK72" i="16"/>
  <c r="CO72" i="16"/>
  <c r="CS72" i="16"/>
  <c r="CK73" i="16"/>
  <c r="CO73" i="16"/>
  <c r="CS73" i="16"/>
  <c r="CK74" i="16"/>
  <c r="CO74" i="16"/>
  <c r="CS74" i="16"/>
  <c r="CK75" i="16"/>
  <c r="CO75" i="16"/>
  <c r="CS75" i="16"/>
  <c r="CK76" i="16"/>
  <c r="CO76" i="16"/>
  <c r="CS76" i="16"/>
  <c r="CK77" i="16"/>
  <c r="CO77" i="16"/>
  <c r="CS77" i="16"/>
  <c r="CK78" i="16"/>
  <c r="CO78" i="16"/>
  <c r="CS78" i="16"/>
  <c r="CK79" i="16"/>
  <c r="CO79" i="16"/>
  <c r="CS79" i="16"/>
  <c r="CK80" i="16"/>
  <c r="CO80" i="16"/>
  <c r="CS80" i="16"/>
  <c r="CK81" i="16"/>
  <c r="CO81" i="16"/>
  <c r="CS81" i="16"/>
  <c r="CK82" i="16"/>
  <c r="CO82" i="16"/>
  <c r="CS82" i="16"/>
  <c r="CK83" i="16"/>
  <c r="CO83" i="16"/>
  <c r="CS83" i="16"/>
  <c r="CK84" i="16"/>
  <c r="CO84" i="16"/>
  <c r="CS84" i="16"/>
  <c r="CK85" i="16"/>
  <c r="CO85" i="16"/>
  <c r="CS85" i="16"/>
  <c r="CK86" i="16"/>
  <c r="CO86" i="16"/>
  <c r="CS86" i="16"/>
  <c r="CK87" i="16"/>
  <c r="CO87" i="16"/>
  <c r="CS87" i="16"/>
  <c r="CK88" i="16"/>
  <c r="CO88" i="16"/>
  <c r="CS88" i="16"/>
  <c r="CK89" i="16"/>
  <c r="CO89" i="16"/>
  <c r="CS89" i="16"/>
  <c r="CK90" i="16"/>
  <c r="CO90" i="16"/>
  <c r="CS90" i="16"/>
  <c r="CK91" i="16"/>
  <c r="CO91" i="16"/>
  <c r="CS91" i="16"/>
  <c r="CK92" i="16"/>
  <c r="CO92" i="16"/>
  <c r="CS92" i="16"/>
  <c r="CK93" i="16"/>
  <c r="CO93" i="16"/>
  <c r="CS93" i="16"/>
  <c r="CK94" i="16"/>
  <c r="CO94" i="16"/>
  <c r="CS94" i="16"/>
  <c r="CK95" i="16"/>
  <c r="CO95" i="16"/>
  <c r="CS95" i="16"/>
  <c r="CK96" i="16"/>
  <c r="CO96" i="16"/>
  <c r="CS96" i="16"/>
  <c r="CK97" i="16"/>
  <c r="CO97" i="16"/>
  <c r="CS97" i="16"/>
  <c r="CK98" i="16"/>
  <c r="CO98" i="16"/>
  <c r="CS98" i="16"/>
  <c r="CK99" i="16"/>
  <c r="CP10" i="16"/>
  <c r="CM29" i="16"/>
  <c r="CK36" i="16"/>
  <c r="CO41" i="16"/>
  <c r="CS46" i="16"/>
  <c r="CK52" i="16"/>
  <c r="CV54" i="16"/>
  <c r="CR57" i="16"/>
  <c r="CN60" i="16"/>
  <c r="CV62" i="16"/>
  <c r="CR65" i="16"/>
  <c r="CP67" i="16"/>
  <c r="CT68" i="16"/>
  <c r="CL70" i="16"/>
  <c r="CP71" i="16"/>
  <c r="CT72" i="16"/>
  <c r="CL74" i="16"/>
  <c r="CP75" i="16"/>
  <c r="CT76" i="16"/>
  <c r="CL78" i="16"/>
  <c r="CP79" i="16"/>
  <c r="CT80" i="16"/>
  <c r="CL82" i="16"/>
  <c r="CP83" i="16"/>
  <c r="CT84" i="16"/>
  <c r="CL86" i="16"/>
  <c r="CP87" i="16"/>
  <c r="CT88" i="16"/>
  <c r="CL90" i="16"/>
  <c r="CP91" i="16"/>
  <c r="CT92" i="16"/>
  <c r="CL94" i="16"/>
  <c r="CP95" i="16"/>
  <c r="CT96" i="16"/>
  <c r="CL98" i="16"/>
  <c r="CO99" i="16"/>
  <c r="CT99" i="16"/>
  <c r="CM100" i="16"/>
  <c r="CS100" i="16"/>
  <c r="CL101" i="16"/>
  <c r="CQ101" i="16"/>
  <c r="CK102" i="16"/>
  <c r="CP102" i="16"/>
  <c r="CU102" i="16"/>
  <c r="CO103" i="16"/>
  <c r="CT103" i="16"/>
  <c r="CM104" i="16"/>
  <c r="CS104" i="16"/>
  <c r="CL105" i="16"/>
  <c r="CQ105" i="16"/>
  <c r="CK106" i="16"/>
  <c r="CP106" i="16"/>
  <c r="CU106" i="16"/>
  <c r="CO107" i="16"/>
  <c r="CT107" i="16"/>
  <c r="CM108" i="16"/>
  <c r="CS108" i="16"/>
  <c r="CL109" i="16"/>
  <c r="CP109" i="16"/>
  <c r="CT109" i="16"/>
  <c r="CL110" i="16"/>
  <c r="CP110" i="16"/>
  <c r="CT110" i="16"/>
  <c r="CL111" i="16"/>
  <c r="CP111" i="16"/>
  <c r="CT111" i="16"/>
  <c r="CL112" i="16"/>
  <c r="CP112" i="16"/>
  <c r="CT112" i="16"/>
  <c r="CL113" i="16"/>
  <c r="CP113" i="16"/>
  <c r="CT113" i="16"/>
  <c r="CL114" i="16"/>
  <c r="CP114" i="16"/>
  <c r="CT114" i="16"/>
  <c r="CL115" i="16"/>
  <c r="CP115" i="16"/>
  <c r="CT115" i="16"/>
  <c r="CL116" i="16"/>
  <c r="CP116" i="16"/>
  <c r="CT116" i="16"/>
  <c r="CO4" i="16"/>
  <c r="CS4" i="16"/>
  <c r="CM4" i="16"/>
  <c r="CL4" i="16"/>
  <c r="CP26" i="16"/>
  <c r="CP68" i="16"/>
  <c r="CP72" i="16"/>
  <c r="CP76" i="16"/>
  <c r="CP80" i="16"/>
  <c r="CP84" i="16"/>
  <c r="CP88" i="16"/>
  <c r="CP92" i="16"/>
  <c r="CP96" i="16"/>
  <c r="CS99" i="16"/>
  <c r="CK101" i="16"/>
  <c r="CO102" i="16"/>
  <c r="CS103" i="16"/>
  <c r="CK105" i="16"/>
  <c r="CP105" i="16"/>
  <c r="CT106" i="16"/>
  <c r="CL108" i="16"/>
  <c r="CO109" i="16"/>
  <c r="CO110" i="16"/>
  <c r="CO111" i="16"/>
  <c r="CO112" i="16"/>
  <c r="CO113" i="16"/>
  <c r="CO114" i="16"/>
  <c r="CO115" i="16"/>
  <c r="CO116" i="16"/>
  <c r="CR4" i="16"/>
  <c r="CT15" i="16"/>
  <c r="CK31" i="16"/>
  <c r="CO37" i="16"/>
  <c r="CS42" i="16"/>
  <c r="CK48" i="16"/>
  <c r="CV52" i="16"/>
  <c r="CR55" i="16"/>
  <c r="CN58" i="16"/>
  <c r="CV60" i="16"/>
  <c r="CR63" i="16"/>
  <c r="CN66" i="16"/>
  <c r="CT67" i="16"/>
  <c r="CL69" i="16"/>
  <c r="CP70" i="16"/>
  <c r="CT71" i="16"/>
  <c r="CL73" i="16"/>
  <c r="CP74" i="16"/>
  <c r="CT75" i="16"/>
  <c r="CL77" i="16"/>
  <c r="CP78" i="16"/>
  <c r="CT79" i="16"/>
  <c r="CL81" i="16"/>
  <c r="CP82" i="16"/>
  <c r="CT83" i="16"/>
  <c r="CL85" i="16"/>
  <c r="CP86" i="16"/>
  <c r="CT87" i="16"/>
  <c r="CL89" i="16"/>
  <c r="CP90" i="16"/>
  <c r="CT91" i="16"/>
  <c r="CL93" i="16"/>
  <c r="CP94" i="16"/>
  <c r="CT95" i="16"/>
  <c r="CL97" i="16"/>
  <c r="CP98" i="16"/>
  <c r="CP99" i="16"/>
  <c r="CU99" i="16"/>
  <c r="CO100" i="16"/>
  <c r="CT100" i="16"/>
  <c r="CM101" i="16"/>
  <c r="CS101" i="16"/>
  <c r="CL102" i="16"/>
  <c r="CQ102" i="16"/>
  <c r="CK103" i="16"/>
  <c r="CP103" i="16"/>
  <c r="CU103" i="16"/>
  <c r="CO104" i="16"/>
  <c r="CT104" i="16"/>
  <c r="CM105" i="16"/>
  <c r="CS105" i="16"/>
  <c r="CL106" i="16"/>
  <c r="CQ106" i="16"/>
  <c r="CK107" i="16"/>
  <c r="CP107" i="16"/>
  <c r="CU107" i="16"/>
  <c r="CO108" i="16"/>
  <c r="CT108" i="16"/>
  <c r="CM109" i="16"/>
  <c r="CQ109" i="16"/>
  <c r="CU109" i="16"/>
  <c r="CM110" i="16"/>
  <c r="CQ110" i="16"/>
  <c r="CU110" i="16"/>
  <c r="CM111" i="16"/>
  <c r="CQ111" i="16"/>
  <c r="CU111" i="16"/>
  <c r="CM112" i="16"/>
  <c r="CQ112" i="16"/>
  <c r="CU112" i="16"/>
  <c r="CM113" i="16"/>
  <c r="CQ113" i="16"/>
  <c r="CU113" i="16"/>
  <c r="CM114" i="16"/>
  <c r="CQ114" i="16"/>
  <c r="CU114" i="16"/>
  <c r="CM115" i="16"/>
  <c r="CQ115" i="16"/>
  <c r="CU115" i="16"/>
  <c r="CM116" i="16"/>
  <c r="CQ116" i="16"/>
  <c r="CU116" i="16"/>
  <c r="CP4" i="16"/>
  <c r="CT4" i="16"/>
  <c r="CQ34" i="16"/>
  <c r="CS50" i="16"/>
  <c r="CV56" i="16"/>
  <c r="CN62" i="16"/>
  <c r="CL67" i="16"/>
  <c r="CL71" i="16"/>
  <c r="CT73" i="16"/>
  <c r="CT77" i="16"/>
  <c r="CT81" i="16"/>
  <c r="CT85" i="16"/>
  <c r="CL91" i="16"/>
  <c r="CL95" i="16"/>
  <c r="CT97" i="16"/>
  <c r="CL100" i="16"/>
  <c r="CU101" i="16"/>
  <c r="CM103" i="16"/>
  <c r="CL104" i="16"/>
  <c r="CU105" i="16"/>
  <c r="CM107" i="16"/>
  <c r="CQ108" i="16"/>
  <c r="CK110" i="16"/>
  <c r="CK111" i="16"/>
  <c r="CK112" i="16"/>
  <c r="CK113" i="16"/>
  <c r="CK114" i="16"/>
  <c r="CK115" i="16"/>
  <c r="CK116" i="16"/>
  <c r="CN4" i="16"/>
  <c r="CL21" i="16"/>
  <c r="CT32" i="16"/>
  <c r="CS38" i="16"/>
  <c r="CK44" i="16"/>
  <c r="CO49" i="16"/>
  <c r="CR53" i="16"/>
  <c r="CN56" i="16"/>
  <c r="CV58" i="16"/>
  <c r="CR61" i="16"/>
  <c r="CN64" i="16"/>
  <c r="CT66" i="16"/>
  <c r="CL68" i="16"/>
  <c r="CP69" i="16"/>
  <c r="CT70" i="16"/>
  <c r="CL72" i="16"/>
  <c r="CP73" i="16"/>
  <c r="CT74" i="16"/>
  <c r="CL76" i="16"/>
  <c r="CP77" i="16"/>
  <c r="CT78" i="16"/>
  <c r="CL80" i="16"/>
  <c r="CP81" i="16"/>
  <c r="CT82" i="16"/>
  <c r="CL84" i="16"/>
  <c r="CP85" i="16"/>
  <c r="CT86" i="16"/>
  <c r="CL88" i="16"/>
  <c r="CP89" i="16"/>
  <c r="CT90" i="16"/>
  <c r="CL92" i="16"/>
  <c r="CP93" i="16"/>
  <c r="CT94" i="16"/>
  <c r="CL96" i="16"/>
  <c r="CP97" i="16"/>
  <c r="CT98" i="16"/>
  <c r="CQ99" i="16"/>
  <c r="CK100" i="16"/>
  <c r="CP100" i="16"/>
  <c r="CU100" i="16"/>
  <c r="CO101" i="16"/>
  <c r="CT101" i="16"/>
  <c r="CM102" i="16"/>
  <c r="CS102" i="16"/>
  <c r="CL103" i="16"/>
  <c r="CQ103" i="16"/>
  <c r="CK104" i="16"/>
  <c r="CP104" i="16"/>
  <c r="CU104" i="16"/>
  <c r="CO105" i="16"/>
  <c r="CT105" i="16"/>
  <c r="CM106" i="16"/>
  <c r="CS106" i="16"/>
  <c r="CL107" i="16"/>
  <c r="CQ107" i="16"/>
  <c r="CK108" i="16"/>
  <c r="CP108" i="16"/>
  <c r="CU108" i="16"/>
  <c r="CN109" i="16"/>
  <c r="CR109" i="16"/>
  <c r="CV109" i="16"/>
  <c r="CN110" i="16"/>
  <c r="CR110" i="16"/>
  <c r="CV110" i="16"/>
  <c r="CN111" i="16"/>
  <c r="CR111" i="16"/>
  <c r="CV111" i="16"/>
  <c r="CN112" i="16"/>
  <c r="CR112" i="16"/>
  <c r="CV112" i="16"/>
  <c r="CN113" i="16"/>
  <c r="CR113" i="16"/>
  <c r="CV113" i="16"/>
  <c r="CN114" i="16"/>
  <c r="CR114" i="16"/>
  <c r="CV114" i="16"/>
  <c r="CN115" i="16"/>
  <c r="CR115" i="16"/>
  <c r="CV115" i="16"/>
  <c r="CN116" i="16"/>
  <c r="CR116" i="16"/>
  <c r="CV116" i="16"/>
  <c r="CQ4" i="16"/>
  <c r="CU4" i="16"/>
  <c r="CK4" i="16"/>
  <c r="CK40" i="16"/>
  <c r="CO45" i="16"/>
  <c r="CN54" i="16"/>
  <c r="CR59" i="16"/>
  <c r="CV64" i="16"/>
  <c r="CT69" i="16"/>
  <c r="CL75" i="16"/>
  <c r="CL79" i="16"/>
  <c r="CL83" i="16"/>
  <c r="CL87" i="16"/>
  <c r="CT89" i="16"/>
  <c r="CT93" i="16"/>
  <c r="CL99" i="16"/>
  <c r="CQ100" i="16"/>
  <c r="CP101" i="16"/>
  <c r="CT102" i="16"/>
  <c r="CQ104" i="16"/>
  <c r="CO106" i="16"/>
  <c r="CS107" i="16"/>
  <c r="CK109" i="16"/>
  <c r="CS109" i="16"/>
  <c r="CS110" i="16"/>
  <c r="CS111" i="16"/>
  <c r="CS112" i="16"/>
  <c r="CS113" i="16"/>
  <c r="CS114" i="16"/>
  <c r="CS115" i="16"/>
  <c r="CS116" i="16"/>
  <c r="CV4" i="16"/>
  <c r="Y35" i="16"/>
  <c r="Y34" i="16"/>
  <c r="AN83" i="16"/>
  <c r="AL42" i="16"/>
  <c r="AI97" i="16"/>
  <c r="W67" i="16"/>
  <c r="W58" i="16"/>
  <c r="W37" i="16"/>
  <c r="W41" i="16"/>
  <c r="AN36" i="16"/>
  <c r="AK87" i="16"/>
  <c r="AK41" i="16"/>
  <c r="AI42" i="16"/>
  <c r="AJ36" i="16"/>
  <c r="AL72" i="16"/>
  <c r="W55" i="16"/>
  <c r="AK47" i="16"/>
  <c r="AI27" i="16"/>
  <c r="AH69" i="16"/>
  <c r="AL93" i="16"/>
  <c r="AF56" i="16"/>
  <c r="AA96" i="16"/>
  <c r="W52" i="16"/>
  <c r="W15" i="16"/>
  <c r="W107" i="16"/>
  <c r="AM36" i="16"/>
  <c r="AI36" i="16"/>
  <c r="AN12" i="16"/>
  <c r="W82" i="16"/>
  <c r="AE36" i="16"/>
  <c r="AM33" i="16"/>
  <c r="AL82" i="16"/>
  <c r="Y42" i="16"/>
  <c r="AF42" i="16"/>
  <c r="AJ42" i="16"/>
  <c r="AN42" i="16"/>
  <c r="AG42" i="16"/>
  <c r="AK42" i="16"/>
  <c r="Y114" i="16"/>
  <c r="Y63" i="16"/>
  <c r="Y26" i="16"/>
  <c r="X84" i="16"/>
  <c r="X23" i="16"/>
  <c r="AB77" i="16"/>
  <c r="Y109" i="16"/>
  <c r="Y60" i="16"/>
  <c r="Y61" i="16"/>
  <c r="AB44" i="16"/>
  <c r="Y98" i="16"/>
  <c r="Y17" i="16"/>
  <c r="Y75" i="16"/>
  <c r="Y24" i="16"/>
  <c r="Y38" i="16"/>
  <c r="Y66" i="16"/>
  <c r="Y92" i="16"/>
  <c r="Y29" i="16"/>
  <c r="Y41" i="16"/>
  <c r="AC79" i="16"/>
  <c r="Y101" i="16"/>
  <c r="Y18" i="16"/>
  <c r="Y86" i="16"/>
  <c r="AE7" i="16"/>
  <c r="Y47" i="16"/>
  <c r="Y89" i="16"/>
  <c r="W26" i="16"/>
  <c r="W62" i="16"/>
  <c r="W47" i="16"/>
  <c r="W12" i="16"/>
  <c r="W29" i="16"/>
  <c r="W98" i="16"/>
  <c r="W51" i="16"/>
  <c r="AD56" i="16"/>
  <c r="AL36" i="16"/>
  <c r="AH36" i="16"/>
  <c r="AM89" i="16"/>
  <c r="AI73" i="16"/>
  <c r="AF47" i="16"/>
  <c r="AN86" i="16"/>
  <c r="AK52" i="16"/>
  <c r="AF12" i="16"/>
  <c r="AG79" i="16"/>
  <c r="AI66" i="16"/>
  <c r="AH42" i="16"/>
  <c r="AG96" i="16"/>
  <c r="AK32" i="16"/>
  <c r="X36" i="16"/>
  <c r="W56" i="16"/>
  <c r="W105" i="16"/>
  <c r="AA113" i="16"/>
  <c r="AH13" i="16"/>
  <c r="AN116" i="16"/>
  <c r="AL54" i="16"/>
  <c r="W115" i="16"/>
  <c r="W54" i="16"/>
  <c r="W13" i="16"/>
  <c r="W93" i="16"/>
  <c r="W92" i="16"/>
  <c r="W4" i="16"/>
  <c r="W44" i="16"/>
  <c r="W104" i="16"/>
  <c r="V84" i="16"/>
  <c r="AF36" i="16"/>
  <c r="AK36" i="16"/>
  <c r="AG36" i="16"/>
  <c r="AG89" i="16"/>
  <c r="AM53" i="16"/>
  <c r="AJ19" i="16"/>
  <c r="AF11" i="16"/>
  <c r="AL96" i="16"/>
  <c r="AI86" i="16"/>
  <c r="AL46" i="16"/>
  <c r="AJ6" i="16"/>
  <c r="AI65" i="16"/>
  <c r="AH25" i="16"/>
  <c r="AH28" i="16"/>
  <c r="AM42" i="16"/>
  <c r="AF54" i="16"/>
  <c r="V23" i="16"/>
  <c r="AI69" i="16"/>
  <c r="AM69" i="16"/>
  <c r="AH71" i="16"/>
  <c r="AL71" i="16"/>
  <c r="AG75" i="16"/>
  <c r="AK75" i="16"/>
  <c r="AF99" i="16"/>
  <c r="AJ99" i="16"/>
  <c r="AN99" i="16"/>
  <c r="AI111" i="16"/>
  <c r="AM111" i="16"/>
  <c r="AH4" i="16"/>
  <c r="AL4" i="16"/>
  <c r="AG24" i="16"/>
  <c r="AK24" i="16"/>
  <c r="AF28" i="16"/>
  <c r="AJ28" i="16"/>
  <c r="AN28" i="16"/>
  <c r="AI30" i="16"/>
  <c r="AM30" i="16"/>
  <c r="AH32" i="16"/>
  <c r="AL32" i="16"/>
  <c r="AG38" i="16"/>
  <c r="AK38" i="16"/>
  <c r="AF40" i="16"/>
  <c r="AJ40" i="16"/>
  <c r="AN40" i="16"/>
  <c r="AI56" i="16"/>
  <c r="AM56" i="16"/>
  <c r="AH64" i="16"/>
  <c r="AL64" i="16"/>
  <c r="AG66" i="16"/>
  <c r="AK66" i="16"/>
  <c r="AF78" i="16"/>
  <c r="AJ78" i="16"/>
  <c r="AN78" i="16"/>
  <c r="AI82" i="16"/>
  <c r="AM82" i="16"/>
  <c r="AH90" i="16"/>
  <c r="AL90" i="16"/>
  <c r="AG92" i="16"/>
  <c r="AK92" i="16"/>
  <c r="AF100" i="16"/>
  <c r="AJ100" i="16"/>
  <c r="AN100" i="16"/>
  <c r="AI5" i="16"/>
  <c r="AF69" i="16"/>
  <c r="AJ69" i="16"/>
  <c r="AN69" i="16"/>
  <c r="AI71" i="16"/>
  <c r="AM71" i="16"/>
  <c r="AH75" i="16"/>
  <c r="AL75" i="16"/>
  <c r="AG99" i="16"/>
  <c r="AJ114" i="16"/>
  <c r="AF63" i="16"/>
  <c r="AK22" i="16"/>
  <c r="AG76" i="16"/>
  <c r="AL106" i="16"/>
  <c r="AM23" i="16"/>
  <c r="AK35" i="16"/>
  <c r="AI77" i="16"/>
  <c r="AG103" i="16"/>
  <c r="AN107" i="16"/>
  <c r="AL20" i="16"/>
  <c r="AJ58" i="16"/>
  <c r="AH80" i="16"/>
  <c r="AF112" i="16"/>
  <c r="AK51" i="16"/>
  <c r="AJ59" i="16"/>
  <c r="AI61" i="16"/>
  <c r="AH81" i="16"/>
  <c r="AG105" i="16"/>
  <c r="AF113" i="16"/>
  <c r="AN113" i="16"/>
  <c r="AL8" i="16"/>
  <c r="AK14" i="16"/>
  <c r="AJ16" i="16"/>
  <c r="AI44" i="16"/>
  <c r="AH68" i="16"/>
  <c r="AG70" i="16"/>
  <c r="AF74" i="16"/>
  <c r="AN74" i="16"/>
  <c r="AM98" i="16"/>
  <c r="AL110" i="16"/>
  <c r="AK9" i="16"/>
  <c r="AJ15" i="16"/>
  <c r="AI17" i="16"/>
  <c r="AH45" i="16"/>
  <c r="AG69" i="16"/>
  <c r="AK69" i="16"/>
  <c r="AF71" i="16"/>
  <c r="AJ71" i="16"/>
  <c r="AN71" i="16"/>
  <c r="AI75" i="16"/>
  <c r="AM75" i="16"/>
  <c r="AH99" i="16"/>
  <c r="AL99" i="16"/>
  <c r="AJ26" i="16"/>
  <c r="AG49" i="16"/>
  <c r="AH50" i="16"/>
  <c r="AI21" i="16"/>
  <c r="AK81" i="16"/>
  <c r="AG8" i="16"/>
  <c r="AL44" i="16"/>
  <c r="AH98" i="16"/>
  <c r="AM15" i="16"/>
  <c r="AL69" i="16"/>
  <c r="AJ75" i="16"/>
  <c r="AM99" i="16"/>
  <c r="AJ111" i="16"/>
  <c r="AF4" i="16"/>
  <c r="AK4" i="16"/>
  <c r="AH24" i="16"/>
  <c r="AM24" i="16"/>
  <c r="AI28" i="16"/>
  <c r="AF30" i="16"/>
  <c r="AK30" i="16"/>
  <c r="AG32" i="16"/>
  <c r="AM32" i="16"/>
  <c r="AI38" i="16"/>
  <c r="AN38" i="16"/>
  <c r="AK40" i="16"/>
  <c r="AG56" i="16"/>
  <c r="AL56" i="16"/>
  <c r="AI64" i="16"/>
  <c r="AN64" i="16"/>
  <c r="AJ66" i="16"/>
  <c r="AG78" i="16"/>
  <c r="AL78" i="16"/>
  <c r="AH82" i="16"/>
  <c r="AN82" i="16"/>
  <c r="AJ90" i="16"/>
  <c r="AF92" i="16"/>
  <c r="AL92" i="16"/>
  <c r="AH100" i="16"/>
  <c r="AM100" i="16"/>
  <c r="AJ5" i="16"/>
  <c r="AN5" i="16"/>
  <c r="AI25" i="16"/>
  <c r="AM25" i="16"/>
  <c r="AH29" i="16"/>
  <c r="AL29" i="16"/>
  <c r="AG31" i="16"/>
  <c r="AK31" i="16"/>
  <c r="AF33" i="16"/>
  <c r="AJ33" i="16"/>
  <c r="AN33" i="16"/>
  <c r="AI39" i="16"/>
  <c r="AM39" i="16"/>
  <c r="AH41" i="16"/>
  <c r="AL41" i="16"/>
  <c r="AG57" i="16"/>
  <c r="AK57" i="16"/>
  <c r="AF65" i="16"/>
  <c r="AJ65" i="16"/>
  <c r="AN65" i="16"/>
  <c r="AI67" i="16"/>
  <c r="AM67" i="16"/>
  <c r="AH79" i="16"/>
  <c r="AL79" i="16"/>
  <c r="AG83" i="16"/>
  <c r="AK83" i="16"/>
  <c r="AF91" i="16"/>
  <c r="AJ91" i="16"/>
  <c r="AN91" i="16"/>
  <c r="AI93" i="16"/>
  <c r="AM93" i="16"/>
  <c r="AH101" i="16"/>
  <c r="AL101" i="16"/>
  <c r="AG6" i="16"/>
  <c r="AK6" i="16"/>
  <c r="AF10" i="16"/>
  <c r="AJ10" i="16"/>
  <c r="AN10" i="16"/>
  <c r="AI12" i="16"/>
  <c r="AM12" i="16"/>
  <c r="AH18" i="16"/>
  <c r="AL18" i="16"/>
  <c r="AG46" i="16"/>
  <c r="AK46" i="16"/>
  <c r="AF52" i="16"/>
  <c r="AJ52" i="16"/>
  <c r="AN52" i="16"/>
  <c r="AI72" i="16"/>
  <c r="AM72" i="16"/>
  <c r="AH86" i="16"/>
  <c r="AL86" i="16"/>
  <c r="AG88" i="16"/>
  <c r="AK88" i="16"/>
  <c r="AF96" i="16"/>
  <c r="AJ96" i="16"/>
  <c r="AN96" i="16"/>
  <c r="AI116" i="16"/>
  <c r="AM116" i="16"/>
  <c r="AH7" i="16"/>
  <c r="AL7" i="16"/>
  <c r="AG11" i="16"/>
  <c r="AK11" i="16"/>
  <c r="AF13" i="16"/>
  <c r="AJ13" i="16"/>
  <c r="AN13" i="16"/>
  <c r="AI19" i="16"/>
  <c r="AM19" i="16"/>
  <c r="AH47" i="16"/>
  <c r="AL47" i="16"/>
  <c r="AG53" i="16"/>
  <c r="AK53" i="16"/>
  <c r="AF73" i="16"/>
  <c r="AJ73" i="16"/>
  <c r="AN73" i="16"/>
  <c r="AI87" i="16"/>
  <c r="AM87" i="16"/>
  <c r="AH89" i="16"/>
  <c r="AL89" i="16"/>
  <c r="AG97" i="16"/>
  <c r="AK97" i="16"/>
  <c r="AE39" i="16"/>
  <c r="AB24" i="16"/>
  <c r="AC18" i="16"/>
  <c r="V48" i="16"/>
  <c r="V108" i="16"/>
  <c r="W77" i="16"/>
  <c r="W50" i="16"/>
  <c r="W112" i="16"/>
  <c r="W61" i="16"/>
  <c r="W14" i="16"/>
  <c r="W74" i="16"/>
  <c r="W17" i="16"/>
  <c r="W111" i="16"/>
  <c r="W32" i="16"/>
  <c r="W66" i="16"/>
  <c r="W5" i="16"/>
  <c r="W39" i="16"/>
  <c r="W79" i="16"/>
  <c r="W10" i="16"/>
  <c r="W72" i="16"/>
  <c r="W7" i="16"/>
  <c r="W73" i="16"/>
  <c r="W114" i="16"/>
  <c r="W63" i="16"/>
  <c r="AF84" i="16"/>
  <c r="AN77" i="16"/>
  <c r="AF60" i="16"/>
  <c r="AN51" i="16"/>
  <c r="AJ105" i="16"/>
  <c r="AF14" i="16"/>
  <c r="AK68" i="16"/>
  <c r="AG110" i="16"/>
  <c r="AL17" i="16"/>
  <c r="AG71" i="16"/>
  <c r="AN75" i="16"/>
  <c r="AF111" i="16"/>
  <c r="AK111" i="16"/>
  <c r="AG4" i="16"/>
  <c r="AM4" i="16"/>
  <c r="AI24" i="16"/>
  <c r="AN24" i="16"/>
  <c r="AK28" i="16"/>
  <c r="AG30" i="16"/>
  <c r="AL30" i="16"/>
  <c r="AI32" i="16"/>
  <c r="AN32" i="16"/>
  <c r="AJ38" i="16"/>
  <c r="AG40" i="16"/>
  <c r="AL40" i="16"/>
  <c r="AH56" i="16"/>
  <c r="AN56" i="16"/>
  <c r="AJ64" i="16"/>
  <c r="AF66" i="16"/>
  <c r="AL66" i="16"/>
  <c r="AH78" i="16"/>
  <c r="AM78" i="16"/>
  <c r="AJ82" i="16"/>
  <c r="AF90" i="16"/>
  <c r="AK90" i="16"/>
  <c r="AH92" i="16"/>
  <c r="AM92" i="16"/>
  <c r="AI100" i="16"/>
  <c r="AF5" i="16"/>
  <c r="AK5" i="16"/>
  <c r="AF25" i="16"/>
  <c r="AJ25" i="16"/>
  <c r="AN25" i="16"/>
  <c r="AI29" i="16"/>
  <c r="AM29" i="16"/>
  <c r="AH31" i="16"/>
  <c r="AL31" i="16"/>
  <c r="AG33" i="16"/>
  <c r="AK33" i="16"/>
  <c r="AF39" i="16"/>
  <c r="AJ39" i="16"/>
  <c r="AN39" i="16"/>
  <c r="AI41" i="16"/>
  <c r="AM41" i="16"/>
  <c r="AH57" i="16"/>
  <c r="AL57" i="16"/>
  <c r="AG65" i="16"/>
  <c r="AK65" i="16"/>
  <c r="AF67" i="16"/>
  <c r="AJ67" i="16"/>
  <c r="AN67" i="16"/>
  <c r="AI79" i="16"/>
  <c r="AM79" i="16"/>
  <c r="AH83" i="16"/>
  <c r="AL83" i="16"/>
  <c r="AG91" i="16"/>
  <c r="AK91" i="16"/>
  <c r="AF93" i="16"/>
  <c r="AJ93" i="16"/>
  <c r="AN93" i="16"/>
  <c r="AI101" i="16"/>
  <c r="AM101" i="16"/>
  <c r="AH6" i="16"/>
  <c r="AL6" i="16"/>
  <c r="AG10" i="16"/>
  <c r="AK10" i="16"/>
  <c r="AI37" i="16"/>
  <c r="AK108" i="16"/>
  <c r="AL103" i="16"/>
  <c r="AM80" i="16"/>
  <c r="AM59" i="16"/>
  <c r="AI113" i="16"/>
  <c r="AN14" i="16"/>
  <c r="AJ70" i="16"/>
  <c r="AF9" i="16"/>
  <c r="AK45" i="16"/>
  <c r="AK71" i="16"/>
  <c r="AI99" i="16"/>
  <c r="AG111" i="16"/>
  <c r="AL111" i="16"/>
  <c r="AI4" i="16"/>
  <c r="AN4" i="16"/>
  <c r="AJ24" i="16"/>
  <c r="AG28" i="16"/>
  <c r="AL28" i="16"/>
  <c r="AH30" i="16"/>
  <c r="AN30" i="16"/>
  <c r="AJ32" i="16"/>
  <c r="AF38" i="16"/>
  <c r="AL38" i="16"/>
  <c r="AH40" i="16"/>
  <c r="AM40" i="16"/>
  <c r="AJ56" i="16"/>
  <c r="AF64" i="16"/>
  <c r="AK64" i="16"/>
  <c r="AH66" i="16"/>
  <c r="AM66" i="16"/>
  <c r="AI78" i="16"/>
  <c r="AF82" i="16"/>
  <c r="AK82" i="16"/>
  <c r="AG90" i="16"/>
  <c r="AM90" i="16"/>
  <c r="AI92" i="16"/>
  <c r="AN92" i="16"/>
  <c r="AK100" i="16"/>
  <c r="AG5" i="16"/>
  <c r="AL5" i="16"/>
  <c r="AG25" i="16"/>
  <c r="AK25" i="16"/>
  <c r="AF29" i="16"/>
  <c r="AJ29" i="16"/>
  <c r="AN29" i="16"/>
  <c r="AI31" i="16"/>
  <c r="AM31" i="16"/>
  <c r="AH33" i="16"/>
  <c r="AL33" i="16"/>
  <c r="AG39" i="16"/>
  <c r="AK39" i="16"/>
  <c r="AF41" i="16"/>
  <c r="AJ41" i="16"/>
  <c r="AN41" i="16"/>
  <c r="AI57" i="16"/>
  <c r="AM57" i="16"/>
  <c r="AH65" i="16"/>
  <c r="AL65" i="16"/>
  <c r="AG67" i="16"/>
  <c r="AK67" i="16"/>
  <c r="AF79" i="16"/>
  <c r="AJ79" i="16"/>
  <c r="AN79" i="16"/>
  <c r="AI83" i="16"/>
  <c r="AM83" i="16"/>
  <c r="AH91" i="16"/>
  <c r="AL91" i="16"/>
  <c r="AG93" i="16"/>
  <c r="AK93" i="16"/>
  <c r="AF101" i="16"/>
  <c r="AJ101" i="16"/>
  <c r="AN101" i="16"/>
  <c r="AI6" i="16"/>
  <c r="AM6" i="16"/>
  <c r="AH10" i="16"/>
  <c r="AL10" i="16"/>
  <c r="AG12" i="16"/>
  <c r="AK12" i="16"/>
  <c r="AF18" i="16"/>
  <c r="AJ18" i="16"/>
  <c r="AN18" i="16"/>
  <c r="AI46" i="16"/>
  <c r="AM46" i="16"/>
  <c r="AH52" i="16"/>
  <c r="AE94" i="16"/>
  <c r="V55" i="16"/>
  <c r="V22" i="16"/>
  <c r="Y76" i="16"/>
  <c r="Y108" i="16"/>
  <c r="V49" i="16"/>
  <c r="AC107" i="16"/>
  <c r="V58" i="16"/>
  <c r="V112" i="16"/>
  <c r="V59" i="16"/>
  <c r="V113" i="16"/>
  <c r="V16" i="16"/>
  <c r="AA74" i="16"/>
  <c r="V15" i="16"/>
  <c r="V71" i="16"/>
  <c r="V4" i="16"/>
  <c r="AE32" i="16"/>
  <c r="AC64" i="16"/>
  <c r="V90" i="16"/>
  <c r="AA25" i="16"/>
  <c r="V39" i="16"/>
  <c r="V67" i="16"/>
  <c r="V93" i="16"/>
  <c r="AB12" i="16"/>
  <c r="V72" i="16"/>
  <c r="V116" i="16"/>
  <c r="V19" i="16"/>
  <c r="AB87" i="16"/>
  <c r="W95" i="16"/>
  <c r="W94" i="16"/>
  <c r="W19" i="16"/>
  <c r="W86" i="16"/>
  <c r="W101" i="16"/>
  <c r="W65" i="16"/>
  <c r="W25" i="16"/>
  <c r="W64" i="16"/>
  <c r="W24" i="16"/>
  <c r="W69" i="16"/>
  <c r="W70" i="16"/>
  <c r="W113" i="16"/>
  <c r="W109" i="16"/>
  <c r="V35" i="16"/>
  <c r="V76" i="16"/>
  <c r="AB93" i="16"/>
  <c r="AB58" i="16"/>
  <c r="AM97" i="16"/>
  <c r="AH97" i="16"/>
  <c r="AK89" i="16"/>
  <c r="AF89" i="16"/>
  <c r="AJ87" i="16"/>
  <c r="AM73" i="16"/>
  <c r="AH73" i="16"/>
  <c r="AL53" i="16"/>
  <c r="AF53" i="16"/>
  <c r="AJ47" i="16"/>
  <c r="AN19" i="16"/>
  <c r="AH19" i="16"/>
  <c r="AL13" i="16"/>
  <c r="AG13" i="16"/>
  <c r="AJ11" i="16"/>
  <c r="AN7" i="16"/>
  <c r="AI7" i="16"/>
  <c r="AL116" i="16"/>
  <c r="AG116" i="16"/>
  <c r="AK96" i="16"/>
  <c r="AN88" i="16"/>
  <c r="AI88" i="16"/>
  <c r="AM86" i="16"/>
  <c r="AG86" i="16"/>
  <c r="AK72" i="16"/>
  <c r="AF72" i="16"/>
  <c r="AI52" i="16"/>
  <c r="AJ46" i="16"/>
  <c r="AK18" i="16"/>
  <c r="AL12" i="16"/>
  <c r="AM10" i="16"/>
  <c r="AF6" i="16"/>
  <c r="AH93" i="16"/>
  <c r="AJ83" i="16"/>
  <c r="AL67" i="16"/>
  <c r="AN57" i="16"/>
  <c r="AG41" i="16"/>
  <c r="AI33" i="16"/>
  <c r="AK29" i="16"/>
  <c r="AM5" i="16"/>
  <c r="AJ92" i="16"/>
  <c r="AG82" i="16"/>
  <c r="AM64" i="16"/>
  <c r="AI40" i="16"/>
  <c r="AF32" i="16"/>
  <c r="AL24" i="16"/>
  <c r="AH111" i="16"/>
  <c r="AN9" i="16"/>
  <c r="AL61" i="16"/>
  <c r="AN63" i="16"/>
  <c r="AF83" i="16"/>
  <c r="AH67" i="16"/>
  <c r="AJ57" i="16"/>
  <c r="AL39" i="16"/>
  <c r="AN31" i="16"/>
  <c r="AG29" i="16"/>
  <c r="AH5" i="16"/>
  <c r="AN90" i="16"/>
  <c r="AK78" i="16"/>
  <c r="AG64" i="16"/>
  <c r="AM38" i="16"/>
  <c r="AJ30" i="16"/>
  <c r="AF24" i="16"/>
  <c r="AK99" i="16"/>
  <c r="AI74" i="16"/>
  <c r="AK112" i="16"/>
  <c r="AC89" i="16"/>
  <c r="AA65" i="16"/>
  <c r="AA94" i="16"/>
  <c r="AL97" i="16"/>
  <c r="AF97" i="16"/>
  <c r="AJ89" i="16"/>
  <c r="AN87" i="16"/>
  <c r="AH87" i="16"/>
  <c r="AL73" i="16"/>
  <c r="AG73" i="16"/>
  <c r="AJ53" i="16"/>
  <c r="AN47" i="16"/>
  <c r="AI47" i="16"/>
  <c r="AL19" i="16"/>
  <c r="AG19" i="16"/>
  <c r="AK13" i="16"/>
  <c r="AN11" i="16"/>
  <c r="AI11" i="16"/>
  <c r="AM7" i="16"/>
  <c r="AG7" i="16"/>
  <c r="AK116" i="16"/>
  <c r="AF116" i="16"/>
  <c r="AI96" i="16"/>
  <c r="AM88" i="16"/>
  <c r="AH88" i="16"/>
  <c r="AK86" i="16"/>
  <c r="AF86" i="16"/>
  <c r="AJ72" i="16"/>
  <c r="AM52" i="16"/>
  <c r="AG52" i="16"/>
  <c r="AH46" i="16"/>
  <c r="AI18" i="16"/>
  <c r="AJ12" i="16"/>
  <c r="AI10" i="16"/>
  <c r="AK101" i="16"/>
  <c r="AM91" i="16"/>
  <c r="W22" i="16"/>
  <c r="W43" i="16"/>
  <c r="W87" i="16"/>
  <c r="W116" i="16"/>
  <c r="W18" i="16"/>
  <c r="W91" i="16"/>
  <c r="W33" i="16"/>
  <c r="W90" i="16"/>
  <c r="W38" i="16"/>
  <c r="W75" i="16"/>
  <c r="W9" i="16"/>
  <c r="W16" i="16"/>
  <c r="W59" i="16"/>
  <c r="W60" i="16"/>
  <c r="W103" i="16"/>
  <c r="V106" i="16"/>
  <c r="AB19" i="16"/>
  <c r="AC29" i="16"/>
  <c r="AE108" i="16"/>
  <c r="AJ97" i="16"/>
  <c r="AN89" i="16"/>
  <c r="AI89" i="16"/>
  <c r="AL87" i="16"/>
  <c r="AG87" i="16"/>
  <c r="AK73" i="16"/>
  <c r="AN53" i="16"/>
  <c r="AI53" i="16"/>
  <c r="AM47" i="16"/>
  <c r="AG47" i="16"/>
  <c r="AK19" i="16"/>
  <c r="AF19" i="16"/>
  <c r="AI13" i="16"/>
  <c r="AM11" i="16"/>
  <c r="AH11" i="16"/>
  <c r="AK7" i="16"/>
  <c r="AF7" i="16"/>
  <c r="AJ116" i="16"/>
  <c r="AM96" i="16"/>
  <c r="AH96" i="16"/>
  <c r="AL88" i="16"/>
  <c r="AF88" i="16"/>
  <c r="AJ86" i="16"/>
  <c r="AN72" i="16"/>
  <c r="AH72" i="16"/>
  <c r="AL52" i="16"/>
  <c r="AN46" i="16"/>
  <c r="AF46" i="16"/>
  <c r="AG18" i="16"/>
  <c r="AH12" i="16"/>
  <c r="AN6" i="16"/>
  <c r="AG101" i="16"/>
  <c r="AI91" i="16"/>
  <c r="AK79" i="16"/>
  <c r="AM65" i="16"/>
  <c r="AF57" i="16"/>
  <c r="AH39" i="16"/>
  <c r="AJ31" i="16"/>
  <c r="AL25" i="16"/>
  <c r="AL100" i="16"/>
  <c r="AI90" i="16"/>
  <c r="AN66" i="16"/>
  <c r="AK56" i="16"/>
  <c r="AH38" i="16"/>
  <c r="AM28" i="16"/>
  <c r="AJ4" i="16"/>
  <c r="AF75" i="16"/>
  <c r="AM16" i="16"/>
  <c r="AJ109" i="16"/>
  <c r="AG45" i="16"/>
  <c r="AH17" i="16"/>
  <c r="AI15" i="16"/>
  <c r="AJ9" i="16"/>
  <c r="AK110" i="16"/>
  <c r="AL98" i="16"/>
  <c r="AM74" i="16"/>
  <c r="AN70" i="16"/>
  <c r="AF70" i="16"/>
  <c r="AG68" i="16"/>
  <c r="AH44" i="16"/>
  <c r="AI16" i="16"/>
  <c r="AJ14" i="16"/>
  <c r="AK8" i="16"/>
  <c r="AM113" i="16"/>
  <c r="AN105" i="16"/>
  <c r="AF105" i="16"/>
  <c r="AG81" i="16"/>
  <c r="AH61" i="16"/>
  <c r="AI59" i="16"/>
  <c r="AH51" i="16"/>
  <c r="AL104" i="16"/>
  <c r="AN60" i="16"/>
  <c r="AG58" i="16"/>
  <c r="AI20" i="16"/>
  <c r="AK107" i="16"/>
  <c r="AM85" i="16"/>
  <c r="AF77" i="16"/>
  <c r="AH35" i="16"/>
  <c r="AJ23" i="16"/>
  <c r="AM102" i="16"/>
  <c r="AH48" i="16"/>
  <c r="AL115" i="16"/>
  <c r="AG55" i="16"/>
  <c r="AK94" i="16"/>
  <c r="AI54" i="16"/>
  <c r="AL45" i="16"/>
  <c r="AM17" i="16"/>
  <c r="AN15" i="16"/>
  <c r="AF15" i="16"/>
  <c r="AG9" i="16"/>
  <c r="AH110" i="16"/>
  <c r="AI98" i="16"/>
  <c r="AJ74" i="16"/>
  <c r="AK70" i="16"/>
  <c r="AL68" i="16"/>
  <c r="AM44" i="16"/>
  <c r="AN16" i="16"/>
  <c r="AF16" i="16"/>
  <c r="AG14" i="16"/>
  <c r="AH8" i="16"/>
  <c r="AJ113" i="16"/>
  <c r="AK105" i="16"/>
  <c r="AL81" i="16"/>
  <c r="AM61" i="16"/>
  <c r="AN59" i="16"/>
  <c r="AF59" i="16"/>
  <c r="AL21" i="16"/>
  <c r="AN112" i="16"/>
  <c r="AG104" i="16"/>
  <c r="AI60" i="16"/>
  <c r="AK50" i="16"/>
  <c r="AM109" i="16"/>
  <c r="AF107" i="16"/>
  <c r="AH85" i="16"/>
  <c r="AJ49" i="16"/>
  <c r="AL27" i="16"/>
  <c r="AN108" i="16"/>
  <c r="AN84" i="16"/>
  <c r="AI34" i="16"/>
  <c r="AM95" i="16"/>
  <c r="AH43" i="16"/>
  <c r="AL62" i="16"/>
  <c r="AH54" i="16"/>
  <c r="AL108" i="16"/>
  <c r="AG23" i="16"/>
  <c r="AK23" i="16"/>
  <c r="AF27" i="16"/>
  <c r="AJ27" i="16"/>
  <c r="AN27" i="16"/>
  <c r="AI35" i="16"/>
  <c r="AM35" i="16"/>
  <c r="AH49" i="16"/>
  <c r="AL49" i="16"/>
  <c r="AG77" i="16"/>
  <c r="AK77" i="16"/>
  <c r="AF85" i="16"/>
  <c r="AJ85" i="16"/>
  <c r="AN85" i="16"/>
  <c r="AI103" i="16"/>
  <c r="AM103" i="16"/>
  <c r="AH107" i="16"/>
  <c r="AL107" i="16"/>
  <c r="AG109" i="16"/>
  <c r="AK109" i="16"/>
  <c r="AF20" i="16"/>
  <c r="AJ20" i="16"/>
  <c r="AN20" i="16"/>
  <c r="AI50" i="16"/>
  <c r="AM50" i="16"/>
  <c r="AH58" i="16"/>
  <c r="AL58" i="16"/>
  <c r="AG60" i="16"/>
  <c r="AK60" i="16"/>
  <c r="AF80" i="16"/>
  <c r="AJ80" i="16"/>
  <c r="AN80" i="16"/>
  <c r="AI104" i="16"/>
  <c r="AM104" i="16"/>
  <c r="AH112" i="16"/>
  <c r="AL112" i="16"/>
  <c r="AF21" i="16"/>
  <c r="AJ21" i="16"/>
  <c r="AN21" i="16"/>
  <c r="AI51" i="16"/>
  <c r="AI108" i="16"/>
  <c r="AM108" i="16"/>
  <c r="AH23" i="16"/>
  <c r="AL23" i="16"/>
  <c r="AG27" i="16"/>
  <c r="AK27" i="16"/>
  <c r="AF35" i="16"/>
  <c r="AJ35" i="16"/>
  <c r="AN35" i="16"/>
  <c r="AI49" i="16"/>
  <c r="AM49" i="16"/>
  <c r="AH77" i="16"/>
  <c r="AL77" i="16"/>
  <c r="AG85" i="16"/>
  <c r="AK85" i="16"/>
  <c r="AF103" i="16"/>
  <c r="AJ103" i="16"/>
  <c r="AN103" i="16"/>
  <c r="AI107" i="16"/>
  <c r="AM107" i="16"/>
  <c r="AH109" i="16"/>
  <c r="AL109" i="16"/>
  <c r="AG20" i="16"/>
  <c r="AK20" i="16"/>
  <c r="AF50" i="16"/>
  <c r="AJ50" i="16"/>
  <c r="AN50" i="16"/>
  <c r="AI58" i="16"/>
  <c r="AM58" i="16"/>
  <c r="AH60" i="16"/>
  <c r="AL60" i="16"/>
  <c r="AG80" i="16"/>
  <c r="AK80" i="16"/>
  <c r="AF104" i="16"/>
  <c r="AJ104" i="16"/>
  <c r="AN104" i="16"/>
  <c r="AI112" i="16"/>
  <c r="AM112" i="16"/>
  <c r="AG21" i="16"/>
  <c r="AK21" i="16"/>
  <c r="AF51" i="16"/>
  <c r="AJ51" i="16"/>
  <c r="AG62" i="16"/>
  <c r="AF94" i="16"/>
  <c r="AN94" i="16"/>
  <c r="AM114" i="16"/>
  <c r="AL37" i="16"/>
  <c r="AK43" i="16"/>
  <c r="AJ55" i="16"/>
  <c r="AI63" i="16"/>
  <c r="AH95" i="16"/>
  <c r="AG115" i="16"/>
  <c r="AF22" i="16"/>
  <c r="AN22" i="16"/>
  <c r="AM26" i="16"/>
  <c r="AL34" i="16"/>
  <c r="AK48" i="16"/>
  <c r="AJ76" i="16"/>
  <c r="AI84" i="16"/>
  <c r="AH102" i="16"/>
  <c r="AG106" i="16"/>
  <c r="AF108" i="16"/>
  <c r="AH62" i="16"/>
  <c r="AG94" i="16"/>
  <c r="AF114" i="16"/>
  <c r="AN114" i="16"/>
  <c r="AM37" i="16"/>
  <c r="AL43" i="16"/>
  <c r="AK55" i="16"/>
  <c r="AJ63" i="16"/>
  <c r="AI95" i="16"/>
  <c r="AH115" i="16"/>
  <c r="AG22" i="16"/>
  <c r="AF26" i="16"/>
  <c r="AN26" i="16"/>
  <c r="AM34" i="16"/>
  <c r="AL48" i="16"/>
  <c r="AK76" i="16"/>
  <c r="AJ84" i="16"/>
  <c r="AI102" i="16"/>
  <c r="AH106" i="16"/>
  <c r="AG108" i="16"/>
  <c r="AF23" i="16"/>
  <c r="AN23" i="16"/>
  <c r="AM27" i="16"/>
  <c r="AL35" i="16"/>
  <c r="AK49" i="16"/>
  <c r="AJ77" i="16"/>
  <c r="AI85" i="16"/>
  <c r="AH103" i="16"/>
  <c r="AG107" i="16"/>
  <c r="AF109" i="16"/>
  <c r="AN109" i="16"/>
  <c r="AM20" i="16"/>
  <c r="AL50" i="16"/>
  <c r="AK58" i="16"/>
  <c r="AJ60" i="16"/>
  <c r="AI80" i="16"/>
  <c r="AH104" i="16"/>
  <c r="AG112" i="16"/>
  <c r="AM21" i="16"/>
  <c r="AL51" i="16"/>
  <c r="AG59" i="16"/>
  <c r="AK59" i="16"/>
  <c r="AF61" i="16"/>
  <c r="AJ61" i="16"/>
  <c r="AN61" i="16"/>
  <c r="AI81" i="16"/>
  <c r="AM81" i="16"/>
  <c r="AH105" i="16"/>
  <c r="AL105" i="16"/>
  <c r="AG113" i="16"/>
  <c r="AK113" i="16"/>
  <c r="AI8" i="16"/>
  <c r="AM8" i="16"/>
  <c r="AH14" i="16"/>
  <c r="AL14" i="16"/>
  <c r="AG16" i="16"/>
  <c r="AK16" i="16"/>
  <c r="AF44" i="16"/>
  <c r="AJ44" i="16"/>
  <c r="AN44" i="16"/>
  <c r="AI68" i="16"/>
  <c r="AM68" i="16"/>
  <c r="AH70" i="16"/>
  <c r="AL70" i="16"/>
  <c r="AG74" i="16"/>
  <c r="AK74" i="16"/>
  <c r="AF98" i="16"/>
  <c r="AJ98" i="16"/>
  <c r="AN98" i="16"/>
  <c r="AI110" i="16"/>
  <c r="AM110" i="16"/>
  <c r="AH9" i="16"/>
  <c r="AL9" i="16"/>
  <c r="AG15" i="16"/>
  <c r="AK15" i="16"/>
  <c r="AF17" i="16"/>
  <c r="AJ17" i="16"/>
  <c r="AN17" i="16"/>
  <c r="AI45" i="16"/>
  <c r="AM45" i="16"/>
  <c r="AK62" i="16"/>
  <c r="AJ94" i="16"/>
  <c r="AI114" i="16"/>
  <c r="AH37" i="16"/>
  <c r="AG43" i="16"/>
  <c r="AF55" i="16"/>
  <c r="AN55" i="16"/>
  <c r="AM63" i="16"/>
  <c r="AL95" i="16"/>
  <c r="AK115" i="16"/>
  <c r="AJ22" i="16"/>
  <c r="AI26" i="16"/>
  <c r="AH34" i="16"/>
  <c r="AG48" i="16"/>
  <c r="AF76" i="16"/>
  <c r="AN76" i="16"/>
  <c r="AM84" i="16"/>
  <c r="AL102" i="16"/>
  <c r="AK106" i="16"/>
  <c r="AJ108" i="16"/>
  <c r="AI23" i="16"/>
  <c r="AH27" i="16"/>
  <c r="AG35" i="16"/>
  <c r="AF49" i="16"/>
  <c r="AN49" i="16"/>
  <c r="AM77" i="16"/>
  <c r="AL85" i="16"/>
  <c r="AK103" i="16"/>
  <c r="AJ107" i="16"/>
  <c r="AI109" i="16"/>
  <c r="AH20" i="16"/>
  <c r="AG50" i="16"/>
  <c r="AF58" i="16"/>
  <c r="AN58" i="16"/>
  <c r="AM60" i="16"/>
  <c r="AL80" i="16"/>
  <c r="AK104" i="16"/>
  <c r="AJ112" i="16"/>
  <c r="AH21" i="16"/>
  <c r="AG51" i="16"/>
  <c r="AM51" i="16"/>
  <c r="AH59" i="16"/>
  <c r="AL59" i="16"/>
  <c r="AG61" i="16"/>
  <c r="AK61" i="16"/>
  <c r="AF81" i="16"/>
  <c r="AJ81" i="16"/>
  <c r="AN81" i="16"/>
  <c r="AI105" i="16"/>
  <c r="AM105" i="16"/>
  <c r="AH113" i="16"/>
  <c r="AL113" i="16"/>
  <c r="AF8" i="16"/>
  <c r="AJ8" i="16"/>
  <c r="AN8" i="16"/>
  <c r="AI14" i="16"/>
  <c r="AM14" i="16"/>
  <c r="AH16" i="16"/>
  <c r="AL16" i="16"/>
  <c r="AG44" i="16"/>
  <c r="AK44" i="16"/>
  <c r="AF68" i="16"/>
  <c r="AJ68" i="16"/>
  <c r="AN68" i="16"/>
  <c r="AI70" i="16"/>
  <c r="AM70" i="16"/>
  <c r="AH74" i="16"/>
  <c r="AL74" i="16"/>
  <c r="AG98" i="16"/>
  <c r="AK98" i="16"/>
  <c r="AF110" i="16"/>
  <c r="AJ110" i="16"/>
  <c r="AN110" i="16"/>
  <c r="AI9" i="16"/>
  <c r="AM9" i="16"/>
  <c r="AH15" i="16"/>
  <c r="AL15" i="16"/>
  <c r="AG17" i="16"/>
  <c r="AK17" i="16"/>
  <c r="AF45" i="16"/>
  <c r="AJ45" i="16"/>
  <c r="AN45" i="16"/>
  <c r="AN106" i="16"/>
  <c r="AJ106" i="16"/>
  <c r="AF106" i="16"/>
  <c r="AK102" i="16"/>
  <c r="AG102" i="16"/>
  <c r="AL84" i="16"/>
  <c r="AH84" i="16"/>
  <c r="AM76" i="16"/>
  <c r="AI76" i="16"/>
  <c r="AN48" i="16"/>
  <c r="AJ48" i="16"/>
  <c r="AF48" i="16"/>
  <c r="AK34" i="16"/>
  <c r="AG34" i="16"/>
  <c r="AL26" i="16"/>
  <c r="AH26" i="16"/>
  <c r="AM22" i="16"/>
  <c r="AI22" i="16"/>
  <c r="AN115" i="16"/>
  <c r="AJ115" i="16"/>
  <c r="AF115" i="16"/>
  <c r="AK95" i="16"/>
  <c r="AG95" i="16"/>
  <c r="AL63" i="16"/>
  <c r="AH63" i="16"/>
  <c r="AM55" i="16"/>
  <c r="AI55" i="16"/>
  <c r="AN43" i="16"/>
  <c r="AJ43" i="16"/>
  <c r="AF43" i="16"/>
  <c r="AK37" i="16"/>
  <c r="AG37" i="16"/>
  <c r="AL114" i="16"/>
  <c r="AH114" i="16"/>
  <c r="AM94" i="16"/>
  <c r="AI94" i="16"/>
  <c r="AN62" i="16"/>
  <c r="AJ62" i="16"/>
  <c r="AF62" i="16"/>
  <c r="AK54" i="16"/>
  <c r="AG54" i="16"/>
  <c r="AH108" i="16"/>
  <c r="AM106" i="16"/>
  <c r="AI106" i="16"/>
  <c r="AN102" i="16"/>
  <c r="AJ102" i="16"/>
  <c r="AF102" i="16"/>
  <c r="AK84" i="16"/>
  <c r="AG84" i="16"/>
  <c r="AL76" i="16"/>
  <c r="AH76" i="16"/>
  <c r="AM48" i="16"/>
  <c r="AI48" i="16"/>
  <c r="AN34" i="16"/>
  <c r="AJ34" i="16"/>
  <c r="AF34" i="16"/>
  <c r="AK26" i="16"/>
  <c r="AG26" i="16"/>
  <c r="AL22" i="16"/>
  <c r="AH22" i="16"/>
  <c r="AM115" i="16"/>
  <c r="AI115" i="16"/>
  <c r="AN95" i="16"/>
  <c r="AJ95" i="16"/>
  <c r="AF95" i="16"/>
  <c r="AK63" i="16"/>
  <c r="AG63" i="16"/>
  <c r="AL55" i="16"/>
  <c r="AH55" i="16"/>
  <c r="AM43" i="16"/>
  <c r="AI43" i="16"/>
  <c r="AN37" i="16"/>
  <c r="AJ37" i="16"/>
  <c r="AF37" i="16"/>
  <c r="AK114" i="16"/>
  <c r="AG114" i="16"/>
  <c r="AL94" i="16"/>
  <c r="AH94" i="16"/>
  <c r="AM62" i="16"/>
  <c r="AI62" i="16"/>
  <c r="AN54" i="16"/>
  <c r="AJ54" i="16"/>
  <c r="AE37" i="16"/>
  <c r="AB37" i="16"/>
  <c r="AD37" i="16"/>
  <c r="AC37" i="16"/>
  <c r="AA37" i="16"/>
  <c r="X37" i="16"/>
  <c r="Y37" i="16"/>
  <c r="V37" i="16"/>
  <c r="AE34" i="16"/>
  <c r="AB34" i="16"/>
  <c r="AD34" i="16"/>
  <c r="AA34" i="16"/>
  <c r="V34" i="16"/>
  <c r="W34" i="16"/>
  <c r="AC34" i="16"/>
  <c r="X34" i="16"/>
  <c r="AE85" i="16"/>
  <c r="AB85" i="16"/>
  <c r="AD85" i="16"/>
  <c r="AA85" i="16"/>
  <c r="AC85" i="16"/>
  <c r="X85" i="16"/>
  <c r="Y85" i="16"/>
  <c r="V85" i="16"/>
  <c r="W85" i="16"/>
  <c r="AE80" i="16"/>
  <c r="AB80" i="16"/>
  <c r="AD80" i="16"/>
  <c r="AA80" i="16"/>
  <c r="AC80" i="16"/>
  <c r="X80" i="16"/>
  <c r="Y80" i="16"/>
  <c r="V80" i="16"/>
  <c r="AE81" i="16"/>
  <c r="AD81" i="16"/>
  <c r="AA81" i="16"/>
  <c r="AB81" i="16"/>
  <c r="AC81" i="16"/>
  <c r="X81" i="16"/>
  <c r="Y81" i="16"/>
  <c r="V81" i="16"/>
  <c r="AE68" i="16"/>
  <c r="AD68" i="16"/>
  <c r="AA68" i="16"/>
  <c r="AB68" i="16"/>
  <c r="AC68" i="16"/>
  <c r="X68" i="16"/>
  <c r="Y68" i="16"/>
  <c r="V68" i="16"/>
  <c r="AE45" i="16"/>
  <c r="AD45" i="16"/>
  <c r="AA45" i="16"/>
  <c r="AB45" i="16"/>
  <c r="AC45" i="16"/>
  <c r="X45" i="16"/>
  <c r="Y45" i="16"/>
  <c r="V45" i="16"/>
  <c r="AE28" i="16"/>
  <c r="AD28" i="16"/>
  <c r="AA28" i="16"/>
  <c r="AB28" i="16"/>
  <c r="AC28" i="16"/>
  <c r="X28" i="16"/>
  <c r="Y28" i="16"/>
  <c r="V28" i="16"/>
  <c r="AE78" i="16"/>
  <c r="AD78" i="16"/>
  <c r="AB78" i="16"/>
  <c r="AA78" i="16"/>
  <c r="X78" i="16"/>
  <c r="Y78" i="16"/>
  <c r="V78" i="16"/>
  <c r="AC78" i="16"/>
  <c r="AE31" i="16"/>
  <c r="AD31" i="16"/>
  <c r="AA31" i="16"/>
  <c r="AB31" i="16"/>
  <c r="AC31" i="16"/>
  <c r="X31" i="16"/>
  <c r="Y31" i="16"/>
  <c r="V31" i="16"/>
  <c r="AE83" i="16"/>
  <c r="AD83" i="16"/>
  <c r="AA83" i="16"/>
  <c r="AB83" i="16"/>
  <c r="AC83" i="16"/>
  <c r="X83" i="16"/>
  <c r="Y83" i="16"/>
  <c r="V83" i="16"/>
  <c r="AE46" i="16"/>
  <c r="AD46" i="16"/>
  <c r="AA46" i="16"/>
  <c r="AB46" i="16"/>
  <c r="AC46" i="16"/>
  <c r="X46" i="16"/>
  <c r="Y46" i="16"/>
  <c r="V46" i="16"/>
  <c r="AE11" i="16"/>
  <c r="AD11" i="16"/>
  <c r="AA11" i="16"/>
  <c r="AB11" i="16"/>
  <c r="AC11" i="16"/>
  <c r="X11" i="16"/>
  <c r="Y11" i="16"/>
  <c r="V11" i="16"/>
  <c r="AE97" i="16"/>
  <c r="AD97" i="16"/>
  <c r="AA97" i="16"/>
  <c r="AB97" i="16"/>
  <c r="AC97" i="16"/>
  <c r="X97" i="16"/>
  <c r="Y97" i="16"/>
  <c r="V97" i="16"/>
  <c r="AE54" i="16"/>
  <c r="AB54" i="16"/>
  <c r="AD54" i="16"/>
  <c r="AA54" i="16"/>
  <c r="AC54" i="16"/>
  <c r="X54" i="16"/>
  <c r="Y54" i="16"/>
  <c r="V54" i="16"/>
  <c r="AE95" i="16"/>
  <c r="AB95" i="16"/>
  <c r="AD95" i="16"/>
  <c r="AA95" i="16"/>
  <c r="AC95" i="16"/>
  <c r="X95" i="16"/>
  <c r="Y95" i="16"/>
  <c r="V95" i="16"/>
  <c r="AE102" i="16"/>
  <c r="AB102" i="16"/>
  <c r="AD102" i="16"/>
  <c r="AC102" i="16"/>
  <c r="W102" i="16"/>
  <c r="V102" i="16"/>
  <c r="X102" i="16"/>
  <c r="Y102" i="16"/>
  <c r="AA102" i="16"/>
  <c r="AE27" i="16"/>
  <c r="AB27" i="16"/>
  <c r="AD27" i="16"/>
  <c r="AC27" i="16"/>
  <c r="AA27" i="16"/>
  <c r="W27" i="16"/>
  <c r="X27" i="16"/>
  <c r="V27" i="16"/>
  <c r="Y27" i="16"/>
  <c r="AE20" i="16"/>
  <c r="AB20" i="16"/>
  <c r="AD20" i="16"/>
  <c r="AA20" i="16"/>
  <c r="AC20" i="16"/>
  <c r="X20" i="16"/>
  <c r="Y20" i="16"/>
  <c r="V20" i="16"/>
  <c r="W20" i="16"/>
  <c r="AE21" i="16"/>
  <c r="AD21" i="16"/>
  <c r="AA21" i="16"/>
  <c r="AB21" i="16"/>
  <c r="X21" i="16"/>
  <c r="AC21" i="16"/>
  <c r="Y21" i="16"/>
  <c r="V21" i="16"/>
  <c r="AE8" i="16"/>
  <c r="AD8" i="16"/>
  <c r="AA8" i="16"/>
  <c r="AB8" i="16"/>
  <c r="AC8" i="16"/>
  <c r="X8" i="16"/>
  <c r="Y8" i="16"/>
  <c r="V8" i="16"/>
  <c r="AE110" i="16"/>
  <c r="AD110" i="16"/>
  <c r="AA110" i="16"/>
  <c r="AB110" i="16"/>
  <c r="X110" i="16"/>
  <c r="AC110" i="16"/>
  <c r="Y110" i="16"/>
  <c r="V110" i="16"/>
  <c r="AE99" i="16"/>
  <c r="AD99" i="16"/>
  <c r="AA99" i="16"/>
  <c r="AB99" i="16"/>
  <c r="X99" i="16"/>
  <c r="Y99" i="16"/>
  <c r="AC99" i="16"/>
  <c r="V99" i="16"/>
  <c r="AE40" i="16"/>
  <c r="AD40" i="16"/>
  <c r="AA40" i="16"/>
  <c r="AB40" i="16"/>
  <c r="X40" i="16"/>
  <c r="AC40" i="16"/>
  <c r="Y40" i="16"/>
  <c r="V40" i="16"/>
  <c r="AE100" i="16"/>
  <c r="AD100" i="16"/>
  <c r="AB100" i="16"/>
  <c r="AC100" i="16"/>
  <c r="X100" i="16"/>
  <c r="AA100" i="16"/>
  <c r="Y100" i="16"/>
  <c r="V100" i="16"/>
  <c r="AE57" i="16"/>
  <c r="AD57" i="16"/>
  <c r="AA57" i="16"/>
  <c r="AB57" i="16"/>
  <c r="AC57" i="16"/>
  <c r="X57" i="16"/>
  <c r="Y57" i="16"/>
  <c r="V57" i="16"/>
  <c r="AE6" i="16"/>
  <c r="AD6" i="16"/>
  <c r="AA6" i="16"/>
  <c r="AB6" i="16"/>
  <c r="AC6" i="16"/>
  <c r="X6" i="16"/>
  <c r="Y6" i="16"/>
  <c r="V6" i="16"/>
  <c r="AE88" i="16"/>
  <c r="AD88" i="16"/>
  <c r="AA88" i="16"/>
  <c r="AB88" i="16"/>
  <c r="AC88" i="16"/>
  <c r="X88" i="16"/>
  <c r="Y88" i="16"/>
  <c r="V88" i="16"/>
  <c r="AE53" i="16"/>
  <c r="AD53" i="16"/>
  <c r="AA53" i="16"/>
  <c r="AB53" i="16"/>
  <c r="AC53" i="16"/>
  <c r="X53" i="16"/>
  <c r="Y53" i="16"/>
  <c r="V53" i="16"/>
  <c r="W97" i="16"/>
  <c r="W53" i="16"/>
  <c r="W11" i="16"/>
  <c r="W88" i="16"/>
  <c r="W46" i="16"/>
  <c r="W6" i="16"/>
  <c r="W83" i="16"/>
  <c r="W57" i="16"/>
  <c r="W31" i="16"/>
  <c r="W100" i="16"/>
  <c r="W78" i="16"/>
  <c r="W40" i="16"/>
  <c r="W28" i="16"/>
  <c r="W99" i="16"/>
  <c r="W45" i="16"/>
  <c r="W110" i="16"/>
  <c r="W68" i="16"/>
  <c r="W8" i="16"/>
  <c r="W81" i="16"/>
  <c r="W21" i="16"/>
  <c r="W80" i="16"/>
  <c r="AC62" i="16"/>
  <c r="AE62" i="16"/>
  <c r="AD62" i="16"/>
  <c r="AA62" i="16"/>
  <c r="AB62" i="16"/>
  <c r="AC43" i="16"/>
  <c r="AE43" i="16"/>
  <c r="AA43" i="16"/>
  <c r="AD43" i="16"/>
  <c r="AC115" i="16"/>
  <c r="AE115" i="16"/>
  <c r="AD115" i="16"/>
  <c r="AB115" i="16"/>
  <c r="AC48" i="16"/>
  <c r="AE48" i="16"/>
  <c r="AB48" i="16"/>
  <c r="AA48" i="16"/>
  <c r="AD48" i="16"/>
  <c r="AC106" i="16"/>
  <c r="AE106" i="16"/>
  <c r="AD106" i="16"/>
  <c r="AA106" i="16"/>
  <c r="AB106" i="16"/>
  <c r="AC35" i="16"/>
  <c r="AE35" i="16"/>
  <c r="AA35" i="16"/>
  <c r="AB35" i="16"/>
  <c r="AC103" i="16"/>
  <c r="AE103" i="16"/>
  <c r="AD103" i="16"/>
  <c r="AA103" i="16"/>
  <c r="AB103" i="16"/>
  <c r="AC50" i="16"/>
  <c r="AE50" i="16"/>
  <c r="AB50" i="16"/>
  <c r="AD50" i="16"/>
  <c r="AA50" i="16"/>
  <c r="AC104" i="16"/>
  <c r="AE104" i="16"/>
  <c r="AD104" i="16"/>
  <c r="AA104" i="16"/>
  <c r="AB104" i="16"/>
  <c r="AE51" i="16"/>
  <c r="AB51" i="16"/>
  <c r="AC51" i="16"/>
  <c r="AA51" i="16"/>
  <c r="AE105" i="16"/>
  <c r="AD105" i="16"/>
  <c r="AB105" i="16"/>
  <c r="AC105" i="16"/>
  <c r="AA105" i="16"/>
  <c r="AE14" i="16"/>
  <c r="AB14" i="16"/>
  <c r="AC14" i="16"/>
  <c r="AA14" i="16"/>
  <c r="AD14" i="16"/>
  <c r="AE70" i="16"/>
  <c r="AD70" i="16"/>
  <c r="AB70" i="16"/>
  <c r="AC70" i="16"/>
  <c r="AA70" i="16"/>
  <c r="AE9" i="16"/>
  <c r="AB9" i="16"/>
  <c r="AC9" i="16"/>
  <c r="AA9" i="16"/>
  <c r="AE69" i="16"/>
  <c r="AD69" i="16"/>
  <c r="AB69" i="16"/>
  <c r="AC69" i="16"/>
  <c r="AA69" i="16"/>
  <c r="AE111" i="16"/>
  <c r="AB111" i="16"/>
  <c r="AC111" i="16"/>
  <c r="AA111" i="16"/>
  <c r="AD111" i="16"/>
  <c r="AE30" i="16"/>
  <c r="AD30" i="16"/>
  <c r="AB30" i="16"/>
  <c r="AC30" i="16"/>
  <c r="AA30" i="16"/>
  <c r="AE56" i="16"/>
  <c r="AB56" i="16"/>
  <c r="AC56" i="16"/>
  <c r="AA56" i="16"/>
  <c r="AE82" i="16"/>
  <c r="AD82" i="16"/>
  <c r="AC82" i="16"/>
  <c r="AA82" i="16"/>
  <c r="AB82" i="16"/>
  <c r="AE5" i="16"/>
  <c r="AC5" i="16"/>
  <c r="AD5" i="16"/>
  <c r="AA5" i="16"/>
  <c r="AB5" i="16"/>
  <c r="AE33" i="16"/>
  <c r="AD33" i="16"/>
  <c r="AB33" i="16"/>
  <c r="AC33" i="16"/>
  <c r="AE65" i="16"/>
  <c r="AB65" i="16"/>
  <c r="AC65" i="16"/>
  <c r="AD91" i="16"/>
  <c r="AB91" i="16"/>
  <c r="AC91" i="16"/>
  <c r="AE91" i="16"/>
  <c r="AB10" i="16"/>
  <c r="AD10" i="16"/>
  <c r="AC10" i="16"/>
  <c r="AD52" i="16"/>
  <c r="AE52" i="16"/>
  <c r="AB52" i="16"/>
  <c r="AC52" i="16"/>
  <c r="AE96" i="16"/>
  <c r="AB96" i="16"/>
  <c r="AC96" i="16"/>
  <c r="AD13" i="16"/>
  <c r="AE13" i="16"/>
  <c r="AB13" i="16"/>
  <c r="AC13" i="16"/>
  <c r="AB73" i="16"/>
  <c r="AD73" i="16"/>
  <c r="AE73" i="16"/>
  <c r="AC73" i="16"/>
  <c r="W36" i="16"/>
  <c r="V26" i="16"/>
  <c r="V115" i="16"/>
  <c r="V63" i="16"/>
  <c r="V43" i="16"/>
  <c r="V114" i="16"/>
  <c r="V94" i="16"/>
  <c r="V62" i="16"/>
  <c r="V42" i="16"/>
  <c r="V89" i="16"/>
  <c r="V87" i="16"/>
  <c r="V73" i="16"/>
  <c r="V47" i="16"/>
  <c r="V13" i="16"/>
  <c r="V7" i="16"/>
  <c r="V96" i="16"/>
  <c r="V86" i="16"/>
  <c r="V52" i="16"/>
  <c r="V18" i="16"/>
  <c r="V12" i="16"/>
  <c r="V10" i="16"/>
  <c r="V101" i="16"/>
  <c r="V91" i="16"/>
  <c r="V79" i="16"/>
  <c r="V65" i="16"/>
  <c r="V41" i="16"/>
  <c r="V33" i="16"/>
  <c r="V29" i="16"/>
  <c r="V25" i="16"/>
  <c r="V5" i="16"/>
  <c r="V92" i="16"/>
  <c r="V82" i="16"/>
  <c r="V66" i="16"/>
  <c r="V64" i="16"/>
  <c r="V56" i="16"/>
  <c r="V38" i="16"/>
  <c r="V32" i="16"/>
  <c r="V30" i="16"/>
  <c r="V24" i="16"/>
  <c r="V111" i="16"/>
  <c r="V75" i="16"/>
  <c r="V69" i="16"/>
  <c r="V17" i="16"/>
  <c r="V9" i="16"/>
  <c r="V98" i="16"/>
  <c r="V74" i="16"/>
  <c r="V70" i="16"/>
  <c r="V44" i="16"/>
  <c r="V14" i="16"/>
  <c r="V105" i="16"/>
  <c r="V61" i="16"/>
  <c r="V51" i="16"/>
  <c r="V104" i="16"/>
  <c r="V60" i="16"/>
  <c r="V50" i="16"/>
  <c r="V109" i="16"/>
  <c r="V107" i="16"/>
  <c r="V103" i="16"/>
  <c r="V77" i="16"/>
  <c r="Y23" i="16"/>
  <c r="Y106" i="16"/>
  <c r="Y84" i="16"/>
  <c r="Y48" i="16"/>
  <c r="AA13" i="16"/>
  <c r="AC86" i="16"/>
  <c r="AA91" i="16"/>
  <c r="AC41" i="16"/>
  <c r="AB61" i="16"/>
  <c r="AD9" i="16"/>
  <c r="AD36" i="16"/>
  <c r="AA36" i="16"/>
  <c r="AB36" i="16"/>
  <c r="AC94" i="16"/>
  <c r="AD94" i="16"/>
  <c r="AB94" i="16"/>
  <c r="AE55" i="16"/>
  <c r="AB55" i="16"/>
  <c r="AC55" i="16"/>
  <c r="AD55" i="16"/>
  <c r="AA55" i="16"/>
  <c r="AA22" i="16"/>
  <c r="AD22" i="16"/>
  <c r="AB22" i="16"/>
  <c r="AE22" i="16"/>
  <c r="AC22" i="16"/>
  <c r="AE76" i="16"/>
  <c r="AA76" i="16"/>
  <c r="AB76" i="16"/>
  <c r="AD76" i="16"/>
  <c r="AC76" i="16"/>
  <c r="AC108" i="16"/>
  <c r="AD108" i="16"/>
  <c r="AA108" i="16"/>
  <c r="AB108" i="16"/>
  <c r="AE49" i="16"/>
  <c r="AB49" i="16"/>
  <c r="AC49" i="16"/>
  <c r="AD49" i="16"/>
  <c r="AA49" i="16"/>
  <c r="AA107" i="16"/>
  <c r="AD107" i="16"/>
  <c r="AB107" i="16"/>
  <c r="AE107" i="16"/>
  <c r="AE58" i="16"/>
  <c r="AA58" i="16"/>
  <c r="AC58" i="16"/>
  <c r="AD58" i="16"/>
  <c r="AC112" i="16"/>
  <c r="AD112" i="16"/>
  <c r="AB112" i="16"/>
  <c r="AE59" i="16"/>
  <c r="AC59" i="16"/>
  <c r="AD59" i="16"/>
  <c r="AA59" i="16"/>
  <c r="AB59" i="16"/>
  <c r="AC113" i="16"/>
  <c r="AD113" i="16"/>
  <c r="AB113" i="16"/>
  <c r="AE113" i="16"/>
  <c r="AE16" i="16"/>
  <c r="AC16" i="16"/>
  <c r="AA16" i="16"/>
  <c r="AD16" i="16"/>
  <c r="AB16" i="16"/>
  <c r="AC74" i="16"/>
  <c r="AD74" i="16"/>
  <c r="AB74" i="16"/>
  <c r="AE15" i="16"/>
  <c r="AC15" i="16"/>
  <c r="AD15" i="16"/>
  <c r="AA15" i="16"/>
  <c r="AB15" i="16"/>
  <c r="AC71" i="16"/>
  <c r="AD71" i="16"/>
  <c r="AB71" i="16"/>
  <c r="AE71" i="16"/>
  <c r="AE4" i="16"/>
  <c r="AC4" i="16"/>
  <c r="AA4" i="16"/>
  <c r="AD4" i="16"/>
  <c r="AB4" i="16"/>
  <c r="AC32" i="16"/>
  <c r="AD32" i="16"/>
  <c r="AB32" i="16"/>
  <c r="AE64" i="16"/>
  <c r="AD64" i="16"/>
  <c r="AA64" i="16"/>
  <c r="AB64" i="16"/>
  <c r="AD90" i="16"/>
  <c r="AC90" i="16"/>
  <c r="AE90" i="16"/>
  <c r="AA90" i="16"/>
  <c r="AE25" i="16"/>
  <c r="AB25" i="16"/>
  <c r="AC25" i="16"/>
  <c r="AD25" i="16"/>
  <c r="AD39" i="16"/>
  <c r="AC39" i="16"/>
  <c r="AA39" i="16"/>
  <c r="AE67" i="16"/>
  <c r="AD67" i="16"/>
  <c r="AC67" i="16"/>
  <c r="AA67" i="16"/>
  <c r="AE93" i="16"/>
  <c r="AD93" i="16"/>
  <c r="AC93" i="16"/>
  <c r="AA93" i="16"/>
  <c r="AE12" i="16"/>
  <c r="AC12" i="16"/>
  <c r="AD12" i="16"/>
  <c r="AA12" i="16"/>
  <c r="AD72" i="16"/>
  <c r="AC72" i="16"/>
  <c r="AE72" i="16"/>
  <c r="AA72" i="16"/>
  <c r="AE116" i="16"/>
  <c r="AD116" i="16"/>
  <c r="AC116" i="16"/>
  <c r="AA116" i="16"/>
  <c r="AE19" i="16"/>
  <c r="AD19" i="16"/>
  <c r="AC19" i="16"/>
  <c r="AA19" i="16"/>
  <c r="AC87" i="16"/>
  <c r="AD87" i="16"/>
  <c r="AE87" i="16"/>
  <c r="AA87" i="16"/>
  <c r="V36" i="16"/>
  <c r="Y22" i="16"/>
  <c r="Y115" i="16"/>
  <c r="Y55" i="16"/>
  <c r="Y43" i="16"/>
  <c r="Y94" i="16"/>
  <c r="Y62" i="16"/>
  <c r="Y87" i="16"/>
  <c r="Y73" i="16"/>
  <c r="Y19" i="16"/>
  <c r="Y13" i="16"/>
  <c r="Y7" i="16"/>
  <c r="Y116" i="16"/>
  <c r="Y96" i="16"/>
  <c r="Y72" i="16"/>
  <c r="Y52" i="16"/>
  <c r="Y12" i="16"/>
  <c r="Y10" i="16"/>
  <c r="Y93" i="16"/>
  <c r="Y91" i="16"/>
  <c r="Y79" i="16"/>
  <c r="Y67" i="16"/>
  <c r="Y65" i="16"/>
  <c r="Y39" i="16"/>
  <c r="Y33" i="16"/>
  <c r="Y25" i="16"/>
  <c r="Y5" i="16"/>
  <c r="Y90" i="16"/>
  <c r="Y82" i="16"/>
  <c r="Y64" i="16"/>
  <c r="Y56" i="16"/>
  <c r="Y32" i="16"/>
  <c r="Y30" i="16"/>
  <c r="Y4" i="16"/>
  <c r="Y111" i="16"/>
  <c r="Y71" i="16"/>
  <c r="Y69" i="16"/>
  <c r="Y15" i="16"/>
  <c r="Y9" i="16"/>
  <c r="Y74" i="16"/>
  <c r="Y70" i="16"/>
  <c r="Y44" i="16"/>
  <c r="Y16" i="16"/>
  <c r="Y14" i="16"/>
  <c r="Y113" i="16"/>
  <c r="Y105" i="16"/>
  <c r="Y59" i="16"/>
  <c r="Y51" i="16"/>
  <c r="Y112" i="16"/>
  <c r="Y104" i="16"/>
  <c r="Y58" i="16"/>
  <c r="Y50" i="16"/>
  <c r="Y107" i="16"/>
  <c r="Y103" i="16"/>
  <c r="Y77" i="16"/>
  <c r="Y49" i="16"/>
  <c r="X35" i="16"/>
  <c r="X108" i="16"/>
  <c r="X106" i="16"/>
  <c r="X76" i="16"/>
  <c r="X48" i="16"/>
  <c r="AC36" i="16"/>
  <c r="AA73" i="16"/>
  <c r="AC7" i="16"/>
  <c r="AB72" i="16"/>
  <c r="AA10" i="16"/>
  <c r="AB39" i="16"/>
  <c r="AA71" i="16"/>
  <c r="AA115" i="16"/>
  <c r="AE74" i="16"/>
  <c r="AD96" i="16"/>
  <c r="AD51" i="16"/>
  <c r="AD42" i="16"/>
  <c r="AA42" i="16"/>
  <c r="AB42" i="16"/>
  <c r="AE42" i="16"/>
  <c r="AC42" i="16"/>
  <c r="AD114" i="16"/>
  <c r="AA114" i="16"/>
  <c r="AB114" i="16"/>
  <c r="AE114" i="16"/>
  <c r="AC114" i="16"/>
  <c r="AD63" i="16"/>
  <c r="AA63" i="16"/>
  <c r="AE63" i="16"/>
  <c r="AB63" i="16"/>
  <c r="AC63" i="16"/>
  <c r="AD26" i="16"/>
  <c r="AA26" i="16"/>
  <c r="AC26" i="16"/>
  <c r="AE26" i="16"/>
  <c r="AB26" i="16"/>
  <c r="AD84" i="16"/>
  <c r="AA84" i="16"/>
  <c r="AB84" i="16"/>
  <c r="AE84" i="16"/>
  <c r="AC84" i="16"/>
  <c r="AD23" i="16"/>
  <c r="AA23" i="16"/>
  <c r="AB23" i="16"/>
  <c r="AE23" i="16"/>
  <c r="AD77" i="16"/>
  <c r="AA77" i="16"/>
  <c r="AE77" i="16"/>
  <c r="AC77" i="16"/>
  <c r="AD109" i="16"/>
  <c r="AA109" i="16"/>
  <c r="AC109" i="16"/>
  <c r="AB109" i="16"/>
  <c r="AE109" i="16"/>
  <c r="AD60" i="16"/>
  <c r="AA60" i="16"/>
  <c r="AB60" i="16"/>
  <c r="AE60" i="16"/>
  <c r="AC60" i="16"/>
  <c r="AD61" i="16"/>
  <c r="AE61" i="16"/>
  <c r="AA61" i="16"/>
  <c r="AC61" i="16"/>
  <c r="AD44" i="16"/>
  <c r="AE44" i="16"/>
  <c r="AA44" i="16"/>
  <c r="AC44" i="16"/>
  <c r="AD98" i="16"/>
  <c r="AA98" i="16"/>
  <c r="AE98" i="16"/>
  <c r="AB98" i="16"/>
  <c r="AC98" i="16"/>
  <c r="AD17" i="16"/>
  <c r="AE17" i="16"/>
  <c r="AA17" i="16"/>
  <c r="AC17" i="16"/>
  <c r="AD75" i="16"/>
  <c r="AA75" i="16"/>
  <c r="AB75" i="16"/>
  <c r="AE75" i="16"/>
  <c r="AC75" i="16"/>
  <c r="AD24" i="16"/>
  <c r="AE24" i="16"/>
  <c r="AA24" i="16"/>
  <c r="AC24" i="16"/>
  <c r="AD38" i="16"/>
  <c r="AA38" i="16"/>
  <c r="AE38" i="16"/>
  <c r="AB38" i="16"/>
  <c r="AC38" i="16"/>
  <c r="AD66" i="16"/>
  <c r="AE66" i="16"/>
  <c r="AA66" i="16"/>
  <c r="AB66" i="16"/>
  <c r="AC66" i="16"/>
  <c r="AD92" i="16"/>
  <c r="AA92" i="16"/>
  <c r="AB92" i="16"/>
  <c r="AE92" i="16"/>
  <c r="AC92" i="16"/>
  <c r="AD29" i="16"/>
  <c r="AE29" i="16"/>
  <c r="AA29" i="16"/>
  <c r="AB29" i="16"/>
  <c r="AD41" i="16"/>
  <c r="AE41" i="16"/>
  <c r="AA41" i="16"/>
  <c r="AB41" i="16"/>
  <c r="AD79" i="16"/>
  <c r="AE79" i="16"/>
  <c r="AA79" i="16"/>
  <c r="AB79" i="16"/>
  <c r="AD101" i="16"/>
  <c r="AE101" i="16"/>
  <c r="AA101" i="16"/>
  <c r="AB101" i="16"/>
  <c r="AD18" i="16"/>
  <c r="AE18" i="16"/>
  <c r="AA18" i="16"/>
  <c r="AB18" i="16"/>
  <c r="AD86" i="16"/>
  <c r="AA86" i="16"/>
  <c r="AE86" i="16"/>
  <c r="AB86" i="16"/>
  <c r="AD7" i="16"/>
  <c r="AA7" i="16"/>
  <c r="AB7" i="16"/>
  <c r="AD47" i="16"/>
  <c r="AE47" i="16"/>
  <c r="AA47" i="16"/>
  <c r="AB47" i="16"/>
  <c r="AD89" i="16"/>
  <c r="AE89" i="16"/>
  <c r="AA89" i="16"/>
  <c r="AB89" i="16"/>
  <c r="Y36" i="16"/>
  <c r="X26" i="16"/>
  <c r="X22" i="16"/>
  <c r="X115" i="16"/>
  <c r="X63" i="16"/>
  <c r="X55" i="16"/>
  <c r="X43" i="16"/>
  <c r="X114" i="16"/>
  <c r="X94" i="16"/>
  <c r="X62" i="16"/>
  <c r="X42" i="16"/>
  <c r="X89" i="16"/>
  <c r="X87" i="16"/>
  <c r="X73" i="16"/>
  <c r="X47" i="16"/>
  <c r="X19" i="16"/>
  <c r="X13" i="16"/>
  <c r="X7" i="16"/>
  <c r="X116" i="16"/>
  <c r="X96" i="16"/>
  <c r="X86" i="16"/>
  <c r="X72" i="16"/>
  <c r="X52" i="16"/>
  <c r="X18" i="16"/>
  <c r="X12" i="16"/>
  <c r="X10" i="16"/>
  <c r="X101" i="16"/>
  <c r="X93" i="16"/>
  <c r="X91" i="16"/>
  <c r="X79" i="16"/>
  <c r="X67" i="16"/>
  <c r="X65" i="16"/>
  <c r="X41" i="16"/>
  <c r="X39" i="16"/>
  <c r="X33" i="16"/>
  <c r="X29" i="16"/>
  <c r="X25" i="16"/>
  <c r="X5" i="16"/>
  <c r="X92" i="16"/>
  <c r="X90" i="16"/>
  <c r="X82" i="16"/>
  <c r="X66" i="16"/>
  <c r="X64" i="16"/>
  <c r="X56" i="16"/>
  <c r="X38" i="16"/>
  <c r="X32" i="16"/>
  <c r="X30" i="16"/>
  <c r="X24" i="16"/>
  <c r="X4" i="16"/>
  <c r="X111" i="16"/>
  <c r="X75" i="16"/>
  <c r="X71" i="16"/>
  <c r="X69" i="16"/>
  <c r="X17" i="16"/>
  <c r="X15" i="16"/>
  <c r="X9" i="16"/>
  <c r="X98" i="16"/>
  <c r="X74" i="16"/>
  <c r="X70" i="16"/>
  <c r="X44" i="16"/>
  <c r="X16" i="16"/>
  <c r="X14" i="16"/>
  <c r="X113" i="16"/>
  <c r="X105" i="16"/>
  <c r="X61" i="16"/>
  <c r="X59" i="16"/>
  <c r="X51" i="16"/>
  <c r="X112" i="16"/>
  <c r="X104" i="16"/>
  <c r="X60" i="16"/>
  <c r="X58" i="16"/>
  <c r="X50" i="16"/>
  <c r="X109" i="16"/>
  <c r="X107" i="16"/>
  <c r="X103" i="16"/>
  <c r="X77" i="16"/>
  <c r="X49" i="16"/>
  <c r="W35" i="16"/>
  <c r="W23" i="16"/>
  <c r="W108" i="16"/>
  <c r="W106" i="16"/>
  <c r="W84" i="16"/>
  <c r="W76" i="16"/>
  <c r="W48" i="16"/>
  <c r="AC47" i="16"/>
  <c r="AB116" i="16"/>
  <c r="AA52" i="16"/>
  <c r="AC101" i="16"/>
  <c r="AB67" i="16"/>
  <c r="AA33" i="16"/>
  <c r="AB90" i="16"/>
  <c r="AA32" i="16"/>
  <c r="AB17" i="16"/>
  <c r="AA112" i="16"/>
  <c r="AC23" i="16"/>
  <c r="AB43" i="16"/>
  <c r="AE10" i="16"/>
  <c r="AE112" i="16"/>
  <c r="AD65" i="16"/>
  <c r="AD35" i="16"/>
  <c r="A119" i="14"/>
  <c r="AK117" i="16" s="1"/>
  <c r="C21" i="5"/>
  <c r="C22" i="5"/>
  <c r="C3" i="9"/>
  <c r="C4" i="9"/>
  <c r="C5" i="9"/>
  <c r="C6" i="9"/>
  <c r="C7" i="9"/>
  <c r="C8" i="9"/>
  <c r="C9" i="9"/>
  <c r="C10" i="9"/>
  <c r="C11" i="9"/>
  <c r="C12" i="9"/>
  <c r="C13" i="9"/>
  <c r="C14" i="9"/>
  <c r="C15" i="9"/>
  <c r="C16" i="9"/>
  <c r="C17" i="9"/>
  <c r="C18" i="9"/>
  <c r="C19" i="9"/>
  <c r="C20" i="9"/>
  <c r="C21" i="9"/>
  <c r="C22" i="9"/>
  <c r="C23" i="9"/>
  <c r="C24" i="9"/>
  <c r="C25" i="9"/>
  <c r="C26" i="9"/>
  <c r="C27" i="9"/>
  <c r="C28" i="9"/>
  <c r="C29" i="9"/>
  <c r="C30" i="9"/>
  <c r="C31" i="9"/>
  <c r="C32" i="9"/>
  <c r="AA119" i="16" l="1"/>
  <c r="AE118" i="16"/>
  <c r="AG119" i="16"/>
  <c r="AJ119" i="16"/>
  <c r="AF118" i="16"/>
  <c r="AH118" i="16"/>
  <c r="AG118" i="16"/>
  <c r="AJ118" i="16"/>
  <c r="AL119" i="16"/>
  <c r="W119" i="16"/>
  <c r="CR119" i="16"/>
  <c r="CN118" i="16"/>
  <c r="CK118" i="16"/>
  <c r="CM119" i="16"/>
  <c r="CT118" i="16"/>
  <c r="AC118" i="16"/>
  <c r="X118" i="16"/>
  <c r="AC119" i="16"/>
  <c r="AD119" i="16"/>
  <c r="AA118" i="16"/>
  <c r="V118" i="16"/>
  <c r="V119" i="16"/>
  <c r="AF119" i="16"/>
  <c r="AI119" i="16"/>
  <c r="Y118" i="16"/>
  <c r="CN119" i="16"/>
  <c r="CU118" i="16"/>
  <c r="CT119" i="16"/>
  <c r="CP118" i="16"/>
  <c r="W118" i="16"/>
  <c r="Z118" i="16" s="1"/>
  <c r="AM119" i="16"/>
  <c r="AM118" i="16"/>
  <c r="AH119" i="16"/>
  <c r="CS119" i="16"/>
  <c r="CV118" i="16"/>
  <c r="CU119" i="16"/>
  <c r="CQ118" i="16"/>
  <c r="CO119" i="16"/>
  <c r="CP119" i="16"/>
  <c r="CL118" i="16"/>
  <c r="X119" i="16"/>
  <c r="AE119" i="16"/>
  <c r="AD118" i="16"/>
  <c r="AB119" i="16"/>
  <c r="AB118" i="16"/>
  <c r="AK119" i="16"/>
  <c r="AI118" i="16"/>
  <c r="AN119" i="16"/>
  <c r="AN118" i="16"/>
  <c r="AL118" i="16"/>
  <c r="AK118" i="16"/>
  <c r="Y119" i="16"/>
  <c r="CS118" i="16"/>
  <c r="CV119" i="16"/>
  <c r="CR118" i="16"/>
  <c r="CK119" i="16"/>
  <c r="CQ119" i="16"/>
  <c r="CM118" i="16"/>
  <c r="CO118" i="16"/>
  <c r="CL119" i="16"/>
  <c r="AB117" i="16"/>
  <c r="CS117" i="16"/>
  <c r="CN117" i="16"/>
  <c r="CO117" i="16"/>
  <c r="CT117" i="16"/>
  <c r="CK117" i="16"/>
  <c r="CU117" i="16"/>
  <c r="CP117" i="16"/>
  <c r="CV117" i="16"/>
  <c r="CQ117" i="16"/>
  <c r="CL117" i="16"/>
  <c r="CR117" i="16"/>
  <c r="CM117" i="16"/>
  <c r="AG117" i="16"/>
  <c r="Z55" i="16"/>
  <c r="Y117" i="16"/>
  <c r="AF117" i="16"/>
  <c r="Z58" i="16"/>
  <c r="Z16" i="16"/>
  <c r="Z39" i="16"/>
  <c r="Z72" i="16"/>
  <c r="Z108" i="16"/>
  <c r="Z84" i="16"/>
  <c r="Z19" i="16"/>
  <c r="Z116" i="16"/>
  <c r="V117" i="16"/>
  <c r="AE117" i="16"/>
  <c r="AL117" i="16"/>
  <c r="AI117" i="16"/>
  <c r="Z93" i="16"/>
  <c r="AD117" i="16"/>
  <c r="AH117" i="16"/>
  <c r="W117" i="16"/>
  <c r="AN117" i="16"/>
  <c r="AA117" i="16"/>
  <c r="Z106" i="16"/>
  <c r="Z49" i="16"/>
  <c r="Z59" i="16"/>
  <c r="Z15" i="16"/>
  <c r="Z67" i="16"/>
  <c r="X117" i="16"/>
  <c r="AC117" i="16"/>
  <c r="AM117" i="16"/>
  <c r="AJ117" i="16"/>
  <c r="Z48" i="16"/>
  <c r="Z112" i="16"/>
  <c r="Z22" i="16"/>
  <c r="Z113" i="16"/>
  <c r="Z71" i="16"/>
  <c r="Z90" i="16"/>
  <c r="Z76" i="16"/>
  <c r="Z23" i="16"/>
  <c r="Z4" i="16"/>
  <c r="Z53" i="16"/>
  <c r="Z6" i="16"/>
  <c r="Z36" i="16"/>
  <c r="Z107" i="16"/>
  <c r="Z104" i="16"/>
  <c r="Z105" i="16"/>
  <c r="Z70" i="16"/>
  <c r="Z17" i="16"/>
  <c r="Z24" i="16"/>
  <c r="Z56" i="16"/>
  <c r="Z92" i="16"/>
  <c r="Z33" i="16"/>
  <c r="Z91" i="16"/>
  <c r="Z18" i="16"/>
  <c r="Z7" i="16"/>
  <c r="Z87" i="16"/>
  <c r="Z62" i="16"/>
  <c r="Z63" i="16"/>
  <c r="Z95" i="16"/>
  <c r="Z54" i="16"/>
  <c r="Z109" i="16"/>
  <c r="Z119" i="16"/>
  <c r="Z74" i="16"/>
  <c r="Z69" i="16"/>
  <c r="Z30" i="16"/>
  <c r="Z64" i="16"/>
  <c r="Z5" i="16"/>
  <c r="Z41" i="16"/>
  <c r="Z101" i="16"/>
  <c r="Z52" i="16"/>
  <c r="Z13" i="16"/>
  <c r="Z89" i="16"/>
  <c r="Z94" i="16"/>
  <c r="Z115" i="16"/>
  <c r="Z88" i="16"/>
  <c r="Z57" i="16"/>
  <c r="Z100" i="16"/>
  <c r="Z40" i="16"/>
  <c r="Z99" i="16"/>
  <c r="Z110" i="16"/>
  <c r="Z8" i="16"/>
  <c r="Z21" i="16"/>
  <c r="Z97" i="16"/>
  <c r="Z11" i="16"/>
  <c r="Z46" i="16"/>
  <c r="Z83" i="16"/>
  <c r="Z31" i="16"/>
  <c r="Z28" i="16"/>
  <c r="Z45" i="16"/>
  <c r="Z68" i="16"/>
  <c r="Z81" i="16"/>
  <c r="Z80" i="16"/>
  <c r="Z77" i="16"/>
  <c r="Z50" i="16"/>
  <c r="Z51" i="16"/>
  <c r="Z14" i="16"/>
  <c r="Z98" i="16"/>
  <c r="Z75" i="16"/>
  <c r="Z32" i="16"/>
  <c r="Z66" i="16"/>
  <c r="Z25" i="16"/>
  <c r="Z65" i="16"/>
  <c r="Z10" i="16"/>
  <c r="Z86" i="16"/>
  <c r="Z47" i="16"/>
  <c r="Z114" i="16"/>
  <c r="Z26" i="16"/>
  <c r="Z20" i="16"/>
  <c r="Z102" i="16"/>
  <c r="Z78" i="16"/>
  <c r="Z85" i="16"/>
  <c r="Z37" i="16"/>
  <c r="Z103" i="16"/>
  <c r="Z60" i="16"/>
  <c r="Z61" i="16"/>
  <c r="Z44" i="16"/>
  <c r="Z9" i="16"/>
  <c r="Z111" i="16"/>
  <c r="Z38" i="16"/>
  <c r="Z82" i="16"/>
  <c r="Z29" i="16"/>
  <c r="Z79" i="16"/>
  <c r="Z12" i="16"/>
  <c r="Z96" i="16"/>
  <c r="Z73" i="16"/>
  <c r="Z42" i="16"/>
  <c r="Z43" i="16"/>
  <c r="Z27" i="16"/>
  <c r="Z117" i="16" l="1"/>
  <c r="J42" i="15" l="1"/>
  <c r="J51" i="15"/>
  <c r="AJ10" i="15"/>
  <c r="AW42" i="15"/>
  <c r="AN10" i="15" l="1"/>
  <c r="AL10" i="15"/>
  <c r="AM10" i="15"/>
  <c r="AO10" i="15"/>
  <c r="AP10" i="15"/>
  <c r="L51" i="15"/>
  <c r="M51" i="15"/>
  <c r="P51" i="15"/>
  <c r="O51" i="15"/>
  <c r="N51" i="15"/>
  <c r="AZ42" i="15"/>
  <c r="BC42" i="15"/>
  <c r="BA42" i="15"/>
  <c r="BB42" i="15"/>
  <c r="AY42" i="15"/>
  <c r="O42" i="15"/>
  <c r="M42" i="15"/>
  <c r="P42" i="15"/>
  <c r="L42" i="15"/>
  <c r="N42" i="15"/>
  <c r="BU4" i="16"/>
  <c r="AQ28" i="16"/>
  <c r="AQ11" i="16"/>
  <c r="AQ47" i="16"/>
  <c r="BU103" i="16"/>
  <c r="AW103" i="16"/>
  <c r="BU105" i="16"/>
  <c r="BI82" i="16"/>
  <c r="AQ82" i="16"/>
  <c r="BC117" i="16"/>
  <c r="AQ38" i="16"/>
  <c r="AQ114" i="16"/>
  <c r="BI35" i="16"/>
  <c r="BU51" i="16"/>
  <c r="AW51" i="16"/>
  <c r="BU56" i="16"/>
  <c r="AQ56" i="16"/>
  <c r="BI73" i="16"/>
  <c r="BC73" i="16"/>
  <c r="BI94" i="16"/>
  <c r="BU107" i="16"/>
  <c r="BC107" i="16"/>
  <c r="AQ59" i="16"/>
  <c r="BU62" i="16"/>
  <c r="AQ62" i="16"/>
  <c r="BU14" i="16"/>
  <c r="BI36" i="16"/>
  <c r="BI113" i="16"/>
  <c r="BU74" i="16"/>
  <c r="AQ74" i="16"/>
  <c r="BI4" i="16"/>
  <c r="BU64" i="16"/>
  <c r="AQ64" i="16"/>
  <c r="BU19" i="16"/>
  <c r="AQ19" i="16"/>
  <c r="AQ81" i="16"/>
  <c r="AQ78" i="16"/>
  <c r="AQ92" i="16"/>
  <c r="BO103" i="16"/>
  <c r="AQ103" i="16"/>
  <c r="AW105" i="16"/>
  <c r="BU82" i="16"/>
  <c r="BU117" i="16"/>
  <c r="AW117" i="16"/>
  <c r="AQ109" i="16"/>
  <c r="AW114" i="16"/>
  <c r="BC35" i="16"/>
  <c r="BO51" i="16"/>
  <c r="AQ51" i="16"/>
  <c r="BO56" i="16"/>
  <c r="BU73" i="16"/>
  <c r="AQ94" i="16"/>
  <c r="BO107" i="16"/>
  <c r="BU59" i="16"/>
  <c r="BC59" i="16"/>
  <c r="AQ54" i="16"/>
  <c r="BO62" i="16"/>
  <c r="BI62" i="16"/>
  <c r="BC14" i="16"/>
  <c r="BC36" i="16"/>
  <c r="BC113" i="16"/>
  <c r="BO74" i="16"/>
  <c r="AW74" i="16"/>
  <c r="BC4" i="16"/>
  <c r="BO64" i="16"/>
  <c r="AW64" i="16"/>
  <c r="BO19" i="16"/>
  <c r="AW19" i="16"/>
  <c r="BU42" i="16"/>
  <c r="BC42" i="16"/>
  <c r="BO114" i="16"/>
  <c r="BO23" i="16"/>
  <c r="BO77" i="16"/>
  <c r="BU109" i="16"/>
  <c r="AW109" i="16"/>
  <c r="BI61" i="16"/>
  <c r="BU119" i="16"/>
  <c r="BC119" i="16"/>
  <c r="BI44" i="16"/>
  <c r="BO98" i="16"/>
  <c r="AQ68" i="16"/>
  <c r="BI103" i="16"/>
  <c r="BO105" i="16"/>
  <c r="AQ105" i="16"/>
  <c r="BC82" i="16"/>
  <c r="BO117" i="16"/>
  <c r="AQ117" i="16"/>
  <c r="AQ98" i="16"/>
  <c r="AQ23" i="16"/>
  <c r="BU35" i="16"/>
  <c r="AW35" i="16"/>
  <c r="BI51" i="16"/>
  <c r="BI56" i="16"/>
  <c r="BC56" i="16"/>
  <c r="AW73" i="16"/>
  <c r="BU94" i="16"/>
  <c r="BC94" i="16"/>
  <c r="BI107" i="16"/>
  <c r="BO59" i="16"/>
  <c r="AW59" i="16"/>
  <c r="BC62" i="16"/>
  <c r="BO14" i="16"/>
  <c r="AW14" i="16"/>
  <c r="BU36" i="16"/>
  <c r="BU113" i="16"/>
  <c r="AQ113" i="16"/>
  <c r="BI74" i="16"/>
  <c r="AQ4" i="16"/>
  <c r="BI64" i="16"/>
  <c r="BI19" i="16"/>
  <c r="BC114" i="16"/>
  <c r="BC23" i="16"/>
  <c r="BI77" i="16"/>
  <c r="BI109" i="16"/>
  <c r="BC61" i="16"/>
  <c r="BI119" i="16"/>
  <c r="AW119" i="16"/>
  <c r="AQ85" i="16"/>
  <c r="BI105" i="16"/>
  <c r="BO82" i="16"/>
  <c r="AQ35" i="16"/>
  <c r="AW56" i="16"/>
  <c r="BO94" i="16"/>
  <c r="BI59" i="16"/>
  <c r="AQ14" i="16"/>
  <c r="AW113" i="16"/>
  <c r="BC64" i="16"/>
  <c r="BI42" i="16"/>
  <c r="BO109" i="16"/>
  <c r="AW61" i="16"/>
  <c r="AW44" i="16"/>
  <c r="BC98" i="16"/>
  <c r="BC24" i="16"/>
  <c r="BO38" i="16"/>
  <c r="BO66" i="16"/>
  <c r="BC92" i="16"/>
  <c r="BO7" i="16"/>
  <c r="BC47" i="16"/>
  <c r="BO89" i="16"/>
  <c r="AQ89" i="16"/>
  <c r="AQ44" i="16"/>
  <c r="BO70" i="16"/>
  <c r="AQ70" i="16"/>
  <c r="BC30" i="16"/>
  <c r="BI13" i="16"/>
  <c r="AQ13" i="16"/>
  <c r="BO49" i="16"/>
  <c r="BI16" i="16"/>
  <c r="BI32" i="16"/>
  <c r="AW32" i="16"/>
  <c r="BC90" i="16"/>
  <c r="BC87" i="16"/>
  <c r="BC105" i="16"/>
  <c r="AW82" i="16"/>
  <c r="BI117" i="16"/>
  <c r="AW23" i="16"/>
  <c r="BC51" i="16"/>
  <c r="BO73" i="16"/>
  <c r="BC74" i="16"/>
  <c r="BU77" i="16"/>
  <c r="BC109" i="16"/>
  <c r="BU44" i="16"/>
  <c r="AW98" i="16"/>
  <c r="BI24" i="16"/>
  <c r="BU38" i="16"/>
  <c r="AW38" i="16"/>
  <c r="BC66" i="16"/>
  <c r="BU92" i="16"/>
  <c r="AW92" i="16"/>
  <c r="BC7" i="16"/>
  <c r="BU47" i="16"/>
  <c r="AW47" i="16"/>
  <c r="BC89" i="16"/>
  <c r="AQ7" i="16"/>
  <c r="AQ66" i="16"/>
  <c r="AQ61" i="16"/>
  <c r="BI70" i="16"/>
  <c r="BU30" i="16"/>
  <c r="AW30" i="16"/>
  <c r="BU13" i="16"/>
  <c r="BI49" i="16"/>
  <c r="AQ16" i="16"/>
  <c r="BC32" i="16"/>
  <c r="BU90" i="16"/>
  <c r="AQ90" i="16"/>
  <c r="BU87" i="16"/>
  <c r="AQ87" i="16"/>
  <c r="BU54" i="16"/>
  <c r="AW54" i="16"/>
  <c r="BI27" i="16"/>
  <c r="BO85" i="16"/>
  <c r="BI21" i="16"/>
  <c r="BO81" i="16"/>
  <c r="BU8" i="16"/>
  <c r="AW8" i="16"/>
  <c r="BC68" i="16"/>
  <c r="BI110" i="16"/>
  <c r="BC28" i="16"/>
  <c r="BI40" i="16"/>
  <c r="BO78" i="16"/>
  <c r="BU100" i="16"/>
  <c r="AW100" i="16"/>
  <c r="BO11" i="16"/>
  <c r="BU53" i="16"/>
  <c r="AW53" i="16"/>
  <c r="BC97" i="16"/>
  <c r="AW36" i="16"/>
  <c r="AQ97" i="16"/>
  <c r="AQ73" i="16"/>
  <c r="AW49" i="16"/>
  <c r="BO36" i="16"/>
  <c r="BO4" i="16"/>
  <c r="BC19" i="16"/>
  <c r="BU114" i="16"/>
  <c r="BU23" i="16"/>
  <c r="BC77" i="16"/>
  <c r="BU61" i="16"/>
  <c r="BC44" i="16"/>
  <c r="BU98" i="16"/>
  <c r="BO24" i="16"/>
  <c r="BI38" i="16"/>
  <c r="BI66" i="16"/>
  <c r="BI92" i="16"/>
  <c r="BI7" i="16"/>
  <c r="BO47" i="16"/>
  <c r="BI89" i="16"/>
  <c r="AQ24" i="16"/>
  <c r="AQ42" i="16"/>
  <c r="AW77" i="16"/>
  <c r="BC70" i="16"/>
  <c r="BO30" i="16"/>
  <c r="AQ30" i="16"/>
  <c r="BC13" i="16"/>
  <c r="AQ49" i="16"/>
  <c r="BU16" i="16"/>
  <c r="AW16" i="16"/>
  <c r="BU32" i="16"/>
  <c r="AQ32" i="16"/>
  <c r="BO90" i="16"/>
  <c r="AW90" i="16"/>
  <c r="BO87" i="16"/>
  <c r="AW87" i="16"/>
  <c r="BO54" i="16"/>
  <c r="BC27" i="16"/>
  <c r="BI85" i="16"/>
  <c r="BC21" i="16"/>
  <c r="BI14" i="16"/>
  <c r="BO42" i="16"/>
  <c r="BI23" i="16"/>
  <c r="BO61" i="16"/>
  <c r="AW66" i="16"/>
  <c r="AW7" i="16"/>
  <c r="BU89" i="16"/>
  <c r="AQ77" i="16"/>
  <c r="AW13" i="16"/>
  <c r="BC49" i="16"/>
  <c r="BI54" i="16"/>
  <c r="BU85" i="16"/>
  <c r="BO21" i="16"/>
  <c r="BC81" i="16"/>
  <c r="BC8" i="16"/>
  <c r="AW68" i="16"/>
  <c r="AW110" i="16"/>
  <c r="BU28" i="16"/>
  <c r="BU40" i="16"/>
  <c r="BU78" i="16"/>
  <c r="BO100" i="16"/>
  <c r="BC11" i="16"/>
  <c r="BC53" i="16"/>
  <c r="AW97" i="16"/>
  <c r="AW94" i="16"/>
  <c r="BC103" i="16"/>
  <c r="AQ119" i="16"/>
  <c r="BO113" i="16"/>
  <c r="BO44" i="16"/>
  <c r="BC38" i="16"/>
  <c r="AW89" i="16"/>
  <c r="AQ36" i="16"/>
  <c r="AW42" i="16"/>
  <c r="BU70" i="16"/>
  <c r="BO32" i="16"/>
  <c r="BI87" i="16"/>
  <c r="BC54" i="16"/>
  <c r="BU27" i="16"/>
  <c r="BC85" i="16"/>
  <c r="AW21" i="16"/>
  <c r="AW81" i="16"/>
  <c r="BU68" i="16"/>
  <c r="BU110" i="16"/>
  <c r="BO28" i="16"/>
  <c r="BO40" i="16"/>
  <c r="BI78" i="16"/>
  <c r="BI100" i="16"/>
  <c r="AW11" i="16"/>
  <c r="BU97" i="16"/>
  <c r="AQ110" i="16"/>
  <c r="AQ27" i="16"/>
  <c r="BO35" i="16"/>
  <c r="AW4" i="16"/>
  <c r="BI114" i="16"/>
  <c r="BU24" i="16"/>
  <c r="BO92" i="16"/>
  <c r="BI47" i="16"/>
  <c r="AW70" i="16"/>
  <c r="BO16" i="16"/>
  <c r="BO27" i="16"/>
  <c r="AW85" i="16"/>
  <c r="BU81" i="16"/>
  <c r="BO8" i="16"/>
  <c r="BO68" i="16"/>
  <c r="BO110" i="16"/>
  <c r="BI28" i="16"/>
  <c r="BC40" i="16"/>
  <c r="BC78" i="16"/>
  <c r="BC100" i="16"/>
  <c r="BU11" i="16"/>
  <c r="BO53" i="16"/>
  <c r="BO97" i="16"/>
  <c r="AQ53" i="16"/>
  <c r="AQ100" i="16"/>
  <c r="AQ8" i="16"/>
  <c r="AQ107" i="16"/>
  <c r="AW62" i="16"/>
  <c r="BO119" i="16"/>
  <c r="BI98" i="16"/>
  <c r="AW24" i="16"/>
  <c r="BU66" i="16"/>
  <c r="BU7" i="16"/>
  <c r="BI30" i="16"/>
  <c r="BO13" i="16"/>
  <c r="BU49" i="16"/>
  <c r="BC16" i="16"/>
  <c r="BI90" i="16"/>
  <c r="AW27" i="16"/>
  <c r="BU21" i="16"/>
  <c r="BI81" i="16"/>
  <c r="BI8" i="16"/>
  <c r="BI68" i="16"/>
  <c r="BC110" i="16"/>
  <c r="AW28" i="16"/>
  <c r="AW40" i="16"/>
  <c r="AW78" i="16"/>
  <c r="BI11" i="16"/>
  <c r="BI53" i="16"/>
  <c r="BI97" i="16"/>
  <c r="AQ40" i="16"/>
  <c r="AQ21" i="16"/>
  <c r="AW107" i="16"/>
  <c r="J73" i="15"/>
  <c r="J5" i="15"/>
  <c r="J69" i="15"/>
  <c r="J10" i="15"/>
  <c r="J111" i="15"/>
  <c r="J13" i="15"/>
  <c r="J82" i="15"/>
  <c r="J96" i="15"/>
  <c r="J65" i="15"/>
  <c r="J56" i="15"/>
  <c r="J9" i="15"/>
  <c r="BW39" i="15"/>
  <c r="BJ116" i="15"/>
  <c r="BJ98" i="15"/>
  <c r="BJ23" i="15"/>
  <c r="AW7" i="15"/>
  <c r="AW17" i="15"/>
  <c r="AW63" i="15"/>
  <c r="AJ48" i="15"/>
  <c r="AJ50" i="15"/>
  <c r="AJ51" i="15"/>
  <c r="AJ9" i="15"/>
  <c r="AJ56" i="15"/>
  <c r="AJ65" i="15"/>
  <c r="AJ73" i="15"/>
  <c r="W106" i="15"/>
  <c r="W105" i="15"/>
  <c r="W30" i="15"/>
  <c r="W65" i="15"/>
  <c r="W96" i="15"/>
  <c r="J62" i="15"/>
  <c r="J106" i="15"/>
  <c r="J104" i="15"/>
  <c r="BW74" i="15"/>
  <c r="AW79" i="15"/>
  <c r="AW77" i="15"/>
  <c r="AJ43" i="15"/>
  <c r="AJ35" i="15"/>
  <c r="AJ14" i="15"/>
  <c r="AJ111" i="15"/>
  <c r="AJ5" i="15"/>
  <c r="AJ96" i="15"/>
  <c r="W62" i="15"/>
  <c r="W103" i="15"/>
  <c r="W70" i="15"/>
  <c r="W82" i="15"/>
  <c r="W101" i="15"/>
  <c r="W47" i="15"/>
  <c r="J34" i="15"/>
  <c r="J20" i="15"/>
  <c r="BW108" i="15"/>
  <c r="BJ41" i="15"/>
  <c r="BJ38" i="15"/>
  <c r="BJ118" i="15"/>
  <c r="BJ114" i="15"/>
  <c r="AW66" i="15"/>
  <c r="AW61" i="15"/>
  <c r="AR10" i="15"/>
  <c r="W115" i="15"/>
  <c r="W104" i="15"/>
  <c r="W69" i="15"/>
  <c r="W31" i="15"/>
  <c r="W46" i="15"/>
  <c r="W97" i="15"/>
  <c r="J63" i="15"/>
  <c r="J77" i="15"/>
  <c r="J14" i="15"/>
  <c r="J88" i="15"/>
  <c r="J91" i="15"/>
  <c r="J105" i="15"/>
  <c r="BW72" i="15"/>
  <c r="J117" i="15"/>
  <c r="J52" i="15"/>
  <c r="J33" i="15"/>
  <c r="J30" i="15"/>
  <c r="J70" i="15"/>
  <c r="J11" i="15"/>
  <c r="J6" i="15"/>
  <c r="J57" i="15"/>
  <c r="J100" i="15"/>
  <c r="J78" i="15"/>
  <c r="J40" i="15"/>
  <c r="J28" i="15"/>
  <c r="J99" i="15"/>
  <c r="J110" i="15"/>
  <c r="J68" i="15"/>
  <c r="J8" i="15"/>
  <c r="J81" i="15"/>
  <c r="J21" i="15"/>
  <c r="J80" i="15"/>
  <c r="J109" i="15"/>
  <c r="J35" i="15"/>
  <c r="J102" i="15"/>
  <c r="J26" i="15"/>
  <c r="J43" i="15"/>
  <c r="J54" i="15"/>
  <c r="W89" i="15"/>
  <c r="W13" i="15"/>
  <c r="W88" i="15"/>
  <c r="W18" i="15"/>
  <c r="W91" i="15"/>
  <c r="W57" i="15"/>
  <c r="W29" i="15"/>
  <c r="W78" i="15"/>
  <c r="W28" i="15"/>
  <c r="W45" i="15"/>
  <c r="W68" i="15"/>
  <c r="W81" i="15"/>
  <c r="W80" i="15"/>
  <c r="W85" i="15"/>
  <c r="W102" i="15"/>
  <c r="W95" i="15"/>
  <c r="W54" i="15"/>
  <c r="AJ53" i="15"/>
  <c r="AJ88" i="15"/>
  <c r="AJ6" i="15"/>
  <c r="AJ57" i="15"/>
  <c r="AJ100" i="15"/>
  <c r="AJ40" i="15"/>
  <c r="AJ99" i="15"/>
  <c r="AJ110" i="15"/>
  <c r="AJ8" i="15"/>
  <c r="AJ21" i="15"/>
  <c r="AJ20" i="15"/>
  <c r="AJ27" i="15"/>
  <c r="AJ34" i="15"/>
  <c r="AJ37" i="15"/>
  <c r="AW54" i="15"/>
  <c r="AW22" i="15"/>
  <c r="AW107" i="15"/>
  <c r="AW113" i="15"/>
  <c r="AW71" i="15"/>
  <c r="AW90" i="15"/>
  <c r="AW93" i="15"/>
  <c r="AW19" i="15"/>
  <c r="BJ55" i="15"/>
  <c r="BJ49" i="15"/>
  <c r="BJ59" i="15"/>
  <c r="BJ15" i="15"/>
  <c r="BJ64" i="15"/>
  <c r="BJ67" i="15"/>
  <c r="BJ19" i="15"/>
  <c r="BW49" i="15"/>
  <c r="BW15" i="15"/>
  <c r="BW67" i="15"/>
  <c r="J97" i="15"/>
  <c r="J53" i="15"/>
  <c r="J46" i="15"/>
  <c r="J83" i="15"/>
  <c r="J31" i="15"/>
  <c r="J45" i="15"/>
  <c r="J89" i="15"/>
  <c r="J47" i="15"/>
  <c r="J7" i="15"/>
  <c r="J86" i="15"/>
  <c r="J18" i="15"/>
  <c r="J101" i="15"/>
  <c r="J79" i="15"/>
  <c r="J41" i="15"/>
  <c r="J29" i="15"/>
  <c r="J92" i="15"/>
  <c r="J66" i="15"/>
  <c r="J38" i="15"/>
  <c r="J24" i="15"/>
  <c r="J75" i="15"/>
  <c r="J17" i="15"/>
  <c r="J98" i="15"/>
  <c r="J44" i="15"/>
  <c r="J119" i="15"/>
  <c r="J61" i="15"/>
  <c r="J118" i="15"/>
  <c r="J60" i="15"/>
  <c r="J103" i="15"/>
  <c r="J27" i="15"/>
  <c r="J84" i="15"/>
  <c r="J115" i="15"/>
  <c r="J37" i="15"/>
  <c r="R42" i="15"/>
  <c r="AP42" i="16" s="1"/>
  <c r="W73" i="15"/>
  <c r="W11" i="15"/>
  <c r="W86" i="15"/>
  <c r="W10" i="15"/>
  <c r="W83" i="15"/>
  <c r="W41" i="15"/>
  <c r="W5" i="15"/>
  <c r="W56" i="15"/>
  <c r="W111" i="15"/>
  <c r="W9" i="15"/>
  <c r="W14" i="15"/>
  <c r="W51" i="15"/>
  <c r="W50" i="15"/>
  <c r="W35" i="15"/>
  <c r="W48" i="15"/>
  <c r="W43" i="15"/>
  <c r="AJ117" i="15"/>
  <c r="AJ13" i="15"/>
  <c r="AJ52" i="15"/>
  <c r="AJ91" i="15"/>
  <c r="AJ33" i="15"/>
  <c r="AJ82" i="15"/>
  <c r="AJ30" i="15"/>
  <c r="AJ69" i="15"/>
  <c r="AJ70" i="15"/>
  <c r="AJ105" i="15"/>
  <c r="AJ104" i="15"/>
  <c r="AJ103" i="15"/>
  <c r="AJ106" i="15"/>
  <c r="AJ115" i="15"/>
  <c r="AJ62" i="15"/>
  <c r="AW114" i="15"/>
  <c r="AW84" i="15"/>
  <c r="AW60" i="15"/>
  <c r="AW44" i="15"/>
  <c r="AW24" i="15"/>
  <c r="AW29" i="15"/>
  <c r="AW18" i="15"/>
  <c r="AW89" i="15"/>
  <c r="BJ26" i="15"/>
  <c r="BJ109" i="15"/>
  <c r="BJ119" i="15"/>
  <c r="BJ75" i="15"/>
  <c r="BJ92" i="15"/>
  <c r="BJ101" i="15"/>
  <c r="BW94" i="15"/>
  <c r="BW112" i="15"/>
  <c r="BW32" i="15"/>
  <c r="BW117" i="15"/>
  <c r="BW73" i="15"/>
  <c r="BW13" i="15"/>
  <c r="BW96" i="15"/>
  <c r="BW52" i="15"/>
  <c r="BW10" i="15"/>
  <c r="BW91" i="15"/>
  <c r="BW65" i="15"/>
  <c r="BW33" i="15"/>
  <c r="BW5" i="15"/>
  <c r="BW82" i="15"/>
  <c r="BW56" i="15"/>
  <c r="BW30" i="15"/>
  <c r="BW111" i="15"/>
  <c r="BW69" i="15"/>
  <c r="BW9" i="15"/>
  <c r="BW70" i="15"/>
  <c r="BW14" i="15"/>
  <c r="BW105" i="15"/>
  <c r="BW51" i="15"/>
  <c r="BW104" i="15"/>
  <c r="BW50" i="15"/>
  <c r="BW103" i="15"/>
  <c r="BW35" i="15"/>
  <c r="BW106" i="15"/>
  <c r="BW48" i="15"/>
  <c r="BW115" i="15"/>
  <c r="BW43" i="15"/>
  <c r="BW62" i="15"/>
  <c r="BJ117" i="15"/>
  <c r="BJ73" i="15"/>
  <c r="BJ13" i="15"/>
  <c r="BJ96" i="15"/>
  <c r="BJ52" i="15"/>
  <c r="BJ10" i="15"/>
  <c r="BJ91" i="15"/>
  <c r="BJ65" i="15"/>
  <c r="BJ33" i="15"/>
  <c r="BJ5" i="15"/>
  <c r="BJ82" i="15"/>
  <c r="BJ56" i="15"/>
  <c r="BJ30" i="15"/>
  <c r="BJ111" i="15"/>
  <c r="BJ69" i="15"/>
  <c r="BJ9" i="15"/>
  <c r="BJ70" i="15"/>
  <c r="BJ14" i="15"/>
  <c r="BJ105" i="15"/>
  <c r="BJ51" i="15"/>
  <c r="BJ104" i="15"/>
  <c r="BJ50" i="15"/>
  <c r="BJ103" i="15"/>
  <c r="BJ35" i="15"/>
  <c r="BJ106" i="15"/>
  <c r="BJ48" i="15"/>
  <c r="BJ115" i="15"/>
  <c r="BJ43" i="15"/>
  <c r="BJ62" i="15"/>
  <c r="AW117" i="15"/>
  <c r="AW73" i="15"/>
  <c r="AW13" i="15"/>
  <c r="AW96" i="15"/>
  <c r="AW52" i="15"/>
  <c r="AW10" i="15"/>
  <c r="AW91" i="15"/>
  <c r="AW65" i="15"/>
  <c r="AW33" i="15"/>
  <c r="AW5" i="15"/>
  <c r="AW82" i="15"/>
  <c r="AW56" i="15"/>
  <c r="AW30" i="15"/>
  <c r="AW111" i="15"/>
  <c r="AW69" i="15"/>
  <c r="AW9" i="15"/>
  <c r="AW70" i="15"/>
  <c r="AW14" i="15"/>
  <c r="AW105" i="15"/>
  <c r="AW51" i="15"/>
  <c r="AW104" i="15"/>
  <c r="AW50" i="15"/>
  <c r="AW103" i="15"/>
  <c r="AW35" i="15"/>
  <c r="AW106" i="15"/>
  <c r="AW48" i="15"/>
  <c r="AW115" i="15"/>
  <c r="BW97" i="15"/>
  <c r="BW53" i="15"/>
  <c r="BW11" i="15"/>
  <c r="BW88" i="15"/>
  <c r="BW46" i="15"/>
  <c r="BW6" i="15"/>
  <c r="BW83" i="15"/>
  <c r="BW57" i="15"/>
  <c r="BW31" i="15"/>
  <c r="BW100" i="15"/>
  <c r="BW78" i="15"/>
  <c r="BW40" i="15"/>
  <c r="BW28" i="15"/>
  <c r="BW99" i="15"/>
  <c r="BW45" i="15"/>
  <c r="BW110" i="15"/>
  <c r="BW68" i="15"/>
  <c r="BW8" i="15"/>
  <c r="BW81" i="15"/>
  <c r="BW21" i="15"/>
  <c r="BW80" i="15"/>
  <c r="BW20" i="15"/>
  <c r="BW85" i="15"/>
  <c r="BW27" i="15"/>
  <c r="BW102" i="15"/>
  <c r="BW34" i="15"/>
  <c r="BW95" i="15"/>
  <c r="BW37" i="15"/>
  <c r="BW54" i="15"/>
  <c r="BJ97" i="15"/>
  <c r="BJ53" i="15"/>
  <c r="BJ11" i="15"/>
  <c r="BJ88" i="15"/>
  <c r="BJ46" i="15"/>
  <c r="BJ6" i="15"/>
  <c r="BJ83" i="15"/>
  <c r="BJ57" i="15"/>
  <c r="BJ31" i="15"/>
  <c r="BJ100" i="15"/>
  <c r="BJ78" i="15"/>
  <c r="BJ40" i="15"/>
  <c r="BJ28" i="15"/>
  <c r="BJ99" i="15"/>
  <c r="BJ45" i="15"/>
  <c r="BJ110" i="15"/>
  <c r="BJ68" i="15"/>
  <c r="BJ8" i="15"/>
  <c r="BJ81" i="15"/>
  <c r="BJ21" i="15"/>
  <c r="BJ80" i="15"/>
  <c r="BJ20" i="15"/>
  <c r="BJ85" i="15"/>
  <c r="BJ27" i="15"/>
  <c r="BJ102" i="15"/>
  <c r="BJ34" i="15"/>
  <c r="BJ95" i="15"/>
  <c r="BJ37" i="15"/>
  <c r="BJ54" i="15"/>
  <c r="AW97" i="15"/>
  <c r="AW53" i="15"/>
  <c r="AW11" i="15"/>
  <c r="AW88" i="15"/>
  <c r="AW46" i="15"/>
  <c r="AW6" i="15"/>
  <c r="AW83" i="15"/>
  <c r="AW57" i="15"/>
  <c r="AW31" i="15"/>
  <c r="AW100" i="15"/>
  <c r="AW78" i="15"/>
  <c r="AW40" i="15"/>
  <c r="AW28" i="15"/>
  <c r="AW99" i="15"/>
  <c r="AW45" i="15"/>
  <c r="AW110" i="15"/>
  <c r="AW68" i="15"/>
  <c r="AW8" i="15"/>
  <c r="AW81" i="15"/>
  <c r="AW21" i="15"/>
  <c r="AW80" i="15"/>
  <c r="AW20" i="15"/>
  <c r="AW85" i="15"/>
  <c r="AW27" i="15"/>
  <c r="AW102" i="15"/>
  <c r="AW34" i="15"/>
  <c r="AW95" i="15"/>
  <c r="BW89" i="15"/>
  <c r="BW47" i="15"/>
  <c r="BW7" i="15"/>
  <c r="BW86" i="15"/>
  <c r="BW18" i="15"/>
  <c r="BW101" i="15"/>
  <c r="BW79" i="15"/>
  <c r="BW41" i="15"/>
  <c r="BW29" i="15"/>
  <c r="BW92" i="15"/>
  <c r="BW66" i="15"/>
  <c r="BW38" i="15"/>
  <c r="BW24" i="15"/>
  <c r="BW75" i="15"/>
  <c r="BW17" i="15"/>
  <c r="BW98" i="15"/>
  <c r="BW44" i="15"/>
  <c r="BW119" i="15"/>
  <c r="BW61" i="15"/>
  <c r="BW118" i="15"/>
  <c r="BW60" i="15"/>
  <c r="BW109" i="15"/>
  <c r="BW77" i="15"/>
  <c r="BW23" i="15"/>
  <c r="BW84" i="15"/>
  <c r="BW26" i="15"/>
  <c r="BW63" i="15"/>
  <c r="BW114" i="15"/>
  <c r="BW42" i="15"/>
  <c r="BJ89" i="15"/>
  <c r="BJ47" i="15"/>
  <c r="BJ7" i="15"/>
  <c r="BJ86" i="15"/>
  <c r="BW87" i="15"/>
  <c r="BW12" i="15"/>
  <c r="BW25" i="15"/>
  <c r="BW4" i="15"/>
  <c r="BW16" i="15"/>
  <c r="BW58" i="15"/>
  <c r="BW76" i="15"/>
  <c r="BW36" i="15"/>
  <c r="BJ72" i="15"/>
  <c r="BJ93" i="15"/>
  <c r="BJ39" i="15"/>
  <c r="BJ90" i="15"/>
  <c r="BJ32" i="15"/>
  <c r="BJ71" i="15"/>
  <c r="BJ74" i="15"/>
  <c r="BJ113" i="15"/>
  <c r="BJ112" i="15"/>
  <c r="BJ107" i="15"/>
  <c r="BJ108" i="15"/>
  <c r="BJ22" i="15"/>
  <c r="BJ94" i="15"/>
  <c r="AW87" i="15"/>
  <c r="AW116" i="15"/>
  <c r="AW12" i="15"/>
  <c r="AW67" i="15"/>
  <c r="AW25" i="15"/>
  <c r="AW64" i="15"/>
  <c r="AW4" i="15"/>
  <c r="AW15" i="15"/>
  <c r="AW16" i="15"/>
  <c r="AW59" i="15"/>
  <c r="AW58" i="15"/>
  <c r="AW49" i="15"/>
  <c r="AW76" i="15"/>
  <c r="AW55" i="15"/>
  <c r="AW94" i="15"/>
  <c r="AW36" i="15"/>
  <c r="AJ94" i="15"/>
  <c r="AJ55" i="15"/>
  <c r="AJ22" i="15"/>
  <c r="AJ76" i="15"/>
  <c r="AJ108" i="15"/>
  <c r="AJ49" i="15"/>
  <c r="AJ107" i="15"/>
  <c r="AJ58" i="15"/>
  <c r="AJ112" i="15"/>
  <c r="AJ59" i="15"/>
  <c r="AJ113" i="15"/>
  <c r="AJ16" i="15"/>
  <c r="AJ74" i="15"/>
  <c r="AJ15" i="15"/>
  <c r="AJ71" i="15"/>
  <c r="AJ4" i="15"/>
  <c r="AJ32" i="15"/>
  <c r="AJ64" i="15"/>
  <c r="AJ90" i="15"/>
  <c r="AJ25" i="15"/>
  <c r="AJ39" i="15"/>
  <c r="AJ67" i="15"/>
  <c r="AJ93" i="15"/>
  <c r="AJ12" i="15"/>
  <c r="AJ72" i="15"/>
  <c r="AJ116" i="15"/>
  <c r="AJ19" i="15"/>
  <c r="AJ87" i="15"/>
  <c r="AJ36" i="15"/>
  <c r="W94" i="15"/>
  <c r="W55" i="15"/>
  <c r="W22" i="15"/>
  <c r="W76" i="15"/>
  <c r="W108" i="15"/>
  <c r="W49" i="15"/>
  <c r="W107" i="15"/>
  <c r="W58" i="15"/>
  <c r="W112" i="15"/>
  <c r="W59" i="15"/>
  <c r="W113" i="15"/>
  <c r="W16" i="15"/>
  <c r="W74" i="15"/>
  <c r="W15" i="15"/>
  <c r="W71" i="15"/>
  <c r="W4" i="15"/>
  <c r="W32" i="15"/>
  <c r="W64" i="15"/>
  <c r="W90" i="15"/>
  <c r="W25" i="15"/>
  <c r="W39" i="15"/>
  <c r="W67" i="15"/>
  <c r="W93" i="15"/>
  <c r="W12" i="15"/>
  <c r="W72" i="15"/>
  <c r="W116" i="15"/>
  <c r="W19" i="15"/>
  <c r="W87" i="15"/>
  <c r="W36" i="15"/>
  <c r="J94" i="15"/>
  <c r="J55" i="15"/>
  <c r="J22" i="15"/>
  <c r="J76" i="15"/>
  <c r="J108" i="15"/>
  <c r="J49" i="15"/>
  <c r="J107" i="15"/>
  <c r="J58" i="15"/>
  <c r="BW19" i="15"/>
  <c r="BW93" i="15"/>
  <c r="BW90" i="15"/>
  <c r="BW71" i="15"/>
  <c r="BW113" i="15"/>
  <c r="BW107" i="15"/>
  <c r="BW22" i="15"/>
  <c r="BJ87" i="15"/>
  <c r="BJ18" i="15"/>
  <c r="BJ79" i="15"/>
  <c r="BJ29" i="15"/>
  <c r="BJ66" i="15"/>
  <c r="BJ24" i="15"/>
  <c r="BJ17" i="15"/>
  <c r="BJ44" i="15"/>
  <c r="BJ61" i="15"/>
  <c r="BJ60" i="15"/>
  <c r="BJ77" i="15"/>
  <c r="BJ84" i="15"/>
  <c r="BJ63" i="15"/>
  <c r="BJ42" i="15"/>
  <c r="AW47" i="15"/>
  <c r="AW86" i="15"/>
  <c r="AW101" i="15"/>
  <c r="AW41" i="15"/>
  <c r="AW92" i="15"/>
  <c r="AW38" i="15"/>
  <c r="AW75" i="15"/>
  <c r="AW98" i="15"/>
  <c r="AW119" i="15"/>
  <c r="AW118" i="15"/>
  <c r="AW109" i="15"/>
  <c r="AW23" i="15"/>
  <c r="AW26" i="15"/>
  <c r="AW43" i="15"/>
  <c r="AW62" i="15"/>
  <c r="AJ42" i="15"/>
  <c r="AJ114" i="15"/>
  <c r="AJ63" i="15"/>
  <c r="AJ26" i="15"/>
  <c r="AJ84" i="15"/>
  <c r="AJ23" i="15"/>
  <c r="AJ77" i="15"/>
  <c r="AJ109" i="15"/>
  <c r="AJ60" i="15"/>
  <c r="AJ118" i="15"/>
  <c r="AJ61" i="15"/>
  <c r="AJ119" i="15"/>
  <c r="AJ44" i="15"/>
  <c r="AJ98" i="15"/>
  <c r="AJ17" i="15"/>
  <c r="AJ75" i="15"/>
  <c r="AJ24" i="15"/>
  <c r="AJ38" i="15"/>
  <c r="AJ66" i="15"/>
  <c r="AJ92" i="15"/>
  <c r="AJ29" i="15"/>
  <c r="AJ41" i="15"/>
  <c r="AJ79" i="15"/>
  <c r="AJ101" i="15"/>
  <c r="AJ18" i="15"/>
  <c r="AJ86" i="15"/>
  <c r="AJ7" i="15"/>
  <c r="AJ47" i="15"/>
  <c r="AJ89" i="15"/>
  <c r="W42" i="15"/>
  <c r="W114" i="15"/>
  <c r="W63" i="15"/>
  <c r="W26" i="15"/>
  <c r="W84" i="15"/>
  <c r="W23" i="15"/>
  <c r="W77" i="15"/>
  <c r="W109" i="15"/>
  <c r="W60" i="15"/>
  <c r="W118" i="15"/>
  <c r="W61" i="15"/>
  <c r="W119" i="15"/>
  <c r="W44" i="15"/>
  <c r="W98" i="15"/>
  <c r="W17" i="15"/>
  <c r="W75" i="15"/>
  <c r="W24" i="15"/>
  <c r="W38" i="15"/>
  <c r="W66" i="15"/>
  <c r="W92" i="15"/>
  <c r="J36" i="15"/>
  <c r="J87" i="15"/>
  <c r="J19" i="15"/>
  <c r="J116" i="15"/>
  <c r="J72" i="15"/>
  <c r="J12" i="15"/>
  <c r="J93" i="15"/>
  <c r="J67" i="15"/>
  <c r="J39" i="15"/>
  <c r="J25" i="15"/>
  <c r="J90" i="15"/>
  <c r="J64" i="15"/>
  <c r="J32" i="15"/>
  <c r="J4" i="15"/>
  <c r="J71" i="15"/>
  <c r="J15" i="15"/>
  <c r="J74" i="15"/>
  <c r="J16" i="15"/>
  <c r="J113" i="15"/>
  <c r="J59" i="15"/>
  <c r="J112" i="15"/>
  <c r="J50" i="15"/>
  <c r="J85" i="15"/>
  <c r="J23" i="15"/>
  <c r="J48" i="15"/>
  <c r="J95" i="15"/>
  <c r="J114" i="15"/>
  <c r="W117" i="15"/>
  <c r="W53" i="15"/>
  <c r="W7" i="15"/>
  <c r="W52" i="15"/>
  <c r="W6" i="15"/>
  <c r="W79" i="15"/>
  <c r="W33" i="15"/>
  <c r="W100" i="15"/>
  <c r="W40" i="15"/>
  <c r="W99" i="15"/>
  <c r="W110" i="15"/>
  <c r="W8" i="15"/>
  <c r="W21" i="15"/>
  <c r="W20" i="15"/>
  <c r="W27" i="15"/>
  <c r="W34" i="15"/>
  <c r="W37" i="15"/>
  <c r="AJ97" i="15"/>
  <c r="AJ11" i="15"/>
  <c r="AJ46" i="15"/>
  <c r="AJ83" i="15"/>
  <c r="AJ31" i="15"/>
  <c r="AJ78" i="15"/>
  <c r="AJ28" i="15"/>
  <c r="AJ45" i="15"/>
  <c r="AJ68" i="15"/>
  <c r="AJ81" i="15"/>
  <c r="AJ80" i="15"/>
  <c r="AJ85" i="15"/>
  <c r="AJ102" i="15"/>
  <c r="AJ95" i="15"/>
  <c r="AJ54" i="15"/>
  <c r="AW37" i="15"/>
  <c r="AW108" i="15"/>
  <c r="AW112" i="15"/>
  <c r="AW74" i="15"/>
  <c r="AW32" i="15"/>
  <c r="AW39" i="15"/>
  <c r="AW72" i="15"/>
  <c r="BJ36" i="15"/>
  <c r="BJ76" i="15"/>
  <c r="BJ58" i="15"/>
  <c r="BJ16" i="15"/>
  <c r="BJ4" i="15"/>
  <c r="BJ25" i="15"/>
  <c r="BJ12" i="15"/>
  <c r="BW55" i="15"/>
  <c r="BW59" i="15"/>
  <c r="BW64" i="15"/>
  <c r="BW116" i="15"/>
  <c r="R87" i="15"/>
  <c r="AP87" i="16" s="1"/>
  <c r="R51" i="15"/>
  <c r="AP51" i="16" s="1"/>
  <c r="AR51" i="15"/>
  <c r="BE42" i="15"/>
  <c r="CC116" i="15" l="1"/>
  <c r="BY116" i="15"/>
  <c r="CB116" i="15"/>
  <c r="BZ116" i="15"/>
  <c r="CA116" i="15"/>
  <c r="BM58" i="15"/>
  <c r="BN58" i="15"/>
  <c r="BP58" i="15"/>
  <c r="BL58" i="15"/>
  <c r="BO58" i="15"/>
  <c r="AP102" i="15"/>
  <c r="AN102" i="15"/>
  <c r="AL102" i="15"/>
  <c r="AM102" i="15"/>
  <c r="AO102" i="15"/>
  <c r="AP68" i="15"/>
  <c r="AO68" i="15"/>
  <c r="AM68" i="15"/>
  <c r="AL68" i="15"/>
  <c r="AN68" i="15"/>
  <c r="AA20" i="15"/>
  <c r="Z20" i="15"/>
  <c r="AC20" i="15"/>
  <c r="Y20" i="15"/>
  <c r="AB20" i="15"/>
  <c r="Z99" i="15"/>
  <c r="AB99" i="15"/>
  <c r="Y99" i="15"/>
  <c r="AC99" i="15"/>
  <c r="AA99" i="15"/>
  <c r="M112" i="15"/>
  <c r="O112" i="15"/>
  <c r="L112" i="15"/>
  <c r="P112" i="15"/>
  <c r="N112" i="15"/>
  <c r="L32" i="15"/>
  <c r="M32" i="15"/>
  <c r="P32" i="15"/>
  <c r="N32" i="15"/>
  <c r="O32" i="15"/>
  <c r="O36" i="15"/>
  <c r="P36" i="15"/>
  <c r="N36" i="15"/>
  <c r="L36" i="15"/>
  <c r="M36" i="15"/>
  <c r="AA60" i="15"/>
  <c r="AB60" i="15"/>
  <c r="Z60" i="15"/>
  <c r="Y60" i="15"/>
  <c r="AC60" i="15"/>
  <c r="Y42" i="15"/>
  <c r="Z42" i="15"/>
  <c r="AC42" i="15"/>
  <c r="AB42" i="15"/>
  <c r="AA42" i="15"/>
  <c r="AO38" i="15"/>
  <c r="AM38" i="15"/>
  <c r="AP38" i="15"/>
  <c r="AN38" i="15"/>
  <c r="AL38" i="15"/>
  <c r="AL23" i="15"/>
  <c r="AP23" i="15"/>
  <c r="AM23" i="15"/>
  <c r="AO23" i="15"/>
  <c r="AN23" i="15"/>
  <c r="AL114" i="15"/>
  <c r="AN114" i="15"/>
  <c r="AO114" i="15"/>
  <c r="AM114" i="15"/>
  <c r="AP114" i="15"/>
  <c r="BB47" i="15"/>
  <c r="AZ47" i="15"/>
  <c r="BC47" i="15"/>
  <c r="BA47" i="15"/>
  <c r="AY47" i="15"/>
  <c r="BN77" i="15"/>
  <c r="BP77" i="15"/>
  <c r="BO77" i="15"/>
  <c r="BM77" i="15"/>
  <c r="BL77" i="15"/>
  <c r="BY107" i="15"/>
  <c r="BZ107" i="15"/>
  <c r="CC107" i="15"/>
  <c r="CB107" i="15"/>
  <c r="CA107" i="15"/>
  <c r="O49" i="15"/>
  <c r="N49" i="15"/>
  <c r="M49" i="15"/>
  <c r="P49" i="15"/>
  <c r="L49" i="15"/>
  <c r="L55" i="15"/>
  <c r="P55" i="15"/>
  <c r="O55" i="15"/>
  <c r="M55" i="15"/>
  <c r="N55" i="15"/>
  <c r="AB90" i="15"/>
  <c r="AA90" i="15"/>
  <c r="Z90" i="15"/>
  <c r="Y90" i="15"/>
  <c r="AC90" i="15"/>
  <c r="Y107" i="15"/>
  <c r="AB107" i="15"/>
  <c r="Z107" i="15"/>
  <c r="AA107" i="15"/>
  <c r="AC107" i="15"/>
  <c r="AM12" i="15"/>
  <c r="AO12" i="15"/>
  <c r="AN12" i="15"/>
  <c r="AL12" i="15"/>
  <c r="AP12" i="15"/>
  <c r="AO16" i="15"/>
  <c r="AL16" i="15"/>
  <c r="AP16" i="15"/>
  <c r="AM16" i="15"/>
  <c r="AN16" i="15"/>
  <c r="AM76" i="15"/>
  <c r="AP76" i="15"/>
  <c r="AO76" i="15"/>
  <c r="AN76" i="15"/>
  <c r="AL76" i="15"/>
  <c r="BB15" i="15"/>
  <c r="BA15" i="15"/>
  <c r="AZ15" i="15"/>
  <c r="BC15" i="15"/>
  <c r="AY15" i="15"/>
  <c r="BP72" i="15"/>
  <c r="BN72" i="15"/>
  <c r="BL72" i="15"/>
  <c r="BO72" i="15"/>
  <c r="BM72" i="15"/>
  <c r="BZ87" i="15"/>
  <c r="CC87" i="15"/>
  <c r="BY87" i="15"/>
  <c r="CB87" i="15"/>
  <c r="CA87" i="15"/>
  <c r="CB109" i="15"/>
  <c r="CC109" i="15"/>
  <c r="BY109" i="15"/>
  <c r="CA109" i="15"/>
  <c r="BZ109" i="15"/>
  <c r="CC75" i="15"/>
  <c r="BZ75" i="15"/>
  <c r="BY75" i="15"/>
  <c r="CA75" i="15"/>
  <c r="CB75" i="15"/>
  <c r="BZ101" i="15"/>
  <c r="BY101" i="15"/>
  <c r="CA101" i="15"/>
  <c r="CB101" i="15"/>
  <c r="CC101" i="15"/>
  <c r="BA102" i="15"/>
  <c r="AZ102" i="15"/>
  <c r="AY102" i="15"/>
  <c r="BB102" i="15"/>
  <c r="BC102" i="15"/>
  <c r="AY28" i="15"/>
  <c r="AZ28" i="15"/>
  <c r="BB28" i="15"/>
  <c r="BA28" i="15"/>
  <c r="BC28" i="15"/>
  <c r="BC97" i="15"/>
  <c r="BB97" i="15"/>
  <c r="BA97" i="15"/>
  <c r="AY97" i="15"/>
  <c r="AZ97" i="15"/>
  <c r="BO99" i="15"/>
  <c r="BL99" i="15"/>
  <c r="BM99" i="15"/>
  <c r="BP99" i="15"/>
  <c r="BN99" i="15"/>
  <c r="BL53" i="15"/>
  <c r="BN53" i="15"/>
  <c r="BP53" i="15"/>
  <c r="BO53" i="15"/>
  <c r="BM53" i="15"/>
  <c r="CC45" i="15"/>
  <c r="CA45" i="15"/>
  <c r="BY45" i="15"/>
  <c r="CB45" i="15"/>
  <c r="BZ45" i="15"/>
  <c r="BZ11" i="15"/>
  <c r="BY11" i="15"/>
  <c r="CA11" i="15"/>
  <c r="CB11" i="15"/>
  <c r="CC11" i="15"/>
  <c r="BA14" i="15"/>
  <c r="BC14" i="15"/>
  <c r="AY14" i="15"/>
  <c r="BB14" i="15"/>
  <c r="AZ14" i="15"/>
  <c r="BC5" i="15"/>
  <c r="AZ5" i="15"/>
  <c r="BB5" i="15"/>
  <c r="BA5" i="15"/>
  <c r="AY5" i="15"/>
  <c r="BN115" i="15"/>
  <c r="BO115" i="15"/>
  <c r="BM115" i="15"/>
  <c r="BP115" i="15"/>
  <c r="BL115" i="15"/>
  <c r="BL105" i="15"/>
  <c r="BO105" i="15"/>
  <c r="BN105" i="15"/>
  <c r="BP105" i="15"/>
  <c r="BM105" i="15"/>
  <c r="BL13" i="15"/>
  <c r="BM13" i="15"/>
  <c r="BP13" i="15"/>
  <c r="BN13" i="15"/>
  <c r="BO13" i="15"/>
  <c r="CB51" i="15"/>
  <c r="BZ51" i="15"/>
  <c r="BY51" i="15"/>
  <c r="CC51" i="15"/>
  <c r="CA51" i="15"/>
  <c r="CC96" i="15"/>
  <c r="CA96" i="15"/>
  <c r="BY96" i="15"/>
  <c r="CB96" i="15"/>
  <c r="BZ96" i="15"/>
  <c r="BA24" i="15"/>
  <c r="BC24" i="15"/>
  <c r="BB24" i="15"/>
  <c r="AZ24" i="15"/>
  <c r="AY24" i="15"/>
  <c r="AM69" i="15"/>
  <c r="AP69" i="15"/>
  <c r="AL69" i="15"/>
  <c r="AO69" i="15"/>
  <c r="AN69" i="15"/>
  <c r="M66" i="15"/>
  <c r="P66" i="15"/>
  <c r="L66" i="15"/>
  <c r="O66" i="15"/>
  <c r="N66" i="15"/>
  <c r="P97" i="15"/>
  <c r="M97" i="15"/>
  <c r="O97" i="15"/>
  <c r="L97" i="15"/>
  <c r="N97" i="15"/>
  <c r="AZ93" i="15"/>
  <c r="BC93" i="15"/>
  <c r="BA93" i="15"/>
  <c r="AY93" i="15"/>
  <c r="BB93" i="15"/>
  <c r="AN8" i="15"/>
  <c r="AP8" i="15"/>
  <c r="AM8" i="15"/>
  <c r="AL8" i="15"/>
  <c r="AO8" i="15"/>
  <c r="AA45" i="15"/>
  <c r="AC45" i="15"/>
  <c r="AB45" i="15"/>
  <c r="Z45" i="15"/>
  <c r="Y45" i="15"/>
  <c r="P20" i="15"/>
  <c r="L20" i="15"/>
  <c r="O20" i="15"/>
  <c r="M20" i="15"/>
  <c r="N20" i="15"/>
  <c r="AA96" i="15"/>
  <c r="AB96" i="15"/>
  <c r="Y96" i="15"/>
  <c r="Z96" i="15"/>
  <c r="AC96" i="15"/>
  <c r="BM98" i="15"/>
  <c r="BL98" i="15"/>
  <c r="BN98" i="15"/>
  <c r="BP98" i="15"/>
  <c r="BO98" i="15"/>
  <c r="L5" i="15"/>
  <c r="O5" i="15"/>
  <c r="N5" i="15"/>
  <c r="P5" i="15"/>
  <c r="M5" i="15"/>
  <c r="CA64" i="15"/>
  <c r="CC64" i="15"/>
  <c r="CB64" i="15"/>
  <c r="BY64" i="15"/>
  <c r="BZ64" i="15"/>
  <c r="BL76" i="15"/>
  <c r="BO76" i="15"/>
  <c r="BP76" i="15"/>
  <c r="BM76" i="15"/>
  <c r="BN76" i="15"/>
  <c r="AM83" i="15"/>
  <c r="AP83" i="15"/>
  <c r="AO83" i="15"/>
  <c r="AL83" i="15"/>
  <c r="AN83" i="15"/>
  <c r="Z117" i="15"/>
  <c r="AC117" i="15"/>
  <c r="AB117" i="15"/>
  <c r="Y117" i="15"/>
  <c r="AA117" i="15"/>
  <c r="N59" i="15"/>
  <c r="L59" i="15"/>
  <c r="M59" i="15"/>
  <c r="O59" i="15"/>
  <c r="P59" i="15"/>
  <c r="O64" i="15"/>
  <c r="L64" i="15"/>
  <c r="P64" i="15"/>
  <c r="N64" i="15"/>
  <c r="M64" i="15"/>
  <c r="AC92" i="15"/>
  <c r="Z92" i="15"/>
  <c r="Y92" i="15"/>
  <c r="AB92" i="15"/>
  <c r="AA92" i="15"/>
  <c r="AM18" i="15"/>
  <c r="AO18" i="15"/>
  <c r="AN18" i="15"/>
  <c r="AL18" i="15"/>
  <c r="AP18" i="15"/>
  <c r="AP44" i="15"/>
  <c r="AO44" i="15"/>
  <c r="AL44" i="15"/>
  <c r="AM44" i="15"/>
  <c r="AN44" i="15"/>
  <c r="BB41" i="15"/>
  <c r="BC41" i="15"/>
  <c r="BA41" i="15"/>
  <c r="AZ41" i="15"/>
  <c r="AY41" i="15"/>
  <c r="BM24" i="15"/>
  <c r="BL24" i="15"/>
  <c r="BN24" i="15"/>
  <c r="BP24" i="15"/>
  <c r="BO24" i="15"/>
  <c r="CA113" i="15"/>
  <c r="BZ113" i="15"/>
  <c r="CB113" i="15"/>
  <c r="BY113" i="15"/>
  <c r="CC113" i="15"/>
  <c r="M108" i="15"/>
  <c r="P108" i="15"/>
  <c r="O108" i="15"/>
  <c r="L108" i="15"/>
  <c r="N108" i="15"/>
  <c r="M94" i="15"/>
  <c r="L94" i="15"/>
  <c r="O94" i="15"/>
  <c r="N94" i="15"/>
  <c r="P94" i="15"/>
  <c r="AB64" i="15"/>
  <c r="AC64" i="15"/>
  <c r="Z64" i="15"/>
  <c r="Y64" i="15"/>
  <c r="AA64" i="15"/>
  <c r="AA59" i="15"/>
  <c r="AB59" i="15"/>
  <c r="AC59" i="15"/>
  <c r="Z59" i="15"/>
  <c r="Y59" i="15"/>
  <c r="AO93" i="15"/>
  <c r="AP93" i="15"/>
  <c r="AL93" i="15"/>
  <c r="AN93" i="15"/>
  <c r="AM93" i="15"/>
  <c r="AM113" i="15"/>
  <c r="AP113" i="15"/>
  <c r="AO113" i="15"/>
  <c r="AL113" i="15"/>
  <c r="AN113" i="15"/>
  <c r="AP22" i="15"/>
  <c r="AM22" i="15"/>
  <c r="AO22" i="15"/>
  <c r="AN22" i="15"/>
  <c r="AL22" i="15"/>
  <c r="AZ4" i="15"/>
  <c r="BC4" i="15"/>
  <c r="BB4" i="15"/>
  <c r="AY4" i="15"/>
  <c r="BA4" i="15"/>
  <c r="BP22" i="15"/>
  <c r="BM22" i="15"/>
  <c r="BL22" i="15"/>
  <c r="BO22" i="15"/>
  <c r="BN22" i="15"/>
  <c r="BL86" i="15"/>
  <c r="BO86" i="15"/>
  <c r="BP86" i="15"/>
  <c r="BM86" i="15"/>
  <c r="BN86" i="15"/>
  <c r="CB24" i="15"/>
  <c r="CC24" i="15"/>
  <c r="BY24" i="15"/>
  <c r="CA24" i="15"/>
  <c r="BZ24" i="15"/>
  <c r="BZ29" i="15"/>
  <c r="BY29" i="15"/>
  <c r="CB29" i="15"/>
  <c r="CC29" i="15"/>
  <c r="CA29" i="15"/>
  <c r="BA110" i="15"/>
  <c r="AZ110" i="15"/>
  <c r="BC110" i="15"/>
  <c r="AY110" i="15"/>
  <c r="BB110" i="15"/>
  <c r="BB57" i="15"/>
  <c r="AZ57" i="15"/>
  <c r="AY57" i="15"/>
  <c r="BC57" i="15"/>
  <c r="BA57" i="15"/>
  <c r="BP54" i="15"/>
  <c r="BN54" i="15"/>
  <c r="BO54" i="15"/>
  <c r="BM54" i="15"/>
  <c r="BL54" i="15"/>
  <c r="BL80" i="15"/>
  <c r="BN80" i="15"/>
  <c r="BO80" i="15"/>
  <c r="BM80" i="15"/>
  <c r="BP80" i="15"/>
  <c r="BO97" i="15"/>
  <c r="BL97" i="15"/>
  <c r="BM97" i="15"/>
  <c r="BN97" i="15"/>
  <c r="BP97" i="15"/>
  <c r="CC20" i="15"/>
  <c r="CA20" i="15"/>
  <c r="BY20" i="15"/>
  <c r="CB20" i="15"/>
  <c r="BZ20" i="15"/>
  <c r="CC53" i="15"/>
  <c r="BY53" i="15"/>
  <c r="CB53" i="15"/>
  <c r="CA53" i="15"/>
  <c r="BZ53" i="15"/>
  <c r="BA30" i="15"/>
  <c r="BC30" i="15"/>
  <c r="BB30" i="15"/>
  <c r="AZ30" i="15"/>
  <c r="AY30" i="15"/>
  <c r="BB52" i="15"/>
  <c r="AZ52" i="15"/>
  <c r="BC52" i="15"/>
  <c r="BA52" i="15"/>
  <c r="AY52" i="15"/>
  <c r="BL111" i="15"/>
  <c r="BP111" i="15"/>
  <c r="BN111" i="15"/>
  <c r="BO111" i="15"/>
  <c r="BM111" i="15"/>
  <c r="BP5" i="15"/>
  <c r="BN5" i="15"/>
  <c r="BO5" i="15"/>
  <c r="BL5" i="15"/>
  <c r="BM5" i="15"/>
  <c r="CC115" i="15"/>
  <c r="BZ115" i="15"/>
  <c r="CB115" i="15"/>
  <c r="CA115" i="15"/>
  <c r="BY115" i="15"/>
  <c r="CA69" i="15"/>
  <c r="CC69" i="15"/>
  <c r="CB69" i="15"/>
  <c r="BZ69" i="15"/>
  <c r="BY69" i="15"/>
  <c r="BZ91" i="15"/>
  <c r="CA91" i="15"/>
  <c r="CB91" i="15"/>
  <c r="CC91" i="15"/>
  <c r="BY91" i="15"/>
  <c r="CB112" i="15"/>
  <c r="BY112" i="15"/>
  <c r="CA112" i="15"/>
  <c r="CC112" i="15"/>
  <c r="BZ112" i="15"/>
  <c r="BP75" i="15"/>
  <c r="BN75" i="15"/>
  <c r="BL75" i="15"/>
  <c r="BM75" i="15"/>
  <c r="BO75" i="15"/>
  <c r="AY44" i="15"/>
  <c r="BA44" i="15"/>
  <c r="BC44" i="15"/>
  <c r="BB44" i="15"/>
  <c r="AZ44" i="15"/>
  <c r="AN30" i="15"/>
  <c r="AP30" i="15"/>
  <c r="AL30" i="15"/>
  <c r="AO30" i="15"/>
  <c r="AM30" i="15"/>
  <c r="Y86" i="15"/>
  <c r="AB86" i="15"/>
  <c r="AA86" i="15"/>
  <c r="Z86" i="15"/>
  <c r="AC86" i="15"/>
  <c r="N37" i="15"/>
  <c r="M37" i="15"/>
  <c r="O37" i="15"/>
  <c r="L37" i="15"/>
  <c r="P37" i="15"/>
  <c r="O92" i="15"/>
  <c r="N92" i="15"/>
  <c r="M92" i="15"/>
  <c r="L92" i="15"/>
  <c r="P92" i="15"/>
  <c r="N83" i="15"/>
  <c r="L83" i="15"/>
  <c r="O83" i="15"/>
  <c r="M83" i="15"/>
  <c r="P83" i="15"/>
  <c r="AO110" i="15"/>
  <c r="AM110" i="15"/>
  <c r="AP110" i="15"/>
  <c r="AL110" i="15"/>
  <c r="AN110" i="15"/>
  <c r="CA59" i="15"/>
  <c r="BY59" i="15"/>
  <c r="CC59" i="15"/>
  <c r="CB59" i="15"/>
  <c r="BZ59" i="15"/>
  <c r="BM4" i="15"/>
  <c r="BO4" i="15"/>
  <c r="BN4" i="15"/>
  <c r="BL4" i="15"/>
  <c r="BP4" i="15"/>
  <c r="BL36" i="15"/>
  <c r="BO36" i="15"/>
  <c r="BM36" i="15"/>
  <c r="BN36" i="15"/>
  <c r="BP36" i="15"/>
  <c r="BB74" i="15"/>
  <c r="AZ74" i="15"/>
  <c r="BC74" i="15"/>
  <c r="BA74" i="15"/>
  <c r="AY74" i="15"/>
  <c r="AO54" i="15"/>
  <c r="AM54" i="15"/>
  <c r="AL54" i="15"/>
  <c r="AN54" i="15"/>
  <c r="AP54" i="15"/>
  <c r="AM80" i="15"/>
  <c r="AL80" i="15"/>
  <c r="AP80" i="15"/>
  <c r="AN80" i="15"/>
  <c r="AO80" i="15"/>
  <c r="AL28" i="15"/>
  <c r="AO28" i="15"/>
  <c r="AM28" i="15"/>
  <c r="AP28" i="15"/>
  <c r="AN28" i="15"/>
  <c r="AL46" i="15"/>
  <c r="AN46" i="15"/>
  <c r="AP46" i="15"/>
  <c r="AM46" i="15"/>
  <c r="AO46" i="15"/>
  <c r="Y34" i="15"/>
  <c r="AA34" i="15"/>
  <c r="AC34" i="15"/>
  <c r="Z34" i="15"/>
  <c r="AB34" i="15"/>
  <c r="AC8" i="15"/>
  <c r="Y8" i="15"/>
  <c r="Z8" i="15"/>
  <c r="AB8" i="15"/>
  <c r="AA8" i="15"/>
  <c r="AA100" i="15"/>
  <c r="AB100" i="15"/>
  <c r="Y100" i="15"/>
  <c r="AC100" i="15"/>
  <c r="Z100" i="15"/>
  <c r="AA52" i="15"/>
  <c r="Y52" i="15"/>
  <c r="Z52" i="15"/>
  <c r="AB52" i="15"/>
  <c r="AC52" i="15"/>
  <c r="P114" i="15"/>
  <c r="L114" i="15"/>
  <c r="N114" i="15"/>
  <c r="O114" i="15"/>
  <c r="M114" i="15"/>
  <c r="N85" i="15"/>
  <c r="P85" i="15"/>
  <c r="M85" i="15"/>
  <c r="L85" i="15"/>
  <c r="O85" i="15"/>
  <c r="O113" i="15"/>
  <c r="M113" i="15"/>
  <c r="N113" i="15"/>
  <c r="P113" i="15"/>
  <c r="L113" i="15"/>
  <c r="M71" i="15"/>
  <c r="P71" i="15"/>
  <c r="O71" i="15"/>
  <c r="L71" i="15"/>
  <c r="N71" i="15"/>
  <c r="N90" i="15"/>
  <c r="P90" i="15"/>
  <c r="L90" i="15"/>
  <c r="M90" i="15"/>
  <c r="O90" i="15"/>
  <c r="O93" i="15"/>
  <c r="P93" i="15"/>
  <c r="N93" i="15"/>
  <c r="L93" i="15"/>
  <c r="M93" i="15"/>
  <c r="M19" i="15"/>
  <c r="N19" i="15"/>
  <c r="O19" i="15"/>
  <c r="P19" i="15"/>
  <c r="L19" i="15"/>
  <c r="AB66" i="15"/>
  <c r="AA66" i="15"/>
  <c r="AC66" i="15"/>
  <c r="Y66" i="15"/>
  <c r="Z66" i="15"/>
  <c r="AC17" i="15"/>
  <c r="AA17" i="15"/>
  <c r="AB17" i="15"/>
  <c r="Z17" i="15"/>
  <c r="Y17" i="15"/>
  <c r="Z61" i="15"/>
  <c r="AC61" i="15"/>
  <c r="AB61" i="15"/>
  <c r="Y61" i="15"/>
  <c r="AA61" i="15"/>
  <c r="Z77" i="15"/>
  <c r="Y77" i="15"/>
  <c r="AA77" i="15"/>
  <c r="AC77" i="15"/>
  <c r="AB77" i="15"/>
  <c r="Z63" i="15"/>
  <c r="Y63" i="15"/>
  <c r="AA63" i="15"/>
  <c r="AC63" i="15"/>
  <c r="AB63" i="15"/>
  <c r="AM47" i="15"/>
  <c r="AO47" i="15"/>
  <c r="AP47" i="15"/>
  <c r="AN47" i="15"/>
  <c r="AL47" i="15"/>
  <c r="AL101" i="15"/>
  <c r="AP101" i="15"/>
  <c r="AO101" i="15"/>
  <c r="AN101" i="15"/>
  <c r="AM101" i="15"/>
  <c r="AO92" i="15"/>
  <c r="AP92" i="15"/>
  <c r="AN92" i="15"/>
  <c r="AM92" i="15"/>
  <c r="AL92" i="15"/>
  <c r="AO75" i="15"/>
  <c r="AL75" i="15"/>
  <c r="AP75" i="15"/>
  <c r="AM75" i="15"/>
  <c r="AN75" i="15"/>
  <c r="AO119" i="15"/>
  <c r="AP119" i="15"/>
  <c r="AL119" i="15"/>
  <c r="AM119" i="15"/>
  <c r="AN119" i="15"/>
  <c r="AL109" i="15"/>
  <c r="AO109" i="15"/>
  <c r="AM109" i="15"/>
  <c r="AN109" i="15"/>
  <c r="AP109" i="15"/>
  <c r="AP26" i="15"/>
  <c r="AO26" i="15"/>
  <c r="AM26" i="15"/>
  <c r="AL26" i="15"/>
  <c r="AN26" i="15"/>
  <c r="BA62" i="15"/>
  <c r="BC62" i="15"/>
  <c r="BB62" i="15"/>
  <c r="AZ62" i="15"/>
  <c r="AY62" i="15"/>
  <c r="BC109" i="15"/>
  <c r="AZ109" i="15"/>
  <c r="AY109" i="15"/>
  <c r="BA109" i="15"/>
  <c r="BB109" i="15"/>
  <c r="BB75" i="15"/>
  <c r="AZ75" i="15"/>
  <c r="AY75" i="15"/>
  <c r="BA75" i="15"/>
  <c r="BC75" i="15"/>
  <c r="BC101" i="15"/>
  <c r="AZ101" i="15"/>
  <c r="BB101" i="15"/>
  <c r="AY101" i="15"/>
  <c r="BA101" i="15"/>
  <c r="BL63" i="15"/>
  <c r="BO63" i="15"/>
  <c r="BN63" i="15"/>
  <c r="BM63" i="15"/>
  <c r="BP63" i="15"/>
  <c r="BN61" i="15"/>
  <c r="BP61" i="15"/>
  <c r="BL61" i="15"/>
  <c r="BM61" i="15"/>
  <c r="BO61" i="15"/>
  <c r="BP66" i="15"/>
  <c r="BN66" i="15"/>
  <c r="BM66" i="15"/>
  <c r="BO66" i="15"/>
  <c r="BL66" i="15"/>
  <c r="BN87" i="15"/>
  <c r="BP87" i="15"/>
  <c r="BO87" i="15"/>
  <c r="BM87" i="15"/>
  <c r="BL87" i="15"/>
  <c r="CB71" i="15"/>
  <c r="BY71" i="15"/>
  <c r="CA71" i="15"/>
  <c r="CC71" i="15"/>
  <c r="BZ71" i="15"/>
  <c r="O58" i="15"/>
  <c r="N58" i="15"/>
  <c r="P58" i="15"/>
  <c r="M58" i="15"/>
  <c r="L58" i="15"/>
  <c r="L76" i="15"/>
  <c r="P76" i="15"/>
  <c r="N76" i="15"/>
  <c r="O76" i="15"/>
  <c r="M76" i="15"/>
  <c r="AA36" i="15"/>
  <c r="AB36" i="15"/>
  <c r="AC36" i="15"/>
  <c r="Y36" i="15"/>
  <c r="Z36" i="15"/>
  <c r="Y72" i="15"/>
  <c r="AC72" i="15"/>
  <c r="Z72" i="15"/>
  <c r="AA72" i="15"/>
  <c r="AB72" i="15"/>
  <c r="AB39" i="15"/>
  <c r="Z39" i="15"/>
  <c r="Y39" i="15"/>
  <c r="AA39" i="15"/>
  <c r="AC39" i="15"/>
  <c r="Z32" i="15"/>
  <c r="Y32" i="15"/>
  <c r="AA32" i="15"/>
  <c r="AC32" i="15"/>
  <c r="AB32" i="15"/>
  <c r="AA74" i="15"/>
  <c r="AC74" i="15"/>
  <c r="AB74" i="15"/>
  <c r="Z74" i="15"/>
  <c r="Y74" i="15"/>
  <c r="AA112" i="15"/>
  <c r="AB112" i="15"/>
  <c r="Z112" i="15"/>
  <c r="Y112" i="15"/>
  <c r="AC112" i="15"/>
  <c r="Z108" i="15"/>
  <c r="AC108" i="15"/>
  <c r="AB108" i="15"/>
  <c r="Y108" i="15"/>
  <c r="AA108" i="15"/>
  <c r="AA94" i="15"/>
  <c r="AC94" i="15"/>
  <c r="Z94" i="15"/>
  <c r="AB94" i="15"/>
  <c r="Y94" i="15"/>
  <c r="AM116" i="15"/>
  <c r="AN116" i="15"/>
  <c r="AP116" i="15"/>
  <c r="AO116" i="15"/>
  <c r="AL116" i="15"/>
  <c r="AN67" i="15"/>
  <c r="AP67" i="15"/>
  <c r="AL67" i="15"/>
  <c r="AO67" i="15"/>
  <c r="AM67" i="15"/>
  <c r="AM64" i="15"/>
  <c r="AP64" i="15"/>
  <c r="AO64" i="15"/>
  <c r="AN64" i="15"/>
  <c r="AL64" i="15"/>
  <c r="AM15" i="15"/>
  <c r="AL15" i="15"/>
  <c r="AO15" i="15"/>
  <c r="AP15" i="15"/>
  <c r="AN15" i="15"/>
  <c r="AM59" i="15"/>
  <c r="AL59" i="15"/>
  <c r="AP59" i="15"/>
  <c r="AO59" i="15"/>
  <c r="AN59" i="15"/>
  <c r="AL49" i="15"/>
  <c r="AP49" i="15"/>
  <c r="AN49" i="15"/>
  <c r="AM49" i="15"/>
  <c r="AO49" i="15"/>
  <c r="AN55" i="15"/>
  <c r="AP55" i="15"/>
  <c r="AO55" i="15"/>
  <c r="AL55" i="15"/>
  <c r="AM55" i="15"/>
  <c r="BC55" i="15"/>
  <c r="AY55" i="15"/>
  <c r="AZ55" i="15"/>
  <c r="BB55" i="15"/>
  <c r="BA55" i="15"/>
  <c r="AZ59" i="15"/>
  <c r="AY59" i="15"/>
  <c r="BB59" i="15"/>
  <c r="BA59" i="15"/>
  <c r="BC59" i="15"/>
  <c r="BB64" i="15"/>
  <c r="AY64" i="15"/>
  <c r="BA64" i="15"/>
  <c r="BC64" i="15"/>
  <c r="AZ64" i="15"/>
  <c r="AZ116" i="15"/>
  <c r="BB116" i="15"/>
  <c r="BA116" i="15"/>
  <c r="AY116" i="15"/>
  <c r="BC116" i="15"/>
  <c r="BP108" i="15"/>
  <c r="BN108" i="15"/>
  <c r="BO108" i="15"/>
  <c r="BL108" i="15"/>
  <c r="BM108" i="15"/>
  <c r="BN74" i="15"/>
  <c r="BP74" i="15"/>
  <c r="BL74" i="15"/>
  <c r="BM74" i="15"/>
  <c r="BO74" i="15"/>
  <c r="BN39" i="15"/>
  <c r="BM39" i="15"/>
  <c r="BL39" i="15"/>
  <c r="BO39" i="15"/>
  <c r="BP39" i="15"/>
  <c r="CA76" i="15"/>
  <c r="CC76" i="15"/>
  <c r="BZ76" i="15"/>
  <c r="BY76" i="15"/>
  <c r="CB76" i="15"/>
  <c r="CA25" i="15"/>
  <c r="BZ25" i="15"/>
  <c r="CB25" i="15"/>
  <c r="BY25" i="15"/>
  <c r="CC25" i="15"/>
  <c r="BN7" i="15"/>
  <c r="BM7" i="15"/>
  <c r="BP7" i="15"/>
  <c r="BL7" i="15"/>
  <c r="BO7" i="15"/>
  <c r="BZ114" i="15"/>
  <c r="CA114" i="15"/>
  <c r="CB114" i="15"/>
  <c r="CC114" i="15"/>
  <c r="BY114" i="15"/>
  <c r="BZ23" i="15"/>
  <c r="BY23" i="15"/>
  <c r="CC23" i="15"/>
  <c r="CA23" i="15"/>
  <c r="CB23" i="15"/>
  <c r="CA118" i="15"/>
  <c r="CB118" i="15"/>
  <c r="BZ118" i="15"/>
  <c r="BY118" i="15"/>
  <c r="CC118" i="15"/>
  <c r="BZ98" i="15"/>
  <c r="CC98" i="15"/>
  <c r="CB98" i="15"/>
  <c r="CA98" i="15"/>
  <c r="BY98" i="15"/>
  <c r="CC38" i="15"/>
  <c r="BY38" i="15"/>
  <c r="CB38" i="15"/>
  <c r="CA38" i="15"/>
  <c r="BZ38" i="15"/>
  <c r="CC41" i="15"/>
  <c r="BY41" i="15"/>
  <c r="BZ41" i="15"/>
  <c r="CB41" i="15"/>
  <c r="CA41" i="15"/>
  <c r="CA86" i="15"/>
  <c r="CB86" i="15"/>
  <c r="CC86" i="15"/>
  <c r="BY86" i="15"/>
  <c r="BZ86" i="15"/>
  <c r="BA95" i="15"/>
  <c r="AY95" i="15"/>
  <c r="BB95" i="15"/>
  <c r="AZ95" i="15"/>
  <c r="BC95" i="15"/>
  <c r="BA85" i="15"/>
  <c r="BB85" i="15"/>
  <c r="AY85" i="15"/>
  <c r="AZ85" i="15"/>
  <c r="BC85" i="15"/>
  <c r="AZ81" i="15"/>
  <c r="BA81" i="15"/>
  <c r="BC81" i="15"/>
  <c r="BB81" i="15"/>
  <c r="AY81" i="15"/>
  <c r="BB45" i="15"/>
  <c r="AZ45" i="15"/>
  <c r="BA45" i="15"/>
  <c r="AY45" i="15"/>
  <c r="BC45" i="15"/>
  <c r="AY78" i="15"/>
  <c r="BA78" i="15"/>
  <c r="BC78" i="15"/>
  <c r="AZ78" i="15"/>
  <c r="BB78" i="15"/>
  <c r="BB83" i="15"/>
  <c r="AZ83" i="15"/>
  <c r="BA83" i="15"/>
  <c r="AY83" i="15"/>
  <c r="BC83" i="15"/>
  <c r="BB11" i="15"/>
  <c r="BA11" i="15"/>
  <c r="AZ11" i="15"/>
  <c r="BC11" i="15"/>
  <c r="AY11" i="15"/>
  <c r="BM37" i="15"/>
  <c r="BO37" i="15"/>
  <c r="BN37" i="15"/>
  <c r="BL37" i="15"/>
  <c r="BP37" i="15"/>
  <c r="BO27" i="15"/>
  <c r="BP27" i="15"/>
  <c r="BL27" i="15"/>
  <c r="BN27" i="15"/>
  <c r="BM27" i="15"/>
  <c r="BP21" i="15"/>
  <c r="BN21" i="15"/>
  <c r="BO21" i="15"/>
  <c r="BL21" i="15"/>
  <c r="BM21" i="15"/>
  <c r="BN110" i="15"/>
  <c r="BP110" i="15"/>
  <c r="BM110" i="15"/>
  <c r="BO110" i="15"/>
  <c r="BL110" i="15"/>
  <c r="BN40" i="15"/>
  <c r="BM40" i="15"/>
  <c r="BO40" i="15"/>
  <c r="BL40" i="15"/>
  <c r="BP40" i="15"/>
  <c r="BL57" i="15"/>
  <c r="BM57" i="15"/>
  <c r="BO57" i="15"/>
  <c r="BN57" i="15"/>
  <c r="BP57" i="15"/>
  <c r="BN88" i="15"/>
  <c r="BL88" i="15"/>
  <c r="BO88" i="15"/>
  <c r="BM88" i="15"/>
  <c r="BP88" i="15"/>
  <c r="CC54" i="15"/>
  <c r="BY54" i="15"/>
  <c r="CB54" i="15"/>
  <c r="CA54" i="15"/>
  <c r="BZ54" i="15"/>
  <c r="BZ102" i="15"/>
  <c r="CB102" i="15"/>
  <c r="BY102" i="15"/>
  <c r="CA102" i="15"/>
  <c r="CC102" i="15"/>
  <c r="CA80" i="15"/>
  <c r="BY80" i="15"/>
  <c r="CB80" i="15"/>
  <c r="BZ80" i="15"/>
  <c r="CC80" i="15"/>
  <c r="CC68" i="15"/>
  <c r="BY68" i="15"/>
  <c r="BZ68" i="15"/>
  <c r="CA68" i="15"/>
  <c r="CB68" i="15"/>
  <c r="BZ28" i="15"/>
  <c r="BY28" i="15"/>
  <c r="CA28" i="15"/>
  <c r="CC28" i="15"/>
  <c r="CB28" i="15"/>
  <c r="CA31" i="15"/>
  <c r="CC31" i="15"/>
  <c r="BZ31" i="15"/>
  <c r="BY31" i="15"/>
  <c r="CB31" i="15"/>
  <c r="CB46" i="15"/>
  <c r="CA46" i="15"/>
  <c r="BZ46" i="15"/>
  <c r="BY46" i="15"/>
  <c r="CC46" i="15"/>
  <c r="BZ97" i="15"/>
  <c r="CC97" i="15"/>
  <c r="CA97" i="15"/>
  <c r="BY97" i="15"/>
  <c r="CB97" i="15"/>
  <c r="AZ35" i="15"/>
  <c r="AY35" i="15"/>
  <c r="BB35" i="15"/>
  <c r="BA35" i="15"/>
  <c r="BC35" i="15"/>
  <c r="BC51" i="15"/>
  <c r="BA51" i="15"/>
  <c r="AY51" i="15"/>
  <c r="BB51" i="15"/>
  <c r="AZ51" i="15"/>
  <c r="AY9" i="15"/>
  <c r="BC9" i="15"/>
  <c r="BB9" i="15"/>
  <c r="AZ9" i="15"/>
  <c r="BA9" i="15"/>
  <c r="AY56" i="15"/>
  <c r="BB56" i="15"/>
  <c r="AZ56" i="15"/>
  <c r="BC56" i="15"/>
  <c r="BA56" i="15"/>
  <c r="BA65" i="15"/>
  <c r="BC65" i="15"/>
  <c r="AZ65" i="15"/>
  <c r="BB65" i="15"/>
  <c r="AY65" i="15"/>
  <c r="BB96" i="15"/>
  <c r="AZ96" i="15"/>
  <c r="BA96" i="15"/>
  <c r="BC96" i="15"/>
  <c r="AY96" i="15"/>
  <c r="BL62" i="15"/>
  <c r="BO62" i="15"/>
  <c r="BM62" i="15"/>
  <c r="BN62" i="15"/>
  <c r="BP62" i="15"/>
  <c r="BO106" i="15"/>
  <c r="BP106" i="15"/>
  <c r="BM106" i="15"/>
  <c r="BL106" i="15"/>
  <c r="BN106" i="15"/>
  <c r="BO104" i="15"/>
  <c r="BM104" i="15"/>
  <c r="BL104" i="15"/>
  <c r="BP104" i="15"/>
  <c r="BN104" i="15"/>
  <c r="BM70" i="15"/>
  <c r="BN70" i="15"/>
  <c r="BP70" i="15"/>
  <c r="BO70" i="15"/>
  <c r="BL70" i="15"/>
  <c r="BL30" i="15"/>
  <c r="BO30" i="15"/>
  <c r="BM30" i="15"/>
  <c r="BN30" i="15"/>
  <c r="BP30" i="15"/>
  <c r="BM33" i="15"/>
  <c r="BL33" i="15"/>
  <c r="BP33" i="15"/>
  <c r="BN33" i="15"/>
  <c r="BO33" i="15"/>
  <c r="BL52" i="15"/>
  <c r="BN52" i="15"/>
  <c r="BP52" i="15"/>
  <c r="BO52" i="15"/>
  <c r="BM52" i="15"/>
  <c r="BO117" i="15"/>
  <c r="BP117" i="15"/>
  <c r="BM117" i="15"/>
  <c r="BL117" i="15"/>
  <c r="BN117" i="15"/>
  <c r="BZ48" i="15"/>
  <c r="CA48" i="15"/>
  <c r="CC48" i="15"/>
  <c r="CB48" i="15"/>
  <c r="BY48" i="15"/>
  <c r="CC50" i="15"/>
  <c r="BZ50" i="15"/>
  <c r="CB50" i="15"/>
  <c r="CA50" i="15"/>
  <c r="BY50" i="15"/>
  <c r="CA14" i="15"/>
  <c r="CC14" i="15"/>
  <c r="CB14" i="15"/>
  <c r="BZ14" i="15"/>
  <c r="BY14" i="15"/>
  <c r="CC111" i="15"/>
  <c r="BY111" i="15"/>
  <c r="CB111" i="15"/>
  <c r="CA111" i="15"/>
  <c r="BZ111" i="15"/>
  <c r="CA5" i="15"/>
  <c r="BZ5" i="15"/>
  <c r="BY5" i="15"/>
  <c r="CC5" i="15"/>
  <c r="CB5" i="15"/>
  <c r="BZ10" i="15"/>
  <c r="CB10" i="15"/>
  <c r="BY10" i="15"/>
  <c r="CA10" i="15"/>
  <c r="CC10" i="15"/>
  <c r="CA73" i="15"/>
  <c r="CC73" i="15"/>
  <c r="BZ73" i="15"/>
  <c r="BY73" i="15"/>
  <c r="CB73" i="15"/>
  <c r="CB94" i="15"/>
  <c r="BZ94" i="15"/>
  <c r="CA94" i="15"/>
  <c r="CC94" i="15"/>
  <c r="BY94" i="15"/>
  <c r="BO119" i="15"/>
  <c r="BP119" i="15"/>
  <c r="BM119" i="15"/>
  <c r="BN119" i="15"/>
  <c r="BL119" i="15"/>
  <c r="BA18" i="15"/>
  <c r="AZ18" i="15"/>
  <c r="BB18" i="15"/>
  <c r="AY18" i="15"/>
  <c r="BC18" i="15"/>
  <c r="BB60" i="15"/>
  <c r="AZ60" i="15"/>
  <c r="BA60" i="15"/>
  <c r="AY60" i="15"/>
  <c r="BC60" i="15"/>
  <c r="AO115" i="15"/>
  <c r="AP115" i="15"/>
  <c r="AM115" i="15"/>
  <c r="AN115" i="15"/>
  <c r="AL115" i="15"/>
  <c r="AO105" i="15"/>
  <c r="AM105" i="15"/>
  <c r="AP105" i="15"/>
  <c r="AN105" i="15"/>
  <c r="AL105" i="15"/>
  <c r="AM82" i="15"/>
  <c r="AL82" i="15"/>
  <c r="AO82" i="15"/>
  <c r="AP82" i="15"/>
  <c r="AN82" i="15"/>
  <c r="AL13" i="15"/>
  <c r="AN13" i="15"/>
  <c r="AM13" i="15"/>
  <c r="AO13" i="15"/>
  <c r="AP13" i="15"/>
  <c r="AA35" i="15"/>
  <c r="Z35" i="15"/>
  <c r="Y35" i="15"/>
  <c r="AB35" i="15"/>
  <c r="AC35" i="15"/>
  <c r="AA9" i="15"/>
  <c r="Z9" i="15"/>
  <c r="AC9" i="15"/>
  <c r="Y9" i="15"/>
  <c r="AB9" i="15"/>
  <c r="Y41" i="15"/>
  <c r="Z41" i="15"/>
  <c r="AC41" i="15"/>
  <c r="AA41" i="15"/>
  <c r="AB41" i="15"/>
  <c r="Z11" i="15"/>
  <c r="Y11" i="15"/>
  <c r="AA11" i="15"/>
  <c r="AB11" i="15"/>
  <c r="AC11" i="15"/>
  <c r="N115" i="15"/>
  <c r="O115" i="15"/>
  <c r="P115" i="15"/>
  <c r="M115" i="15"/>
  <c r="L115" i="15"/>
  <c r="O60" i="15"/>
  <c r="N60" i="15"/>
  <c r="P60" i="15"/>
  <c r="L60" i="15"/>
  <c r="M60" i="15"/>
  <c r="P44" i="15"/>
  <c r="N44" i="15"/>
  <c r="L44" i="15"/>
  <c r="M44" i="15"/>
  <c r="O44" i="15"/>
  <c r="M24" i="15"/>
  <c r="N24" i="15"/>
  <c r="O24" i="15"/>
  <c r="P24" i="15"/>
  <c r="L24" i="15"/>
  <c r="O29" i="15"/>
  <c r="N29" i="15"/>
  <c r="M29" i="15"/>
  <c r="P29" i="15"/>
  <c r="L29" i="15"/>
  <c r="O18" i="15"/>
  <c r="P18" i="15"/>
  <c r="L18" i="15"/>
  <c r="N18" i="15"/>
  <c r="M18" i="15"/>
  <c r="N89" i="15"/>
  <c r="L89" i="15"/>
  <c r="M89" i="15"/>
  <c r="O89" i="15"/>
  <c r="P89" i="15"/>
  <c r="N46" i="15"/>
  <c r="O46" i="15"/>
  <c r="P46" i="15"/>
  <c r="L46" i="15"/>
  <c r="M46" i="15"/>
  <c r="CB15" i="15"/>
  <c r="CA15" i="15"/>
  <c r="CC15" i="15"/>
  <c r="BZ15" i="15"/>
  <c r="BY15" i="15"/>
  <c r="BO64" i="15"/>
  <c r="BL64" i="15"/>
  <c r="BP64" i="15"/>
  <c r="BN64" i="15"/>
  <c r="BM64" i="15"/>
  <c r="BN55" i="15"/>
  <c r="BM55" i="15"/>
  <c r="BP55" i="15"/>
  <c r="BO55" i="15"/>
  <c r="BL55" i="15"/>
  <c r="BA71" i="15"/>
  <c r="AY71" i="15"/>
  <c r="BB71" i="15"/>
  <c r="AZ71" i="15"/>
  <c r="BC71" i="15"/>
  <c r="BA54" i="15"/>
  <c r="AZ54" i="15"/>
  <c r="AY54" i="15"/>
  <c r="BC54" i="15"/>
  <c r="BB54" i="15"/>
  <c r="AO20" i="15"/>
  <c r="AN20" i="15"/>
  <c r="AM20" i="15"/>
  <c r="AL20" i="15"/>
  <c r="AP20" i="15"/>
  <c r="AN99" i="15"/>
  <c r="AM99" i="15"/>
  <c r="AP99" i="15"/>
  <c r="AO99" i="15"/>
  <c r="AL99" i="15"/>
  <c r="AM6" i="15"/>
  <c r="AP6" i="15"/>
  <c r="AO6" i="15"/>
  <c r="AN6" i="15"/>
  <c r="AL6" i="15"/>
  <c r="AA95" i="15"/>
  <c r="AB95" i="15"/>
  <c r="Z95" i="15"/>
  <c r="AC95" i="15"/>
  <c r="Y95" i="15"/>
  <c r="AB81" i="15"/>
  <c r="AA81" i="15"/>
  <c r="Z81" i="15"/>
  <c r="Y81" i="15"/>
  <c r="AC81" i="15"/>
  <c r="AC78" i="15"/>
  <c r="Z78" i="15"/>
  <c r="AA78" i="15"/>
  <c r="Y78" i="15"/>
  <c r="AB78" i="15"/>
  <c r="Z18" i="15"/>
  <c r="AA18" i="15"/>
  <c r="Y18" i="15"/>
  <c r="AC18" i="15"/>
  <c r="AB18" i="15"/>
  <c r="N54" i="15"/>
  <c r="L54" i="15"/>
  <c r="M54" i="15"/>
  <c r="O54" i="15"/>
  <c r="P54" i="15"/>
  <c r="N35" i="15"/>
  <c r="O35" i="15"/>
  <c r="P35" i="15"/>
  <c r="L35" i="15"/>
  <c r="M35" i="15"/>
  <c r="N81" i="15"/>
  <c r="L81" i="15"/>
  <c r="O81" i="15"/>
  <c r="M81" i="15"/>
  <c r="P81" i="15"/>
  <c r="N99" i="15"/>
  <c r="P99" i="15"/>
  <c r="O99" i="15"/>
  <c r="L99" i="15"/>
  <c r="M99" i="15"/>
  <c r="N100" i="15"/>
  <c r="P100" i="15"/>
  <c r="O100" i="15"/>
  <c r="M100" i="15"/>
  <c r="L100" i="15"/>
  <c r="N70" i="15"/>
  <c r="L70" i="15"/>
  <c r="P70" i="15"/>
  <c r="M70" i="15"/>
  <c r="O70" i="15"/>
  <c r="P117" i="15"/>
  <c r="N117" i="15"/>
  <c r="L117" i="15"/>
  <c r="M117" i="15"/>
  <c r="O117" i="15"/>
  <c r="L88" i="15"/>
  <c r="M88" i="15"/>
  <c r="O88" i="15"/>
  <c r="P88" i="15"/>
  <c r="N88" i="15"/>
  <c r="Y97" i="15"/>
  <c r="AA97" i="15"/>
  <c r="AC97" i="15"/>
  <c r="AB97" i="15"/>
  <c r="Z97" i="15"/>
  <c r="AA104" i="15"/>
  <c r="Z104" i="15"/>
  <c r="Y104" i="15"/>
  <c r="AC104" i="15"/>
  <c r="AB104" i="15"/>
  <c r="AZ66" i="15"/>
  <c r="BA66" i="15"/>
  <c r="BC66" i="15"/>
  <c r="AY66" i="15"/>
  <c r="BB66" i="15"/>
  <c r="BL41" i="15"/>
  <c r="BN41" i="15"/>
  <c r="BP41" i="15"/>
  <c r="BO41" i="15"/>
  <c r="BM41" i="15"/>
  <c r="Z47" i="15"/>
  <c r="Y47" i="15"/>
  <c r="AB47" i="15"/>
  <c r="AA47" i="15"/>
  <c r="AC47" i="15"/>
  <c r="Z103" i="15"/>
  <c r="Y103" i="15"/>
  <c r="AC103" i="15"/>
  <c r="AB103" i="15"/>
  <c r="AA103" i="15"/>
  <c r="AO111" i="15"/>
  <c r="AN111" i="15"/>
  <c r="AL111" i="15"/>
  <c r="AP111" i="15"/>
  <c r="AM111" i="15"/>
  <c r="AY77" i="15"/>
  <c r="BA77" i="15"/>
  <c r="BC77" i="15"/>
  <c r="AZ77" i="15"/>
  <c r="BB77" i="15"/>
  <c r="N106" i="15"/>
  <c r="L106" i="15"/>
  <c r="P106" i="15"/>
  <c r="O106" i="15"/>
  <c r="M106" i="15"/>
  <c r="AA30" i="15"/>
  <c r="AC30" i="15"/>
  <c r="Y30" i="15"/>
  <c r="Z30" i="15"/>
  <c r="AB30" i="15"/>
  <c r="AP65" i="15"/>
  <c r="AN65" i="15"/>
  <c r="AO65" i="15"/>
  <c r="AM65" i="15"/>
  <c r="AL65" i="15"/>
  <c r="AO50" i="15"/>
  <c r="AM50" i="15"/>
  <c r="AP50" i="15"/>
  <c r="AL50" i="15"/>
  <c r="AN50" i="15"/>
  <c r="AY7" i="15"/>
  <c r="AZ7" i="15"/>
  <c r="BB7" i="15"/>
  <c r="BA7" i="15"/>
  <c r="BC7" i="15"/>
  <c r="CB39" i="15"/>
  <c r="BZ39" i="15"/>
  <c r="BY39" i="15"/>
  <c r="CA39" i="15"/>
  <c r="CC39" i="15"/>
  <c r="L96" i="15"/>
  <c r="M96" i="15"/>
  <c r="O96" i="15"/>
  <c r="N96" i="15"/>
  <c r="P96" i="15"/>
  <c r="O10" i="15"/>
  <c r="P10" i="15"/>
  <c r="L10" i="15"/>
  <c r="N10" i="15"/>
  <c r="M10" i="15"/>
  <c r="BM12" i="15"/>
  <c r="BP12" i="15"/>
  <c r="BO12" i="15"/>
  <c r="BN12" i="15"/>
  <c r="BL12" i="15"/>
  <c r="AY108" i="15"/>
  <c r="BC108" i="15"/>
  <c r="BA108" i="15"/>
  <c r="AZ108" i="15"/>
  <c r="BB108" i="15"/>
  <c r="AN97" i="15"/>
  <c r="AM97" i="15"/>
  <c r="AP97" i="15"/>
  <c r="AO97" i="15"/>
  <c r="AL97" i="15"/>
  <c r="Y79" i="15"/>
  <c r="AC79" i="15"/>
  <c r="AA79" i="15"/>
  <c r="Z79" i="15"/>
  <c r="AB79" i="15"/>
  <c r="L48" i="15"/>
  <c r="M48" i="15"/>
  <c r="O48" i="15"/>
  <c r="N48" i="15"/>
  <c r="P48" i="15"/>
  <c r="L39" i="15"/>
  <c r="O39" i="15"/>
  <c r="P39" i="15"/>
  <c r="N39" i="15"/>
  <c r="M39" i="15"/>
  <c r="Z44" i="15"/>
  <c r="Y44" i="15"/>
  <c r="AA44" i="15"/>
  <c r="AB44" i="15"/>
  <c r="AC44" i="15"/>
  <c r="Y84" i="15"/>
  <c r="Z84" i="15"/>
  <c r="AA84" i="15"/>
  <c r="AB84" i="15"/>
  <c r="AC84" i="15"/>
  <c r="AO41" i="15"/>
  <c r="AM41" i="15"/>
  <c r="AL41" i="15"/>
  <c r="AP41" i="15"/>
  <c r="AN41" i="15"/>
  <c r="AP118" i="15"/>
  <c r="AN118" i="15"/>
  <c r="AO118" i="15"/>
  <c r="AL118" i="15"/>
  <c r="AM118" i="15"/>
  <c r="BA26" i="15"/>
  <c r="BC26" i="15"/>
  <c r="AY26" i="15"/>
  <c r="BB26" i="15"/>
  <c r="AZ26" i="15"/>
  <c r="BB92" i="15"/>
  <c r="BA92" i="15"/>
  <c r="BC92" i="15"/>
  <c r="AZ92" i="15"/>
  <c r="AY92" i="15"/>
  <c r="BL17" i="15"/>
  <c r="BM17" i="15"/>
  <c r="BN17" i="15"/>
  <c r="BO17" i="15"/>
  <c r="BP17" i="15"/>
  <c r="CC93" i="15"/>
  <c r="BZ93" i="15"/>
  <c r="CA93" i="15"/>
  <c r="CB93" i="15"/>
  <c r="BY93" i="15"/>
  <c r="AB93" i="15"/>
  <c r="Z93" i="15"/>
  <c r="AC93" i="15"/>
  <c r="AA93" i="15"/>
  <c r="Y93" i="15"/>
  <c r="AC113" i="15"/>
  <c r="AA113" i="15"/>
  <c r="Z113" i="15"/>
  <c r="Y113" i="15"/>
  <c r="AB113" i="15"/>
  <c r="AP87" i="15"/>
  <c r="AO87" i="15"/>
  <c r="AL87" i="15"/>
  <c r="AN87" i="15"/>
  <c r="AM87" i="15"/>
  <c r="AP4" i="15"/>
  <c r="AO4" i="15"/>
  <c r="AM4" i="15"/>
  <c r="AN4" i="15"/>
  <c r="AL4" i="15"/>
  <c r="BB36" i="15"/>
  <c r="AZ36" i="15"/>
  <c r="BA36" i="15"/>
  <c r="BC36" i="15"/>
  <c r="AY36" i="15"/>
  <c r="AY49" i="15"/>
  <c r="BA49" i="15"/>
  <c r="BC49" i="15"/>
  <c r="AZ49" i="15"/>
  <c r="BB49" i="15"/>
  <c r="BM94" i="15"/>
  <c r="BP94" i="15"/>
  <c r="BO94" i="15"/>
  <c r="BN94" i="15"/>
  <c r="BL94" i="15"/>
  <c r="BM112" i="15"/>
  <c r="BL112" i="15"/>
  <c r="BO112" i="15"/>
  <c r="BN112" i="15"/>
  <c r="BP112" i="15"/>
  <c r="BP89" i="15"/>
  <c r="BN89" i="15"/>
  <c r="BL89" i="15"/>
  <c r="BM89" i="15"/>
  <c r="BO89" i="15"/>
  <c r="CA47" i="15"/>
  <c r="CB47" i="15"/>
  <c r="BY47" i="15"/>
  <c r="BZ47" i="15"/>
  <c r="CC47" i="15"/>
  <c r="AZ68" i="15"/>
  <c r="BB68" i="15"/>
  <c r="AY68" i="15"/>
  <c r="BC68" i="15"/>
  <c r="BA68" i="15"/>
  <c r="AZ46" i="15"/>
  <c r="AY46" i="15"/>
  <c r="BA46" i="15"/>
  <c r="BC46" i="15"/>
  <c r="BB46" i="15"/>
  <c r="BM34" i="15"/>
  <c r="BN34" i="15"/>
  <c r="BP34" i="15"/>
  <c r="BO34" i="15"/>
  <c r="BL34" i="15"/>
  <c r="BL8" i="15"/>
  <c r="BO8" i="15"/>
  <c r="BN8" i="15"/>
  <c r="BP8" i="15"/>
  <c r="BM8" i="15"/>
  <c r="BO100" i="15"/>
  <c r="BN100" i="15"/>
  <c r="BM100" i="15"/>
  <c r="BL100" i="15"/>
  <c r="BP100" i="15"/>
  <c r="CA95" i="15"/>
  <c r="BY95" i="15"/>
  <c r="CB95" i="15"/>
  <c r="CC95" i="15"/>
  <c r="BZ95" i="15"/>
  <c r="CA81" i="15"/>
  <c r="CC81" i="15"/>
  <c r="BZ81" i="15"/>
  <c r="BY81" i="15"/>
  <c r="CB81" i="15"/>
  <c r="CA83" i="15"/>
  <c r="CC83" i="15"/>
  <c r="CB83" i="15"/>
  <c r="BY83" i="15"/>
  <c r="BZ83" i="15"/>
  <c r="BC48" i="15"/>
  <c r="AY48" i="15"/>
  <c r="BA48" i="15"/>
  <c r="BB48" i="15"/>
  <c r="AZ48" i="15"/>
  <c r="BC111" i="15"/>
  <c r="AZ111" i="15"/>
  <c r="BA111" i="15"/>
  <c r="AY111" i="15"/>
  <c r="BB111" i="15"/>
  <c r="AY73" i="15"/>
  <c r="AZ73" i="15"/>
  <c r="BB73" i="15"/>
  <c r="BA73" i="15"/>
  <c r="BC73" i="15"/>
  <c r="BO69" i="15"/>
  <c r="BM69" i="15"/>
  <c r="BL69" i="15"/>
  <c r="BP69" i="15"/>
  <c r="BN69" i="15"/>
  <c r="BP91" i="15"/>
  <c r="BM91" i="15"/>
  <c r="BO91" i="15"/>
  <c r="BN91" i="15"/>
  <c r="BL91" i="15"/>
  <c r="CA43" i="15"/>
  <c r="BY43" i="15"/>
  <c r="CB43" i="15"/>
  <c r="BZ43" i="15"/>
  <c r="CC43" i="15"/>
  <c r="CC9" i="15"/>
  <c r="BZ9" i="15"/>
  <c r="BY9" i="15"/>
  <c r="CA9" i="15"/>
  <c r="CB9" i="15"/>
  <c r="BY65" i="15"/>
  <c r="CB65" i="15"/>
  <c r="CC65" i="15"/>
  <c r="BZ65" i="15"/>
  <c r="CA65" i="15"/>
  <c r="BZ32" i="15"/>
  <c r="BY32" i="15"/>
  <c r="CC32" i="15"/>
  <c r="CA32" i="15"/>
  <c r="CB32" i="15"/>
  <c r="BO26" i="15"/>
  <c r="BL26" i="15"/>
  <c r="BP26" i="15"/>
  <c r="BN26" i="15"/>
  <c r="BM26" i="15"/>
  <c r="AL91" i="15"/>
  <c r="AO91" i="15"/>
  <c r="AN91" i="15"/>
  <c r="AM91" i="15"/>
  <c r="AP91" i="15"/>
  <c r="AA43" i="15"/>
  <c r="Y43" i="15"/>
  <c r="AB43" i="15"/>
  <c r="AC43" i="15"/>
  <c r="Z43" i="15"/>
  <c r="AA10" i="15"/>
  <c r="Y10" i="15"/>
  <c r="AC10" i="15"/>
  <c r="Z10" i="15"/>
  <c r="AB10" i="15"/>
  <c r="L27" i="15"/>
  <c r="M27" i="15"/>
  <c r="P27" i="15"/>
  <c r="O27" i="15"/>
  <c r="N27" i="15"/>
  <c r="O17" i="15"/>
  <c r="P17" i="15"/>
  <c r="N17" i="15"/>
  <c r="L17" i="15"/>
  <c r="M17" i="15"/>
  <c r="L7" i="15"/>
  <c r="O7" i="15"/>
  <c r="P7" i="15"/>
  <c r="M7" i="15"/>
  <c r="N7" i="15"/>
  <c r="BM19" i="15"/>
  <c r="BN19" i="15"/>
  <c r="BP19" i="15"/>
  <c r="BO19" i="15"/>
  <c r="BL19" i="15"/>
  <c r="AY107" i="15"/>
  <c r="AZ107" i="15"/>
  <c r="BA107" i="15"/>
  <c r="BC107" i="15"/>
  <c r="BB107" i="15"/>
  <c r="AO53" i="15"/>
  <c r="AP53" i="15"/>
  <c r="AM53" i="15"/>
  <c r="AL53" i="15"/>
  <c r="AN53" i="15"/>
  <c r="AB57" i="15"/>
  <c r="Z57" i="15"/>
  <c r="AC57" i="15"/>
  <c r="Y57" i="15"/>
  <c r="AA57" i="15"/>
  <c r="L26" i="15"/>
  <c r="M26" i="15"/>
  <c r="O26" i="15"/>
  <c r="P26" i="15"/>
  <c r="N26" i="15"/>
  <c r="P80" i="15"/>
  <c r="O80" i="15"/>
  <c r="M80" i="15"/>
  <c r="L80" i="15"/>
  <c r="N80" i="15"/>
  <c r="L40" i="15"/>
  <c r="N40" i="15"/>
  <c r="O40" i="15"/>
  <c r="M40" i="15"/>
  <c r="P40" i="15"/>
  <c r="O33" i="15"/>
  <c r="M33" i="15"/>
  <c r="P33" i="15"/>
  <c r="N33" i="15"/>
  <c r="L33" i="15"/>
  <c r="Z31" i="15"/>
  <c r="Y31" i="15"/>
  <c r="AA31" i="15"/>
  <c r="AC31" i="15"/>
  <c r="AB31" i="15"/>
  <c r="AO96" i="15"/>
  <c r="AM96" i="15"/>
  <c r="AL96" i="15"/>
  <c r="AP96" i="15"/>
  <c r="AN96" i="15"/>
  <c r="AM35" i="15"/>
  <c r="AL35" i="15"/>
  <c r="AP35" i="15"/>
  <c r="AO35" i="15"/>
  <c r="AN35" i="15"/>
  <c r="AN9" i="15"/>
  <c r="AO9" i="15"/>
  <c r="AL9" i="15"/>
  <c r="AP9" i="15"/>
  <c r="AM9" i="15"/>
  <c r="O13" i="15"/>
  <c r="P13" i="15"/>
  <c r="M13" i="15"/>
  <c r="N13" i="15"/>
  <c r="L13" i="15"/>
  <c r="BL25" i="15"/>
  <c r="BM25" i="15"/>
  <c r="BP25" i="15"/>
  <c r="BN25" i="15"/>
  <c r="BO25" i="15"/>
  <c r="AY37" i="15"/>
  <c r="BA37" i="15"/>
  <c r="AZ37" i="15"/>
  <c r="BC37" i="15"/>
  <c r="BB37" i="15"/>
  <c r="AN85" i="15"/>
  <c r="AM85" i="15"/>
  <c r="AL85" i="15"/>
  <c r="AO85" i="15"/>
  <c r="AP85" i="15"/>
  <c r="AB21" i="15"/>
  <c r="AC21" i="15"/>
  <c r="Z21" i="15"/>
  <c r="Y21" i="15"/>
  <c r="AA21" i="15"/>
  <c r="AC40" i="15"/>
  <c r="AB40" i="15"/>
  <c r="AA40" i="15"/>
  <c r="Y40" i="15"/>
  <c r="Z40" i="15"/>
  <c r="M15" i="15"/>
  <c r="N15" i="15"/>
  <c r="O15" i="15"/>
  <c r="L15" i="15"/>
  <c r="P15" i="15"/>
  <c r="P67" i="15"/>
  <c r="N67" i="15"/>
  <c r="L67" i="15"/>
  <c r="M67" i="15"/>
  <c r="O67" i="15"/>
  <c r="Z119" i="15"/>
  <c r="AB119" i="15"/>
  <c r="Y119" i="15"/>
  <c r="AA119" i="15"/>
  <c r="AC119" i="15"/>
  <c r="AO89" i="15"/>
  <c r="AP89" i="15"/>
  <c r="AN89" i="15"/>
  <c r="AM89" i="15"/>
  <c r="AL89" i="15"/>
  <c r="AL24" i="15"/>
  <c r="AN24" i="15"/>
  <c r="AO24" i="15"/>
  <c r="AM24" i="15"/>
  <c r="AP24" i="15"/>
  <c r="AL84" i="15"/>
  <c r="AO84" i="15"/>
  <c r="AM84" i="15"/>
  <c r="AN84" i="15"/>
  <c r="AP84" i="15"/>
  <c r="AL42" i="15"/>
  <c r="AN42" i="15"/>
  <c r="AM42" i="15"/>
  <c r="AP42" i="15"/>
  <c r="AO42" i="15"/>
  <c r="AY23" i="15"/>
  <c r="BB23" i="15"/>
  <c r="AZ23" i="15"/>
  <c r="BA23" i="15"/>
  <c r="BC23" i="15"/>
  <c r="BM42" i="15"/>
  <c r="BN42" i="15"/>
  <c r="BO42" i="15"/>
  <c r="BL42" i="15"/>
  <c r="BP42" i="15"/>
  <c r="BN18" i="15"/>
  <c r="BL18" i="15"/>
  <c r="BO18" i="15"/>
  <c r="BP18" i="15"/>
  <c r="BM18" i="15"/>
  <c r="AA116" i="15"/>
  <c r="Y116" i="15"/>
  <c r="AC116" i="15"/>
  <c r="Z116" i="15"/>
  <c r="AB116" i="15"/>
  <c r="AC15" i="15"/>
  <c r="AB15" i="15"/>
  <c r="AA15" i="15"/>
  <c r="Z15" i="15"/>
  <c r="Y15" i="15"/>
  <c r="Y49" i="15"/>
  <c r="AB49" i="15"/>
  <c r="Z49" i="15"/>
  <c r="AC49" i="15"/>
  <c r="AA49" i="15"/>
  <c r="AC55" i="15"/>
  <c r="AB55" i="15"/>
  <c r="AA55" i="15"/>
  <c r="Z55" i="15"/>
  <c r="Y55" i="15"/>
  <c r="AN90" i="15"/>
  <c r="AL90" i="15"/>
  <c r="AP90" i="15"/>
  <c r="AO90" i="15"/>
  <c r="AM90" i="15"/>
  <c r="AN107" i="15"/>
  <c r="AO107" i="15"/>
  <c r="AP107" i="15"/>
  <c r="AM107" i="15"/>
  <c r="AL107" i="15"/>
  <c r="BC94" i="15"/>
  <c r="BA94" i="15"/>
  <c r="AZ94" i="15"/>
  <c r="AY94" i="15"/>
  <c r="BB94" i="15"/>
  <c r="AZ58" i="15"/>
  <c r="BC58" i="15"/>
  <c r="BA58" i="15"/>
  <c r="BB58" i="15"/>
  <c r="AY58" i="15"/>
  <c r="BN113" i="15"/>
  <c r="BO113" i="15"/>
  <c r="BM113" i="15"/>
  <c r="BP113" i="15"/>
  <c r="BL113" i="15"/>
  <c r="BY4" i="15"/>
  <c r="CB4" i="15"/>
  <c r="BZ4" i="15"/>
  <c r="CC4" i="15"/>
  <c r="CA4" i="15"/>
  <c r="BZ84" i="15"/>
  <c r="CA84" i="15"/>
  <c r="CB84" i="15"/>
  <c r="CC84" i="15"/>
  <c r="BY84" i="15"/>
  <c r="CA60" i="15"/>
  <c r="BY60" i="15"/>
  <c r="CC60" i="15"/>
  <c r="CB60" i="15"/>
  <c r="BZ60" i="15"/>
  <c r="CC89" i="15"/>
  <c r="CA89" i="15"/>
  <c r="BZ89" i="15"/>
  <c r="CB89" i="15"/>
  <c r="BY89" i="15"/>
  <c r="BC21" i="15"/>
  <c r="AZ21" i="15"/>
  <c r="BB21" i="15"/>
  <c r="BA21" i="15"/>
  <c r="AY21" i="15"/>
  <c r="BB40" i="15"/>
  <c r="AZ40" i="15"/>
  <c r="BC40" i="15"/>
  <c r="BA40" i="15"/>
  <c r="AY40" i="15"/>
  <c r="BP102" i="15"/>
  <c r="BO102" i="15"/>
  <c r="BM102" i="15"/>
  <c r="BL102" i="15"/>
  <c r="BN102" i="15"/>
  <c r="BO68" i="15"/>
  <c r="BP68" i="15"/>
  <c r="BL68" i="15"/>
  <c r="BM68" i="15"/>
  <c r="BN68" i="15"/>
  <c r="BL31" i="15"/>
  <c r="BO31" i="15"/>
  <c r="BN31" i="15"/>
  <c r="BM31" i="15"/>
  <c r="BP31" i="15"/>
  <c r="CA34" i="15"/>
  <c r="CC34" i="15"/>
  <c r="BZ34" i="15"/>
  <c r="BY34" i="15"/>
  <c r="CB34" i="15"/>
  <c r="BY8" i="15"/>
  <c r="CB8" i="15"/>
  <c r="CC8" i="15"/>
  <c r="CA8" i="15"/>
  <c r="BZ8" i="15"/>
  <c r="CA6" i="15"/>
  <c r="CB6" i="15"/>
  <c r="CC6" i="15"/>
  <c r="BZ6" i="15"/>
  <c r="BY6" i="15"/>
  <c r="AY70" i="15"/>
  <c r="BA70" i="15"/>
  <c r="BC70" i="15"/>
  <c r="AZ70" i="15"/>
  <c r="BB70" i="15"/>
  <c r="BB117" i="15"/>
  <c r="AZ117" i="15"/>
  <c r="AY117" i="15"/>
  <c r="BC117" i="15"/>
  <c r="BA117" i="15"/>
  <c r="BN14" i="15"/>
  <c r="BL14" i="15"/>
  <c r="BP14" i="15"/>
  <c r="BO14" i="15"/>
  <c r="BM14" i="15"/>
  <c r="BO10" i="15"/>
  <c r="BM10" i="15"/>
  <c r="BP10" i="15"/>
  <c r="BN10" i="15"/>
  <c r="BL10" i="15"/>
  <c r="CA103" i="15"/>
  <c r="BY103" i="15"/>
  <c r="CB103" i="15"/>
  <c r="BZ103" i="15"/>
  <c r="CC103" i="15"/>
  <c r="BY82" i="15"/>
  <c r="CA82" i="15"/>
  <c r="BZ82" i="15"/>
  <c r="CC82" i="15"/>
  <c r="CB82" i="15"/>
  <c r="CA13" i="15"/>
  <c r="BZ13" i="15"/>
  <c r="CB13" i="15"/>
  <c r="CC13" i="15"/>
  <c r="BY13" i="15"/>
  <c r="BB89" i="15"/>
  <c r="AZ89" i="15"/>
  <c r="AY89" i="15"/>
  <c r="BA89" i="15"/>
  <c r="BC89" i="15"/>
  <c r="AM52" i="15"/>
  <c r="AL52" i="15"/>
  <c r="AN52" i="15"/>
  <c r="AO52" i="15"/>
  <c r="AP52" i="15"/>
  <c r="AB5" i="15"/>
  <c r="AC5" i="15"/>
  <c r="Z5" i="15"/>
  <c r="AA5" i="15"/>
  <c r="Y5" i="15"/>
  <c r="L103" i="15"/>
  <c r="O103" i="15"/>
  <c r="M103" i="15"/>
  <c r="N103" i="15"/>
  <c r="P103" i="15"/>
  <c r="O101" i="15"/>
  <c r="P101" i="15"/>
  <c r="M101" i="15"/>
  <c r="N101" i="15"/>
  <c r="L101" i="15"/>
  <c r="BY67" i="15"/>
  <c r="CC67" i="15"/>
  <c r="BZ67" i="15"/>
  <c r="CB67" i="15"/>
  <c r="CA67" i="15"/>
  <c r="AO27" i="15"/>
  <c r="AL27" i="15"/>
  <c r="AM27" i="15"/>
  <c r="AN27" i="15"/>
  <c r="AP27" i="15"/>
  <c r="CB55" i="15"/>
  <c r="BZ55" i="15"/>
  <c r="CC55" i="15"/>
  <c r="BY55" i="15"/>
  <c r="CA55" i="15"/>
  <c r="BO16" i="15"/>
  <c r="BN16" i="15"/>
  <c r="BL16" i="15"/>
  <c r="BP16" i="15"/>
  <c r="BM16" i="15"/>
  <c r="BC72" i="15"/>
  <c r="BA72" i="15"/>
  <c r="AY72" i="15"/>
  <c r="AZ72" i="15"/>
  <c r="BB72" i="15"/>
  <c r="BA112" i="15"/>
  <c r="BC112" i="15"/>
  <c r="AY112" i="15"/>
  <c r="AZ112" i="15"/>
  <c r="BB112" i="15"/>
  <c r="AP95" i="15"/>
  <c r="AN95" i="15"/>
  <c r="AO95" i="15"/>
  <c r="AM95" i="15"/>
  <c r="AL95" i="15"/>
  <c r="AL81" i="15"/>
  <c r="AO81" i="15"/>
  <c r="AN81" i="15"/>
  <c r="AP81" i="15"/>
  <c r="AM81" i="15"/>
  <c r="AP78" i="15"/>
  <c r="AN78" i="15"/>
  <c r="AO78" i="15"/>
  <c r="AM78" i="15"/>
  <c r="AL78" i="15"/>
  <c r="AO11" i="15"/>
  <c r="AM11" i="15"/>
  <c r="AP11" i="15"/>
  <c r="AL11" i="15"/>
  <c r="AN11" i="15"/>
  <c r="AA27" i="15"/>
  <c r="AC27" i="15"/>
  <c r="Z27" i="15"/>
  <c r="Y27" i="15"/>
  <c r="AB27" i="15"/>
  <c r="Z110" i="15"/>
  <c r="AA110" i="15"/>
  <c r="AB110" i="15"/>
  <c r="Y110" i="15"/>
  <c r="AC110" i="15"/>
  <c r="Y33" i="15"/>
  <c r="AB33" i="15"/>
  <c r="AC33" i="15"/>
  <c r="AA33" i="15"/>
  <c r="Z33" i="15"/>
  <c r="Z7" i="15"/>
  <c r="Y7" i="15"/>
  <c r="AB7" i="15"/>
  <c r="AC7" i="15"/>
  <c r="AA7" i="15"/>
  <c r="M95" i="15"/>
  <c r="O95" i="15"/>
  <c r="L95" i="15"/>
  <c r="N95" i="15"/>
  <c r="P95" i="15"/>
  <c r="M50" i="15"/>
  <c r="P50" i="15"/>
  <c r="L50" i="15"/>
  <c r="O50" i="15"/>
  <c r="N50" i="15"/>
  <c r="P16" i="15"/>
  <c r="N16" i="15"/>
  <c r="M16" i="15"/>
  <c r="O16" i="15"/>
  <c r="L16" i="15"/>
  <c r="P4" i="15"/>
  <c r="O4" i="15"/>
  <c r="L4" i="15"/>
  <c r="M4" i="15"/>
  <c r="N4" i="15"/>
  <c r="L25" i="15"/>
  <c r="N25" i="15"/>
  <c r="O25" i="15"/>
  <c r="P25" i="15"/>
  <c r="M25" i="15"/>
  <c r="P12" i="15"/>
  <c r="O12" i="15"/>
  <c r="N12" i="15"/>
  <c r="L12" i="15"/>
  <c r="M12" i="15"/>
  <c r="L87" i="15"/>
  <c r="N87" i="15"/>
  <c r="M87" i="15"/>
  <c r="O87" i="15"/>
  <c r="P87" i="15"/>
  <c r="AB38" i="15"/>
  <c r="AC38" i="15"/>
  <c r="AA38" i="15"/>
  <c r="Y38" i="15"/>
  <c r="Z38" i="15"/>
  <c r="Y98" i="15"/>
  <c r="AB98" i="15"/>
  <c r="AC98" i="15"/>
  <c r="Z98" i="15"/>
  <c r="AA98" i="15"/>
  <c r="Y118" i="15"/>
  <c r="AC118" i="15"/>
  <c r="Z118" i="15"/>
  <c r="AB118" i="15"/>
  <c r="AA118" i="15"/>
  <c r="Y23" i="15"/>
  <c r="AB23" i="15"/>
  <c r="AC23" i="15"/>
  <c r="AA23" i="15"/>
  <c r="Z23" i="15"/>
  <c r="Z114" i="15"/>
  <c r="AA114" i="15"/>
  <c r="Y114" i="15"/>
  <c r="AC114" i="15"/>
  <c r="AB114" i="15"/>
  <c r="AM7" i="15"/>
  <c r="AP7" i="15"/>
  <c r="AO7" i="15"/>
  <c r="AL7" i="15"/>
  <c r="AN7" i="15"/>
  <c r="AL79" i="15"/>
  <c r="AN79" i="15"/>
  <c r="AM79" i="15"/>
  <c r="AO79" i="15"/>
  <c r="AP79" i="15"/>
  <c r="AO66" i="15"/>
  <c r="AM66" i="15"/>
  <c r="AP66" i="15"/>
  <c r="AL66" i="15"/>
  <c r="AN66" i="15"/>
  <c r="AM17" i="15"/>
  <c r="AN17" i="15"/>
  <c r="AP17" i="15"/>
  <c r="AO17" i="15"/>
  <c r="AL17" i="15"/>
  <c r="AP61" i="15"/>
  <c r="AM61" i="15"/>
  <c r="AL61" i="15"/>
  <c r="AN61" i="15"/>
  <c r="AO61" i="15"/>
  <c r="AP77" i="15"/>
  <c r="AL77" i="15"/>
  <c r="AO77" i="15"/>
  <c r="AN77" i="15"/>
  <c r="AM77" i="15"/>
  <c r="AM63" i="15"/>
  <c r="AN63" i="15"/>
  <c r="AL63" i="15"/>
  <c r="AP63" i="15"/>
  <c r="AO63" i="15"/>
  <c r="AZ43" i="15"/>
  <c r="BC43" i="15"/>
  <c r="BA43" i="15"/>
  <c r="AY43" i="15"/>
  <c r="BB43" i="15"/>
  <c r="BB118" i="15"/>
  <c r="AZ118" i="15"/>
  <c r="AY118" i="15"/>
  <c r="BA118" i="15"/>
  <c r="BC118" i="15"/>
  <c r="BC38" i="15"/>
  <c r="BA38" i="15"/>
  <c r="BB38" i="15"/>
  <c r="AZ38" i="15"/>
  <c r="AY38" i="15"/>
  <c r="AZ86" i="15"/>
  <c r="AY86" i="15"/>
  <c r="BA86" i="15"/>
  <c r="BB86" i="15"/>
  <c r="BC86" i="15"/>
  <c r="BM84" i="15"/>
  <c r="BN84" i="15"/>
  <c r="BP84" i="15"/>
  <c r="BL84" i="15"/>
  <c r="BO84" i="15"/>
  <c r="BN44" i="15"/>
  <c r="BP44" i="15"/>
  <c r="BO44" i="15"/>
  <c r="BL44" i="15"/>
  <c r="BM44" i="15"/>
  <c r="BM29" i="15"/>
  <c r="BO29" i="15"/>
  <c r="BN29" i="15"/>
  <c r="BP29" i="15"/>
  <c r="BL29" i="15"/>
  <c r="BY22" i="15"/>
  <c r="BZ22" i="15"/>
  <c r="CA22" i="15"/>
  <c r="CC22" i="15"/>
  <c r="CB22" i="15"/>
  <c r="CB90" i="15"/>
  <c r="BY90" i="15"/>
  <c r="CC90" i="15"/>
  <c r="BZ90" i="15"/>
  <c r="CA90" i="15"/>
  <c r="P107" i="15"/>
  <c r="L107" i="15"/>
  <c r="N107" i="15"/>
  <c r="O107" i="15"/>
  <c r="M107" i="15"/>
  <c r="N22" i="15"/>
  <c r="L22" i="15"/>
  <c r="P22" i="15"/>
  <c r="M22" i="15"/>
  <c r="O22" i="15"/>
  <c r="Z87" i="15"/>
  <c r="Y87" i="15"/>
  <c r="AA87" i="15"/>
  <c r="AB87" i="15"/>
  <c r="AC87" i="15"/>
  <c r="Y12" i="15"/>
  <c r="AB12" i="15"/>
  <c r="AA12" i="15"/>
  <c r="AC12" i="15"/>
  <c r="Z12" i="15"/>
  <c r="AA25" i="15"/>
  <c r="Z25" i="15"/>
  <c r="AC25" i="15"/>
  <c r="Y25" i="15"/>
  <c r="AB25" i="15"/>
  <c r="Y4" i="15"/>
  <c r="AB4" i="15"/>
  <c r="AC4" i="15"/>
  <c r="Z4" i="15"/>
  <c r="AA4" i="15"/>
  <c r="Y16" i="15"/>
  <c r="Z16" i="15"/>
  <c r="AB16" i="15"/>
  <c r="AC16" i="15"/>
  <c r="AA16" i="15"/>
  <c r="Y58" i="15"/>
  <c r="Z58" i="15"/>
  <c r="AB58" i="15"/>
  <c r="AA58" i="15"/>
  <c r="AC58" i="15"/>
  <c r="Z76" i="15"/>
  <c r="Y76" i="15"/>
  <c r="AC76" i="15"/>
  <c r="AA76" i="15"/>
  <c r="AB76" i="15"/>
  <c r="AM36" i="15"/>
  <c r="AP36" i="15"/>
  <c r="AL36" i="15"/>
  <c r="AN36" i="15"/>
  <c r="AO36" i="15"/>
  <c r="AN72" i="15"/>
  <c r="AO72" i="15"/>
  <c r="AM72" i="15"/>
  <c r="AL72" i="15"/>
  <c r="AP72" i="15"/>
  <c r="AN39" i="15"/>
  <c r="AP39" i="15"/>
  <c r="AM39" i="15"/>
  <c r="AO39" i="15"/>
  <c r="AL39" i="15"/>
  <c r="AL32" i="15"/>
  <c r="AO32" i="15"/>
  <c r="AN32" i="15"/>
  <c r="AP32" i="15"/>
  <c r="AM32" i="15"/>
  <c r="AO74" i="15"/>
  <c r="AM74" i="15"/>
  <c r="AP74" i="15"/>
  <c r="AL74" i="15"/>
  <c r="AN74" i="15"/>
  <c r="AN112" i="15"/>
  <c r="AO112" i="15"/>
  <c r="AM112" i="15"/>
  <c r="AL112" i="15"/>
  <c r="AP112" i="15"/>
  <c r="AN108" i="15"/>
  <c r="AO108" i="15"/>
  <c r="AL108" i="15"/>
  <c r="AP108" i="15"/>
  <c r="AM108" i="15"/>
  <c r="AN94" i="15"/>
  <c r="AL94" i="15"/>
  <c r="AO94" i="15"/>
  <c r="AM94" i="15"/>
  <c r="AP94" i="15"/>
  <c r="AZ76" i="15"/>
  <c r="BB76" i="15"/>
  <c r="AY76" i="15"/>
  <c r="BA76" i="15"/>
  <c r="BC76" i="15"/>
  <c r="AZ16" i="15"/>
  <c r="AY16" i="15"/>
  <c r="BA16" i="15"/>
  <c r="BC16" i="15"/>
  <c r="BB16" i="15"/>
  <c r="BA25" i="15"/>
  <c r="BB25" i="15"/>
  <c r="AZ25" i="15"/>
  <c r="BC25" i="15"/>
  <c r="AY25" i="15"/>
  <c r="AY87" i="15"/>
  <c r="BA87" i="15"/>
  <c r="BC87" i="15"/>
  <c r="AZ87" i="15"/>
  <c r="BB87" i="15"/>
  <c r="BM107" i="15"/>
  <c r="BL107" i="15"/>
  <c r="BP107" i="15"/>
  <c r="BO107" i="15"/>
  <c r="BN107" i="15"/>
  <c r="BO71" i="15"/>
  <c r="BL71" i="15"/>
  <c r="BN71" i="15"/>
  <c r="BM71" i="15"/>
  <c r="BP71" i="15"/>
  <c r="BP93" i="15"/>
  <c r="BL93" i="15"/>
  <c r="BO93" i="15"/>
  <c r="BM93" i="15"/>
  <c r="BN93" i="15"/>
  <c r="CB58" i="15"/>
  <c r="CC58" i="15"/>
  <c r="BZ58" i="15"/>
  <c r="BY58" i="15"/>
  <c r="CA58" i="15"/>
  <c r="BZ12" i="15"/>
  <c r="CC12" i="15"/>
  <c r="CA12" i="15"/>
  <c r="BY12" i="15"/>
  <c r="CB12" i="15"/>
  <c r="BL47" i="15"/>
  <c r="BM47" i="15"/>
  <c r="BP47" i="15"/>
  <c r="BO47" i="15"/>
  <c r="BN47" i="15"/>
  <c r="CA63" i="15"/>
  <c r="CC63" i="15"/>
  <c r="BZ63" i="15"/>
  <c r="BY63" i="15"/>
  <c r="CB63" i="15"/>
  <c r="BY77" i="15"/>
  <c r="BZ77" i="15"/>
  <c r="CA77" i="15"/>
  <c r="CB77" i="15"/>
  <c r="CC77" i="15"/>
  <c r="BY61" i="15"/>
  <c r="CB61" i="15"/>
  <c r="BZ61" i="15"/>
  <c r="CC61" i="15"/>
  <c r="CA61" i="15"/>
  <c r="CC17" i="15"/>
  <c r="BZ17" i="15"/>
  <c r="CB17" i="15"/>
  <c r="BY17" i="15"/>
  <c r="CA17" i="15"/>
  <c r="CC66" i="15"/>
  <c r="BZ66" i="15"/>
  <c r="CB66" i="15"/>
  <c r="CA66" i="15"/>
  <c r="BY66" i="15"/>
  <c r="CB79" i="15"/>
  <c r="BY79" i="15"/>
  <c r="CA79" i="15"/>
  <c r="CC79" i="15"/>
  <c r="BZ79" i="15"/>
  <c r="CC7" i="15"/>
  <c r="BZ7" i="15"/>
  <c r="BY7" i="15"/>
  <c r="CA7" i="15"/>
  <c r="CB7" i="15"/>
  <c r="AZ34" i="15"/>
  <c r="BC34" i="15"/>
  <c r="BA34" i="15"/>
  <c r="AY34" i="15"/>
  <c r="BB34" i="15"/>
  <c r="AZ20" i="15"/>
  <c r="BB20" i="15"/>
  <c r="AY20" i="15"/>
  <c r="BC20" i="15"/>
  <c r="BA20" i="15"/>
  <c r="AY8" i="15"/>
  <c r="BA8" i="15"/>
  <c r="BC8" i="15"/>
  <c r="AZ8" i="15"/>
  <c r="BB8" i="15"/>
  <c r="AY99" i="15"/>
  <c r="BC99" i="15"/>
  <c r="BB99" i="15"/>
  <c r="AZ99" i="15"/>
  <c r="BA99" i="15"/>
  <c r="AZ100" i="15"/>
  <c r="BB100" i="15"/>
  <c r="AY100" i="15"/>
  <c r="BA100" i="15"/>
  <c r="BC100" i="15"/>
  <c r="BA6" i="15"/>
  <c r="BC6" i="15"/>
  <c r="AY6" i="15"/>
  <c r="BB6" i="15"/>
  <c r="AZ6" i="15"/>
  <c r="BB53" i="15"/>
  <c r="AZ53" i="15"/>
  <c r="BA53" i="15"/>
  <c r="AY53" i="15"/>
  <c r="BC53" i="15"/>
  <c r="BO95" i="15"/>
  <c r="BN95" i="15"/>
  <c r="BP95" i="15"/>
  <c r="BL95" i="15"/>
  <c r="BM95" i="15"/>
  <c r="BO85" i="15"/>
  <c r="BL85" i="15"/>
  <c r="BN85" i="15"/>
  <c r="BM85" i="15"/>
  <c r="BP85" i="15"/>
  <c r="BM81" i="15"/>
  <c r="BP81" i="15"/>
  <c r="BL81" i="15"/>
  <c r="BN81" i="15"/>
  <c r="BO81" i="15"/>
  <c r="BN45" i="15"/>
  <c r="BP45" i="15"/>
  <c r="BL45" i="15"/>
  <c r="BM45" i="15"/>
  <c r="BO45" i="15"/>
  <c r="BP78" i="15"/>
  <c r="BN78" i="15"/>
  <c r="BO78" i="15"/>
  <c r="BL78" i="15"/>
  <c r="BM78" i="15"/>
  <c r="BO83" i="15"/>
  <c r="BM83" i="15"/>
  <c r="BL83" i="15"/>
  <c r="BP83" i="15"/>
  <c r="BN83" i="15"/>
  <c r="BO11" i="15"/>
  <c r="BL11" i="15"/>
  <c r="BM11" i="15"/>
  <c r="BN11" i="15"/>
  <c r="BP11" i="15"/>
  <c r="BZ37" i="15"/>
  <c r="CC37" i="15"/>
  <c r="CB37" i="15"/>
  <c r="BY37" i="15"/>
  <c r="CA37" i="15"/>
  <c r="BY27" i="15"/>
  <c r="CB27" i="15"/>
  <c r="CA27" i="15"/>
  <c r="BZ27" i="15"/>
  <c r="CC27" i="15"/>
  <c r="CA21" i="15"/>
  <c r="BZ21" i="15"/>
  <c r="BY21" i="15"/>
  <c r="CB21" i="15"/>
  <c r="CC21" i="15"/>
  <c r="CB110" i="15"/>
  <c r="BY110" i="15"/>
  <c r="BZ110" i="15"/>
  <c r="CA110" i="15"/>
  <c r="CC110" i="15"/>
  <c r="CA40" i="15"/>
  <c r="CC40" i="15"/>
  <c r="CB40" i="15"/>
  <c r="BZ40" i="15"/>
  <c r="BY40" i="15"/>
  <c r="CC57" i="15"/>
  <c r="CB57" i="15"/>
  <c r="BZ57" i="15"/>
  <c r="CA57" i="15"/>
  <c r="BY57" i="15"/>
  <c r="CC88" i="15"/>
  <c r="BY88" i="15"/>
  <c r="BZ88" i="15"/>
  <c r="CA88" i="15"/>
  <c r="CB88" i="15"/>
  <c r="BC115" i="15"/>
  <c r="AZ115" i="15"/>
  <c r="AY115" i="15"/>
  <c r="BA115" i="15"/>
  <c r="BB115" i="15"/>
  <c r="AZ103" i="15"/>
  <c r="BC103" i="15"/>
  <c r="BB103" i="15"/>
  <c r="BA103" i="15"/>
  <c r="AY103" i="15"/>
  <c r="BB105" i="15"/>
  <c r="AZ105" i="15"/>
  <c r="BA105" i="15"/>
  <c r="BC105" i="15"/>
  <c r="AY105" i="15"/>
  <c r="BB69" i="15"/>
  <c r="AZ69" i="15"/>
  <c r="BA69" i="15"/>
  <c r="BC69" i="15"/>
  <c r="AY69" i="15"/>
  <c r="AZ82" i="15"/>
  <c r="BC82" i="15"/>
  <c r="BB82" i="15"/>
  <c r="BA82" i="15"/>
  <c r="AY82" i="15"/>
  <c r="BC91" i="15"/>
  <c r="AY91" i="15"/>
  <c r="BB91" i="15"/>
  <c r="BA91" i="15"/>
  <c r="AZ91" i="15"/>
  <c r="AY13" i="15"/>
  <c r="BC13" i="15"/>
  <c r="BA13" i="15"/>
  <c r="BB13" i="15"/>
  <c r="AZ13" i="15"/>
  <c r="BL43" i="15"/>
  <c r="BN43" i="15"/>
  <c r="BM43" i="15"/>
  <c r="BP43" i="15"/>
  <c r="BO43" i="15"/>
  <c r="BL35" i="15"/>
  <c r="BN35" i="15"/>
  <c r="BM35" i="15"/>
  <c r="BO35" i="15"/>
  <c r="BP35" i="15"/>
  <c r="BP51" i="15"/>
  <c r="BO51" i="15"/>
  <c r="BL51" i="15"/>
  <c r="BN51" i="15"/>
  <c r="BM51" i="15"/>
  <c r="BL9" i="15"/>
  <c r="BN9" i="15"/>
  <c r="BP9" i="15"/>
  <c r="BO9" i="15"/>
  <c r="BM9" i="15"/>
  <c r="BO56" i="15"/>
  <c r="BM56" i="15"/>
  <c r="BL56" i="15"/>
  <c r="BN56" i="15"/>
  <c r="BP56" i="15"/>
  <c r="BP65" i="15"/>
  <c r="BN65" i="15"/>
  <c r="BL65" i="15"/>
  <c r="BO65" i="15"/>
  <c r="BM65" i="15"/>
  <c r="BN96" i="15"/>
  <c r="BM96" i="15"/>
  <c r="BP96" i="15"/>
  <c r="BL96" i="15"/>
  <c r="BO96" i="15"/>
  <c r="CB62" i="15"/>
  <c r="CA62" i="15"/>
  <c r="BY62" i="15"/>
  <c r="BZ62" i="15"/>
  <c r="CC62" i="15"/>
  <c r="BZ106" i="15"/>
  <c r="CC106" i="15"/>
  <c r="CA106" i="15"/>
  <c r="CB106" i="15"/>
  <c r="BY106" i="15"/>
  <c r="BY104" i="15"/>
  <c r="CA104" i="15"/>
  <c r="CC104" i="15"/>
  <c r="CB104" i="15"/>
  <c r="BZ104" i="15"/>
  <c r="BZ70" i="15"/>
  <c r="CA70" i="15"/>
  <c r="CB70" i="15"/>
  <c r="BY70" i="15"/>
  <c r="CC70" i="15"/>
  <c r="CB30" i="15"/>
  <c r="CA30" i="15"/>
  <c r="BY30" i="15"/>
  <c r="BZ30" i="15"/>
  <c r="CC30" i="15"/>
  <c r="BZ33" i="15"/>
  <c r="CA33" i="15"/>
  <c r="CC33" i="15"/>
  <c r="BY33" i="15"/>
  <c r="CB33" i="15"/>
  <c r="CA52" i="15"/>
  <c r="BY52" i="15"/>
  <c r="CC52" i="15"/>
  <c r="CB52" i="15"/>
  <c r="BZ52" i="15"/>
  <c r="CA117" i="15"/>
  <c r="CB117" i="15"/>
  <c r="BY117" i="15"/>
  <c r="BZ117" i="15"/>
  <c r="CC117" i="15"/>
  <c r="BO101" i="15"/>
  <c r="BM101" i="15"/>
  <c r="BL101" i="15"/>
  <c r="BN101" i="15"/>
  <c r="BP101" i="15"/>
  <c r="BO109" i="15"/>
  <c r="BN109" i="15"/>
  <c r="BM109" i="15"/>
  <c r="BP109" i="15"/>
  <c r="BL109" i="15"/>
  <c r="BC29" i="15"/>
  <c r="BA29" i="15"/>
  <c r="AY29" i="15"/>
  <c r="AZ29" i="15"/>
  <c r="BB29" i="15"/>
  <c r="AY84" i="15"/>
  <c r="BA84" i="15"/>
  <c r="BC84" i="15"/>
  <c r="BB84" i="15"/>
  <c r="AZ84" i="15"/>
  <c r="AN106" i="15"/>
  <c r="AO106" i="15"/>
  <c r="AL106" i="15"/>
  <c r="AM106" i="15"/>
  <c r="AP106" i="15"/>
  <c r="AL70" i="15"/>
  <c r="AP70" i="15"/>
  <c r="AN70" i="15"/>
  <c r="AO70" i="15"/>
  <c r="AM70" i="15"/>
  <c r="AL33" i="15"/>
  <c r="AP33" i="15"/>
  <c r="AM33" i="15"/>
  <c r="AO33" i="15"/>
  <c r="AN33" i="15"/>
  <c r="AM117" i="15"/>
  <c r="AP117" i="15"/>
  <c r="AN117" i="15"/>
  <c r="AO117" i="15"/>
  <c r="AL117" i="15"/>
  <c r="AB50" i="15"/>
  <c r="AA50" i="15"/>
  <c r="AC50" i="15"/>
  <c r="Z50" i="15"/>
  <c r="Y50" i="15"/>
  <c r="AA111" i="15"/>
  <c r="Y111" i="15"/>
  <c r="Z111" i="15"/>
  <c r="AB111" i="15"/>
  <c r="AC111" i="15"/>
  <c r="AC83" i="15"/>
  <c r="AA83" i="15"/>
  <c r="Y83" i="15"/>
  <c r="Z83" i="15"/>
  <c r="AB83" i="15"/>
  <c r="Z73" i="15"/>
  <c r="Y73" i="15"/>
  <c r="AC73" i="15"/>
  <c r="AA73" i="15"/>
  <c r="AB73" i="15"/>
  <c r="O84" i="15"/>
  <c r="M84" i="15"/>
  <c r="N84" i="15"/>
  <c r="L84" i="15"/>
  <c r="P84" i="15"/>
  <c r="N118" i="15"/>
  <c r="P118" i="15"/>
  <c r="O118" i="15"/>
  <c r="L118" i="15"/>
  <c r="M118" i="15"/>
  <c r="O98" i="15"/>
  <c r="N98" i="15"/>
  <c r="L98" i="15"/>
  <c r="P98" i="15"/>
  <c r="M98" i="15"/>
  <c r="N38" i="15"/>
  <c r="L38" i="15"/>
  <c r="M38" i="15"/>
  <c r="P38" i="15"/>
  <c r="O38" i="15"/>
  <c r="O41" i="15"/>
  <c r="P41" i="15"/>
  <c r="N41" i="15"/>
  <c r="L41" i="15"/>
  <c r="M41" i="15"/>
  <c r="N86" i="15"/>
  <c r="O86" i="15"/>
  <c r="M86" i="15"/>
  <c r="P86" i="15"/>
  <c r="L86" i="15"/>
  <c r="L45" i="15"/>
  <c r="P45" i="15"/>
  <c r="N45" i="15"/>
  <c r="M45" i="15"/>
  <c r="O45" i="15"/>
  <c r="O53" i="15"/>
  <c r="P53" i="15"/>
  <c r="L53" i="15"/>
  <c r="M53" i="15"/>
  <c r="N53" i="15"/>
  <c r="BZ49" i="15"/>
  <c r="CA49" i="15"/>
  <c r="CB49" i="15"/>
  <c r="BY49" i="15"/>
  <c r="CC49" i="15"/>
  <c r="BO15" i="15"/>
  <c r="BN15" i="15"/>
  <c r="BL15" i="15"/>
  <c r="BM15" i="15"/>
  <c r="BP15" i="15"/>
  <c r="BB19" i="15"/>
  <c r="BA19" i="15"/>
  <c r="BC19" i="15"/>
  <c r="AY19" i="15"/>
  <c r="AZ19" i="15"/>
  <c r="BB113" i="15"/>
  <c r="BA113" i="15"/>
  <c r="AZ113" i="15"/>
  <c r="AY113" i="15"/>
  <c r="BC113" i="15"/>
  <c r="AL37" i="15"/>
  <c r="AN37" i="15"/>
  <c r="AM37" i="15"/>
  <c r="AP37" i="15"/>
  <c r="AO37" i="15"/>
  <c r="AL21" i="15"/>
  <c r="AO21" i="15"/>
  <c r="AM21" i="15"/>
  <c r="AN21" i="15"/>
  <c r="AP21" i="15"/>
  <c r="AM40" i="15"/>
  <c r="AN40" i="15"/>
  <c r="AL40" i="15"/>
  <c r="AP40" i="15"/>
  <c r="AO40" i="15"/>
  <c r="AO88" i="15"/>
  <c r="AM88" i="15"/>
  <c r="AL88" i="15"/>
  <c r="AN88" i="15"/>
  <c r="AP88" i="15"/>
  <c r="AC102" i="15"/>
  <c r="AA102" i="15"/>
  <c r="Y102" i="15"/>
  <c r="AB102" i="15"/>
  <c r="Z102" i="15"/>
  <c r="AA68" i="15"/>
  <c r="AB68" i="15"/>
  <c r="Z68" i="15"/>
  <c r="Y68" i="15"/>
  <c r="AC68" i="15"/>
  <c r="Y29" i="15"/>
  <c r="Z29" i="15"/>
  <c r="AC29" i="15"/>
  <c r="AB29" i="15"/>
  <c r="AA29" i="15"/>
  <c r="AA88" i="15"/>
  <c r="Y88" i="15"/>
  <c r="AB88" i="15"/>
  <c r="Z88" i="15"/>
  <c r="AC88" i="15"/>
  <c r="N43" i="15"/>
  <c r="L43" i="15"/>
  <c r="P43" i="15"/>
  <c r="O43" i="15"/>
  <c r="M43" i="15"/>
  <c r="O109" i="15"/>
  <c r="P109" i="15"/>
  <c r="L109" i="15"/>
  <c r="N109" i="15"/>
  <c r="M109" i="15"/>
  <c r="L8" i="15"/>
  <c r="M8" i="15"/>
  <c r="N8" i="15"/>
  <c r="O8" i="15"/>
  <c r="P8" i="15"/>
  <c r="O28" i="15"/>
  <c r="P28" i="15"/>
  <c r="M28" i="15"/>
  <c r="L28" i="15"/>
  <c r="N28" i="15"/>
  <c r="O57" i="15"/>
  <c r="P57" i="15"/>
  <c r="M57" i="15"/>
  <c r="N57" i="15"/>
  <c r="L57" i="15"/>
  <c r="L30" i="15"/>
  <c r="O30" i="15"/>
  <c r="P30" i="15"/>
  <c r="N30" i="15"/>
  <c r="M30" i="15"/>
  <c r="CB72" i="15"/>
  <c r="BZ72" i="15"/>
  <c r="CA72" i="15"/>
  <c r="BY72" i="15"/>
  <c r="CC72" i="15"/>
  <c r="O14" i="15"/>
  <c r="L14" i="15"/>
  <c r="N14" i="15"/>
  <c r="M14" i="15"/>
  <c r="P14" i="15"/>
  <c r="Y46" i="15"/>
  <c r="Z46" i="15"/>
  <c r="AA46" i="15"/>
  <c r="AC46" i="15"/>
  <c r="AB46" i="15"/>
  <c r="AA115" i="15"/>
  <c r="AC115" i="15"/>
  <c r="AB115" i="15"/>
  <c r="Y115" i="15"/>
  <c r="Z115" i="15"/>
  <c r="BL114" i="15"/>
  <c r="BO114" i="15"/>
  <c r="BN114" i="15"/>
  <c r="BP114" i="15"/>
  <c r="BM114" i="15"/>
  <c r="CB108" i="15"/>
  <c r="BZ108" i="15"/>
  <c r="BY108" i="15"/>
  <c r="CA108" i="15"/>
  <c r="CC108" i="15"/>
  <c r="AC101" i="15"/>
  <c r="Z101" i="15"/>
  <c r="AA101" i="15"/>
  <c r="Y101" i="15"/>
  <c r="AB101" i="15"/>
  <c r="AA62" i="15"/>
  <c r="AC62" i="15"/>
  <c r="Y62" i="15"/>
  <c r="Z62" i="15"/>
  <c r="AB62" i="15"/>
  <c r="AM14" i="15"/>
  <c r="AP14" i="15"/>
  <c r="AO14" i="15"/>
  <c r="AN14" i="15"/>
  <c r="AL14" i="15"/>
  <c r="AZ79" i="15"/>
  <c r="BC79" i="15"/>
  <c r="BA79" i="15"/>
  <c r="AY79" i="15"/>
  <c r="BB79" i="15"/>
  <c r="O62" i="15"/>
  <c r="L62" i="15"/>
  <c r="N62" i="15"/>
  <c r="P62" i="15"/>
  <c r="M62" i="15"/>
  <c r="AC105" i="15"/>
  <c r="AB105" i="15"/>
  <c r="Z105" i="15"/>
  <c r="AA105" i="15"/>
  <c r="Y105" i="15"/>
  <c r="AP56" i="15"/>
  <c r="AM56" i="15"/>
  <c r="AO56" i="15"/>
  <c r="AN56" i="15"/>
  <c r="AL56" i="15"/>
  <c r="AL48" i="15"/>
  <c r="AO48" i="15"/>
  <c r="AN48" i="15"/>
  <c r="AM48" i="15"/>
  <c r="AP48" i="15"/>
  <c r="BM23" i="15"/>
  <c r="BN23" i="15"/>
  <c r="BP23" i="15"/>
  <c r="BL23" i="15"/>
  <c r="BO23" i="15"/>
  <c r="O9" i="15"/>
  <c r="P9" i="15"/>
  <c r="M9" i="15"/>
  <c r="L9" i="15"/>
  <c r="N9" i="15"/>
  <c r="M82" i="15"/>
  <c r="L82" i="15"/>
  <c r="O82" i="15"/>
  <c r="N82" i="15"/>
  <c r="P82" i="15"/>
  <c r="O69" i="15"/>
  <c r="M69" i="15"/>
  <c r="L69" i="15"/>
  <c r="P69" i="15"/>
  <c r="N69" i="15"/>
  <c r="BC39" i="15"/>
  <c r="AY39" i="15"/>
  <c r="BA39" i="15"/>
  <c r="AZ39" i="15"/>
  <c r="BB39" i="15"/>
  <c r="AM31" i="15"/>
  <c r="AN31" i="15"/>
  <c r="AL31" i="15"/>
  <c r="AP31" i="15"/>
  <c r="AO31" i="15"/>
  <c r="AA53" i="15"/>
  <c r="AC53" i="15"/>
  <c r="AB53" i="15"/>
  <c r="Z53" i="15"/>
  <c r="Y53" i="15"/>
  <c r="O74" i="15"/>
  <c r="M74" i="15"/>
  <c r="P74" i="15"/>
  <c r="N74" i="15"/>
  <c r="L74" i="15"/>
  <c r="L72" i="15"/>
  <c r="P72" i="15"/>
  <c r="O72" i="15"/>
  <c r="M72" i="15"/>
  <c r="N72" i="15"/>
  <c r="Y24" i="15"/>
  <c r="AB24" i="15"/>
  <c r="AC24" i="15"/>
  <c r="Z24" i="15"/>
  <c r="AA24" i="15"/>
  <c r="AM86" i="15"/>
  <c r="AL86" i="15"/>
  <c r="AP86" i="15"/>
  <c r="AO86" i="15"/>
  <c r="AN86" i="15"/>
  <c r="AN98" i="15"/>
  <c r="AL98" i="15"/>
  <c r="AO98" i="15"/>
  <c r="AP98" i="15"/>
  <c r="AM98" i="15"/>
  <c r="BA119" i="15"/>
  <c r="BB119" i="15"/>
  <c r="AZ119" i="15"/>
  <c r="BC119" i="15"/>
  <c r="AY119" i="15"/>
  <c r="BM79" i="15"/>
  <c r="BO79" i="15"/>
  <c r="BL79" i="15"/>
  <c r="BP79" i="15"/>
  <c r="BN79" i="15"/>
  <c r="AA19" i="15"/>
  <c r="AB19" i="15"/>
  <c r="AC19" i="15"/>
  <c r="Y19" i="15"/>
  <c r="Z19" i="15"/>
  <c r="AC71" i="15"/>
  <c r="Y71" i="15"/>
  <c r="Z71" i="15"/>
  <c r="AA71" i="15"/>
  <c r="AB71" i="15"/>
  <c r="AB22" i="15"/>
  <c r="Z22" i="15"/>
  <c r="Y22" i="15"/>
  <c r="AA22" i="15"/>
  <c r="AC22" i="15"/>
  <c r="AM25" i="15"/>
  <c r="AP25" i="15"/>
  <c r="AN25" i="15"/>
  <c r="AL25" i="15"/>
  <c r="AO25" i="15"/>
  <c r="AL58" i="15"/>
  <c r="AM58" i="15"/>
  <c r="AP58" i="15"/>
  <c r="AO58" i="15"/>
  <c r="AN58" i="15"/>
  <c r="AY67" i="15"/>
  <c r="BB67" i="15"/>
  <c r="AZ67" i="15"/>
  <c r="BC67" i="15"/>
  <c r="BA67" i="15"/>
  <c r="BN32" i="15"/>
  <c r="BP32" i="15"/>
  <c r="BO32" i="15"/>
  <c r="BM32" i="15"/>
  <c r="BL32" i="15"/>
  <c r="CC16" i="15"/>
  <c r="CA16" i="15"/>
  <c r="BZ16" i="15"/>
  <c r="BY16" i="15"/>
  <c r="CB16" i="15"/>
  <c r="CB26" i="15"/>
  <c r="BY26" i="15"/>
  <c r="CC26" i="15"/>
  <c r="CA26" i="15"/>
  <c r="BZ26" i="15"/>
  <c r="CC119" i="15"/>
  <c r="CA119" i="15"/>
  <c r="BY119" i="15"/>
  <c r="BZ119" i="15"/>
  <c r="CB119" i="15"/>
  <c r="CC92" i="15"/>
  <c r="BY92" i="15"/>
  <c r="CB92" i="15"/>
  <c r="BZ92" i="15"/>
  <c r="CA92" i="15"/>
  <c r="AZ80" i="15"/>
  <c r="BC80" i="15"/>
  <c r="BA80" i="15"/>
  <c r="AY80" i="15"/>
  <c r="BB80" i="15"/>
  <c r="BB31" i="15"/>
  <c r="AZ31" i="15"/>
  <c r="BC31" i="15"/>
  <c r="BA31" i="15"/>
  <c r="AY31" i="15"/>
  <c r="BM20" i="15"/>
  <c r="BP20" i="15"/>
  <c r="BL20" i="15"/>
  <c r="BO20" i="15"/>
  <c r="BN20" i="15"/>
  <c r="BN6" i="15"/>
  <c r="BL6" i="15"/>
  <c r="BP6" i="15"/>
  <c r="BO6" i="15"/>
  <c r="BM6" i="15"/>
  <c r="CB85" i="15"/>
  <c r="BY85" i="15"/>
  <c r="CA85" i="15"/>
  <c r="CC85" i="15"/>
  <c r="BZ85" i="15"/>
  <c r="BY78" i="15"/>
  <c r="CB78" i="15"/>
  <c r="CC78" i="15"/>
  <c r="BZ78" i="15"/>
  <c r="CA78" i="15"/>
  <c r="AZ50" i="15"/>
  <c r="BA50" i="15"/>
  <c r="BC50" i="15"/>
  <c r="AY50" i="15"/>
  <c r="BB50" i="15"/>
  <c r="BB10" i="15"/>
  <c r="AZ10" i="15"/>
  <c r="AY10" i="15"/>
  <c r="BA10" i="15"/>
  <c r="BC10" i="15"/>
  <c r="BL103" i="15"/>
  <c r="BM103" i="15"/>
  <c r="BP103" i="15"/>
  <c r="BO103" i="15"/>
  <c r="BN103" i="15"/>
  <c r="BN82" i="15"/>
  <c r="BM82" i="15"/>
  <c r="BP82" i="15"/>
  <c r="BL82" i="15"/>
  <c r="BO82" i="15"/>
  <c r="CA35" i="15"/>
  <c r="BY35" i="15"/>
  <c r="CB35" i="15"/>
  <c r="BZ35" i="15"/>
  <c r="CC35" i="15"/>
  <c r="BY56" i="15"/>
  <c r="CA56" i="15"/>
  <c r="CC56" i="15"/>
  <c r="CB56" i="15"/>
  <c r="BZ56" i="15"/>
  <c r="BN92" i="15"/>
  <c r="BO92" i="15"/>
  <c r="BM92" i="15"/>
  <c r="BP92" i="15"/>
  <c r="BL92" i="15"/>
  <c r="AY114" i="15"/>
  <c r="BC114" i="15"/>
  <c r="AZ114" i="15"/>
  <c r="BB114" i="15"/>
  <c r="BA114" i="15"/>
  <c r="AM103" i="15"/>
  <c r="AP103" i="15"/>
  <c r="AL103" i="15"/>
  <c r="AO103" i="15"/>
  <c r="AN103" i="15"/>
  <c r="AB51" i="15"/>
  <c r="AC51" i="15"/>
  <c r="AA51" i="15"/>
  <c r="Z51" i="15"/>
  <c r="Y51" i="15"/>
  <c r="AA56" i="15"/>
  <c r="Z56" i="15"/>
  <c r="Y56" i="15"/>
  <c r="AB56" i="15"/>
  <c r="AC56" i="15"/>
  <c r="N61" i="15"/>
  <c r="M61" i="15"/>
  <c r="P61" i="15"/>
  <c r="O61" i="15"/>
  <c r="L61" i="15"/>
  <c r="L79" i="15"/>
  <c r="P79" i="15"/>
  <c r="N79" i="15"/>
  <c r="M79" i="15"/>
  <c r="O79" i="15"/>
  <c r="P31" i="15"/>
  <c r="N31" i="15"/>
  <c r="O31" i="15"/>
  <c r="L31" i="15"/>
  <c r="M31" i="15"/>
  <c r="BL59" i="15"/>
  <c r="BO59" i="15"/>
  <c r="BM59" i="15"/>
  <c r="BP59" i="15"/>
  <c r="BN59" i="15"/>
  <c r="AL34" i="15"/>
  <c r="AN34" i="15"/>
  <c r="AP34" i="15"/>
  <c r="AO34" i="15"/>
  <c r="AM34" i="15"/>
  <c r="AN100" i="15"/>
  <c r="AP100" i="15"/>
  <c r="AO100" i="15"/>
  <c r="AM100" i="15"/>
  <c r="AL100" i="15"/>
  <c r="AC85" i="15"/>
  <c r="Y85" i="15"/>
  <c r="Z85" i="15"/>
  <c r="AB85" i="15"/>
  <c r="AA85" i="15"/>
  <c r="AA13" i="15"/>
  <c r="Y13" i="15"/>
  <c r="Z13" i="15"/>
  <c r="AB13" i="15"/>
  <c r="AC13" i="15"/>
  <c r="M68" i="15"/>
  <c r="P68" i="15"/>
  <c r="N68" i="15"/>
  <c r="O68" i="15"/>
  <c r="L68" i="15"/>
  <c r="O6" i="15"/>
  <c r="L6" i="15"/>
  <c r="P6" i="15"/>
  <c r="N6" i="15"/>
  <c r="M6" i="15"/>
  <c r="O105" i="15"/>
  <c r="L105" i="15"/>
  <c r="N105" i="15"/>
  <c r="M105" i="15"/>
  <c r="P105" i="15"/>
  <c r="P77" i="15"/>
  <c r="M77" i="15"/>
  <c r="N77" i="15"/>
  <c r="L77" i="15"/>
  <c r="O77" i="15"/>
  <c r="BO118" i="15"/>
  <c r="BP118" i="15"/>
  <c r="BN118" i="15"/>
  <c r="BM118" i="15"/>
  <c r="BL118" i="15"/>
  <c r="Y82" i="15"/>
  <c r="AB82" i="15"/>
  <c r="Z82" i="15"/>
  <c r="AA82" i="15"/>
  <c r="AC82" i="15"/>
  <c r="CC74" i="15"/>
  <c r="BY74" i="15"/>
  <c r="CB74" i="15"/>
  <c r="CA74" i="15"/>
  <c r="BZ74" i="15"/>
  <c r="Y106" i="15"/>
  <c r="AA106" i="15"/>
  <c r="Z106" i="15"/>
  <c r="AC106" i="15"/>
  <c r="AB106" i="15"/>
  <c r="BB63" i="15"/>
  <c r="AZ63" i="15"/>
  <c r="BC63" i="15"/>
  <c r="BA63" i="15"/>
  <c r="AY63" i="15"/>
  <c r="O56" i="15"/>
  <c r="P56" i="15"/>
  <c r="N56" i="15"/>
  <c r="M56" i="15"/>
  <c r="L56" i="15"/>
  <c r="BC32" i="15"/>
  <c r="AY32" i="15"/>
  <c r="BA32" i="15"/>
  <c r="AZ32" i="15"/>
  <c r="BB32" i="15"/>
  <c r="AO45" i="15"/>
  <c r="AP45" i="15"/>
  <c r="AM45" i="15"/>
  <c r="AL45" i="15"/>
  <c r="AN45" i="15"/>
  <c r="Y37" i="15"/>
  <c r="AC37" i="15"/>
  <c r="Z37" i="15"/>
  <c r="AB37" i="15"/>
  <c r="AA37" i="15"/>
  <c r="Z6" i="15"/>
  <c r="AC6" i="15"/>
  <c r="AB6" i="15"/>
  <c r="Y6" i="15"/>
  <c r="AA6" i="15"/>
  <c r="L23" i="15"/>
  <c r="O23" i="15"/>
  <c r="M23" i="15"/>
  <c r="P23" i="15"/>
  <c r="N23" i="15"/>
  <c r="L116" i="15"/>
  <c r="P116" i="15"/>
  <c r="O116" i="15"/>
  <c r="M116" i="15"/>
  <c r="N116" i="15"/>
  <c r="AB75" i="15"/>
  <c r="Y75" i="15"/>
  <c r="Z75" i="15"/>
  <c r="AA75" i="15"/>
  <c r="AC75" i="15"/>
  <c r="Z109" i="15"/>
  <c r="AC109" i="15"/>
  <c r="Y109" i="15"/>
  <c r="AB109" i="15"/>
  <c r="AA109" i="15"/>
  <c r="AA26" i="15"/>
  <c r="Y26" i="15"/>
  <c r="Z26" i="15"/>
  <c r="AC26" i="15"/>
  <c r="AB26" i="15"/>
  <c r="AL29" i="15"/>
  <c r="AN29" i="15"/>
  <c r="AP29" i="15"/>
  <c r="AM29" i="15"/>
  <c r="AO29" i="15"/>
  <c r="AM60" i="15"/>
  <c r="AN60" i="15"/>
  <c r="AP60" i="15"/>
  <c r="AO60" i="15"/>
  <c r="AL60" i="15"/>
  <c r="AY98" i="15"/>
  <c r="BA98" i="15"/>
  <c r="BC98" i="15"/>
  <c r="BB98" i="15"/>
  <c r="AZ98" i="15"/>
  <c r="BO60" i="15"/>
  <c r="BL60" i="15"/>
  <c r="BN60" i="15"/>
  <c r="BP60" i="15"/>
  <c r="BM60" i="15"/>
  <c r="CB19" i="15"/>
  <c r="CC19" i="15"/>
  <c r="BY19" i="15"/>
  <c r="CA19" i="15"/>
  <c r="BZ19" i="15"/>
  <c r="AC67" i="15"/>
  <c r="AB67" i="15"/>
  <c r="AA67" i="15"/>
  <c r="Z67" i="15"/>
  <c r="Y67" i="15"/>
  <c r="AL19" i="15"/>
  <c r="AN19" i="15"/>
  <c r="AP19" i="15"/>
  <c r="AM19" i="15"/>
  <c r="AO19" i="15"/>
  <c r="AN71" i="15"/>
  <c r="AM71" i="15"/>
  <c r="AL71" i="15"/>
  <c r="AP71" i="15"/>
  <c r="AO71" i="15"/>
  <c r="BA12" i="15"/>
  <c r="AY12" i="15"/>
  <c r="AZ12" i="15"/>
  <c r="BB12" i="15"/>
  <c r="BC12" i="15"/>
  <c r="BN90" i="15"/>
  <c r="BM90" i="15"/>
  <c r="BP90" i="15"/>
  <c r="BO90" i="15"/>
  <c r="BL90" i="15"/>
  <c r="CA36" i="15"/>
  <c r="BY36" i="15"/>
  <c r="CB36" i="15"/>
  <c r="BZ36" i="15"/>
  <c r="CC36" i="15"/>
  <c r="CB42" i="15"/>
  <c r="BY42" i="15"/>
  <c r="CA42" i="15"/>
  <c r="CC42" i="15"/>
  <c r="BZ42" i="15"/>
  <c r="CB44" i="15"/>
  <c r="BZ44" i="15"/>
  <c r="CC44" i="15"/>
  <c r="BY44" i="15"/>
  <c r="CA44" i="15"/>
  <c r="CA18" i="15"/>
  <c r="BZ18" i="15"/>
  <c r="CB18" i="15"/>
  <c r="BY18" i="15"/>
  <c r="CC18" i="15"/>
  <c r="BA27" i="15"/>
  <c r="AZ27" i="15"/>
  <c r="AY27" i="15"/>
  <c r="BB27" i="15"/>
  <c r="BC27" i="15"/>
  <c r="BB88" i="15"/>
  <c r="AZ88" i="15"/>
  <c r="AY88" i="15"/>
  <c r="BA88" i="15"/>
  <c r="BC88" i="15"/>
  <c r="BP28" i="15"/>
  <c r="BO28" i="15"/>
  <c r="BL28" i="15"/>
  <c r="BN28" i="15"/>
  <c r="BM28" i="15"/>
  <c r="BM46" i="15"/>
  <c r="BL46" i="15"/>
  <c r="BO46" i="15"/>
  <c r="BP46" i="15"/>
  <c r="BN46" i="15"/>
  <c r="CB99" i="15"/>
  <c r="CC99" i="15"/>
  <c r="CA99" i="15"/>
  <c r="BZ99" i="15"/>
  <c r="BY99" i="15"/>
  <c r="BZ100" i="15"/>
  <c r="CA100" i="15"/>
  <c r="BY100" i="15"/>
  <c r="CB100" i="15"/>
  <c r="CC100" i="15"/>
  <c r="BA106" i="15"/>
  <c r="BC106" i="15"/>
  <c r="BB106" i="15"/>
  <c r="AZ106" i="15"/>
  <c r="AY106" i="15"/>
  <c r="AY104" i="15"/>
  <c r="BA104" i="15"/>
  <c r="BB104" i="15"/>
  <c r="AZ104" i="15"/>
  <c r="BC104" i="15"/>
  <c r="BA33" i="15"/>
  <c r="AZ33" i="15"/>
  <c r="BC33" i="15"/>
  <c r="BB33" i="15"/>
  <c r="AY33" i="15"/>
  <c r="BP48" i="15"/>
  <c r="BO48" i="15"/>
  <c r="BM48" i="15"/>
  <c r="BL48" i="15"/>
  <c r="BN48" i="15"/>
  <c r="BP50" i="15"/>
  <c r="BM50" i="15"/>
  <c r="BO50" i="15"/>
  <c r="BL50" i="15"/>
  <c r="BN50" i="15"/>
  <c r="BN73" i="15"/>
  <c r="BP73" i="15"/>
  <c r="BL73" i="15"/>
  <c r="BO73" i="15"/>
  <c r="BM73" i="15"/>
  <c r="CC105" i="15"/>
  <c r="BY105" i="15"/>
  <c r="CB105" i="15"/>
  <c r="CA105" i="15"/>
  <c r="BZ105" i="15"/>
  <c r="AN62" i="15"/>
  <c r="AL62" i="15"/>
  <c r="AP62" i="15"/>
  <c r="AO62" i="15"/>
  <c r="AM62" i="15"/>
  <c r="AP104" i="15"/>
  <c r="AM104" i="15"/>
  <c r="AN104" i="15"/>
  <c r="AL104" i="15"/>
  <c r="AO104" i="15"/>
  <c r="Z48" i="15"/>
  <c r="Y48" i="15"/>
  <c r="AB48" i="15"/>
  <c r="AA48" i="15"/>
  <c r="AC48" i="15"/>
  <c r="Z14" i="15"/>
  <c r="AC14" i="15"/>
  <c r="AB14" i="15"/>
  <c r="Y14" i="15"/>
  <c r="AA14" i="15"/>
  <c r="N119" i="15"/>
  <c r="L119" i="15"/>
  <c r="M119" i="15"/>
  <c r="O119" i="15"/>
  <c r="P119" i="15"/>
  <c r="O75" i="15"/>
  <c r="L75" i="15"/>
  <c r="P75" i="15"/>
  <c r="N75" i="15"/>
  <c r="M75" i="15"/>
  <c r="P47" i="15"/>
  <c r="L47" i="15"/>
  <c r="N47" i="15"/>
  <c r="M47" i="15"/>
  <c r="O47" i="15"/>
  <c r="BP67" i="15"/>
  <c r="BN67" i="15"/>
  <c r="BL67" i="15"/>
  <c r="BO67" i="15"/>
  <c r="BM67" i="15"/>
  <c r="BM49" i="15"/>
  <c r="BN49" i="15"/>
  <c r="BP49" i="15"/>
  <c r="BL49" i="15"/>
  <c r="BO49" i="15"/>
  <c r="BC90" i="15"/>
  <c r="AY90" i="15"/>
  <c r="BB90" i="15"/>
  <c r="AZ90" i="15"/>
  <c r="BA90" i="15"/>
  <c r="BC22" i="15"/>
  <c r="BB22" i="15"/>
  <c r="BA22" i="15"/>
  <c r="AY22" i="15"/>
  <c r="AZ22" i="15"/>
  <c r="AO57" i="15"/>
  <c r="AM57" i="15"/>
  <c r="AP57" i="15"/>
  <c r="AL57" i="15"/>
  <c r="AN57" i="15"/>
  <c r="AB54" i="15"/>
  <c r="AC54" i="15"/>
  <c r="AA54" i="15"/>
  <c r="Z54" i="15"/>
  <c r="Y54" i="15"/>
  <c r="AA80" i="15"/>
  <c r="Z80" i="15"/>
  <c r="AC80" i="15"/>
  <c r="AB80" i="15"/>
  <c r="Y80" i="15"/>
  <c r="Y28" i="15"/>
  <c r="AA28" i="15"/>
  <c r="Z28" i="15"/>
  <c r="AC28" i="15"/>
  <c r="AB28" i="15"/>
  <c r="AB91" i="15"/>
  <c r="AA91" i="15"/>
  <c r="Z91" i="15"/>
  <c r="AC91" i="15"/>
  <c r="Y91" i="15"/>
  <c r="AB89" i="15"/>
  <c r="AC89" i="15"/>
  <c r="Y89" i="15"/>
  <c r="Z89" i="15"/>
  <c r="AA89" i="15"/>
  <c r="O102" i="15"/>
  <c r="M102" i="15"/>
  <c r="P102" i="15"/>
  <c r="N102" i="15"/>
  <c r="L102" i="15"/>
  <c r="L21" i="15"/>
  <c r="M21" i="15"/>
  <c r="O21" i="15"/>
  <c r="N21" i="15"/>
  <c r="P21" i="15"/>
  <c r="M110" i="15"/>
  <c r="P110" i="15"/>
  <c r="O110" i="15"/>
  <c r="L110" i="15"/>
  <c r="N110" i="15"/>
  <c r="M78" i="15"/>
  <c r="P78" i="15"/>
  <c r="O78" i="15"/>
  <c r="N78" i="15"/>
  <c r="L78" i="15"/>
  <c r="M11" i="15"/>
  <c r="N11" i="15"/>
  <c r="O11" i="15"/>
  <c r="P11" i="15"/>
  <c r="L11" i="15"/>
  <c r="O52" i="15"/>
  <c r="P52" i="15"/>
  <c r="L52" i="15"/>
  <c r="N52" i="15"/>
  <c r="M52" i="15"/>
  <c r="M91" i="15"/>
  <c r="L91" i="15"/>
  <c r="O91" i="15"/>
  <c r="P91" i="15"/>
  <c r="N91" i="15"/>
  <c r="P63" i="15"/>
  <c r="N63" i="15"/>
  <c r="L63" i="15"/>
  <c r="O63" i="15"/>
  <c r="M63" i="15"/>
  <c r="AC69" i="15"/>
  <c r="AA69" i="15"/>
  <c r="AB69" i="15"/>
  <c r="Z69" i="15"/>
  <c r="Y69" i="15"/>
  <c r="BA61" i="15"/>
  <c r="AY61" i="15"/>
  <c r="BC61" i="15"/>
  <c r="BB61" i="15"/>
  <c r="AZ61" i="15"/>
  <c r="BP38" i="15"/>
  <c r="BN38" i="15"/>
  <c r="BL38" i="15"/>
  <c r="BO38" i="15"/>
  <c r="BM38" i="15"/>
  <c r="N34" i="15"/>
  <c r="L34" i="15"/>
  <c r="P34" i="15"/>
  <c r="O34" i="15"/>
  <c r="M34" i="15"/>
  <c r="Y70" i="15"/>
  <c r="Z70" i="15"/>
  <c r="AB70" i="15"/>
  <c r="AC70" i="15"/>
  <c r="AA70" i="15"/>
  <c r="AL5" i="15"/>
  <c r="AO5" i="15"/>
  <c r="AM5" i="15"/>
  <c r="AN5" i="15"/>
  <c r="AP5" i="15"/>
  <c r="AM43" i="15"/>
  <c r="AL43" i="15"/>
  <c r="AP43" i="15"/>
  <c r="AO43" i="15"/>
  <c r="AN43" i="15"/>
  <c r="O104" i="15"/>
  <c r="N104" i="15"/>
  <c r="P104" i="15"/>
  <c r="M104" i="15"/>
  <c r="L104" i="15"/>
  <c r="AC65" i="15"/>
  <c r="AA65" i="15"/>
  <c r="Z65" i="15"/>
  <c r="Y65" i="15"/>
  <c r="AB65" i="15"/>
  <c r="AM73" i="15"/>
  <c r="AP73" i="15"/>
  <c r="AN73" i="15"/>
  <c r="AL73" i="15"/>
  <c r="AO73" i="15"/>
  <c r="AN51" i="15"/>
  <c r="AO51" i="15"/>
  <c r="AP51" i="15"/>
  <c r="AM51" i="15"/>
  <c r="AL51" i="15"/>
  <c r="AY17" i="15"/>
  <c r="BA17" i="15"/>
  <c r="AZ17" i="15"/>
  <c r="BC17" i="15"/>
  <c r="BB17" i="15"/>
  <c r="BL116" i="15"/>
  <c r="BO116" i="15"/>
  <c r="BN116" i="15"/>
  <c r="BP116" i="15"/>
  <c r="BM116" i="15"/>
  <c r="P65" i="15"/>
  <c r="N65" i="15"/>
  <c r="M65" i="15"/>
  <c r="L65" i="15"/>
  <c r="O65" i="15"/>
  <c r="N111" i="15"/>
  <c r="M111" i="15"/>
  <c r="L111" i="15"/>
  <c r="P111" i="15"/>
  <c r="O111" i="15"/>
  <c r="O73" i="15"/>
  <c r="M73" i="15"/>
  <c r="N73" i="15"/>
  <c r="L73" i="15"/>
  <c r="P73" i="15"/>
  <c r="AE38" i="15"/>
  <c r="AV38" i="16" s="1"/>
  <c r="R36" i="15"/>
  <c r="AP36" i="16" s="1"/>
  <c r="AE84" i="15"/>
  <c r="AV84" i="16" s="1"/>
  <c r="AR86" i="15"/>
  <c r="BB86" i="16" s="1"/>
  <c r="AR41" i="15"/>
  <c r="AR114" i="15"/>
  <c r="BB114" i="16" s="1"/>
  <c r="BE92" i="15"/>
  <c r="BH92" i="16" s="1"/>
  <c r="BR17" i="15"/>
  <c r="BN17" i="16" s="1"/>
  <c r="CE107" i="15"/>
  <c r="BT107" i="16" s="1"/>
  <c r="AE19" i="15"/>
  <c r="AV19" i="16" s="1"/>
  <c r="AE90" i="15"/>
  <c r="AV90" i="16" s="1"/>
  <c r="AE71" i="15"/>
  <c r="AV71" i="16" s="1"/>
  <c r="AE113" i="15"/>
  <c r="AV113" i="16" s="1"/>
  <c r="AE107" i="15"/>
  <c r="AV107" i="16" s="1"/>
  <c r="AE22" i="15"/>
  <c r="AV22" i="16" s="1"/>
  <c r="AR87" i="15"/>
  <c r="BB87" i="16" s="1"/>
  <c r="AR12" i="15"/>
  <c r="AR25" i="15"/>
  <c r="BB25" i="16" s="1"/>
  <c r="AR4" i="15"/>
  <c r="AR58" i="15"/>
  <c r="AR76" i="15"/>
  <c r="BE36" i="15"/>
  <c r="BH36" i="16" s="1"/>
  <c r="BE49" i="15"/>
  <c r="BH49" i="16" s="1"/>
  <c r="BE15" i="15"/>
  <c r="BH15" i="16" s="1"/>
  <c r="BE67" i="15"/>
  <c r="BH67" i="16" s="1"/>
  <c r="BR94" i="15"/>
  <c r="BN94" i="16" s="1"/>
  <c r="BR72" i="15"/>
  <c r="CE87" i="15"/>
  <c r="BT87" i="16" s="1"/>
  <c r="CE26" i="15"/>
  <c r="BT26" i="16" s="1"/>
  <c r="CE75" i="15"/>
  <c r="BT75" i="16" s="1"/>
  <c r="CE101" i="15"/>
  <c r="BT101" i="16" s="1"/>
  <c r="BE102" i="15"/>
  <c r="BH102" i="16" s="1"/>
  <c r="BE80" i="15"/>
  <c r="BH80" i="16" s="1"/>
  <c r="BE68" i="15"/>
  <c r="BH68" i="16" s="1"/>
  <c r="BE28" i="15"/>
  <c r="BH28" i="16" s="1"/>
  <c r="BE31" i="15"/>
  <c r="BH31" i="16" s="1"/>
  <c r="BE46" i="15"/>
  <c r="BH46" i="16" s="1"/>
  <c r="BE97" i="15"/>
  <c r="BH97" i="16" s="1"/>
  <c r="BR34" i="15"/>
  <c r="BR20" i="15"/>
  <c r="BR8" i="15"/>
  <c r="BR99" i="15"/>
  <c r="BR100" i="15"/>
  <c r="BR6" i="15"/>
  <c r="BR53" i="15"/>
  <c r="CE95" i="15"/>
  <c r="BT95" i="16" s="1"/>
  <c r="CE85" i="15"/>
  <c r="BT85" i="16" s="1"/>
  <c r="CE81" i="15"/>
  <c r="BT81" i="16" s="1"/>
  <c r="CE45" i="15"/>
  <c r="BT45" i="16" s="1"/>
  <c r="CE78" i="15"/>
  <c r="BT78" i="16" s="1"/>
  <c r="CE83" i="15"/>
  <c r="BT83" i="16" s="1"/>
  <c r="CE11" i="15"/>
  <c r="BT11" i="16" s="1"/>
  <c r="BE48" i="15"/>
  <c r="BH48" i="16" s="1"/>
  <c r="BE50" i="15"/>
  <c r="BH50" i="16" s="1"/>
  <c r="BE14" i="15"/>
  <c r="BH14" i="16" s="1"/>
  <c r="BE111" i="15"/>
  <c r="BH111" i="16" s="1"/>
  <c r="BE5" i="15"/>
  <c r="BH5" i="16" s="1"/>
  <c r="BE10" i="15"/>
  <c r="BH10" i="16" s="1"/>
  <c r="BR115" i="15"/>
  <c r="BN115" i="16" s="1"/>
  <c r="BR103" i="15"/>
  <c r="BN103" i="16" s="1"/>
  <c r="BR105" i="15"/>
  <c r="BR69" i="15"/>
  <c r="BR82" i="15"/>
  <c r="BR91" i="15"/>
  <c r="BN91" i="16" s="1"/>
  <c r="BR13" i="15"/>
  <c r="CE43" i="15"/>
  <c r="BT43" i="16" s="1"/>
  <c r="CE9" i="15"/>
  <c r="BT9" i="16" s="1"/>
  <c r="CE56" i="15"/>
  <c r="BT56" i="16" s="1"/>
  <c r="CE65" i="15"/>
  <c r="BT65" i="16" s="1"/>
  <c r="CE96" i="15"/>
  <c r="BT96" i="16" s="1"/>
  <c r="BR92" i="15"/>
  <c r="BN92" i="16" s="1"/>
  <c r="BR26" i="15"/>
  <c r="BN26" i="16" s="1"/>
  <c r="BE24" i="15"/>
  <c r="BH24" i="16" s="1"/>
  <c r="BE114" i="15"/>
  <c r="BH114" i="16" s="1"/>
  <c r="AR69" i="15"/>
  <c r="BB69" i="16" s="1"/>
  <c r="AR91" i="15"/>
  <c r="BB91" i="16" s="1"/>
  <c r="AE43" i="15"/>
  <c r="AV43" i="16" s="1"/>
  <c r="AE51" i="15"/>
  <c r="AV51" i="16" s="1"/>
  <c r="AE56" i="15"/>
  <c r="AV56" i="16" s="1"/>
  <c r="AE10" i="15"/>
  <c r="AV10" i="16" s="1"/>
  <c r="R27" i="15"/>
  <c r="AP27" i="16" s="1"/>
  <c r="R61" i="15"/>
  <c r="AP61" i="16" s="1"/>
  <c r="R17" i="15"/>
  <c r="AP17" i="16" s="1"/>
  <c r="R66" i="15"/>
  <c r="AP66" i="16" s="1"/>
  <c r="R79" i="15"/>
  <c r="AP79" i="16" s="1"/>
  <c r="R7" i="15"/>
  <c r="AP7" i="16" s="1"/>
  <c r="R31" i="15"/>
  <c r="AP31" i="16" s="1"/>
  <c r="R97" i="15"/>
  <c r="AP97" i="16" s="1"/>
  <c r="BR19" i="15"/>
  <c r="BE93" i="15"/>
  <c r="BH93" i="16" s="1"/>
  <c r="BE107" i="15"/>
  <c r="BH107" i="16" s="1"/>
  <c r="AR34" i="15"/>
  <c r="AR8" i="15"/>
  <c r="BB8" i="16" s="1"/>
  <c r="AR100" i="15"/>
  <c r="BB100" i="16" s="1"/>
  <c r="AE85" i="15"/>
  <c r="AV85" i="16" s="1"/>
  <c r="AE45" i="15"/>
  <c r="AV45" i="16" s="1"/>
  <c r="AE57" i="15"/>
  <c r="AV57" i="16" s="1"/>
  <c r="AE13" i="15"/>
  <c r="AV13" i="16" s="1"/>
  <c r="R26" i="15"/>
  <c r="AP26" i="16" s="1"/>
  <c r="R80" i="15"/>
  <c r="AP80" i="16" s="1"/>
  <c r="R68" i="15"/>
  <c r="AP68" i="16" s="1"/>
  <c r="R40" i="15"/>
  <c r="AP40" i="16" s="1"/>
  <c r="R6" i="15"/>
  <c r="AP6" i="16" s="1"/>
  <c r="R33" i="15"/>
  <c r="AP33" i="16" s="1"/>
  <c r="R105" i="15"/>
  <c r="AP105" i="16" s="1"/>
  <c r="R77" i="15"/>
  <c r="AP77" i="16" s="1"/>
  <c r="AE31" i="15"/>
  <c r="AV31" i="16" s="1"/>
  <c r="BR118" i="15"/>
  <c r="R20" i="15"/>
  <c r="AP20" i="16" s="1"/>
  <c r="AE82" i="15"/>
  <c r="AV82" i="16" s="1"/>
  <c r="AR96" i="15"/>
  <c r="BB96" i="16" s="1"/>
  <c r="AR35" i="15"/>
  <c r="AE96" i="15"/>
  <c r="AV96" i="16" s="1"/>
  <c r="AE106" i="15"/>
  <c r="AV106" i="16" s="1"/>
  <c r="AR9" i="15"/>
  <c r="BE63" i="15"/>
  <c r="BH63" i="16" s="1"/>
  <c r="BR98" i="15"/>
  <c r="BN98" i="16" s="1"/>
  <c r="R13" i="15"/>
  <c r="AP13" i="16" s="1"/>
  <c r="R5" i="15"/>
  <c r="AP5" i="16" s="1"/>
  <c r="CE64" i="15"/>
  <c r="BT64" i="16" s="1"/>
  <c r="BR76" i="15"/>
  <c r="BE32" i="15"/>
  <c r="BH32" i="16" s="1"/>
  <c r="AR85" i="15"/>
  <c r="BB85" i="16" s="1"/>
  <c r="AE21" i="15"/>
  <c r="AV21" i="16" s="1"/>
  <c r="AE6" i="15"/>
  <c r="AV6" i="16" s="1"/>
  <c r="R15" i="15"/>
  <c r="AP15" i="16" s="1"/>
  <c r="R116" i="15"/>
  <c r="AP116" i="16" s="1"/>
  <c r="AE92" i="15"/>
  <c r="AV92" i="16" s="1"/>
  <c r="AE75" i="15"/>
  <c r="AV75" i="16" s="1"/>
  <c r="AE119" i="15"/>
  <c r="AV119" i="16" s="1"/>
  <c r="AE109" i="15"/>
  <c r="AV109" i="16" s="1"/>
  <c r="AE26" i="15"/>
  <c r="AV26" i="16" s="1"/>
  <c r="AR89" i="15"/>
  <c r="BB89" i="16" s="1"/>
  <c r="AR18" i="15"/>
  <c r="AR29" i="15"/>
  <c r="AR24" i="15"/>
  <c r="BB24" i="16" s="1"/>
  <c r="AR44" i="15"/>
  <c r="BB44" i="16" s="1"/>
  <c r="AR60" i="15"/>
  <c r="BB60" i="16" s="1"/>
  <c r="AR84" i="15"/>
  <c r="BB84" i="16" s="1"/>
  <c r="AR42" i="15"/>
  <c r="BB42" i="16" s="1"/>
  <c r="BE23" i="15"/>
  <c r="BH23" i="16" s="1"/>
  <c r="BE98" i="15"/>
  <c r="BH98" i="16" s="1"/>
  <c r="BE41" i="15"/>
  <c r="BH41" i="16" s="1"/>
  <c r="BR42" i="15"/>
  <c r="BN42" i="16" s="1"/>
  <c r="BR60" i="15"/>
  <c r="BR24" i="15"/>
  <c r="BN24" i="16" s="1"/>
  <c r="BR18" i="15"/>
  <c r="CE113" i="15"/>
  <c r="BT113" i="16" s="1"/>
  <c r="CE19" i="15"/>
  <c r="BT19" i="16" s="1"/>
  <c r="R108" i="15"/>
  <c r="AP108" i="16" s="1"/>
  <c r="R94" i="15"/>
  <c r="AP94" i="16" s="1"/>
  <c r="AE116" i="15"/>
  <c r="AV116" i="16" s="1"/>
  <c r="AE67" i="15"/>
  <c r="AV67" i="16" s="1"/>
  <c r="AE64" i="15"/>
  <c r="AV64" i="16" s="1"/>
  <c r="AE59" i="15"/>
  <c r="AV59" i="16" s="1"/>
  <c r="AE49" i="15"/>
  <c r="AV49" i="16" s="1"/>
  <c r="AE55" i="15"/>
  <c r="AV55" i="16" s="1"/>
  <c r="AR19" i="15"/>
  <c r="BB19" i="16" s="1"/>
  <c r="AR93" i="15"/>
  <c r="AR90" i="15"/>
  <c r="BB90" i="16" s="1"/>
  <c r="AR71" i="15"/>
  <c r="BB71" i="16" s="1"/>
  <c r="AR113" i="15"/>
  <c r="BB113" i="16" s="1"/>
  <c r="AR107" i="15"/>
  <c r="BB107" i="16" s="1"/>
  <c r="AR22" i="15"/>
  <c r="BB22" i="16" s="1"/>
  <c r="BE94" i="15"/>
  <c r="BH94" i="16" s="1"/>
  <c r="BE58" i="15"/>
  <c r="BH58" i="16" s="1"/>
  <c r="BE4" i="15"/>
  <c r="BH4" i="16" s="1"/>
  <c r="BE12" i="15"/>
  <c r="BH12" i="16" s="1"/>
  <c r="BR22" i="15"/>
  <c r="BN22" i="16" s="1"/>
  <c r="BR113" i="15"/>
  <c r="BR90" i="15"/>
  <c r="BN90" i="16" s="1"/>
  <c r="CE36" i="15"/>
  <c r="BT36" i="16" s="1"/>
  <c r="CE4" i="15"/>
  <c r="BT4" i="16" s="1"/>
  <c r="BR86" i="15"/>
  <c r="CE42" i="15"/>
  <c r="BT42" i="16" s="1"/>
  <c r="CE84" i="15"/>
  <c r="BT84" i="16" s="1"/>
  <c r="CE60" i="15"/>
  <c r="BT60" i="16" s="1"/>
  <c r="CE44" i="15"/>
  <c r="BT44" i="16" s="1"/>
  <c r="CE24" i="15"/>
  <c r="BT24" i="16" s="1"/>
  <c r="CE29" i="15"/>
  <c r="BT29" i="16" s="1"/>
  <c r="CE18" i="15"/>
  <c r="BT18" i="16" s="1"/>
  <c r="CE89" i="15"/>
  <c r="BT89" i="16" s="1"/>
  <c r="BE27" i="15"/>
  <c r="BH27" i="16" s="1"/>
  <c r="BE21" i="15"/>
  <c r="BH21" i="16" s="1"/>
  <c r="BE110" i="15"/>
  <c r="BH110" i="16" s="1"/>
  <c r="BE40" i="15"/>
  <c r="BH40" i="16" s="1"/>
  <c r="BE57" i="15"/>
  <c r="BH57" i="16" s="1"/>
  <c r="BE88" i="15"/>
  <c r="BH88" i="16" s="1"/>
  <c r="BR54" i="15"/>
  <c r="BN54" i="16" s="1"/>
  <c r="BR102" i="15"/>
  <c r="BN102" i="16" s="1"/>
  <c r="BR80" i="15"/>
  <c r="BN80" i="16" s="1"/>
  <c r="BR68" i="15"/>
  <c r="BN68" i="16" s="1"/>
  <c r="BR28" i="15"/>
  <c r="BN28" i="16" s="1"/>
  <c r="BR31" i="15"/>
  <c r="BN31" i="16" s="1"/>
  <c r="BR46" i="15"/>
  <c r="BN46" i="16" s="1"/>
  <c r="BR97" i="15"/>
  <c r="BN97" i="16" s="1"/>
  <c r="CE34" i="15"/>
  <c r="BT34" i="16" s="1"/>
  <c r="CE20" i="15"/>
  <c r="BT20" i="16" s="1"/>
  <c r="CE8" i="15"/>
  <c r="BT8" i="16" s="1"/>
  <c r="CE99" i="15"/>
  <c r="BT99" i="16" s="1"/>
  <c r="CE6" i="15"/>
  <c r="BT6" i="16" s="1"/>
  <c r="CE53" i="15"/>
  <c r="BT53" i="16" s="1"/>
  <c r="BE106" i="15"/>
  <c r="BH106" i="16" s="1"/>
  <c r="BE104" i="15"/>
  <c r="BH104" i="16" s="1"/>
  <c r="BE70" i="15"/>
  <c r="BH70" i="16" s="1"/>
  <c r="BE30" i="15"/>
  <c r="BH30" i="16" s="1"/>
  <c r="BE33" i="15"/>
  <c r="BH33" i="16" s="1"/>
  <c r="BE52" i="15"/>
  <c r="BH52" i="16" s="1"/>
  <c r="BE117" i="15"/>
  <c r="BH117" i="16" s="1"/>
  <c r="BR48" i="15"/>
  <c r="BN48" i="16" s="1"/>
  <c r="BR50" i="15"/>
  <c r="BN50" i="16" s="1"/>
  <c r="BR14" i="15"/>
  <c r="BN14" i="16" s="1"/>
  <c r="BR111" i="15"/>
  <c r="BN111" i="16" s="1"/>
  <c r="BR5" i="15"/>
  <c r="BN5" i="16" s="1"/>
  <c r="BR10" i="15"/>
  <c r="BN10" i="16" s="1"/>
  <c r="BR73" i="15"/>
  <c r="BN73" i="16" s="1"/>
  <c r="CE115" i="15"/>
  <c r="BT115" i="16" s="1"/>
  <c r="CE103" i="15"/>
  <c r="BT103" i="16" s="1"/>
  <c r="CE105" i="15"/>
  <c r="BT105" i="16" s="1"/>
  <c r="CE69" i="15"/>
  <c r="BT69" i="16" s="1"/>
  <c r="CE82" i="15"/>
  <c r="BT82" i="16" s="1"/>
  <c r="CE91" i="15"/>
  <c r="BT91" i="16" s="1"/>
  <c r="CE13" i="15"/>
  <c r="BT13" i="16" s="1"/>
  <c r="CE112" i="15"/>
  <c r="BT112" i="16" s="1"/>
  <c r="BR75" i="15"/>
  <c r="BE89" i="15"/>
  <c r="BH89" i="16" s="1"/>
  <c r="BE44" i="15"/>
  <c r="BH44" i="16" s="1"/>
  <c r="AR62" i="15"/>
  <c r="AR104" i="15"/>
  <c r="BB104" i="16" s="1"/>
  <c r="AR30" i="15"/>
  <c r="AR52" i="15"/>
  <c r="AE48" i="15"/>
  <c r="AV48" i="16" s="1"/>
  <c r="AE14" i="15"/>
  <c r="AV14" i="16" s="1"/>
  <c r="AE5" i="15"/>
  <c r="AV5" i="16" s="1"/>
  <c r="AE86" i="15"/>
  <c r="AV86" i="16" s="1"/>
  <c r="R37" i="15"/>
  <c r="AP37" i="16" s="1"/>
  <c r="R103" i="15"/>
  <c r="AP103" i="16" s="1"/>
  <c r="R119" i="15"/>
  <c r="AP119" i="16" s="1"/>
  <c r="R75" i="15"/>
  <c r="AP75" i="16" s="1"/>
  <c r="R92" i="15"/>
  <c r="AP92" i="16" s="1"/>
  <c r="R101" i="15"/>
  <c r="AP101" i="16" s="1"/>
  <c r="R47" i="15"/>
  <c r="AP47" i="16" s="1"/>
  <c r="R83" i="15"/>
  <c r="AP83" i="16" s="1"/>
  <c r="CE67" i="15"/>
  <c r="BT67" i="16" s="1"/>
  <c r="BR67" i="15"/>
  <c r="BN67" i="16" s="1"/>
  <c r="BR49" i="15"/>
  <c r="BN49" i="16" s="1"/>
  <c r="BE90" i="15"/>
  <c r="BH90" i="16" s="1"/>
  <c r="BE22" i="15"/>
  <c r="BH22" i="16" s="1"/>
  <c r="AR27" i="15"/>
  <c r="AR110" i="15"/>
  <c r="AR57" i="15"/>
  <c r="BB57" i="16" s="1"/>
  <c r="AE54" i="15"/>
  <c r="AV54" i="16" s="1"/>
  <c r="AE80" i="15"/>
  <c r="AV80" i="16" s="1"/>
  <c r="AE28" i="15"/>
  <c r="AV28" i="16" s="1"/>
  <c r="AE91" i="15"/>
  <c r="AV91" i="16" s="1"/>
  <c r="AE89" i="15"/>
  <c r="AV89" i="16" s="1"/>
  <c r="R102" i="15"/>
  <c r="AP102" i="16" s="1"/>
  <c r="R21" i="15"/>
  <c r="AP21" i="16" s="1"/>
  <c r="R110" i="15"/>
  <c r="AP110" i="16" s="1"/>
  <c r="R78" i="15"/>
  <c r="AP78" i="16" s="1"/>
  <c r="R11" i="15"/>
  <c r="R52" i="15"/>
  <c r="AP52" i="16" s="1"/>
  <c r="R91" i="15"/>
  <c r="AP91" i="16" s="1"/>
  <c r="R63" i="15"/>
  <c r="AP63" i="16" s="1"/>
  <c r="AE69" i="15"/>
  <c r="AV69" i="16" s="1"/>
  <c r="BE61" i="15"/>
  <c r="BH61" i="16" s="1"/>
  <c r="BR38" i="15"/>
  <c r="R34" i="15"/>
  <c r="AP34" i="16" s="1"/>
  <c r="AE70" i="15"/>
  <c r="AV70" i="16" s="1"/>
  <c r="AR5" i="15"/>
  <c r="BB5" i="16" s="1"/>
  <c r="AR43" i="15"/>
  <c r="BB43" i="16" s="1"/>
  <c r="R104" i="15"/>
  <c r="AP104" i="16" s="1"/>
  <c r="AE65" i="15"/>
  <c r="AV65" i="16" s="1"/>
  <c r="AR73" i="15"/>
  <c r="BE17" i="15"/>
  <c r="BH17" i="16" s="1"/>
  <c r="BR116" i="15"/>
  <c r="R65" i="15"/>
  <c r="AP65" i="16" s="1"/>
  <c r="R111" i="15"/>
  <c r="AP111" i="16" s="1"/>
  <c r="R73" i="15"/>
  <c r="AP73" i="16" s="1"/>
  <c r="AE100" i="15"/>
  <c r="AV100" i="16" s="1"/>
  <c r="AE61" i="15"/>
  <c r="AV61" i="16" s="1"/>
  <c r="AR101" i="15"/>
  <c r="BE62" i="15"/>
  <c r="BH62" i="16" s="1"/>
  <c r="BE101" i="15"/>
  <c r="BH101" i="16" s="1"/>
  <c r="BR66" i="15"/>
  <c r="CE71" i="15"/>
  <c r="BT71" i="16" s="1"/>
  <c r="AE94" i="15"/>
  <c r="AV94" i="16" s="1"/>
  <c r="AR64" i="15"/>
  <c r="BB64" i="16" s="1"/>
  <c r="BE64" i="15"/>
  <c r="BH64" i="16" s="1"/>
  <c r="BR74" i="15"/>
  <c r="BN74" i="16" s="1"/>
  <c r="CE116" i="15"/>
  <c r="BT116" i="16" s="1"/>
  <c r="BR12" i="15"/>
  <c r="BN12" i="16" s="1"/>
  <c r="BR58" i="15"/>
  <c r="BN58" i="16" s="1"/>
  <c r="BE39" i="15"/>
  <c r="BH39" i="16" s="1"/>
  <c r="AR31" i="15"/>
  <c r="BB31" i="16" s="1"/>
  <c r="AR97" i="15"/>
  <c r="BB97" i="16" s="1"/>
  <c r="AE20" i="15"/>
  <c r="AV20" i="16" s="1"/>
  <c r="AE79" i="15"/>
  <c r="AV79" i="16" s="1"/>
  <c r="R112" i="15"/>
  <c r="AP112" i="16" s="1"/>
  <c r="R32" i="15"/>
  <c r="AP32" i="16" s="1"/>
  <c r="R39" i="15"/>
  <c r="AP39" i="16" s="1"/>
  <c r="R72" i="15"/>
  <c r="AP72" i="16" s="1"/>
  <c r="AE24" i="15"/>
  <c r="AV24" i="16" s="1"/>
  <c r="AE44" i="15"/>
  <c r="AV44" i="16" s="1"/>
  <c r="AE60" i="15"/>
  <c r="AV60" i="16" s="1"/>
  <c r="AE42" i="15"/>
  <c r="AV42" i="16" s="1"/>
  <c r="AR38" i="15"/>
  <c r="BB38" i="16" s="1"/>
  <c r="AR98" i="15"/>
  <c r="AR118" i="15"/>
  <c r="BB118" i="16" s="1"/>
  <c r="AR23" i="15"/>
  <c r="BB23" i="16" s="1"/>
  <c r="BE26" i="15"/>
  <c r="BH26" i="16" s="1"/>
  <c r="BE47" i="15"/>
  <c r="BH47" i="16" s="1"/>
  <c r="BR77" i="15"/>
  <c r="BR79" i="15"/>
  <c r="BN79" i="16" s="1"/>
  <c r="CE93" i="15"/>
  <c r="BT93" i="16" s="1"/>
  <c r="R55" i="15"/>
  <c r="AP55" i="16" s="1"/>
  <c r="AR16" i="15"/>
  <c r="BR112" i="15"/>
  <c r="BN112" i="16" s="1"/>
  <c r="BR32" i="15"/>
  <c r="BN32" i="16" s="1"/>
  <c r="CE16" i="15"/>
  <c r="BT16" i="16" s="1"/>
  <c r="BR89" i="15"/>
  <c r="BN89" i="16" s="1"/>
  <c r="CE109" i="15"/>
  <c r="BT109" i="16" s="1"/>
  <c r="CE119" i="15"/>
  <c r="BT119" i="16" s="1"/>
  <c r="CE92" i="15"/>
  <c r="BT92" i="16" s="1"/>
  <c r="CE47" i="15"/>
  <c r="BT47" i="16" s="1"/>
  <c r="BE73" i="15"/>
  <c r="BH73" i="16" s="1"/>
  <c r="CE35" i="15"/>
  <c r="BT35" i="16" s="1"/>
  <c r="CE51" i="15"/>
  <c r="BT51" i="16" s="1"/>
  <c r="CE32" i="15"/>
  <c r="BT32" i="16" s="1"/>
  <c r="AR103" i="15"/>
  <c r="BR59" i="15"/>
  <c r="AR53" i="15"/>
  <c r="CE74" i="15"/>
  <c r="BT74" i="16" s="1"/>
  <c r="BR25" i="15"/>
  <c r="BE37" i="15"/>
  <c r="BH37" i="16" s="1"/>
  <c r="AR45" i="15"/>
  <c r="BB45" i="16" s="1"/>
  <c r="AR83" i="15"/>
  <c r="AE37" i="15"/>
  <c r="AV37" i="16" s="1"/>
  <c r="AE40" i="15"/>
  <c r="AV40" i="16" s="1"/>
  <c r="AE117" i="15"/>
  <c r="AV117" i="16" s="1"/>
  <c r="R23" i="15"/>
  <c r="AP23" i="16" s="1"/>
  <c r="R59" i="15"/>
  <c r="AP59" i="16" s="1"/>
  <c r="R67" i="15"/>
  <c r="AP67" i="16" s="1"/>
  <c r="AE15" i="15"/>
  <c r="AV15" i="16" s="1"/>
  <c r="CE100" i="15"/>
  <c r="BT100" i="16" s="1"/>
  <c r="BE74" i="15"/>
  <c r="BH74" i="16" s="1"/>
  <c r="AR28" i="15"/>
  <c r="BB28" i="16" s="1"/>
  <c r="AE17" i="15"/>
  <c r="AV17" i="16" s="1"/>
  <c r="AE77" i="15"/>
  <c r="AV77" i="16" s="1"/>
  <c r="AR92" i="15"/>
  <c r="BB92" i="16" s="1"/>
  <c r="AR109" i="15"/>
  <c r="BB109" i="16" s="1"/>
  <c r="BR63" i="15"/>
  <c r="BN63" i="16" s="1"/>
  <c r="BR57" i="15"/>
  <c r="BN57" i="16" s="1"/>
  <c r="CE102" i="15"/>
  <c r="BT102" i="16" s="1"/>
  <c r="CE28" i="15"/>
  <c r="BT28" i="16" s="1"/>
  <c r="CE46" i="15"/>
  <c r="BT46" i="16" s="1"/>
  <c r="BE9" i="15"/>
  <c r="BH9" i="16" s="1"/>
  <c r="BE65" i="15"/>
  <c r="BH65" i="16" s="1"/>
  <c r="BE96" i="15"/>
  <c r="BH96" i="16" s="1"/>
  <c r="BR62" i="15"/>
  <c r="BN62" i="16" s="1"/>
  <c r="BR104" i="15"/>
  <c r="BN104" i="16" s="1"/>
  <c r="BR30" i="15"/>
  <c r="BN30" i="16" s="1"/>
  <c r="BR33" i="15"/>
  <c r="BN33" i="16" s="1"/>
  <c r="BR52" i="15"/>
  <c r="BN52" i="16" s="1"/>
  <c r="BR117" i="15"/>
  <c r="BN117" i="16" s="1"/>
  <c r="CE10" i="15"/>
  <c r="BT10" i="16" s="1"/>
  <c r="CE73" i="15"/>
  <c r="BT73" i="16" s="1"/>
  <c r="BR119" i="15"/>
  <c r="AR82" i="15"/>
  <c r="BB82" i="16" s="1"/>
  <c r="AE11" i="15"/>
  <c r="AV11" i="16" s="1"/>
  <c r="R115" i="15"/>
  <c r="AP115" i="16" s="1"/>
  <c r="R60" i="15"/>
  <c r="AP60" i="16" s="1"/>
  <c r="R44" i="15"/>
  <c r="AP44" i="16" s="1"/>
  <c r="R29" i="15"/>
  <c r="AP29" i="16" s="1"/>
  <c r="R46" i="15"/>
  <c r="AP46" i="16" s="1"/>
  <c r="BR64" i="15"/>
  <c r="BN64" i="16" s="1"/>
  <c r="BR55" i="15"/>
  <c r="BN55" i="16" s="1"/>
  <c r="BE54" i="15"/>
  <c r="BH54" i="16" s="1"/>
  <c r="AR20" i="15"/>
  <c r="BB20" i="16" s="1"/>
  <c r="AR6" i="15"/>
  <c r="BB6" i="16" s="1"/>
  <c r="AE95" i="15"/>
  <c r="AV95" i="16" s="1"/>
  <c r="R81" i="15"/>
  <c r="AP81" i="16" s="1"/>
  <c r="R99" i="15"/>
  <c r="AP99" i="16" s="1"/>
  <c r="R100" i="15"/>
  <c r="AP100" i="16" s="1"/>
  <c r="AE97" i="15"/>
  <c r="AV97" i="16" s="1"/>
  <c r="AE104" i="15"/>
  <c r="AV104" i="16" s="1"/>
  <c r="BR41" i="15"/>
  <c r="BN41" i="16" s="1"/>
  <c r="R106" i="15"/>
  <c r="AP106" i="16" s="1"/>
  <c r="AR65" i="15"/>
  <c r="BB65" i="16" s="1"/>
  <c r="BE7" i="15"/>
  <c r="BH7" i="16" s="1"/>
  <c r="CE39" i="15"/>
  <c r="BT39" i="16" s="1"/>
  <c r="R96" i="15"/>
  <c r="AP96" i="16" s="1"/>
  <c r="R10" i="15"/>
  <c r="AP10" i="16" s="1"/>
  <c r="AR80" i="15"/>
  <c r="BB80" i="16" s="1"/>
  <c r="AE8" i="15"/>
  <c r="AV8" i="16" s="1"/>
  <c r="R114" i="15"/>
  <c r="AP114" i="16" s="1"/>
  <c r="R90" i="15"/>
  <c r="AP90" i="16" s="1"/>
  <c r="AR26" i="15"/>
  <c r="BB26" i="16" s="1"/>
  <c r="R58" i="15"/>
  <c r="AP58" i="16" s="1"/>
  <c r="AE74" i="15"/>
  <c r="AV74" i="16" s="1"/>
  <c r="AR15" i="15"/>
  <c r="BB15" i="16" s="1"/>
  <c r="AR49" i="15"/>
  <c r="BB49" i="16" s="1"/>
  <c r="BE55" i="15"/>
  <c r="BH55" i="16" s="1"/>
  <c r="BR39" i="15"/>
  <c r="BN39" i="16" s="1"/>
  <c r="BR7" i="15"/>
  <c r="BN7" i="16" s="1"/>
  <c r="CE23" i="15"/>
  <c r="BT23" i="16" s="1"/>
  <c r="CE38" i="15"/>
  <c r="BT38" i="16" s="1"/>
  <c r="CE86" i="15"/>
  <c r="BT86" i="16" s="1"/>
  <c r="BE95" i="15"/>
  <c r="BH95" i="16" s="1"/>
  <c r="BE81" i="15"/>
  <c r="BH81" i="16" s="1"/>
  <c r="BE78" i="15"/>
  <c r="BH78" i="16" s="1"/>
  <c r="BE11" i="15"/>
  <c r="BH11" i="16" s="1"/>
  <c r="BR37" i="15"/>
  <c r="BN37" i="16" s="1"/>
  <c r="BR21" i="15"/>
  <c r="BN21" i="16" s="1"/>
  <c r="BE112" i="15"/>
  <c r="BH112" i="16" s="1"/>
  <c r="R16" i="15"/>
  <c r="AP16" i="16" s="1"/>
  <c r="R25" i="15"/>
  <c r="AP25" i="16" s="1"/>
  <c r="R12" i="15"/>
  <c r="AP12" i="16" s="1"/>
  <c r="AE118" i="15"/>
  <c r="AV118" i="16" s="1"/>
  <c r="AE23" i="15"/>
  <c r="AV23" i="16" s="1"/>
  <c r="AE114" i="15"/>
  <c r="AV114" i="16" s="1"/>
  <c r="AR7" i="15"/>
  <c r="AR79" i="15"/>
  <c r="BB79" i="16" s="1"/>
  <c r="AR66" i="15"/>
  <c r="AR77" i="15"/>
  <c r="BB77" i="16" s="1"/>
  <c r="AR63" i="15"/>
  <c r="BE43" i="15"/>
  <c r="BH43" i="16" s="1"/>
  <c r="R22" i="15"/>
  <c r="AP22" i="16" s="1"/>
  <c r="AE87" i="15"/>
  <c r="AV87" i="16" s="1"/>
  <c r="AE25" i="15"/>
  <c r="AV25" i="16" s="1"/>
  <c r="AR72" i="15"/>
  <c r="AR94" i="15"/>
  <c r="BB94" i="16" s="1"/>
  <c r="BR107" i="15"/>
  <c r="BN107" i="16" s="1"/>
  <c r="BR47" i="15"/>
  <c r="BN47" i="16" s="1"/>
  <c r="CE63" i="15"/>
  <c r="BT63" i="16" s="1"/>
  <c r="CE77" i="15"/>
  <c r="BT77" i="16" s="1"/>
  <c r="CE17" i="15"/>
  <c r="BT17" i="16" s="1"/>
  <c r="CE66" i="15"/>
  <c r="BT66" i="16" s="1"/>
  <c r="CE79" i="15"/>
  <c r="BT79" i="16" s="1"/>
  <c r="CE7" i="15"/>
  <c r="BT7" i="16" s="1"/>
  <c r="BE115" i="15"/>
  <c r="BH115" i="16" s="1"/>
  <c r="BE103" i="15"/>
  <c r="BH103" i="16" s="1"/>
  <c r="BE91" i="15"/>
  <c r="BH91" i="16" s="1"/>
  <c r="BE13" i="15"/>
  <c r="BR43" i="15"/>
  <c r="BN43" i="16" s="1"/>
  <c r="BR35" i="15"/>
  <c r="BR51" i="15"/>
  <c r="BR56" i="15"/>
  <c r="BR65" i="15"/>
  <c r="BN65" i="16" s="1"/>
  <c r="BR96" i="15"/>
  <c r="BN96" i="16" s="1"/>
  <c r="CE62" i="15"/>
  <c r="BT62" i="16" s="1"/>
  <c r="CE106" i="15"/>
  <c r="BT106" i="16" s="1"/>
  <c r="CE70" i="15"/>
  <c r="BT70" i="16" s="1"/>
  <c r="CE30" i="15"/>
  <c r="BT30" i="16" s="1"/>
  <c r="CE33" i="15"/>
  <c r="BT33" i="16" s="1"/>
  <c r="CE52" i="15"/>
  <c r="BT52" i="16" s="1"/>
  <c r="CE117" i="15"/>
  <c r="BT117" i="16" s="1"/>
  <c r="BR101" i="15"/>
  <c r="BN101" i="16" s="1"/>
  <c r="BR109" i="15"/>
  <c r="BE84" i="15"/>
  <c r="BH84" i="16" s="1"/>
  <c r="R84" i="15"/>
  <c r="AP84" i="16" s="1"/>
  <c r="R118" i="15"/>
  <c r="AP118" i="16" s="1"/>
  <c r="R98" i="15"/>
  <c r="AP98" i="16" s="1"/>
  <c r="R38" i="15"/>
  <c r="AP38" i="16" s="1"/>
  <c r="R41" i="15"/>
  <c r="AP41" i="16" s="1"/>
  <c r="R86" i="15"/>
  <c r="AP86" i="16" s="1"/>
  <c r="CE49" i="15"/>
  <c r="BT49" i="16" s="1"/>
  <c r="BR15" i="15"/>
  <c r="BN15" i="16" s="1"/>
  <c r="AR88" i="15"/>
  <c r="AE102" i="15"/>
  <c r="R109" i="15"/>
  <c r="AP109" i="16" s="1"/>
  <c r="R57" i="15"/>
  <c r="AP57" i="16" s="1"/>
  <c r="CE72" i="15"/>
  <c r="BT72" i="16" s="1"/>
  <c r="BR114" i="15"/>
  <c r="BN114" i="16" s="1"/>
  <c r="BE79" i="15"/>
  <c r="AE105" i="15"/>
  <c r="AV105" i="16" s="1"/>
  <c r="AR48" i="15"/>
  <c r="BB48" i="16" s="1"/>
  <c r="BR23" i="15"/>
  <c r="BN23" i="16" s="1"/>
  <c r="R82" i="15"/>
  <c r="AP82" i="16" s="1"/>
  <c r="R69" i="15"/>
  <c r="AP69" i="16" s="1"/>
  <c r="R56" i="15"/>
  <c r="AP56" i="16" s="1"/>
  <c r="R49" i="15"/>
  <c r="AP49" i="16" s="1"/>
  <c r="AE93" i="15"/>
  <c r="AV93" i="16" s="1"/>
  <c r="AR102" i="15"/>
  <c r="AE99" i="15"/>
  <c r="AV99" i="16" s="1"/>
  <c r="R74" i="15"/>
  <c r="AP74" i="16" s="1"/>
  <c r="AR68" i="15"/>
  <c r="AE53" i="15"/>
  <c r="AV53" i="16" s="1"/>
  <c r="BE119" i="15"/>
  <c r="BE69" i="15"/>
  <c r="BN69" i="16" s="1"/>
  <c r="R53" i="15"/>
  <c r="AP53" i="16" s="1"/>
  <c r="R48" i="15"/>
  <c r="AP48" i="16" s="1"/>
  <c r="BE108" i="15"/>
  <c r="CA100" i="16"/>
  <c r="CA27" i="16"/>
  <c r="CA97" i="16"/>
  <c r="CA44" i="16"/>
  <c r="CA59" i="16"/>
  <c r="CA73" i="16"/>
  <c r="CA66" i="16"/>
  <c r="CA23" i="16"/>
  <c r="CA68" i="16"/>
  <c r="CA78" i="16"/>
  <c r="CA74" i="16"/>
  <c r="CA38" i="16"/>
  <c r="R64" i="15"/>
  <c r="AP64" i="16" s="1"/>
  <c r="CA53" i="16"/>
  <c r="CA110" i="16"/>
  <c r="CA119" i="16"/>
  <c r="CA32" i="16"/>
  <c r="CA42" i="16"/>
  <c r="CA90" i="16"/>
  <c r="CA7" i="16"/>
  <c r="CA70" i="16"/>
  <c r="CA35" i="16"/>
  <c r="CA113" i="16"/>
  <c r="CA98" i="16"/>
  <c r="CA105" i="16"/>
  <c r="CA51" i="16"/>
  <c r="CA92" i="16"/>
  <c r="CA81" i="16"/>
  <c r="CA64" i="16"/>
  <c r="CA82" i="16"/>
  <c r="CA47" i="16"/>
  <c r="CA28" i="16"/>
  <c r="CA21" i="16"/>
  <c r="CA107" i="16"/>
  <c r="CA36" i="16"/>
  <c r="CA30" i="16"/>
  <c r="CA16" i="16"/>
  <c r="CA89" i="16"/>
  <c r="CA85" i="16"/>
  <c r="CA4" i="16"/>
  <c r="CA117" i="16"/>
  <c r="CA54" i="16"/>
  <c r="CA94" i="16"/>
  <c r="CA103" i="16"/>
  <c r="CA56" i="16"/>
  <c r="CA114" i="16"/>
  <c r="CA40" i="16"/>
  <c r="CA8" i="16"/>
  <c r="CA77" i="16"/>
  <c r="CA49" i="16"/>
  <c r="CA24" i="16"/>
  <c r="CA87" i="16"/>
  <c r="CA61" i="16"/>
  <c r="CA13" i="16"/>
  <c r="CA14" i="16"/>
  <c r="CA109" i="16"/>
  <c r="CA19" i="16"/>
  <c r="CA62" i="16"/>
  <c r="CA11" i="16"/>
  <c r="BB51" i="16"/>
  <c r="BH42" i="16"/>
  <c r="BB10" i="16"/>
  <c r="R88" i="15"/>
  <c r="AP88" i="16" s="1"/>
  <c r="AE32" i="15"/>
  <c r="BE109" i="15"/>
  <c r="R76" i="15"/>
  <c r="AP76" i="16" s="1"/>
  <c r="AE47" i="15"/>
  <c r="CE5" i="15"/>
  <c r="R113" i="15"/>
  <c r="AP113" i="16" s="1"/>
  <c r="CE61" i="15"/>
  <c r="BT61" i="16" s="1"/>
  <c r="AR111" i="15"/>
  <c r="AE39" i="15"/>
  <c r="CE31" i="15"/>
  <c r="BT31" i="16" s="1"/>
  <c r="BE45" i="15"/>
  <c r="CE41" i="15"/>
  <c r="BT41" i="16" s="1"/>
  <c r="CE50" i="15"/>
  <c r="BT50" i="16" s="1"/>
  <c r="AE63" i="15"/>
  <c r="R89" i="15"/>
  <c r="AP89" i="16" s="1"/>
  <c r="AR67" i="15"/>
  <c r="AE81" i="15"/>
  <c r="BE71" i="15"/>
  <c r="BR70" i="15"/>
  <c r="BN70" i="16" s="1"/>
  <c r="CE48" i="15"/>
  <c r="BT48" i="16" s="1"/>
  <c r="BR40" i="15"/>
  <c r="BN40" i="16" s="1"/>
  <c r="BR36" i="15"/>
  <c r="BN36" i="16" s="1"/>
  <c r="AR116" i="15"/>
  <c r="BB116" i="16" s="1"/>
  <c r="AR105" i="15"/>
  <c r="BB105" i="16" s="1"/>
  <c r="CE114" i="15"/>
  <c r="BT114" i="16" s="1"/>
  <c r="CE118" i="15"/>
  <c r="BT118" i="16" s="1"/>
  <c r="CE94" i="15"/>
  <c r="BT94" i="16" s="1"/>
  <c r="AR115" i="15"/>
  <c r="AR13" i="15"/>
  <c r="BE56" i="15"/>
  <c r="BE51" i="15"/>
  <c r="AE18" i="15"/>
  <c r="BR4" i="15"/>
  <c r="BN4" i="16" s="1"/>
  <c r="R93" i="15"/>
  <c r="AP93" i="16" s="1"/>
  <c r="CE54" i="15"/>
  <c r="BT54" i="16" s="1"/>
  <c r="BR110" i="15"/>
  <c r="BN110" i="16" s="1"/>
  <c r="AR46" i="15"/>
  <c r="BE116" i="15"/>
  <c r="AE36" i="15"/>
  <c r="R71" i="15"/>
  <c r="AP71" i="16" s="1"/>
  <c r="R70" i="15"/>
  <c r="AP70" i="16" s="1"/>
  <c r="BR61" i="15"/>
  <c r="BN61" i="16" s="1"/>
  <c r="AE108" i="15"/>
  <c r="CE25" i="15"/>
  <c r="BT25" i="16" s="1"/>
  <c r="BE18" i="15"/>
  <c r="BE60" i="15"/>
  <c r="R35" i="15"/>
  <c r="AP35" i="16" s="1"/>
  <c r="BE66" i="15"/>
  <c r="CE111" i="15"/>
  <c r="BT111" i="16" s="1"/>
  <c r="AE41" i="15"/>
  <c r="R18" i="15"/>
  <c r="AP18" i="16" s="1"/>
  <c r="CE76" i="15"/>
  <c r="BT76" i="16" s="1"/>
  <c r="BE59" i="15"/>
  <c r="CE97" i="15"/>
  <c r="BT97" i="16" s="1"/>
  <c r="CE68" i="15"/>
  <c r="BT68" i="16" s="1"/>
  <c r="BR88" i="15"/>
  <c r="BN88" i="16" s="1"/>
  <c r="BE83" i="15"/>
  <c r="BE85" i="15"/>
  <c r="AR99" i="15"/>
  <c r="BB99" i="16" s="1"/>
  <c r="AE78" i="15"/>
  <c r="R54" i="15"/>
  <c r="AP54" i="16" s="1"/>
  <c r="BR87" i="15"/>
  <c r="BR108" i="15"/>
  <c r="AR55" i="15"/>
  <c r="BB55" i="16" s="1"/>
  <c r="R19" i="15"/>
  <c r="AP19" i="16" s="1"/>
  <c r="CE98" i="15"/>
  <c r="BT98" i="16" s="1"/>
  <c r="AE30" i="15"/>
  <c r="BE75" i="15"/>
  <c r="AE103" i="15"/>
  <c r="BE77" i="15"/>
  <c r="AR119" i="15"/>
  <c r="AR75" i="15"/>
  <c r="BB75" i="16" s="1"/>
  <c r="CE14" i="15"/>
  <c r="BT14" i="16" s="1"/>
  <c r="BR106" i="15"/>
  <c r="BN106" i="16" s="1"/>
  <c r="BE35" i="15"/>
  <c r="AR47" i="15"/>
  <c r="AE66" i="15"/>
  <c r="R24" i="15"/>
  <c r="R117" i="15"/>
  <c r="AP117" i="16" s="1"/>
  <c r="CE15" i="15"/>
  <c r="BT15" i="16" s="1"/>
  <c r="AR59" i="15"/>
  <c r="BB59" i="16" s="1"/>
  <c r="AE112" i="15"/>
  <c r="CE80" i="15"/>
  <c r="BT80" i="16" s="1"/>
  <c r="BR27" i="15"/>
  <c r="BN27" i="16" s="1"/>
  <c r="AR54" i="15"/>
  <c r="BB54" i="16" s="1"/>
  <c r="AE34" i="15"/>
  <c r="R85" i="15"/>
  <c r="AP85" i="16" s="1"/>
  <c r="AR50" i="15"/>
  <c r="AE35" i="15"/>
  <c r="AE9" i="15"/>
  <c r="AR40" i="15"/>
  <c r="BB40" i="16" s="1"/>
  <c r="CE104" i="15"/>
  <c r="BE82" i="15"/>
  <c r="AR17" i="15"/>
  <c r="AR74" i="15"/>
  <c r="AE83" i="15"/>
  <c r="BR9" i="15"/>
  <c r="BN9" i="16" s="1"/>
  <c r="BE105" i="15"/>
  <c r="BR93" i="15"/>
  <c r="BN93" i="16" s="1"/>
  <c r="AR39" i="15"/>
  <c r="AE58" i="15"/>
  <c r="BE72" i="15"/>
  <c r="CE55" i="15"/>
  <c r="BT55" i="16" s="1"/>
  <c r="AR78" i="15"/>
  <c r="BE38" i="15"/>
  <c r="BR44" i="15"/>
  <c r="CE22" i="15"/>
  <c r="BT22" i="16" s="1"/>
  <c r="AE16" i="15"/>
  <c r="AR36" i="15"/>
  <c r="AR108" i="15"/>
  <c r="BE16" i="15"/>
  <c r="BE34" i="15"/>
  <c r="BE99" i="15"/>
  <c r="BE53" i="15"/>
  <c r="BR81" i="15"/>
  <c r="BN81" i="16" s="1"/>
  <c r="BR11" i="15"/>
  <c r="BN11" i="16" s="1"/>
  <c r="CE110" i="15"/>
  <c r="BT110" i="16" s="1"/>
  <c r="CE88" i="15"/>
  <c r="BT88" i="16" s="1"/>
  <c r="AR106" i="15"/>
  <c r="BB106" i="16" s="1"/>
  <c r="AR117" i="15"/>
  <c r="BB117" i="16" s="1"/>
  <c r="AE111" i="15"/>
  <c r="R45" i="15"/>
  <c r="AP45" i="16" s="1"/>
  <c r="AE88" i="15"/>
  <c r="R43" i="15"/>
  <c r="R28" i="15"/>
  <c r="R14" i="15"/>
  <c r="AP14" i="16" s="1"/>
  <c r="R9" i="15"/>
  <c r="AP9" i="16" s="1"/>
  <c r="CE58" i="15"/>
  <c r="BT58" i="16" s="1"/>
  <c r="CE108" i="15"/>
  <c r="BT108" i="16" s="1"/>
  <c r="AE115" i="15"/>
  <c r="R62" i="15"/>
  <c r="AP62" i="16" s="1"/>
  <c r="AR81" i="15"/>
  <c r="AE27" i="15"/>
  <c r="AE110" i="15"/>
  <c r="R95" i="15"/>
  <c r="AP95" i="16" s="1"/>
  <c r="R4" i="15"/>
  <c r="AP4" i="16" s="1"/>
  <c r="BE118" i="15"/>
  <c r="BR84" i="15"/>
  <c r="BN84" i="16" s="1"/>
  <c r="CE90" i="15"/>
  <c r="BT90" i="16" s="1"/>
  <c r="AE4" i="15"/>
  <c r="AE76" i="15"/>
  <c r="AR32" i="15"/>
  <c r="AR112" i="15"/>
  <c r="BE25" i="15"/>
  <c r="CE12" i="15"/>
  <c r="BT12" i="16" s="1"/>
  <c r="BE20" i="15"/>
  <c r="BE100" i="15"/>
  <c r="BR95" i="15"/>
  <c r="BN95" i="16" s="1"/>
  <c r="BR45" i="15"/>
  <c r="BR83" i="15"/>
  <c r="CE27" i="15"/>
  <c r="BT27" i="16" s="1"/>
  <c r="CE40" i="15"/>
  <c r="BT40" i="16" s="1"/>
  <c r="AR70" i="15"/>
  <c r="BB70" i="16" s="1"/>
  <c r="AE50" i="15"/>
  <c r="BE113" i="15"/>
  <c r="AR61" i="15"/>
  <c r="BB61" i="16" s="1"/>
  <c r="AR37" i="15"/>
  <c r="BB37" i="16" s="1"/>
  <c r="R8" i="15"/>
  <c r="AP8" i="16" s="1"/>
  <c r="BR71" i="15"/>
  <c r="AR14" i="15"/>
  <c r="BB14" i="16" s="1"/>
  <c r="AE62" i="15"/>
  <c r="AE73" i="15"/>
  <c r="BR16" i="15"/>
  <c r="AR95" i="15"/>
  <c r="BB95" i="16" s="1"/>
  <c r="AR11" i="15"/>
  <c r="BB11" i="16" s="1"/>
  <c r="R50" i="15"/>
  <c r="AP50" i="16" s="1"/>
  <c r="BE86" i="15"/>
  <c r="BR29" i="15"/>
  <c r="R107" i="15"/>
  <c r="AE12" i="15"/>
  <c r="BE87" i="15"/>
  <c r="BE8" i="15"/>
  <c r="BE6" i="15"/>
  <c r="BR85" i="15"/>
  <c r="BR78" i="15"/>
  <c r="BN78" i="16" s="1"/>
  <c r="CE37" i="15"/>
  <c r="BT37" i="16" s="1"/>
  <c r="CE21" i="15"/>
  <c r="BT21" i="16" s="1"/>
  <c r="CE57" i="15"/>
  <c r="AR33" i="15"/>
  <c r="BE19" i="15"/>
  <c r="AE98" i="15"/>
  <c r="AE29" i="15"/>
  <c r="AE101" i="15"/>
  <c r="AE7" i="15"/>
  <c r="AR21" i="15"/>
  <c r="BB21" i="16" s="1"/>
  <c r="AE68" i="15"/>
  <c r="AE46" i="15"/>
  <c r="BE29" i="15"/>
  <c r="AR56" i="15"/>
  <c r="BB56" i="16" s="1"/>
  <c r="AE33" i="15"/>
  <c r="R30" i="15"/>
  <c r="AP30" i="16" s="1"/>
  <c r="BE76" i="15"/>
  <c r="AE52" i="15"/>
  <c r="CE59" i="15"/>
  <c r="BT59" i="16" s="1"/>
  <c r="AE72" i="15"/>
  <c r="BN13" i="16" l="1"/>
  <c r="AP11" i="16"/>
  <c r="BZ11" i="16" s="1"/>
  <c r="CD59" i="15"/>
  <c r="BS59" i="16" s="1"/>
  <c r="BW59" i="16" s="1"/>
  <c r="Q32" i="15"/>
  <c r="Q113" i="15"/>
  <c r="BD47" i="15"/>
  <c r="BG47" i="16" s="1"/>
  <c r="BK47" i="16" s="1"/>
  <c r="Q74" i="15"/>
  <c r="Q66" i="15"/>
  <c r="BD114" i="15"/>
  <c r="BG114" i="16" s="1"/>
  <c r="BK114" i="16" s="1"/>
  <c r="CD47" i="15"/>
  <c r="BS47" i="16" s="1"/>
  <c r="BW47" i="16" s="1"/>
  <c r="Q68" i="15"/>
  <c r="Q7" i="15"/>
  <c r="Q42" i="15"/>
  <c r="Q77" i="15"/>
  <c r="U77" i="15" s="1"/>
  <c r="Q47" i="15"/>
  <c r="Q92" i="15"/>
  <c r="Q103" i="15"/>
  <c r="Q59" i="15"/>
  <c r="Q23" i="15"/>
  <c r="Q110" i="15"/>
  <c r="Q73" i="15"/>
  <c r="Q11" i="15"/>
  <c r="Q13" i="15"/>
  <c r="BB67" i="16"/>
  <c r="Q89" i="15"/>
  <c r="BN119" i="16"/>
  <c r="Q117" i="15"/>
  <c r="Q21" i="15"/>
  <c r="BH119" i="16"/>
  <c r="AQ113" i="15"/>
  <c r="AU113" i="15" s="1"/>
  <c r="BQ44" i="15"/>
  <c r="BU44" i="15" s="1"/>
  <c r="AQ81" i="15"/>
  <c r="AU81" i="15" s="1"/>
  <c r="BB13" i="16"/>
  <c r="BB74" i="16"/>
  <c r="BH79" i="16"/>
  <c r="AD105" i="15"/>
  <c r="AH105" i="15" s="1"/>
  <c r="Q62" i="15"/>
  <c r="BN44" i="16"/>
  <c r="BB17" i="16"/>
  <c r="AD98" i="15"/>
  <c r="AU98" i="16" s="1"/>
  <c r="AY98" i="16" s="1"/>
  <c r="BQ98" i="15"/>
  <c r="BB119" i="16"/>
  <c r="BN108" i="16"/>
  <c r="Q30" i="15"/>
  <c r="Q8" i="15"/>
  <c r="BB102" i="16"/>
  <c r="BQ70" i="15"/>
  <c r="BU70" i="15" s="1"/>
  <c r="AD70" i="15"/>
  <c r="AD44" i="15"/>
  <c r="AV102" i="16"/>
  <c r="BH13" i="16"/>
  <c r="AD14" i="15"/>
  <c r="BQ14" i="15"/>
  <c r="AD119" i="15"/>
  <c r="BB93" i="16"/>
  <c r="BH69" i="16"/>
  <c r="AQ8" i="15"/>
  <c r="AU8" i="15" s="1"/>
  <c r="Q35" i="15"/>
  <c r="U35" i="15" s="1"/>
  <c r="BH108" i="16"/>
  <c r="Q81" i="15"/>
  <c r="U81" i="15" s="1"/>
  <c r="BB53" i="16"/>
  <c r="BZ26" i="16"/>
  <c r="BZ91" i="16"/>
  <c r="BZ42" i="16"/>
  <c r="BZ97" i="16"/>
  <c r="Q114" i="15"/>
  <c r="BZ10" i="16"/>
  <c r="BZ96" i="16"/>
  <c r="BZ114" i="16"/>
  <c r="BB12" i="16"/>
  <c r="AV12" i="16"/>
  <c r="AV62" i="16"/>
  <c r="BB62" i="16"/>
  <c r="AV72" i="16"/>
  <c r="BB72" i="16"/>
  <c r="AV46" i="16"/>
  <c r="BB46" i="16"/>
  <c r="BN19" i="16"/>
  <c r="BH19" i="16"/>
  <c r="BT57" i="16"/>
  <c r="BN8" i="16"/>
  <c r="BH8" i="16"/>
  <c r="BN113" i="16"/>
  <c r="BH113" i="16"/>
  <c r="BN100" i="16"/>
  <c r="BH100" i="16"/>
  <c r="AV76" i="16"/>
  <c r="BB76" i="16"/>
  <c r="AV27" i="16"/>
  <c r="BB27" i="16"/>
  <c r="BZ14" i="16"/>
  <c r="AP43" i="16"/>
  <c r="BN53" i="16"/>
  <c r="BH53" i="16"/>
  <c r="BN34" i="16"/>
  <c r="BH34" i="16"/>
  <c r="BB58" i="16"/>
  <c r="AV58" i="16"/>
  <c r="BT104" i="16"/>
  <c r="BB35" i="16"/>
  <c r="AV35" i="16"/>
  <c r="BB112" i="16"/>
  <c r="AV112" i="16"/>
  <c r="AP24" i="16"/>
  <c r="BN35" i="16"/>
  <c r="BH35" i="16"/>
  <c r="BB103" i="16"/>
  <c r="AV103" i="16"/>
  <c r="BB30" i="16"/>
  <c r="AV30" i="16"/>
  <c r="BH51" i="16"/>
  <c r="BN51" i="16"/>
  <c r="BH71" i="16"/>
  <c r="BN71" i="16"/>
  <c r="BZ89" i="16"/>
  <c r="BB47" i="16"/>
  <c r="AV47" i="16"/>
  <c r="BZ90" i="16"/>
  <c r="BN76" i="16"/>
  <c r="BH76" i="16"/>
  <c r="BB33" i="16"/>
  <c r="AV33" i="16"/>
  <c r="BB68" i="16"/>
  <c r="AV68" i="16"/>
  <c r="BB101" i="16"/>
  <c r="AV101" i="16"/>
  <c r="BB29" i="16"/>
  <c r="AV29" i="16"/>
  <c r="AP107" i="16"/>
  <c r="AV73" i="16"/>
  <c r="BB73" i="16"/>
  <c r="BB4" i="16"/>
  <c r="AV4" i="16"/>
  <c r="AV110" i="16"/>
  <c r="BB110" i="16"/>
  <c r="AP28" i="16"/>
  <c r="BB88" i="16"/>
  <c r="AV88" i="16"/>
  <c r="BB111" i="16"/>
  <c r="AV111" i="16"/>
  <c r="BN38" i="16"/>
  <c r="BH38" i="16"/>
  <c r="BB83" i="16"/>
  <c r="AV83" i="16"/>
  <c r="BN82" i="16"/>
  <c r="BH82" i="16"/>
  <c r="BB78" i="16"/>
  <c r="AV78" i="16"/>
  <c r="BN85" i="16"/>
  <c r="BH85" i="16"/>
  <c r="BB41" i="16"/>
  <c r="AV41" i="16"/>
  <c r="BZ70" i="16"/>
  <c r="AV36" i="16"/>
  <c r="BB36" i="16"/>
  <c r="BN56" i="16"/>
  <c r="BH56" i="16"/>
  <c r="AV81" i="16"/>
  <c r="BB81" i="16"/>
  <c r="BB63" i="16"/>
  <c r="AV63" i="16"/>
  <c r="BB39" i="16"/>
  <c r="AV39" i="16"/>
  <c r="BZ94" i="16"/>
  <c r="BZ61" i="16"/>
  <c r="BZ48" i="16"/>
  <c r="BZ49" i="16"/>
  <c r="BZ55" i="16"/>
  <c r="BZ21" i="16"/>
  <c r="BZ106" i="16"/>
  <c r="BN29" i="16"/>
  <c r="BH29" i="16"/>
  <c r="BB52" i="16"/>
  <c r="AV52" i="16"/>
  <c r="BB7" i="16"/>
  <c r="AV7" i="16"/>
  <c r="BB98" i="16"/>
  <c r="AV98" i="16"/>
  <c r="BN6" i="16"/>
  <c r="BH6" i="16"/>
  <c r="BN87" i="16"/>
  <c r="BH87" i="16"/>
  <c r="BN86" i="16"/>
  <c r="BH86" i="16"/>
  <c r="BB50" i="16"/>
  <c r="AV50" i="16"/>
  <c r="BN20" i="16"/>
  <c r="BH20" i="16"/>
  <c r="BN25" i="16"/>
  <c r="BH25" i="16"/>
  <c r="AV115" i="16"/>
  <c r="BB115" i="16"/>
  <c r="BN99" i="16"/>
  <c r="BH99" i="16"/>
  <c r="BH16" i="16"/>
  <c r="BN16" i="16"/>
  <c r="AV34" i="16"/>
  <c r="BB34" i="16"/>
  <c r="BB66" i="16"/>
  <c r="AV66" i="16"/>
  <c r="BN77" i="16"/>
  <c r="BH77" i="16"/>
  <c r="BH75" i="16"/>
  <c r="BN75" i="16"/>
  <c r="BN83" i="16"/>
  <c r="BH83" i="16"/>
  <c r="BH18" i="16"/>
  <c r="BN18" i="16"/>
  <c r="BB108" i="16"/>
  <c r="AV108" i="16"/>
  <c r="BB18" i="16"/>
  <c r="AV18" i="16"/>
  <c r="BN109" i="16"/>
  <c r="BH109" i="16"/>
  <c r="BZ65" i="16"/>
  <c r="BZ84" i="16"/>
  <c r="BZ22" i="16"/>
  <c r="BZ37" i="16"/>
  <c r="BZ92" i="16"/>
  <c r="BN118" i="16"/>
  <c r="BH118" i="16"/>
  <c r="BZ95" i="16"/>
  <c r="AV16" i="16"/>
  <c r="BB16" i="16"/>
  <c r="BN72" i="16"/>
  <c r="BH72" i="16"/>
  <c r="BN105" i="16"/>
  <c r="BH105" i="16"/>
  <c r="AV9" i="16"/>
  <c r="BB9" i="16"/>
  <c r="BZ117" i="16"/>
  <c r="BZ54" i="16"/>
  <c r="BH59" i="16"/>
  <c r="BN59" i="16"/>
  <c r="BH66" i="16"/>
  <c r="BN66" i="16"/>
  <c r="BN60" i="16"/>
  <c r="BH60" i="16"/>
  <c r="BN116" i="16"/>
  <c r="BH116" i="16"/>
  <c r="BN45" i="16"/>
  <c r="BH45" i="16"/>
  <c r="BT5" i="16"/>
  <c r="BB32" i="16"/>
  <c r="AV32" i="16"/>
  <c r="BZ80" i="16"/>
  <c r="BZ40" i="16"/>
  <c r="BZ23" i="16"/>
  <c r="BZ64" i="16"/>
  <c r="BZ15" i="16"/>
  <c r="BZ31" i="16"/>
  <c r="Q16" i="15"/>
  <c r="U16" i="15" s="1"/>
  <c r="BQ87" i="15"/>
  <c r="AQ21" i="15"/>
  <c r="AT21" i="15" s="1"/>
  <c r="Q4" i="15"/>
  <c r="BD73" i="15"/>
  <c r="BQ51" i="15"/>
  <c r="Q82" i="15"/>
  <c r="U82" i="15" s="1"/>
  <c r="BQ92" i="15"/>
  <c r="BT92" i="15" s="1"/>
  <c r="CD77" i="15"/>
  <c r="BD87" i="15"/>
  <c r="BD81" i="15"/>
  <c r="AD103" i="15"/>
  <c r="AG103" i="15" s="1"/>
  <c r="Q109" i="15"/>
  <c r="U109" i="15" s="1"/>
  <c r="AD49" i="15"/>
  <c r="BQ109" i="15"/>
  <c r="BU109" i="15" s="1"/>
  <c r="CD89" i="15"/>
  <c r="AQ70" i="15"/>
  <c r="AU70" i="15" s="1"/>
  <c r="AD53" i="15"/>
  <c r="AQ28" i="15"/>
  <c r="AT28" i="15" s="1"/>
  <c r="AD47" i="15"/>
  <c r="BD14" i="15"/>
  <c r="CD21" i="15"/>
  <c r="CD53" i="15"/>
  <c r="BD42" i="15"/>
  <c r="BQ94" i="15"/>
  <c r="BD92" i="15"/>
  <c r="BD94" i="15"/>
  <c r="AD100" i="15"/>
  <c r="BQ81" i="15"/>
  <c r="BT81" i="15" s="1"/>
  <c r="AQ4" i="15"/>
  <c r="AT4" i="15" s="1"/>
  <c r="CD16" i="15"/>
  <c r="AQ35" i="15"/>
  <c r="AU35" i="15" s="1"/>
  <c r="AD51" i="15"/>
  <c r="BQ36" i="15"/>
  <c r="AD8" i="15"/>
  <c r="AD64" i="15"/>
  <c r="BQ59" i="15"/>
  <c r="CD51" i="15"/>
  <c r="BS51" i="16" s="1"/>
  <c r="BW51" i="16" s="1"/>
  <c r="BQ47" i="15"/>
  <c r="BM47" i="16" s="1"/>
  <c r="BQ47" i="16" s="1"/>
  <c r="BD85" i="15"/>
  <c r="CD117" i="15"/>
  <c r="BQ32" i="15"/>
  <c r="BU32" i="15" s="1"/>
  <c r="BQ42" i="15"/>
  <c r="AQ89" i="15"/>
  <c r="CD30" i="15"/>
  <c r="AQ56" i="15"/>
  <c r="AU56" i="15" s="1"/>
  <c r="CD81" i="15"/>
  <c r="BQ66" i="15"/>
  <c r="BT66" i="15" s="1"/>
  <c r="CD119" i="15"/>
  <c r="BS119" i="16" s="1"/>
  <c r="BW119" i="16" s="1"/>
  <c r="BQ64" i="15"/>
  <c r="AQ85" i="15"/>
  <c r="BQ78" i="15"/>
  <c r="CD97" i="15"/>
  <c r="BS97" i="16" s="1"/>
  <c r="BW97" i="16" s="1"/>
  <c r="AD78" i="15"/>
  <c r="AQ100" i="15"/>
  <c r="AU100" i="15" s="1"/>
  <c r="BQ110" i="15"/>
  <c r="BT110" i="15" s="1"/>
  <c r="BD64" i="15"/>
  <c r="AQ64" i="15"/>
  <c r="AD87" i="15"/>
  <c r="CD49" i="15"/>
  <c r="BS49" i="16" s="1"/>
  <c r="BW49" i="16" s="1"/>
  <c r="AD56" i="15"/>
  <c r="AQ32" i="15"/>
  <c r="AU32" i="15" s="1"/>
  <c r="BD27" i="15"/>
  <c r="AQ7" i="15"/>
  <c r="AT7" i="15" s="1"/>
  <c r="CD73" i="15"/>
  <c r="BQ119" i="15"/>
  <c r="CD87" i="15"/>
  <c r="BS87" i="16" s="1"/>
  <c r="AQ107" i="15"/>
  <c r="AT107" i="15" s="1"/>
  <c r="BQ74" i="15"/>
  <c r="AQ13" i="15"/>
  <c r="AU13" i="15" s="1"/>
  <c r="BQ7" i="15"/>
  <c r="BU7" i="15" s="1"/>
  <c r="CD92" i="15"/>
  <c r="BS92" i="16" s="1"/>
  <c r="BW92" i="16" s="1"/>
  <c r="BQ97" i="15"/>
  <c r="CD56" i="15"/>
  <c r="BS56" i="16" s="1"/>
  <c r="BD36" i="15"/>
  <c r="CD61" i="15"/>
  <c r="BS61" i="16" s="1"/>
  <c r="BW61" i="16" s="1"/>
  <c r="AD89" i="15"/>
  <c r="AQ109" i="15"/>
  <c r="AT109" i="15" s="1"/>
  <c r="BD38" i="15"/>
  <c r="BQ103" i="15"/>
  <c r="AQ82" i="15"/>
  <c r="AQ105" i="15"/>
  <c r="BA105" i="16" s="1"/>
  <c r="BE105" i="16" s="1"/>
  <c r="BD23" i="15"/>
  <c r="CD109" i="15"/>
  <c r="BD32" i="15"/>
  <c r="BQ85" i="15"/>
  <c r="CD100" i="15"/>
  <c r="BS100" i="16" s="1"/>
  <c r="BW100" i="16" s="1"/>
  <c r="AD114" i="15"/>
  <c r="AQ66" i="15"/>
  <c r="AU66" i="15" s="1"/>
  <c r="BQ117" i="15"/>
  <c r="BD11" i="15"/>
  <c r="BQ53" i="15"/>
  <c r="BD13" i="15"/>
  <c r="AD13" i="15"/>
  <c r="CD32" i="15"/>
  <c r="CD85" i="15"/>
  <c r="BS85" i="16" s="1"/>
  <c r="AQ74" i="15"/>
  <c r="AT74" i="15" s="1"/>
  <c r="AQ98" i="15"/>
  <c r="BA98" i="16" s="1"/>
  <c r="BE98" i="16" s="1"/>
  <c r="BD16" i="15"/>
  <c r="BQ56" i="15"/>
  <c r="AD32" i="15"/>
  <c r="BD119" i="15"/>
  <c r="AD4" i="15"/>
  <c r="BQ16" i="15"/>
  <c r="AD92" i="15"/>
  <c r="AQ61" i="15"/>
  <c r="CD110" i="15"/>
  <c r="BD4" i="15"/>
  <c r="BD35" i="15"/>
  <c r="CD14" i="15"/>
  <c r="BS14" i="16" s="1"/>
  <c r="BW14" i="16" s="1"/>
  <c r="BD7" i="15"/>
  <c r="CD66" i="15"/>
  <c r="CD4" i="15"/>
  <c r="BD74" i="15"/>
  <c r="BD117" i="15"/>
  <c r="CD94" i="15"/>
  <c r="BS94" i="16" s="1"/>
  <c r="BW94" i="16" s="1"/>
  <c r="AQ62" i="15"/>
  <c r="AU62" i="15" s="1"/>
  <c r="AQ97" i="15"/>
  <c r="BD53" i="15"/>
  <c r="BQ30" i="15"/>
  <c r="BU30" i="15" s="1"/>
  <c r="CD42" i="15"/>
  <c r="CD24" i="15"/>
  <c r="AD94" i="15"/>
  <c r="BQ40" i="15"/>
  <c r="BU40" i="15" s="1"/>
  <c r="AQ90" i="15"/>
  <c r="AQ119" i="15"/>
  <c r="BD77" i="15"/>
  <c r="BD44" i="15"/>
  <c r="BD24" i="15"/>
  <c r="AD90" i="15"/>
  <c r="AD11" i="15"/>
  <c r="AD61" i="15"/>
  <c r="AQ38" i="15"/>
  <c r="AD35" i="15"/>
  <c r="BD109" i="15"/>
  <c r="AQ68" i="15"/>
  <c r="AU68" i="15" s="1"/>
  <c r="AD109" i="15"/>
  <c r="CD7" i="15"/>
  <c r="BS7" i="16" s="1"/>
  <c r="BW7" i="16" s="1"/>
  <c r="CD28" i="15"/>
  <c r="BS28" i="16" s="1"/>
  <c r="BW28" i="16" s="1"/>
  <c r="CD114" i="15"/>
  <c r="BS114" i="16" s="1"/>
  <c r="BW114" i="16" s="1"/>
  <c r="AD23" i="15"/>
  <c r="BQ62" i="15"/>
  <c r="BU62" i="15" s="1"/>
  <c r="BQ114" i="15"/>
  <c r="BU114" i="15" s="1"/>
  <c r="BQ23" i="15"/>
  <c r="BT23" i="15" s="1"/>
  <c r="AD62" i="15"/>
  <c r="AD24" i="15"/>
  <c r="AD77" i="15"/>
  <c r="AD42" i="15"/>
  <c r="BD70" i="15"/>
  <c r="BD30" i="15"/>
  <c r="CD82" i="15"/>
  <c r="BS82" i="16" s="1"/>
  <c r="BD19" i="15"/>
  <c r="BQ77" i="15"/>
  <c r="BU77" i="15" s="1"/>
  <c r="CD90" i="15"/>
  <c r="BD8" i="15"/>
  <c r="BD100" i="15"/>
  <c r="CD13" i="15"/>
  <c r="BS13" i="16" s="1"/>
  <c r="AD82" i="15"/>
  <c r="AQ51" i="15"/>
  <c r="AD81" i="15"/>
  <c r="BQ49" i="15"/>
  <c r="AD73" i="15"/>
  <c r="AQ30" i="15"/>
  <c r="AQ103" i="15"/>
  <c r="AU103" i="15" s="1"/>
  <c r="BD98" i="15"/>
  <c r="BQ61" i="15"/>
  <c r="AD59" i="15"/>
  <c r="BD49" i="15"/>
  <c r="CD107" i="15"/>
  <c r="BS107" i="16" s="1"/>
  <c r="AD40" i="15"/>
  <c r="AH40" i="15" s="1"/>
  <c r="AD110" i="15"/>
  <c r="AD21" i="15"/>
  <c r="BQ68" i="15"/>
  <c r="CD27" i="15"/>
  <c r="AD16" i="15"/>
  <c r="AQ59" i="15"/>
  <c r="AT59" i="15" s="1"/>
  <c r="CD113" i="15"/>
  <c r="BS113" i="16" s="1"/>
  <c r="AD38" i="15"/>
  <c r="AG38" i="15" s="1"/>
  <c r="AQ24" i="15"/>
  <c r="AU24" i="15" s="1"/>
  <c r="AQ44" i="15"/>
  <c r="BD51" i="15"/>
  <c r="BD56" i="15"/>
  <c r="CD35" i="15"/>
  <c r="BQ11" i="15"/>
  <c r="BU11" i="15" s="1"/>
  <c r="CD8" i="15"/>
  <c r="BS8" i="16" s="1"/>
  <c r="CD40" i="15"/>
  <c r="AQ87" i="15"/>
  <c r="BD59" i="15"/>
  <c r="BQ4" i="15"/>
  <c r="BU4" i="15" s="1"/>
  <c r="BQ19" i="15"/>
  <c r="AQ77" i="15"/>
  <c r="AT77" i="15" s="1"/>
  <c r="AQ42" i="15"/>
  <c r="AU42" i="15" s="1"/>
  <c r="BQ13" i="15"/>
  <c r="AQ73" i="15"/>
  <c r="BD89" i="15"/>
  <c r="BQ38" i="15"/>
  <c r="CD44" i="15"/>
  <c r="BS44" i="16" s="1"/>
  <c r="AD85" i="15"/>
  <c r="AD54" i="15"/>
  <c r="BD54" i="15"/>
  <c r="BD28" i="15"/>
  <c r="CD68" i="15"/>
  <c r="CH68" i="15" s="1"/>
  <c r="CD78" i="15"/>
  <c r="BS78" i="16" s="1"/>
  <c r="CD11" i="15"/>
  <c r="BS11" i="16" s="1"/>
  <c r="AQ94" i="15"/>
  <c r="BD90" i="15"/>
  <c r="BQ107" i="15"/>
  <c r="BQ90" i="15"/>
  <c r="CD36" i="15"/>
  <c r="BS36" i="16" s="1"/>
  <c r="CD64" i="15"/>
  <c r="AQ47" i="15"/>
  <c r="BD62" i="15"/>
  <c r="BD103" i="15"/>
  <c r="BQ73" i="15"/>
  <c r="AD113" i="15"/>
  <c r="AQ19" i="15"/>
  <c r="BQ113" i="15"/>
  <c r="CD74" i="15"/>
  <c r="AQ117" i="15"/>
  <c r="BQ24" i="15"/>
  <c r="BQ89" i="15"/>
  <c r="BU89" i="15" s="1"/>
  <c r="CD23" i="15"/>
  <c r="CG23" i="15" s="1"/>
  <c r="CD98" i="15"/>
  <c r="BS98" i="16" s="1"/>
  <c r="BW98" i="16" s="1"/>
  <c r="CD38" i="15"/>
  <c r="BS38" i="16" s="1"/>
  <c r="BW38" i="16" s="1"/>
  <c r="AD36" i="15"/>
  <c r="AQ36" i="15"/>
  <c r="AU36" i="15" s="1"/>
  <c r="BD113" i="15"/>
  <c r="AD27" i="15"/>
  <c r="AQ11" i="15"/>
  <c r="AU11" i="15" s="1"/>
  <c r="AQ78" i="15"/>
  <c r="AQ54" i="15"/>
  <c r="BD21" i="15"/>
  <c r="BD110" i="15"/>
  <c r="BD40" i="15"/>
  <c r="BQ54" i="15"/>
  <c r="BQ28" i="15"/>
  <c r="BQ105" i="15"/>
  <c r="BQ82" i="15"/>
  <c r="BT82" i="15" s="1"/>
  <c r="AD107" i="15"/>
  <c r="AQ53" i="15"/>
  <c r="BD68" i="15"/>
  <c r="BD78" i="15"/>
  <c r="BD97" i="15"/>
  <c r="BQ8" i="15"/>
  <c r="BT8" i="15" s="1"/>
  <c r="BQ100" i="15"/>
  <c r="BU100" i="15" s="1"/>
  <c r="AQ114" i="15"/>
  <c r="AU114" i="15" s="1"/>
  <c r="AQ16" i="15"/>
  <c r="AU16" i="15" s="1"/>
  <c r="AD117" i="15"/>
  <c r="AD30" i="15"/>
  <c r="AQ14" i="15"/>
  <c r="BD61" i="15"/>
  <c r="BD66" i="15"/>
  <c r="AD74" i="15"/>
  <c r="AD97" i="15"/>
  <c r="AD28" i="15"/>
  <c r="AD68" i="15"/>
  <c r="AQ40" i="15"/>
  <c r="AU40" i="15" s="1"/>
  <c r="AQ110" i="15"/>
  <c r="AU110" i="15" s="1"/>
  <c r="AQ27" i="15"/>
  <c r="BQ27" i="15"/>
  <c r="BQ21" i="15"/>
  <c r="BT21" i="15" s="1"/>
  <c r="CD54" i="15"/>
  <c r="BS54" i="16" s="1"/>
  <c r="BW54" i="16" s="1"/>
  <c r="AD19" i="15"/>
  <c r="BD107" i="15"/>
  <c r="AD7" i="15"/>
  <c r="AD66" i="15"/>
  <c r="AQ92" i="15"/>
  <c r="AT92" i="15" s="1"/>
  <c r="AQ23" i="15"/>
  <c r="AT23" i="15" s="1"/>
  <c r="BD105" i="15"/>
  <c r="BD82" i="15"/>
  <c r="CD103" i="15"/>
  <c r="BS103" i="16" s="1"/>
  <c r="CD105" i="15"/>
  <c r="BS105" i="16" s="1"/>
  <c r="AQ49" i="15"/>
  <c r="AU49" i="15" s="1"/>
  <c r="CD19" i="15"/>
  <c r="BQ35" i="15"/>
  <c r="BU35" i="15" s="1"/>
  <c r="CD62" i="15"/>
  <c r="CD70" i="15"/>
  <c r="BS70" i="16" s="1"/>
  <c r="BW70" i="16" s="1"/>
  <c r="Q27" i="15"/>
  <c r="U27" i="15" s="1"/>
  <c r="Q14" i="15"/>
  <c r="U14" i="15" s="1"/>
  <c r="Q90" i="15"/>
  <c r="U90" i="15" s="1"/>
  <c r="Q49" i="15"/>
  <c r="Q87" i="15"/>
  <c r="U87" i="15" s="1"/>
  <c r="Q105" i="15"/>
  <c r="U105" i="15" s="1"/>
  <c r="Q119" i="15"/>
  <c r="U119" i="15" s="1"/>
  <c r="Q28" i="15"/>
  <c r="U28" i="15" s="1"/>
  <c r="Q107" i="15"/>
  <c r="U107" i="15" s="1"/>
  <c r="Q51" i="15"/>
  <c r="Q100" i="15"/>
  <c r="Q54" i="15"/>
  <c r="Q19" i="15"/>
  <c r="Q64" i="15"/>
  <c r="Q53" i="15"/>
  <c r="Q61" i="15"/>
  <c r="Q98" i="15"/>
  <c r="Q70" i="15"/>
  <c r="Q38" i="15"/>
  <c r="Q94" i="15"/>
  <c r="Q24" i="15"/>
  <c r="Q56" i="15"/>
  <c r="Q97" i="15"/>
  <c r="Q44" i="15"/>
  <c r="Q85" i="15"/>
  <c r="Q78" i="15"/>
  <c r="Q40" i="15"/>
  <c r="U4" i="15" l="1"/>
  <c r="CH59" i="15"/>
  <c r="AO85" i="16"/>
  <c r="AS85" i="16" s="1"/>
  <c r="U85" i="15"/>
  <c r="AO78" i="16"/>
  <c r="AR78" i="16" s="1"/>
  <c r="U78" i="15"/>
  <c r="AO70" i="16"/>
  <c r="AS70" i="16" s="1"/>
  <c r="U70" i="15"/>
  <c r="AO61" i="16"/>
  <c r="AS61" i="16" s="1"/>
  <c r="U61" i="15"/>
  <c r="AO114" i="16"/>
  <c r="AS114" i="16" s="1"/>
  <c r="U114" i="15"/>
  <c r="AO21" i="16"/>
  <c r="AS21" i="16" s="1"/>
  <c r="U21" i="15"/>
  <c r="AO89" i="16"/>
  <c r="AS89" i="16" s="1"/>
  <c r="U89" i="15"/>
  <c r="AO59" i="16"/>
  <c r="AS59" i="16" s="1"/>
  <c r="U59" i="15"/>
  <c r="AO42" i="16"/>
  <c r="AS42" i="16" s="1"/>
  <c r="U42" i="15"/>
  <c r="AO113" i="16"/>
  <c r="AS113" i="16" s="1"/>
  <c r="U113" i="15"/>
  <c r="AO56" i="16"/>
  <c r="AS56" i="16" s="1"/>
  <c r="U56" i="15"/>
  <c r="AO97" i="16"/>
  <c r="AR97" i="16" s="1"/>
  <c r="U97" i="15"/>
  <c r="AO98" i="16"/>
  <c r="AS98" i="16" s="1"/>
  <c r="U98" i="15"/>
  <c r="AO19" i="16"/>
  <c r="AS19" i="16" s="1"/>
  <c r="U19" i="15"/>
  <c r="AO49" i="16"/>
  <c r="AS49" i="16" s="1"/>
  <c r="U49" i="15"/>
  <c r="AO40" i="16"/>
  <c r="AS40" i="16" s="1"/>
  <c r="U40" i="15"/>
  <c r="AO53" i="16"/>
  <c r="AS53" i="16" s="1"/>
  <c r="U53" i="15"/>
  <c r="AO100" i="16"/>
  <c r="AS100" i="16" s="1"/>
  <c r="U100" i="15"/>
  <c r="AO8" i="16"/>
  <c r="AS8" i="16" s="1"/>
  <c r="U8" i="15"/>
  <c r="AO62" i="16"/>
  <c r="AS62" i="16" s="1"/>
  <c r="U62" i="15"/>
  <c r="AO117" i="16"/>
  <c r="AS117" i="16" s="1"/>
  <c r="U117" i="15"/>
  <c r="AO73" i="16"/>
  <c r="AR73" i="16" s="1"/>
  <c r="U73" i="15"/>
  <c r="AO103" i="16"/>
  <c r="AS103" i="16" s="1"/>
  <c r="U103" i="15"/>
  <c r="AO7" i="16"/>
  <c r="AS7" i="16" s="1"/>
  <c r="U7" i="15"/>
  <c r="AO66" i="16"/>
  <c r="AS66" i="16" s="1"/>
  <c r="U66" i="15"/>
  <c r="AO32" i="16"/>
  <c r="AS32" i="16" s="1"/>
  <c r="U32" i="15"/>
  <c r="AO30" i="16"/>
  <c r="AS30" i="16" s="1"/>
  <c r="U30" i="15"/>
  <c r="AO13" i="16"/>
  <c r="AS13" i="16" s="1"/>
  <c r="U13" i="15"/>
  <c r="T110" i="15"/>
  <c r="U110" i="15"/>
  <c r="AO92" i="16"/>
  <c r="AS92" i="16" s="1"/>
  <c r="U92" i="15"/>
  <c r="AO68" i="16"/>
  <c r="AS68" i="16" s="1"/>
  <c r="U68" i="15"/>
  <c r="AO74" i="16"/>
  <c r="AS74" i="16" s="1"/>
  <c r="U74" i="15"/>
  <c r="AO94" i="16"/>
  <c r="AS94" i="16" s="1"/>
  <c r="U94" i="15"/>
  <c r="AO51" i="16"/>
  <c r="AR51" i="16" s="1"/>
  <c r="U51" i="15"/>
  <c r="AO44" i="16"/>
  <c r="AS44" i="16" s="1"/>
  <c r="U44" i="15"/>
  <c r="AO24" i="16"/>
  <c r="AS24" i="16" s="1"/>
  <c r="U24" i="15"/>
  <c r="AO38" i="16"/>
  <c r="AS38" i="16" s="1"/>
  <c r="U38" i="15"/>
  <c r="AO64" i="16"/>
  <c r="AS64" i="16" s="1"/>
  <c r="U64" i="15"/>
  <c r="AO54" i="16"/>
  <c r="AS54" i="16" s="1"/>
  <c r="U54" i="15"/>
  <c r="AO11" i="16"/>
  <c r="AS11" i="16" s="1"/>
  <c r="U11" i="15"/>
  <c r="AO23" i="16"/>
  <c r="AS23" i="16" s="1"/>
  <c r="U23" i="15"/>
  <c r="AO47" i="16"/>
  <c r="AS47" i="16" s="1"/>
  <c r="U47" i="15"/>
  <c r="CG59" i="15"/>
  <c r="CI59" i="15" s="1"/>
  <c r="BH47" i="15"/>
  <c r="BV59" i="16"/>
  <c r="BX59" i="16" s="1"/>
  <c r="T113" i="15"/>
  <c r="V113" i="15" s="1"/>
  <c r="T66" i="15"/>
  <c r="T32" i="15"/>
  <c r="BG47" i="15"/>
  <c r="T74" i="15"/>
  <c r="BG114" i="15"/>
  <c r="CH47" i="15"/>
  <c r="CG47" i="15"/>
  <c r="BH114" i="15"/>
  <c r="T77" i="15"/>
  <c r="V77" i="15" s="1"/>
  <c r="T59" i="15"/>
  <c r="T68" i="15"/>
  <c r="T7" i="15"/>
  <c r="V7" i="15" s="1"/>
  <c r="T92" i="15"/>
  <c r="T42" i="15"/>
  <c r="V42" i="15" s="1"/>
  <c r="T47" i="15"/>
  <c r="AO77" i="16"/>
  <c r="AS77" i="16" s="1"/>
  <c r="T23" i="15"/>
  <c r="T103" i="15"/>
  <c r="V103" i="15" s="1"/>
  <c r="AO110" i="16"/>
  <c r="AS110" i="16" s="1"/>
  <c r="T117" i="15"/>
  <c r="T73" i="15"/>
  <c r="BT44" i="15"/>
  <c r="BV44" i="15" s="1"/>
  <c r="T11" i="15"/>
  <c r="T81" i="15"/>
  <c r="V81" i="15" s="1"/>
  <c r="AT81" i="15"/>
  <c r="AV81" i="15" s="1"/>
  <c r="AU105" i="16"/>
  <c r="AY105" i="16" s="1"/>
  <c r="T8" i="15"/>
  <c r="AT113" i="15"/>
  <c r="AV113" i="15" s="1"/>
  <c r="AH98" i="15"/>
  <c r="AX98" i="16"/>
  <c r="AZ98" i="16" s="1"/>
  <c r="BV92" i="16"/>
  <c r="BX92" i="16" s="1"/>
  <c r="BV7" i="16"/>
  <c r="BX7" i="16" s="1"/>
  <c r="BV28" i="16"/>
  <c r="BX28" i="16" s="1"/>
  <c r="BJ47" i="16"/>
  <c r="BL47" i="16" s="1"/>
  <c r="BZ74" i="16"/>
  <c r="BJ114" i="16"/>
  <c r="BL114" i="16" s="1"/>
  <c r="BW11" i="16"/>
  <c r="BV11" i="16"/>
  <c r="BW8" i="16"/>
  <c r="BV8" i="16"/>
  <c r="BZ69" i="16"/>
  <c r="BV51" i="16"/>
  <c r="BX51" i="16" s="1"/>
  <c r="BV114" i="16"/>
  <c r="BX114" i="16" s="1"/>
  <c r="BV119" i="16"/>
  <c r="BX119" i="16" s="1"/>
  <c r="BD105" i="16"/>
  <c r="BF105" i="16" s="1"/>
  <c r="BW44" i="16"/>
  <c r="BV44" i="16"/>
  <c r="BZ5" i="16"/>
  <c r="BZ104" i="16"/>
  <c r="BZ79" i="16"/>
  <c r="BZ67" i="16"/>
  <c r="BW105" i="16"/>
  <c r="BV105" i="16"/>
  <c r="BW78" i="16"/>
  <c r="BV78" i="16"/>
  <c r="BW113" i="16"/>
  <c r="BV113" i="16"/>
  <c r="BW107" i="16"/>
  <c r="BV107" i="16"/>
  <c r="BW13" i="16"/>
  <c r="BV13" i="16"/>
  <c r="BW82" i="16"/>
  <c r="BV82" i="16"/>
  <c r="BW85" i="16"/>
  <c r="BV85" i="16"/>
  <c r="BW87" i="16"/>
  <c r="BV87" i="16"/>
  <c r="BZ44" i="16"/>
  <c r="BZ93" i="16"/>
  <c r="BV14" i="16"/>
  <c r="BX14" i="16" s="1"/>
  <c r="BP47" i="16"/>
  <c r="BR47" i="16" s="1"/>
  <c r="BV97" i="16"/>
  <c r="BX97" i="16" s="1"/>
  <c r="BV100" i="16"/>
  <c r="BX100" i="16" s="1"/>
  <c r="BV38" i="16"/>
  <c r="BX38" i="16" s="1"/>
  <c r="BV70" i="16"/>
  <c r="BX70" i="16" s="1"/>
  <c r="BV61" i="16"/>
  <c r="BX61" i="16" s="1"/>
  <c r="BV94" i="16"/>
  <c r="BX94" i="16" s="1"/>
  <c r="BV47" i="16"/>
  <c r="BX47" i="16" s="1"/>
  <c r="BW56" i="16"/>
  <c r="BV56" i="16"/>
  <c r="BW103" i="16"/>
  <c r="BV103" i="16"/>
  <c r="BW36" i="16"/>
  <c r="BV36" i="16"/>
  <c r="BD98" i="16"/>
  <c r="BF98" i="16" s="1"/>
  <c r="BZ57" i="16"/>
  <c r="BZ17" i="16"/>
  <c r="BV49" i="16"/>
  <c r="BX49" i="16" s="1"/>
  <c r="BV98" i="16"/>
  <c r="BX98" i="16" s="1"/>
  <c r="BV54" i="16"/>
  <c r="BX54" i="16" s="1"/>
  <c r="T13" i="15"/>
  <c r="T35" i="15"/>
  <c r="V35" i="15" s="1"/>
  <c r="BZ119" i="16"/>
  <c r="T21" i="15"/>
  <c r="BT70" i="15"/>
  <c r="BV70" i="15" s="1"/>
  <c r="BZ13" i="16"/>
  <c r="AT8" i="15"/>
  <c r="AV8" i="15" s="1"/>
  <c r="T89" i="15"/>
  <c r="T30" i="15"/>
  <c r="T62" i="15"/>
  <c r="BZ102" i="16"/>
  <c r="BM114" i="16"/>
  <c r="AU14" i="16"/>
  <c r="BA14" i="16"/>
  <c r="AU70" i="16"/>
  <c r="BA70" i="16"/>
  <c r="BA119" i="16"/>
  <c r="BE119" i="16" s="1"/>
  <c r="AU119" i="16"/>
  <c r="BA44" i="16"/>
  <c r="AU44" i="16"/>
  <c r="AO35" i="16"/>
  <c r="AO81" i="16"/>
  <c r="BZ62" i="16"/>
  <c r="BZ4" i="16"/>
  <c r="BZ113" i="16"/>
  <c r="BZ60" i="16"/>
  <c r="BZ8" i="16"/>
  <c r="BZ19" i="16"/>
  <c r="BZ85" i="16"/>
  <c r="BZ82" i="16"/>
  <c r="BZ86" i="16"/>
  <c r="BZ71" i="16"/>
  <c r="T114" i="15"/>
  <c r="BZ35" i="16"/>
  <c r="BZ20" i="16"/>
  <c r="BZ76" i="16"/>
  <c r="BZ45" i="16"/>
  <c r="BZ87" i="16"/>
  <c r="AO119" i="16"/>
  <c r="AO27" i="16"/>
  <c r="AO107" i="16"/>
  <c r="AS107" i="16" s="1"/>
  <c r="AO105" i="16"/>
  <c r="AO28" i="16"/>
  <c r="AS28" i="16" s="1"/>
  <c r="AO87" i="16"/>
  <c r="T14" i="15"/>
  <c r="V14" i="15" s="1"/>
  <c r="AO14" i="16"/>
  <c r="BM105" i="16"/>
  <c r="BQ105" i="16" s="1"/>
  <c r="BG105" i="16"/>
  <c r="BK105" i="16" s="1"/>
  <c r="AH66" i="15"/>
  <c r="AU66" i="16"/>
  <c r="AY66" i="16" s="1"/>
  <c r="BA66" i="16"/>
  <c r="BE66" i="16" s="1"/>
  <c r="BG107" i="16"/>
  <c r="BM107" i="16"/>
  <c r="AG68" i="15"/>
  <c r="AU68" i="16"/>
  <c r="AY68" i="16" s="1"/>
  <c r="BA68" i="16"/>
  <c r="BE68" i="16" s="1"/>
  <c r="AH97" i="15"/>
  <c r="BA97" i="16"/>
  <c r="AU97" i="16"/>
  <c r="BM61" i="16"/>
  <c r="BG61" i="16"/>
  <c r="BA117" i="16"/>
  <c r="AU117" i="16"/>
  <c r="BH78" i="15"/>
  <c r="BM78" i="16"/>
  <c r="BG78" i="16"/>
  <c r="BA107" i="16"/>
  <c r="AU107" i="16"/>
  <c r="BH40" i="15"/>
  <c r="BM40" i="16"/>
  <c r="BG40" i="16"/>
  <c r="CG74" i="15"/>
  <c r="BS74" i="16"/>
  <c r="CH64" i="15"/>
  <c r="BS64" i="16"/>
  <c r="BM90" i="16"/>
  <c r="BG90" i="16"/>
  <c r="BA54" i="16"/>
  <c r="AU54" i="16"/>
  <c r="AH110" i="15"/>
  <c r="BA110" i="16"/>
  <c r="BE110" i="16" s="1"/>
  <c r="AU110" i="16"/>
  <c r="AG59" i="15"/>
  <c r="BA59" i="16"/>
  <c r="AU59" i="16"/>
  <c r="BM98" i="16"/>
  <c r="BG98" i="16"/>
  <c r="AH74" i="15"/>
  <c r="BA74" i="16"/>
  <c r="AU74" i="16"/>
  <c r="BM66" i="16"/>
  <c r="BQ66" i="16" s="1"/>
  <c r="BG66" i="16"/>
  <c r="BK66" i="16" s="1"/>
  <c r="AH36" i="15"/>
  <c r="BA36" i="16"/>
  <c r="AU36" i="16"/>
  <c r="BH28" i="15"/>
  <c r="BG28" i="16"/>
  <c r="BM28" i="16"/>
  <c r="BH59" i="15"/>
  <c r="BG59" i="16"/>
  <c r="BK59" i="16" s="1"/>
  <c r="BM59" i="16"/>
  <c r="BQ59" i="16" s="1"/>
  <c r="BG56" i="16"/>
  <c r="BM56" i="16"/>
  <c r="BA16" i="16"/>
  <c r="AU16" i="16"/>
  <c r="AY16" i="16" s="1"/>
  <c r="BA21" i="16"/>
  <c r="AU21" i="16"/>
  <c r="AU73" i="16"/>
  <c r="AY73" i="16" s="1"/>
  <c r="BA73" i="16"/>
  <c r="AG81" i="15"/>
  <c r="BA81" i="16"/>
  <c r="AU81" i="16"/>
  <c r="AH82" i="15"/>
  <c r="BA82" i="16"/>
  <c r="AU82" i="16"/>
  <c r="BG8" i="15"/>
  <c r="BM8" i="16"/>
  <c r="BQ8" i="16" s="1"/>
  <c r="BG8" i="16"/>
  <c r="BK8" i="16" s="1"/>
  <c r="BG30" i="16"/>
  <c r="BM30" i="16"/>
  <c r="BA24" i="16"/>
  <c r="AU24" i="16"/>
  <c r="BA35" i="16"/>
  <c r="BE35" i="16" s="1"/>
  <c r="AU35" i="16"/>
  <c r="BA90" i="16"/>
  <c r="AU90" i="16"/>
  <c r="BA94" i="16"/>
  <c r="AU94" i="16"/>
  <c r="BM53" i="16"/>
  <c r="BG53" i="16"/>
  <c r="BH117" i="15"/>
  <c r="BM117" i="16"/>
  <c r="BG117" i="16"/>
  <c r="AG4" i="15"/>
  <c r="BA4" i="16"/>
  <c r="BE4" i="16" s="1"/>
  <c r="AU4" i="16"/>
  <c r="AY4" i="16" s="1"/>
  <c r="AH32" i="15"/>
  <c r="AU32" i="16"/>
  <c r="BA32" i="16"/>
  <c r="BH16" i="15"/>
  <c r="BM16" i="16"/>
  <c r="BG16" i="16"/>
  <c r="BH32" i="15"/>
  <c r="BM32" i="16"/>
  <c r="BG32" i="16"/>
  <c r="BH23" i="15"/>
  <c r="BM23" i="16"/>
  <c r="BG23" i="16"/>
  <c r="AH87" i="15"/>
  <c r="BA87" i="16"/>
  <c r="AU87" i="16"/>
  <c r="BG85" i="16"/>
  <c r="BM85" i="16"/>
  <c r="BH92" i="15"/>
  <c r="BG92" i="16"/>
  <c r="BM92" i="16"/>
  <c r="BH42" i="15"/>
  <c r="BM42" i="16"/>
  <c r="BG42" i="16"/>
  <c r="CH21" i="15"/>
  <c r="BS21" i="16"/>
  <c r="AH103" i="15"/>
  <c r="AI103" i="15" s="1"/>
  <c r="BA103" i="16"/>
  <c r="AU103" i="16"/>
  <c r="AY103" i="16" s="1"/>
  <c r="CH77" i="15"/>
  <c r="BS77" i="16"/>
  <c r="T4" i="15"/>
  <c r="V4" i="15" s="1"/>
  <c r="AO4" i="16"/>
  <c r="BZ116" i="16"/>
  <c r="BZ118" i="16"/>
  <c r="BZ75" i="16"/>
  <c r="BZ66" i="16"/>
  <c r="BZ34" i="16"/>
  <c r="BZ81" i="16"/>
  <c r="BZ110" i="16"/>
  <c r="BZ73" i="16"/>
  <c r="BZ29" i="16"/>
  <c r="BZ33" i="16"/>
  <c r="BZ103" i="16"/>
  <c r="BZ58" i="16"/>
  <c r="BZ53" i="16"/>
  <c r="BZ43" i="16"/>
  <c r="BZ100" i="16"/>
  <c r="BZ46" i="16"/>
  <c r="BZ50" i="16"/>
  <c r="BZ38" i="16"/>
  <c r="CH90" i="15"/>
  <c r="BS90" i="16"/>
  <c r="BG70" i="15"/>
  <c r="BG70" i="16"/>
  <c r="BM70" i="16"/>
  <c r="BA23" i="16"/>
  <c r="AU23" i="16"/>
  <c r="BG24" i="16"/>
  <c r="BM24" i="16"/>
  <c r="CH4" i="15"/>
  <c r="BS4" i="16"/>
  <c r="BH7" i="15"/>
  <c r="BM7" i="16"/>
  <c r="BG7" i="16"/>
  <c r="BH119" i="15"/>
  <c r="BM119" i="16"/>
  <c r="BG119" i="16"/>
  <c r="BK119" i="16" s="1"/>
  <c r="BH11" i="15"/>
  <c r="BM11" i="16"/>
  <c r="BG11" i="16"/>
  <c r="BM38" i="16"/>
  <c r="BG38" i="16"/>
  <c r="AG89" i="15"/>
  <c r="BA89" i="16"/>
  <c r="AU89" i="16"/>
  <c r="BG64" i="16"/>
  <c r="BM64" i="16"/>
  <c r="AH78" i="15"/>
  <c r="AU78" i="16"/>
  <c r="AY78" i="16" s="1"/>
  <c r="BA78" i="16"/>
  <c r="CG81" i="15"/>
  <c r="BS81" i="16"/>
  <c r="CG117" i="15"/>
  <c r="BS117" i="16"/>
  <c r="BA64" i="16"/>
  <c r="AU64" i="16"/>
  <c r="CG53" i="15"/>
  <c r="BS53" i="16"/>
  <c r="BM14" i="16"/>
  <c r="BG14" i="16"/>
  <c r="BA53" i="16"/>
  <c r="BE53" i="16" s="1"/>
  <c r="AU53" i="16"/>
  <c r="BZ32" i="16"/>
  <c r="BZ105" i="16"/>
  <c r="BZ77" i="16"/>
  <c r="BZ9" i="16"/>
  <c r="BZ6" i="16"/>
  <c r="BZ98" i="16"/>
  <c r="BZ63" i="16"/>
  <c r="BZ78" i="16"/>
  <c r="BZ68" i="16"/>
  <c r="BZ88" i="16"/>
  <c r="BZ24" i="16"/>
  <c r="BZ72" i="16"/>
  <c r="BZ99" i="16"/>
  <c r="CG19" i="15"/>
  <c r="BS19" i="16"/>
  <c r="AH28" i="15"/>
  <c r="BA28" i="16"/>
  <c r="AU28" i="16"/>
  <c r="AH30" i="15"/>
  <c r="AU30" i="16"/>
  <c r="BA30" i="16"/>
  <c r="BG68" i="15"/>
  <c r="BM68" i="16"/>
  <c r="BG68" i="16"/>
  <c r="BH110" i="15"/>
  <c r="BM110" i="16"/>
  <c r="BG110" i="16"/>
  <c r="AU27" i="16"/>
  <c r="BA27" i="16"/>
  <c r="BM113" i="16"/>
  <c r="BG113" i="16"/>
  <c r="CH23" i="15"/>
  <c r="CI23" i="15" s="1"/>
  <c r="BS23" i="16"/>
  <c r="BG103" i="15"/>
  <c r="BG103" i="16"/>
  <c r="BM103" i="16"/>
  <c r="CG68" i="15"/>
  <c r="CI68" i="15" s="1"/>
  <c r="BS68" i="16"/>
  <c r="AU85" i="16"/>
  <c r="BA85" i="16"/>
  <c r="BH89" i="15"/>
  <c r="BG89" i="16"/>
  <c r="BM89" i="16"/>
  <c r="CH35" i="15"/>
  <c r="BS35" i="16"/>
  <c r="BG51" i="16"/>
  <c r="BK51" i="16" s="1"/>
  <c r="BM51" i="16"/>
  <c r="AH38" i="15"/>
  <c r="AI38" i="15" s="1"/>
  <c r="AU38" i="16"/>
  <c r="BA38" i="16"/>
  <c r="CH27" i="15"/>
  <c r="BS27" i="16"/>
  <c r="AG40" i="15"/>
  <c r="AI40" i="15" s="1"/>
  <c r="AU40" i="16"/>
  <c r="BA40" i="16"/>
  <c r="BH100" i="15"/>
  <c r="BM100" i="16"/>
  <c r="BG100" i="16"/>
  <c r="BK100" i="16" s="1"/>
  <c r="AH42" i="15"/>
  <c r="BA42" i="16"/>
  <c r="AU42" i="16"/>
  <c r="AG62" i="15"/>
  <c r="AU62" i="16"/>
  <c r="BA62" i="16"/>
  <c r="BG109" i="15"/>
  <c r="BM109" i="16"/>
  <c r="BG109" i="16"/>
  <c r="BH44" i="15"/>
  <c r="BG44" i="16"/>
  <c r="BM44" i="16"/>
  <c r="CH24" i="15"/>
  <c r="BS24" i="16"/>
  <c r="BH74" i="15"/>
  <c r="BG74" i="16"/>
  <c r="BM74" i="16"/>
  <c r="BH4" i="15"/>
  <c r="BG4" i="16"/>
  <c r="BM4" i="16"/>
  <c r="AG92" i="15"/>
  <c r="AU92" i="16"/>
  <c r="BA92" i="16"/>
  <c r="CH32" i="15"/>
  <c r="BS32" i="16"/>
  <c r="BM13" i="16"/>
  <c r="BG13" i="16"/>
  <c r="CG109" i="15"/>
  <c r="BS109" i="16"/>
  <c r="BH36" i="15"/>
  <c r="BG36" i="16"/>
  <c r="BM36" i="16"/>
  <c r="CG73" i="15"/>
  <c r="BS73" i="16"/>
  <c r="AH56" i="15"/>
  <c r="BA56" i="16"/>
  <c r="AU56" i="16"/>
  <c r="CH16" i="15"/>
  <c r="BS16" i="16"/>
  <c r="BA100" i="16"/>
  <c r="AU100" i="16"/>
  <c r="AH47" i="15"/>
  <c r="BA47" i="16"/>
  <c r="AU47" i="16"/>
  <c r="AY47" i="16" s="1"/>
  <c r="CH89" i="15"/>
  <c r="BS89" i="16"/>
  <c r="BA49" i="16"/>
  <c r="AU49" i="16"/>
  <c r="BH81" i="15"/>
  <c r="BG81" i="16"/>
  <c r="BM81" i="16"/>
  <c r="BG73" i="15"/>
  <c r="BM73" i="16"/>
  <c r="BG73" i="16"/>
  <c r="BZ52" i="16"/>
  <c r="BZ39" i="16"/>
  <c r="BZ56" i="16"/>
  <c r="BZ36" i="16"/>
  <c r="BZ83" i="16"/>
  <c r="BZ107" i="16"/>
  <c r="BZ101" i="16"/>
  <c r="BZ51" i="16"/>
  <c r="BZ18" i="16"/>
  <c r="BZ12" i="16"/>
  <c r="BZ25" i="16"/>
  <c r="AO90" i="16"/>
  <c r="CG62" i="15"/>
  <c r="BS62" i="16"/>
  <c r="BG82" i="15"/>
  <c r="BM82" i="16"/>
  <c r="BG82" i="16"/>
  <c r="BK82" i="16" s="1"/>
  <c r="AG7" i="15"/>
  <c r="BA7" i="16"/>
  <c r="AU7" i="16"/>
  <c r="BA19" i="16"/>
  <c r="AU19" i="16"/>
  <c r="BH97" i="15"/>
  <c r="BG97" i="16"/>
  <c r="BM97" i="16"/>
  <c r="BH21" i="15"/>
  <c r="BM21" i="16"/>
  <c r="BG21" i="16"/>
  <c r="BA113" i="16"/>
  <c r="AU113" i="16"/>
  <c r="BH62" i="15"/>
  <c r="BM62" i="16"/>
  <c r="BG62" i="16"/>
  <c r="BM54" i="16"/>
  <c r="BG54" i="16"/>
  <c r="CH40" i="15"/>
  <c r="BS40" i="16"/>
  <c r="BM49" i="16"/>
  <c r="BG49" i="16"/>
  <c r="BG19" i="16"/>
  <c r="BM19" i="16"/>
  <c r="AG77" i="15"/>
  <c r="BA77" i="16"/>
  <c r="AU77" i="16"/>
  <c r="AU109" i="16"/>
  <c r="BA109" i="16"/>
  <c r="AH61" i="15"/>
  <c r="BA61" i="16"/>
  <c r="AU61" i="16"/>
  <c r="AH11" i="15"/>
  <c r="AU11" i="16"/>
  <c r="BA11" i="16"/>
  <c r="BG77" i="15"/>
  <c r="BM77" i="16"/>
  <c r="BG77" i="16"/>
  <c r="CG42" i="15"/>
  <c r="BS42" i="16"/>
  <c r="CH66" i="15"/>
  <c r="BS66" i="16"/>
  <c r="BG35" i="15"/>
  <c r="BM35" i="16"/>
  <c r="BG35" i="16"/>
  <c r="CG110" i="15"/>
  <c r="BS110" i="16"/>
  <c r="AU13" i="16"/>
  <c r="BA13" i="16"/>
  <c r="AG114" i="15"/>
  <c r="BA114" i="16"/>
  <c r="AU114" i="16"/>
  <c r="BM27" i="16"/>
  <c r="BG27" i="16"/>
  <c r="CH30" i="15"/>
  <c r="BS30" i="16"/>
  <c r="AH8" i="15"/>
  <c r="AU8" i="16"/>
  <c r="BA8" i="16"/>
  <c r="BA51" i="16"/>
  <c r="AU51" i="16"/>
  <c r="BH94" i="15"/>
  <c r="BG94" i="16"/>
  <c r="BM94" i="16"/>
  <c r="AO109" i="16"/>
  <c r="BG87" i="15"/>
  <c r="BM87" i="16"/>
  <c r="BG87" i="16"/>
  <c r="T82" i="15"/>
  <c r="V82" i="15" s="1"/>
  <c r="AO82" i="16"/>
  <c r="T16" i="15"/>
  <c r="V16" i="15" s="1"/>
  <c r="AO16" i="16"/>
  <c r="BZ16" i="16"/>
  <c r="BZ109" i="16"/>
  <c r="BZ108" i="16"/>
  <c r="BZ115" i="16"/>
  <c r="BZ7" i="16"/>
  <c r="BZ41" i="16"/>
  <c r="BZ111" i="16"/>
  <c r="BZ28" i="16"/>
  <c r="BZ47" i="16"/>
  <c r="BZ112" i="16"/>
  <c r="BZ27" i="16"/>
  <c r="BZ30" i="16"/>
  <c r="BZ59" i="16"/>
  <c r="BT4" i="15"/>
  <c r="BV4" i="15" s="1"/>
  <c r="AT42" i="15"/>
  <c r="AV42" i="15" s="1"/>
  <c r="CG35" i="15"/>
  <c r="CH117" i="15"/>
  <c r="CG90" i="15"/>
  <c r="AU107" i="15"/>
  <c r="AV107" i="15" s="1"/>
  <c r="BU8" i="15"/>
  <c r="BV8" i="15" s="1"/>
  <c r="BU82" i="15"/>
  <c r="BV82" i="15" s="1"/>
  <c r="BG89" i="15"/>
  <c r="CH19" i="15"/>
  <c r="BG110" i="15"/>
  <c r="AU92" i="15"/>
  <c r="AV92" i="15" s="1"/>
  <c r="T109" i="15"/>
  <c r="V109" i="15" s="1"/>
  <c r="BT62" i="15"/>
  <c r="BV62" i="15" s="1"/>
  <c r="AG82" i="15"/>
  <c r="AG28" i="15"/>
  <c r="AU21" i="15"/>
  <c r="AV21" i="15" s="1"/>
  <c r="BG74" i="15"/>
  <c r="AG56" i="15"/>
  <c r="AG47" i="15"/>
  <c r="CH81" i="15"/>
  <c r="CH53" i="15"/>
  <c r="AG78" i="15"/>
  <c r="AT35" i="15"/>
  <c r="AV35" i="15" s="1"/>
  <c r="BG42" i="15"/>
  <c r="AT56" i="15"/>
  <c r="AV56" i="15" s="1"/>
  <c r="BG11" i="15"/>
  <c r="BG7" i="15"/>
  <c r="AH89" i="15"/>
  <c r="CH73" i="15"/>
  <c r="AU28" i="15"/>
  <c r="AV28" i="15" s="1"/>
  <c r="BU21" i="15"/>
  <c r="BV21" i="15" s="1"/>
  <c r="CH62" i="15"/>
  <c r="AU4" i="15"/>
  <c r="AV4" i="15" s="1"/>
  <c r="BG97" i="15"/>
  <c r="AU59" i="15"/>
  <c r="AV59" i="15" s="1"/>
  <c r="BG81" i="15"/>
  <c r="BG62" i="15"/>
  <c r="AH7" i="15"/>
  <c r="AU77" i="15"/>
  <c r="AV77" i="15" s="1"/>
  <c r="BG21" i="15"/>
  <c r="BG32" i="15"/>
  <c r="AT110" i="15"/>
  <c r="AV110" i="15" s="1"/>
  <c r="AT103" i="15"/>
  <c r="AV103" i="15" s="1"/>
  <c r="AH4" i="15"/>
  <c r="BH73" i="15"/>
  <c r="AH62" i="15"/>
  <c r="CG16" i="15"/>
  <c r="AU23" i="15"/>
  <c r="AV23" i="15" s="1"/>
  <c r="BH82" i="15"/>
  <c r="CG89" i="15"/>
  <c r="CG40" i="15"/>
  <c r="BT89" i="15"/>
  <c r="BV89" i="15" s="1"/>
  <c r="AG11" i="15"/>
  <c r="BH87" i="15"/>
  <c r="AU109" i="15"/>
  <c r="AV109" i="15" s="1"/>
  <c r="BT7" i="15"/>
  <c r="BV7" i="15" s="1"/>
  <c r="AG61" i="15"/>
  <c r="BH109" i="15"/>
  <c r="BT32" i="15"/>
  <c r="BV32" i="15" s="1"/>
  <c r="BT109" i="15"/>
  <c r="BV109" i="15" s="1"/>
  <c r="AG8" i="15"/>
  <c r="BG28" i="15"/>
  <c r="CG30" i="15"/>
  <c r="CG77" i="15"/>
  <c r="AT32" i="15"/>
  <c r="AV32" i="15" s="1"/>
  <c r="AT16" i="15"/>
  <c r="AV16" i="15" s="1"/>
  <c r="BG23" i="15"/>
  <c r="BG94" i="15"/>
  <c r="AG87" i="15"/>
  <c r="AI87" i="15" s="1"/>
  <c r="CG66" i="15"/>
  <c r="BT35" i="15"/>
  <c r="BV35" i="15" s="1"/>
  <c r="CG21" i="15"/>
  <c r="BG92" i="15"/>
  <c r="AH81" i="15"/>
  <c r="AU74" i="15"/>
  <c r="AV74" i="15" s="1"/>
  <c r="CH42" i="15"/>
  <c r="BH77" i="15"/>
  <c r="CH110" i="15"/>
  <c r="BU81" i="15"/>
  <c r="BV81" i="15" s="1"/>
  <c r="BH8" i="15"/>
  <c r="BH35" i="15"/>
  <c r="BH103" i="15"/>
  <c r="BH68" i="15"/>
  <c r="BU110" i="15"/>
  <c r="BV110" i="15" s="1"/>
  <c r="BU92" i="15"/>
  <c r="BV92" i="15" s="1"/>
  <c r="BU23" i="15"/>
  <c r="BV23" i="15" s="1"/>
  <c r="CG24" i="15"/>
  <c r="BG59" i="15"/>
  <c r="BG4" i="15"/>
  <c r="AG74" i="15"/>
  <c r="BG44" i="15"/>
  <c r="BT40" i="15"/>
  <c r="BV40" i="15" s="1"/>
  <c r="AH114" i="15"/>
  <c r="AH92" i="15"/>
  <c r="AH13" i="15"/>
  <c r="AG13" i="15"/>
  <c r="CG92" i="15"/>
  <c r="CH92" i="15"/>
  <c r="AU89" i="15"/>
  <c r="AT89" i="15"/>
  <c r="BU42" i="15"/>
  <c r="BT42" i="15"/>
  <c r="BU47" i="15"/>
  <c r="BT47" i="15"/>
  <c r="BU66" i="15"/>
  <c r="BV66" i="15" s="1"/>
  <c r="T49" i="15"/>
  <c r="BG66" i="15"/>
  <c r="BH66" i="15"/>
  <c r="AU117" i="15"/>
  <c r="AT117" i="15"/>
  <c r="AT47" i="15"/>
  <c r="AU47" i="15"/>
  <c r="CH11" i="15"/>
  <c r="CG11" i="15"/>
  <c r="AU73" i="15"/>
  <c r="AT73" i="15"/>
  <c r="AH16" i="15"/>
  <c r="AG16" i="15"/>
  <c r="BU68" i="15"/>
  <c r="BT68" i="15"/>
  <c r="AG21" i="15"/>
  <c r="AH21" i="15"/>
  <c r="AU30" i="15"/>
  <c r="AT30" i="15"/>
  <c r="BH30" i="15"/>
  <c r="BG30" i="15"/>
  <c r="AU7" i="15"/>
  <c r="AV7" i="15" s="1"/>
  <c r="BT77" i="15"/>
  <c r="BV77" i="15" s="1"/>
  <c r="BG100" i="15"/>
  <c r="AT11" i="15"/>
  <c r="AV11" i="15" s="1"/>
  <c r="BT30" i="15"/>
  <c r="BV30" i="15" s="1"/>
  <c r="BT59" i="15"/>
  <c r="BU59" i="15"/>
  <c r="BG119" i="15"/>
  <c r="AT13" i="15"/>
  <c r="AV13" i="15" s="1"/>
  <c r="T87" i="15"/>
  <c r="V87" i="15" s="1"/>
  <c r="CG32" i="15"/>
  <c r="CG4" i="15"/>
  <c r="AH77" i="15"/>
  <c r="AT82" i="15"/>
  <c r="AU82" i="15"/>
  <c r="BU74" i="15"/>
  <c r="BT74" i="15"/>
  <c r="BG13" i="15"/>
  <c r="BG16" i="15"/>
  <c r="AT62" i="15"/>
  <c r="AV62" i="15" s="1"/>
  <c r="AT66" i="15"/>
  <c r="AV66" i="15" s="1"/>
  <c r="CH109" i="15"/>
  <c r="AH68" i="15"/>
  <c r="BG117" i="15"/>
  <c r="BH13" i="15"/>
  <c r="CH74" i="15"/>
  <c r="AT24" i="15"/>
  <c r="AV24" i="15" s="1"/>
  <c r="BT103" i="15"/>
  <c r="BU103" i="15"/>
  <c r="AH59" i="15"/>
  <c r="BT11" i="15"/>
  <c r="BV11" i="15" s="1"/>
  <c r="AG32" i="15"/>
  <c r="BT16" i="15"/>
  <c r="BU16" i="15"/>
  <c r="BU117" i="15"/>
  <c r="BT117" i="15"/>
  <c r="AH117" i="15"/>
  <c r="AG117" i="15"/>
  <c r="BT73" i="15"/>
  <c r="BU73" i="15"/>
  <c r="CG113" i="15"/>
  <c r="CH113" i="15"/>
  <c r="AH23" i="15"/>
  <c r="AG23" i="15"/>
  <c r="CG7" i="15"/>
  <c r="CH7" i="15"/>
  <c r="AT68" i="15"/>
  <c r="AV68" i="15" s="1"/>
  <c r="BG78" i="15"/>
  <c r="CG64" i="15"/>
  <c r="BG40" i="15"/>
  <c r="AT114" i="15"/>
  <c r="AV114" i="15" s="1"/>
  <c r="CH103" i="15"/>
  <c r="CG103" i="15"/>
  <c r="CG114" i="15"/>
  <c r="CH114" i="15"/>
  <c r="BT114" i="15"/>
  <c r="BV114" i="15" s="1"/>
  <c r="AG30" i="15"/>
  <c r="AG42" i="15"/>
  <c r="AG110" i="15"/>
  <c r="BT113" i="15"/>
  <c r="BU113" i="15"/>
  <c r="AH113" i="15"/>
  <c r="AG113" i="15"/>
  <c r="CH13" i="15"/>
  <c r="CG13" i="15"/>
  <c r="AG109" i="15"/>
  <c r="AH109" i="15"/>
  <c r="CG82" i="15"/>
  <c r="CH82" i="15"/>
  <c r="BH70" i="15"/>
  <c r="BH113" i="15"/>
  <c r="BG113" i="15"/>
  <c r="AG66" i="15"/>
  <c r="BT13" i="15"/>
  <c r="BU13" i="15"/>
  <c r="CH8" i="15"/>
  <c r="CG8" i="15"/>
  <c r="AG73" i="15"/>
  <c r="AH73" i="15"/>
  <c r="AH35" i="15"/>
  <c r="AG35" i="15"/>
  <c r="CG27" i="15"/>
  <c r="AG105" i="15"/>
  <c r="AI105" i="15" s="1"/>
  <c r="AT40" i="15"/>
  <c r="AV40" i="15" s="1"/>
  <c r="BT100" i="15"/>
  <c r="BV100" i="15" s="1"/>
  <c r="BG36" i="15"/>
  <c r="AT49" i="15"/>
  <c r="AV49" i="15" s="1"/>
  <c r="AT70" i="15"/>
  <c r="AV70" i="15" s="1"/>
  <c r="AT100" i="15"/>
  <c r="AV100" i="15" s="1"/>
  <c r="AT36" i="15"/>
  <c r="AV36" i="15" s="1"/>
  <c r="T105" i="15"/>
  <c r="V105" i="15" s="1"/>
  <c r="AG97" i="15"/>
  <c r="AG98" i="15"/>
  <c r="T107" i="15"/>
  <c r="V107" i="15" s="1"/>
  <c r="T27" i="15"/>
  <c r="V27" i="15" s="1"/>
  <c r="T119" i="15"/>
  <c r="V119" i="15" s="1"/>
  <c r="AG36" i="15"/>
  <c r="T28" i="15"/>
  <c r="V28" i="15" s="1"/>
  <c r="T90" i="15"/>
  <c r="V90" i="15" s="1"/>
  <c r="AU97" i="15"/>
  <c r="AT97" i="15"/>
  <c r="AU87" i="15"/>
  <c r="AT87" i="15"/>
  <c r="BU56" i="15"/>
  <c r="BT56" i="15"/>
  <c r="BU24" i="15"/>
  <c r="BT24" i="15"/>
  <c r="AH53" i="15"/>
  <c r="AG53" i="15"/>
  <c r="AU19" i="15"/>
  <c r="AT19" i="15"/>
  <c r="BU98" i="15"/>
  <c r="BT98" i="15"/>
  <c r="CH28" i="15"/>
  <c r="CG28" i="15"/>
  <c r="T85" i="15"/>
  <c r="T94" i="15"/>
  <c r="V94" i="15" s="1"/>
  <c r="BU90" i="15"/>
  <c r="BT90" i="15"/>
  <c r="AU38" i="15"/>
  <c r="AT38" i="15"/>
  <c r="T70" i="15"/>
  <c r="CH51" i="15"/>
  <c r="CG51" i="15"/>
  <c r="AH51" i="15"/>
  <c r="AG51" i="15"/>
  <c r="AH70" i="15"/>
  <c r="AG70" i="15"/>
  <c r="AH107" i="15"/>
  <c r="AG107" i="15"/>
  <c r="CH78" i="15"/>
  <c r="CG78" i="15"/>
  <c r="CH56" i="15"/>
  <c r="CG56" i="15"/>
  <c r="BH49" i="15"/>
  <c r="BG49" i="15"/>
  <c r="AU94" i="15"/>
  <c r="AT94" i="15"/>
  <c r="AU14" i="15"/>
  <c r="AT14" i="15"/>
  <c r="CH38" i="15"/>
  <c r="CG38" i="15"/>
  <c r="AU98" i="15"/>
  <c r="AT98" i="15"/>
  <c r="BU119" i="15"/>
  <c r="BT119" i="15"/>
  <c r="CH54" i="15"/>
  <c r="CG54" i="15"/>
  <c r="BH105" i="15"/>
  <c r="BG105" i="15"/>
  <c r="CH87" i="15"/>
  <c r="CG87" i="15"/>
  <c r="CH94" i="15"/>
  <c r="CG94" i="15"/>
  <c r="T51" i="15"/>
  <c r="V51" i="15" s="1"/>
  <c r="AU105" i="15"/>
  <c r="AT105" i="15"/>
  <c r="CH107" i="15"/>
  <c r="CG107" i="15"/>
  <c r="BH54" i="15"/>
  <c r="BG54" i="15"/>
  <c r="AU85" i="15"/>
  <c r="AT85" i="15"/>
  <c r="T24" i="15"/>
  <c r="V24" i="15" s="1"/>
  <c r="BU61" i="15"/>
  <c r="BT61" i="15"/>
  <c r="BH90" i="15"/>
  <c r="BG90" i="15"/>
  <c r="AH14" i="15"/>
  <c r="AG14" i="15"/>
  <c r="T38" i="15"/>
  <c r="AH27" i="15"/>
  <c r="AG27" i="15"/>
  <c r="BH51" i="15"/>
  <c r="BG51" i="15"/>
  <c r="BH38" i="15"/>
  <c r="BG38" i="15"/>
  <c r="BU54" i="15"/>
  <c r="BT54" i="15"/>
  <c r="CH85" i="15"/>
  <c r="CG85" i="15"/>
  <c r="CH36" i="15"/>
  <c r="CG36" i="15"/>
  <c r="T53" i="15"/>
  <c r="AU90" i="15"/>
  <c r="AT90" i="15"/>
  <c r="BU64" i="15"/>
  <c r="BT64" i="15"/>
  <c r="BU14" i="15"/>
  <c r="BT14" i="15"/>
  <c r="T64" i="15"/>
  <c r="V64" i="15" s="1"/>
  <c r="BU107" i="15"/>
  <c r="BT107" i="15"/>
  <c r="AU54" i="15"/>
  <c r="AT54" i="15"/>
  <c r="AH85" i="15"/>
  <c r="AG85" i="15"/>
  <c r="CH61" i="15"/>
  <c r="CG61" i="15"/>
  <c r="BU51" i="15"/>
  <c r="BT51" i="15"/>
  <c r="AH54" i="15"/>
  <c r="AG54" i="15"/>
  <c r="T40" i="15"/>
  <c r="V40" i="15" s="1"/>
  <c r="BU78" i="15"/>
  <c r="BT78" i="15"/>
  <c r="BU85" i="15"/>
  <c r="BT85" i="15"/>
  <c r="CH49" i="15"/>
  <c r="CG49" i="15"/>
  <c r="BU94" i="15"/>
  <c r="BT94" i="15"/>
  <c r="CH119" i="15"/>
  <c r="CG119" i="15"/>
  <c r="T78" i="15"/>
  <c r="V78" i="15" s="1"/>
  <c r="BH85" i="15"/>
  <c r="BG85" i="15"/>
  <c r="BU87" i="15"/>
  <c r="BT87" i="15"/>
  <c r="BH56" i="15"/>
  <c r="BG56" i="15"/>
  <c r="AH24" i="15"/>
  <c r="AG24" i="15"/>
  <c r="AU61" i="15"/>
  <c r="AT61" i="15"/>
  <c r="AH49" i="15"/>
  <c r="AG49" i="15"/>
  <c r="BU53" i="15"/>
  <c r="BT53" i="15"/>
  <c r="BH14" i="15"/>
  <c r="BG14" i="15"/>
  <c r="T98" i="15"/>
  <c r="AH119" i="15"/>
  <c r="AG119" i="15"/>
  <c r="CH44" i="15"/>
  <c r="CG44" i="15"/>
  <c r="BH53" i="15"/>
  <c r="BG53" i="15"/>
  <c r="CH70" i="15"/>
  <c r="CG70" i="15"/>
  <c r="BU27" i="15"/>
  <c r="BT27" i="15"/>
  <c r="CH14" i="15"/>
  <c r="CG14" i="15"/>
  <c r="BH64" i="15"/>
  <c r="BG64" i="15"/>
  <c r="BH98" i="15"/>
  <c r="BG98" i="15"/>
  <c r="BH107" i="15"/>
  <c r="BG107" i="15"/>
  <c r="AH44" i="15"/>
  <c r="AG44" i="15"/>
  <c r="BH19" i="15"/>
  <c r="BG19" i="15"/>
  <c r="BU97" i="15"/>
  <c r="BT97" i="15"/>
  <c r="CH100" i="15"/>
  <c r="CG100" i="15"/>
  <c r="BH24" i="15"/>
  <c r="BG24" i="15"/>
  <c r="AH94" i="15"/>
  <c r="AG94" i="15"/>
  <c r="AH90" i="15"/>
  <c r="AG90" i="15"/>
  <c r="BU28" i="15"/>
  <c r="BT28" i="15"/>
  <c r="AH19" i="15"/>
  <c r="AG19" i="15"/>
  <c r="AU119" i="15"/>
  <c r="AT119" i="15"/>
  <c r="BU105" i="15"/>
  <c r="BT105" i="15"/>
  <c r="T44" i="15"/>
  <c r="V44" i="15" s="1"/>
  <c r="T97" i="15"/>
  <c r="V97" i="15" s="1"/>
  <c r="AH100" i="15"/>
  <c r="AG100" i="15"/>
  <c r="T56" i="15"/>
  <c r="BH61" i="15"/>
  <c r="BG61" i="15"/>
  <c r="AH64" i="15"/>
  <c r="AG64" i="15"/>
  <c r="BH27" i="15"/>
  <c r="BG27" i="15"/>
  <c r="AU27" i="15"/>
  <c r="AT27" i="15"/>
  <c r="BU19" i="15"/>
  <c r="BT19" i="15"/>
  <c r="CH97" i="15"/>
  <c r="CG97" i="15"/>
  <c r="T61" i="15"/>
  <c r="V61" i="15" s="1"/>
  <c r="BU49" i="15"/>
  <c r="BT49" i="15"/>
  <c r="BU38" i="15"/>
  <c r="BT38" i="15"/>
  <c r="AU51" i="15"/>
  <c r="AT51" i="15"/>
  <c r="AU64" i="15"/>
  <c r="AT64" i="15"/>
  <c r="T19" i="15"/>
  <c r="V19" i="15" s="1"/>
  <c r="CH98" i="15"/>
  <c r="CG98" i="15"/>
  <c r="T54" i="15"/>
  <c r="AU78" i="15"/>
  <c r="AT78" i="15"/>
  <c r="CH105" i="15"/>
  <c r="CG105" i="15"/>
  <c r="AU44" i="15"/>
  <c r="AT44" i="15"/>
  <c r="T100" i="15"/>
  <c r="V100" i="15" s="1"/>
  <c r="BU36" i="15"/>
  <c r="BT36" i="15"/>
  <c r="AU53" i="15"/>
  <c r="AT53" i="15"/>
  <c r="AR59" i="16" l="1"/>
  <c r="AT59" i="16" s="1"/>
  <c r="AR70" i="16"/>
  <c r="AT70" i="16" s="1"/>
  <c r="AR85" i="16"/>
  <c r="AT85" i="16" s="1"/>
  <c r="AR89" i="16"/>
  <c r="AT89" i="16" s="1"/>
  <c r="AR114" i="16"/>
  <c r="AT114" i="16" s="1"/>
  <c r="AS78" i="16"/>
  <c r="AT78" i="16" s="1"/>
  <c r="AR19" i="16"/>
  <c r="AT19" i="16" s="1"/>
  <c r="V98" i="15"/>
  <c r="V53" i="15"/>
  <c r="V89" i="15"/>
  <c r="V68" i="15"/>
  <c r="V49" i="15"/>
  <c r="V117" i="15"/>
  <c r="V23" i="15"/>
  <c r="V66" i="15"/>
  <c r="V110" i="15"/>
  <c r="V54" i="15"/>
  <c r="V56" i="15"/>
  <c r="V38" i="15"/>
  <c r="V70" i="15"/>
  <c r="V85" i="15"/>
  <c r="V114" i="15"/>
  <c r="V30" i="15"/>
  <c r="AR117" i="16"/>
  <c r="AT117" i="16" s="1"/>
  <c r="AR38" i="16"/>
  <c r="AT38" i="16" s="1"/>
  <c r="V8" i="15"/>
  <c r="AR61" i="16"/>
  <c r="AR64" i="16"/>
  <c r="AT64" i="16" s="1"/>
  <c r="AR13" i="16"/>
  <c r="AR21" i="16"/>
  <c r="AT21" i="16" s="1"/>
  <c r="AR11" i="16"/>
  <c r="AT11" i="16" s="1"/>
  <c r="AR40" i="16"/>
  <c r="AT40" i="16" s="1"/>
  <c r="AR24" i="16"/>
  <c r="AT24" i="16" s="1"/>
  <c r="AS73" i="16"/>
  <c r="V62" i="15"/>
  <c r="V73" i="15"/>
  <c r="V13" i="15"/>
  <c r="AS97" i="16"/>
  <c r="AT97" i="16" s="1"/>
  <c r="AS51" i="16"/>
  <c r="AT51" i="16" s="1"/>
  <c r="AR7" i="16"/>
  <c r="AT7" i="16" s="1"/>
  <c r="V32" i="15"/>
  <c r="V11" i="15"/>
  <c r="V92" i="15"/>
  <c r="AR30" i="16"/>
  <c r="AT30" i="16" s="1"/>
  <c r="AR100" i="16"/>
  <c r="AT100" i="16" s="1"/>
  <c r="AR62" i="16"/>
  <c r="AT62" i="16" s="1"/>
  <c r="AR32" i="16"/>
  <c r="AT32" i="16" s="1"/>
  <c r="AR53" i="16"/>
  <c r="AT53" i="16" s="1"/>
  <c r="AR68" i="16"/>
  <c r="AR98" i="16"/>
  <c r="AT98" i="16" s="1"/>
  <c r="AR94" i="16"/>
  <c r="AT94" i="16" s="1"/>
  <c r="AR47" i="16"/>
  <c r="AT47" i="16" s="1"/>
  <c r="AR42" i="16"/>
  <c r="AT42" i="16" s="1"/>
  <c r="AR66" i="16"/>
  <c r="AT66" i="16" s="1"/>
  <c r="AR23" i="16"/>
  <c r="AT23" i="16" s="1"/>
  <c r="AR103" i="16"/>
  <c r="AT103" i="16" s="1"/>
  <c r="V21" i="15"/>
  <c r="AR56" i="16"/>
  <c r="AT56" i="16" s="1"/>
  <c r="AR44" i="16"/>
  <c r="AT44" i="16" s="1"/>
  <c r="AR49" i="16"/>
  <c r="AT49" i="16" s="1"/>
  <c r="AR8" i="16"/>
  <c r="AT8" i="16" s="1"/>
  <c r="AR54" i="16"/>
  <c r="AT54" i="16" s="1"/>
  <c r="V47" i="15"/>
  <c r="AR92" i="16"/>
  <c r="AT92" i="16" s="1"/>
  <c r="V59" i="15"/>
  <c r="AR74" i="16"/>
  <c r="AT74" i="16" s="1"/>
  <c r="V74" i="15"/>
  <c r="AR113" i="16"/>
  <c r="AT113" i="16" s="1"/>
  <c r="CI81" i="15"/>
  <c r="BI47" i="15"/>
  <c r="CI47" i="15"/>
  <c r="BI114" i="15"/>
  <c r="AR77" i="16"/>
  <c r="AT77" i="16" s="1"/>
  <c r="AR110" i="16"/>
  <c r="AT110" i="16" s="1"/>
  <c r="AI98" i="15"/>
  <c r="AX105" i="16"/>
  <c r="AZ105" i="16" s="1"/>
  <c r="BI78" i="15"/>
  <c r="CI74" i="15"/>
  <c r="AI89" i="15"/>
  <c r="CI109" i="15"/>
  <c r="AT13" i="16"/>
  <c r="CI35" i="15"/>
  <c r="BX85" i="16"/>
  <c r="BX82" i="16"/>
  <c r="BX107" i="16"/>
  <c r="BX78" i="16"/>
  <c r="BX105" i="16"/>
  <c r="BX8" i="16"/>
  <c r="BX11" i="16"/>
  <c r="BX36" i="16"/>
  <c r="AT61" i="16"/>
  <c r="BJ8" i="16"/>
  <c r="BL8" i="16" s="1"/>
  <c r="BP59" i="16"/>
  <c r="BR59" i="16" s="1"/>
  <c r="AT73" i="16"/>
  <c r="BJ66" i="16"/>
  <c r="BL66" i="16" s="1"/>
  <c r="BJ59" i="16"/>
  <c r="BL59" i="16" s="1"/>
  <c r="AX47" i="16"/>
  <c r="AZ47" i="16" s="1"/>
  <c r="BJ119" i="16"/>
  <c r="BL119" i="16" s="1"/>
  <c r="AS82" i="16"/>
  <c r="AR82" i="16"/>
  <c r="BE8" i="16"/>
  <c r="BD8" i="16"/>
  <c r="BW110" i="16"/>
  <c r="BV110" i="16"/>
  <c r="BQ21" i="16"/>
  <c r="BP21" i="16"/>
  <c r="AS90" i="16"/>
  <c r="AR90" i="16"/>
  <c r="AY49" i="16"/>
  <c r="AX49" i="16"/>
  <c r="AY100" i="16"/>
  <c r="AX100" i="16"/>
  <c r="BW109" i="16"/>
  <c r="BV109" i="16"/>
  <c r="BK74" i="16"/>
  <c r="BJ74" i="16"/>
  <c r="BE62" i="16"/>
  <c r="BD62" i="16"/>
  <c r="BE42" i="16"/>
  <c r="BD42" i="16"/>
  <c r="BW23" i="16"/>
  <c r="BV23" i="16"/>
  <c r="BW53" i="16"/>
  <c r="BV53" i="16"/>
  <c r="BK24" i="16"/>
  <c r="BJ24" i="16"/>
  <c r="BQ85" i="16"/>
  <c r="BP85" i="16"/>
  <c r="BK23" i="16"/>
  <c r="BJ23" i="16"/>
  <c r="BK53" i="16"/>
  <c r="BJ53" i="16"/>
  <c r="AY35" i="16"/>
  <c r="AX35" i="16"/>
  <c r="AY81" i="16"/>
  <c r="AX81" i="16"/>
  <c r="AY36" i="16"/>
  <c r="AX36" i="16"/>
  <c r="BE74" i="16"/>
  <c r="BD74" i="16"/>
  <c r="BW74" i="16"/>
  <c r="BV74" i="16"/>
  <c r="BK40" i="16"/>
  <c r="BJ40" i="16"/>
  <c r="BQ78" i="16"/>
  <c r="BP78" i="16"/>
  <c r="AS81" i="16"/>
  <c r="AR81" i="16"/>
  <c r="BQ114" i="16"/>
  <c r="BP114" i="16"/>
  <c r="BQ87" i="16"/>
  <c r="BP87" i="16"/>
  <c r="AY8" i="16"/>
  <c r="AX8" i="16"/>
  <c r="BE13" i="16"/>
  <c r="BD13" i="16"/>
  <c r="BW66" i="16"/>
  <c r="BV66" i="16"/>
  <c r="BW42" i="16"/>
  <c r="BV42" i="16"/>
  <c r="BE11" i="16"/>
  <c r="BD11" i="16"/>
  <c r="BE61" i="16"/>
  <c r="BD61" i="16"/>
  <c r="BQ19" i="16"/>
  <c r="BP19" i="16"/>
  <c r="BW40" i="16"/>
  <c r="BV40" i="16"/>
  <c r="BK62" i="16"/>
  <c r="BJ62" i="16"/>
  <c r="BE113" i="16"/>
  <c r="BD113" i="16"/>
  <c r="BQ97" i="16"/>
  <c r="BP97" i="16"/>
  <c r="BE19" i="16"/>
  <c r="BD19" i="16"/>
  <c r="BK73" i="16"/>
  <c r="BJ73" i="16"/>
  <c r="BQ81" i="16"/>
  <c r="BP81" i="16"/>
  <c r="BE49" i="16"/>
  <c r="BD49" i="16"/>
  <c r="BE100" i="16"/>
  <c r="BD100" i="16"/>
  <c r="BQ36" i="16"/>
  <c r="BP36" i="16"/>
  <c r="BK109" i="16"/>
  <c r="BJ109" i="16"/>
  <c r="AY62" i="16"/>
  <c r="AX62" i="16"/>
  <c r="BQ100" i="16"/>
  <c r="BP100" i="16"/>
  <c r="AY38" i="16"/>
  <c r="AX38" i="16"/>
  <c r="BW35" i="16"/>
  <c r="BV35" i="16"/>
  <c r="BQ89" i="16"/>
  <c r="BP89" i="16"/>
  <c r="BQ103" i="16"/>
  <c r="BP103" i="16"/>
  <c r="AY27" i="16"/>
  <c r="AX27" i="16"/>
  <c r="BK68" i="16"/>
  <c r="BJ68" i="16"/>
  <c r="BK7" i="16"/>
  <c r="BJ7" i="16"/>
  <c r="BE23" i="16"/>
  <c r="BD23" i="16"/>
  <c r="BK70" i="16"/>
  <c r="BJ70" i="16"/>
  <c r="BW90" i="16"/>
  <c r="BV90" i="16"/>
  <c r="BW77" i="16"/>
  <c r="BV77" i="16"/>
  <c r="BW21" i="16"/>
  <c r="BV21" i="16"/>
  <c r="BK85" i="16"/>
  <c r="BJ85" i="16"/>
  <c r="AY87" i="16"/>
  <c r="AX87" i="16"/>
  <c r="BQ23" i="16"/>
  <c r="BP23" i="16"/>
  <c r="BQ53" i="16"/>
  <c r="BP53" i="16"/>
  <c r="BE94" i="16"/>
  <c r="BD94" i="16"/>
  <c r="BE90" i="16"/>
  <c r="BD90" i="16"/>
  <c r="BK30" i="16"/>
  <c r="BJ30" i="16"/>
  <c r="AY82" i="16"/>
  <c r="AX82" i="16"/>
  <c r="BE81" i="16"/>
  <c r="BD81" i="16"/>
  <c r="BE16" i="16"/>
  <c r="BD16" i="16"/>
  <c r="BK56" i="16"/>
  <c r="BJ56" i="16"/>
  <c r="BQ28" i="16"/>
  <c r="BP28" i="16"/>
  <c r="BE36" i="16"/>
  <c r="BD36" i="16"/>
  <c r="BQ98" i="16"/>
  <c r="BP98" i="16"/>
  <c r="AY110" i="16"/>
  <c r="AX110" i="16"/>
  <c r="AY54" i="16"/>
  <c r="AX54" i="16"/>
  <c r="AX73" i="16"/>
  <c r="AZ73" i="16" s="1"/>
  <c r="BP8" i="16"/>
  <c r="BR8" i="16" s="1"/>
  <c r="AX103" i="16"/>
  <c r="AZ103" i="16" s="1"/>
  <c r="BJ82" i="16"/>
  <c r="BL82" i="16" s="1"/>
  <c r="BK87" i="16"/>
  <c r="BJ87" i="16"/>
  <c r="BQ54" i="16"/>
  <c r="BP54" i="16"/>
  <c r="BQ82" i="16"/>
  <c r="BP82" i="16"/>
  <c r="AY40" i="16"/>
  <c r="AX40" i="16"/>
  <c r="AY85" i="16"/>
  <c r="AX85" i="16"/>
  <c r="BE28" i="16"/>
  <c r="BD28" i="16"/>
  <c r="BW117" i="16"/>
  <c r="BV117" i="16"/>
  <c r="BE89" i="16"/>
  <c r="BD89" i="16"/>
  <c r="BQ70" i="16"/>
  <c r="BP70" i="16"/>
  <c r="BK98" i="16"/>
  <c r="BJ98" i="16"/>
  <c r="AY117" i="16"/>
  <c r="AX117" i="16"/>
  <c r="BQ107" i="16"/>
  <c r="BP107" i="16"/>
  <c r="AY70" i="16"/>
  <c r="AX70" i="16"/>
  <c r="BQ94" i="16"/>
  <c r="BP94" i="16"/>
  <c r="AY51" i="16"/>
  <c r="AX51" i="16"/>
  <c r="BK27" i="16"/>
  <c r="BJ27" i="16"/>
  <c r="AY114" i="16"/>
  <c r="AX114" i="16"/>
  <c r="AY13" i="16"/>
  <c r="AX13" i="16"/>
  <c r="BK35" i="16"/>
  <c r="BJ35" i="16"/>
  <c r="BK77" i="16"/>
  <c r="BJ77" i="16"/>
  <c r="AY11" i="16"/>
  <c r="AX11" i="16"/>
  <c r="BE109" i="16"/>
  <c r="BD109" i="16"/>
  <c r="AY77" i="16"/>
  <c r="AX77" i="16"/>
  <c r="BK19" i="16"/>
  <c r="BJ19" i="16"/>
  <c r="BQ62" i="16"/>
  <c r="BP62" i="16"/>
  <c r="BK97" i="16"/>
  <c r="BJ97" i="16"/>
  <c r="AY7" i="16"/>
  <c r="AX7" i="16"/>
  <c r="BW62" i="16"/>
  <c r="BV62" i="16"/>
  <c r="BQ73" i="16"/>
  <c r="BP73" i="16"/>
  <c r="BK81" i="16"/>
  <c r="BJ81" i="16"/>
  <c r="BE47" i="16"/>
  <c r="BD47" i="16"/>
  <c r="BW16" i="16"/>
  <c r="BV16" i="16"/>
  <c r="AY56" i="16"/>
  <c r="AX56" i="16"/>
  <c r="BK36" i="16"/>
  <c r="BJ36" i="16"/>
  <c r="BK13" i="16"/>
  <c r="BJ13" i="16"/>
  <c r="BW32" i="16"/>
  <c r="BV32" i="16"/>
  <c r="BE92" i="16"/>
  <c r="BD92" i="16"/>
  <c r="BW24" i="16"/>
  <c r="BV24" i="16"/>
  <c r="BQ44" i="16"/>
  <c r="BP44" i="16"/>
  <c r="BQ109" i="16"/>
  <c r="BP109" i="16"/>
  <c r="BW27" i="16"/>
  <c r="BV27" i="16"/>
  <c r="BK89" i="16"/>
  <c r="BJ89" i="16"/>
  <c r="BK103" i="16"/>
  <c r="BJ103" i="16"/>
  <c r="BK113" i="16"/>
  <c r="BJ113" i="16"/>
  <c r="BK110" i="16"/>
  <c r="BJ110" i="16"/>
  <c r="BQ68" i="16"/>
  <c r="BP68" i="16"/>
  <c r="BE30" i="16"/>
  <c r="BD30" i="16"/>
  <c r="BW19" i="16"/>
  <c r="BV19" i="16"/>
  <c r="BK14" i="16"/>
  <c r="BJ14" i="16"/>
  <c r="AY64" i="16"/>
  <c r="AX64" i="16"/>
  <c r="BW81" i="16"/>
  <c r="BV81" i="16"/>
  <c r="BQ64" i="16"/>
  <c r="BP64" i="16"/>
  <c r="BK38" i="16"/>
  <c r="BJ38" i="16"/>
  <c r="BK11" i="16"/>
  <c r="BJ11" i="16"/>
  <c r="BQ7" i="16"/>
  <c r="BP7" i="16"/>
  <c r="BQ92" i="16"/>
  <c r="BP92" i="16"/>
  <c r="BE87" i="16"/>
  <c r="BD87" i="16"/>
  <c r="BE32" i="16"/>
  <c r="BD32" i="16"/>
  <c r="AY24" i="16"/>
  <c r="AX24" i="16"/>
  <c r="BE82" i="16"/>
  <c r="BD82" i="16"/>
  <c r="AX78" i="16"/>
  <c r="AZ78" i="16" s="1"/>
  <c r="BD35" i="16"/>
  <c r="BF35" i="16" s="1"/>
  <c r="BD53" i="16"/>
  <c r="BF53" i="16" s="1"/>
  <c r="AS16" i="16"/>
  <c r="AR16" i="16"/>
  <c r="AY61" i="16"/>
  <c r="AX61" i="16"/>
  <c r="BQ49" i="16"/>
  <c r="BP49" i="16"/>
  <c r="AY113" i="16"/>
  <c r="AX113" i="16"/>
  <c r="AY19" i="16"/>
  <c r="AX19" i="16"/>
  <c r="BE38" i="16"/>
  <c r="BD38" i="16"/>
  <c r="BE27" i="16"/>
  <c r="BD27" i="16"/>
  <c r="AY53" i="16"/>
  <c r="AX53" i="16"/>
  <c r="AY23" i="16"/>
  <c r="AX23" i="16"/>
  <c r="BQ42" i="16"/>
  <c r="BP42" i="16"/>
  <c r="BQ32" i="16"/>
  <c r="BP32" i="16"/>
  <c r="BQ16" i="16"/>
  <c r="BP16" i="16"/>
  <c r="BQ117" i="16"/>
  <c r="BP117" i="16"/>
  <c r="AY94" i="16"/>
  <c r="AX94" i="16"/>
  <c r="AY90" i="16"/>
  <c r="AX90" i="16"/>
  <c r="BQ30" i="16"/>
  <c r="BP30" i="16"/>
  <c r="BQ56" i="16"/>
  <c r="BP56" i="16"/>
  <c r="AS109" i="16"/>
  <c r="AR109" i="16"/>
  <c r="BK94" i="16"/>
  <c r="BJ94" i="16"/>
  <c r="BE51" i="16"/>
  <c r="BD51" i="16"/>
  <c r="BW30" i="16"/>
  <c r="BV30" i="16"/>
  <c r="BQ27" i="16"/>
  <c r="BP27" i="16"/>
  <c r="BE114" i="16"/>
  <c r="BD114" i="16"/>
  <c r="BQ35" i="16"/>
  <c r="BP35" i="16"/>
  <c r="BQ77" i="16"/>
  <c r="BP77" i="16"/>
  <c r="AY109" i="16"/>
  <c r="AX109" i="16"/>
  <c r="BE77" i="16"/>
  <c r="BD77" i="16"/>
  <c r="BK49" i="16"/>
  <c r="BJ49" i="16"/>
  <c r="BK54" i="16"/>
  <c r="BJ54" i="16"/>
  <c r="BK21" i="16"/>
  <c r="BJ21" i="16"/>
  <c r="BE7" i="16"/>
  <c r="BD7" i="16"/>
  <c r="BW89" i="16"/>
  <c r="BV89" i="16"/>
  <c r="BE56" i="16"/>
  <c r="BD56" i="16"/>
  <c r="BW73" i="16"/>
  <c r="BV73" i="16"/>
  <c r="BQ13" i="16"/>
  <c r="BP13" i="16"/>
  <c r="AY92" i="16"/>
  <c r="AX92" i="16"/>
  <c r="BQ74" i="16"/>
  <c r="BP74" i="16"/>
  <c r="BK44" i="16"/>
  <c r="BJ44" i="16"/>
  <c r="AY42" i="16"/>
  <c r="AX42" i="16"/>
  <c r="BE40" i="16"/>
  <c r="BD40" i="16"/>
  <c r="BQ51" i="16"/>
  <c r="BP51" i="16"/>
  <c r="BE85" i="16"/>
  <c r="BD85" i="16"/>
  <c r="BW68" i="16"/>
  <c r="BV68" i="16"/>
  <c r="BQ113" i="16"/>
  <c r="BP113" i="16"/>
  <c r="BQ110" i="16"/>
  <c r="BP110" i="16"/>
  <c r="AY30" i="16"/>
  <c r="AX30" i="16"/>
  <c r="AY28" i="16"/>
  <c r="AX28" i="16"/>
  <c r="BQ14" i="16"/>
  <c r="BP14" i="16"/>
  <c r="BE64" i="16"/>
  <c r="BD64" i="16"/>
  <c r="BE78" i="16"/>
  <c r="BD78" i="16"/>
  <c r="BK64" i="16"/>
  <c r="BJ64" i="16"/>
  <c r="AY89" i="16"/>
  <c r="AX89" i="16"/>
  <c r="BQ38" i="16"/>
  <c r="BP38" i="16"/>
  <c r="BQ11" i="16"/>
  <c r="BP11" i="16"/>
  <c r="BQ119" i="16"/>
  <c r="BP119" i="16"/>
  <c r="BQ24" i="16"/>
  <c r="BP24" i="16"/>
  <c r="BE103" i="16"/>
  <c r="BD103" i="16"/>
  <c r="BK42" i="16"/>
  <c r="BJ42" i="16"/>
  <c r="BK92" i="16"/>
  <c r="BJ92" i="16"/>
  <c r="BK32" i="16"/>
  <c r="BJ32" i="16"/>
  <c r="BK16" i="16"/>
  <c r="BJ16" i="16"/>
  <c r="AY32" i="16"/>
  <c r="AX32" i="16"/>
  <c r="BK117" i="16"/>
  <c r="BJ117" i="16"/>
  <c r="BE24" i="16"/>
  <c r="BD24" i="16"/>
  <c r="BE73" i="16"/>
  <c r="BD73" i="16"/>
  <c r="BE21" i="16"/>
  <c r="BD21" i="16"/>
  <c r="AX16" i="16"/>
  <c r="AZ16" i="16" s="1"/>
  <c r="BJ100" i="16"/>
  <c r="BL100" i="16" s="1"/>
  <c r="BJ51" i="16"/>
  <c r="BL51" i="16" s="1"/>
  <c r="AY74" i="16"/>
  <c r="AX74" i="16"/>
  <c r="BE59" i="16"/>
  <c r="BD59" i="16"/>
  <c r="BW64" i="16"/>
  <c r="BV64" i="16"/>
  <c r="BK78" i="16"/>
  <c r="BJ78" i="16"/>
  <c r="BQ61" i="16"/>
  <c r="BP61" i="16"/>
  <c r="BE97" i="16"/>
  <c r="BD97" i="16"/>
  <c r="AS14" i="16"/>
  <c r="AR14" i="16"/>
  <c r="AS87" i="16"/>
  <c r="AR87" i="16"/>
  <c r="AS27" i="16"/>
  <c r="AR27" i="16"/>
  <c r="AS119" i="16"/>
  <c r="AR119" i="16"/>
  <c r="AS35" i="16"/>
  <c r="AR35" i="16"/>
  <c r="BE44" i="16"/>
  <c r="BD44" i="16"/>
  <c r="BE70" i="16"/>
  <c r="BD70" i="16"/>
  <c r="AT68" i="16"/>
  <c r="BX103" i="16"/>
  <c r="BX56" i="16"/>
  <c r="BD110" i="16"/>
  <c r="BF110" i="16" s="1"/>
  <c r="BP66" i="16"/>
  <c r="BR66" i="16" s="1"/>
  <c r="BX87" i="16"/>
  <c r="BX13" i="16"/>
  <c r="BX113" i="16"/>
  <c r="BD119" i="16"/>
  <c r="BF119" i="16" s="1"/>
  <c r="AR28" i="16"/>
  <c r="AT28" i="16" s="1"/>
  <c r="BX44" i="16"/>
  <c r="BD68" i="16"/>
  <c r="BF68" i="16" s="1"/>
  <c r="BD66" i="16"/>
  <c r="BF66" i="16" s="1"/>
  <c r="AX68" i="16"/>
  <c r="AZ68" i="16" s="1"/>
  <c r="BK90" i="16"/>
  <c r="BJ90" i="16"/>
  <c r="BQ40" i="16"/>
  <c r="BP40" i="16"/>
  <c r="AY107" i="16"/>
  <c r="AX107" i="16"/>
  <c r="BE117" i="16"/>
  <c r="BD117" i="16"/>
  <c r="BK107" i="16"/>
  <c r="BJ107" i="16"/>
  <c r="AS105" i="16"/>
  <c r="AR105" i="16"/>
  <c r="AY119" i="16"/>
  <c r="AX119" i="16"/>
  <c r="BE14" i="16"/>
  <c r="BD14" i="16"/>
  <c r="BJ105" i="16"/>
  <c r="BL105" i="16" s="1"/>
  <c r="AX66" i="16"/>
  <c r="AZ66" i="16" s="1"/>
  <c r="AR107" i="16"/>
  <c r="AT107" i="16" s="1"/>
  <c r="AY21" i="16"/>
  <c r="AX21" i="16"/>
  <c r="BK28" i="16"/>
  <c r="BJ28" i="16"/>
  <c r="AY59" i="16"/>
  <c r="AX59" i="16"/>
  <c r="BE54" i="16"/>
  <c r="BD54" i="16"/>
  <c r="BQ90" i="16"/>
  <c r="BP90" i="16"/>
  <c r="BE107" i="16"/>
  <c r="BD107" i="16"/>
  <c r="BK61" i="16"/>
  <c r="BJ61" i="16"/>
  <c r="AY97" i="16"/>
  <c r="AX97" i="16"/>
  <c r="AY44" i="16"/>
  <c r="AX44" i="16"/>
  <c r="AY14" i="16"/>
  <c r="AX14" i="16"/>
  <c r="BP105" i="16"/>
  <c r="BR105" i="16" s="1"/>
  <c r="BI119" i="15"/>
  <c r="BI7" i="15"/>
  <c r="AI78" i="15"/>
  <c r="BI32" i="15"/>
  <c r="AI42" i="15"/>
  <c r="BI103" i="15"/>
  <c r="AI74" i="15"/>
  <c r="CI24" i="15"/>
  <c r="BI28" i="15"/>
  <c r="BI109" i="15"/>
  <c r="BI89" i="15"/>
  <c r="CI27" i="15"/>
  <c r="BI68" i="15"/>
  <c r="AI47" i="15"/>
  <c r="BI74" i="15"/>
  <c r="CI64" i="15"/>
  <c r="BI100" i="15"/>
  <c r="AI4" i="15"/>
  <c r="CI53" i="15"/>
  <c r="CI117" i="15"/>
  <c r="CI4" i="15"/>
  <c r="AI110" i="15"/>
  <c r="AI68" i="15"/>
  <c r="AI82" i="15"/>
  <c r="BI117" i="15"/>
  <c r="BI16" i="15"/>
  <c r="BI42" i="15"/>
  <c r="AI36" i="15"/>
  <c r="AI97" i="15"/>
  <c r="BI40" i="15"/>
  <c r="BI8" i="15"/>
  <c r="CI77" i="15"/>
  <c r="CI21" i="15"/>
  <c r="AI32" i="15"/>
  <c r="AX4" i="16"/>
  <c r="AZ4" i="16" s="1"/>
  <c r="BI62" i="15"/>
  <c r="CI62" i="15"/>
  <c r="CI110" i="15"/>
  <c r="AI92" i="15"/>
  <c r="BY23" i="16"/>
  <c r="CI90" i="15"/>
  <c r="AI61" i="15"/>
  <c r="CI40" i="15"/>
  <c r="CI89" i="15"/>
  <c r="AI114" i="15"/>
  <c r="CI30" i="15"/>
  <c r="BI35" i="15"/>
  <c r="BI77" i="15"/>
  <c r="AI77" i="15"/>
  <c r="CI16" i="15"/>
  <c r="BI73" i="15"/>
  <c r="BI21" i="15"/>
  <c r="BI81" i="15"/>
  <c r="AI56" i="15"/>
  <c r="CI19" i="15"/>
  <c r="BI36" i="15"/>
  <c r="AI66" i="15"/>
  <c r="BY73" i="16"/>
  <c r="CC73" i="16" s="1"/>
  <c r="BI4" i="15"/>
  <c r="BI97" i="15"/>
  <c r="AI28" i="15"/>
  <c r="AI59" i="15"/>
  <c r="CI32" i="15"/>
  <c r="BI59" i="15"/>
  <c r="AI81" i="15"/>
  <c r="BI82" i="15"/>
  <c r="BD4" i="16"/>
  <c r="BF4" i="16" s="1"/>
  <c r="AI30" i="15"/>
  <c r="BI44" i="15"/>
  <c r="BI92" i="15"/>
  <c r="BI94" i="15"/>
  <c r="AI8" i="15"/>
  <c r="AI7" i="15"/>
  <c r="BI70" i="15"/>
  <c r="CI66" i="15"/>
  <c r="BI23" i="15"/>
  <c r="CI73" i="15"/>
  <c r="CI42" i="15"/>
  <c r="AI62" i="15"/>
  <c r="BI11" i="15"/>
  <c r="BI110" i="15"/>
  <c r="BY81" i="16"/>
  <c r="CC81" i="16" s="1"/>
  <c r="BY70" i="16"/>
  <c r="BY44" i="16"/>
  <c r="CC44" i="16" s="1"/>
  <c r="AI11" i="15"/>
  <c r="BY13" i="16"/>
  <c r="CC13" i="16" s="1"/>
  <c r="BY53" i="16"/>
  <c r="CC53" i="16" s="1"/>
  <c r="BY77" i="16"/>
  <c r="CC77" i="16" s="1"/>
  <c r="BY19" i="16"/>
  <c r="CC19" i="16" s="1"/>
  <c r="BY54" i="16"/>
  <c r="BY94" i="16"/>
  <c r="BY98" i="16"/>
  <c r="CC98" i="16" s="1"/>
  <c r="BY97" i="16"/>
  <c r="BY7" i="16"/>
  <c r="CC7" i="16" s="1"/>
  <c r="BY35" i="16"/>
  <c r="CC35" i="16" s="1"/>
  <c r="BK4" i="16"/>
  <c r="BJ4" i="16"/>
  <c r="BY62" i="16"/>
  <c r="CC62" i="16" s="1"/>
  <c r="BY30" i="16"/>
  <c r="CC30" i="16" s="1"/>
  <c r="BY89" i="16"/>
  <c r="BW4" i="16"/>
  <c r="BV4" i="16"/>
  <c r="BY103" i="16"/>
  <c r="CC103" i="16" s="1"/>
  <c r="BY32" i="16"/>
  <c r="CC32" i="16" s="1"/>
  <c r="BY59" i="16"/>
  <c r="CC59" i="16" s="1"/>
  <c r="BY117" i="16"/>
  <c r="BY49" i="16"/>
  <c r="BY109" i="16"/>
  <c r="CC109" i="16" s="1"/>
  <c r="BY8" i="16"/>
  <c r="CC8" i="16" s="1"/>
  <c r="BY47" i="16"/>
  <c r="CC47" i="16" s="1"/>
  <c r="BY92" i="16"/>
  <c r="AS4" i="16"/>
  <c r="BY4" i="16"/>
  <c r="AR4" i="16"/>
  <c r="BY66" i="16"/>
  <c r="CC66" i="16" s="1"/>
  <c r="BY28" i="16"/>
  <c r="CC28" i="16" s="1"/>
  <c r="BY78" i="16"/>
  <c r="CC78" i="16" s="1"/>
  <c r="BY105" i="16"/>
  <c r="CC105" i="16" s="1"/>
  <c r="BY100" i="16"/>
  <c r="CC100" i="16" s="1"/>
  <c r="BY119" i="16"/>
  <c r="CC119" i="16" s="1"/>
  <c r="BY16" i="16"/>
  <c r="CC16" i="16" s="1"/>
  <c r="BY82" i="16"/>
  <c r="CC82" i="16" s="1"/>
  <c r="BY114" i="16"/>
  <c r="BY11" i="16"/>
  <c r="BY113" i="16"/>
  <c r="CC113" i="16" s="1"/>
  <c r="BY90" i="16"/>
  <c r="BY42" i="16"/>
  <c r="BY51" i="16"/>
  <c r="CC51" i="16" s="1"/>
  <c r="BY64" i="16"/>
  <c r="BY56" i="16"/>
  <c r="CC56" i="16" s="1"/>
  <c r="BY27" i="16"/>
  <c r="CC27" i="16" s="1"/>
  <c r="BI87" i="15"/>
  <c r="BY110" i="16"/>
  <c r="CC110" i="16" s="1"/>
  <c r="BQ4" i="16"/>
  <c r="BP4" i="16"/>
  <c r="BY68" i="16"/>
  <c r="CC68" i="16" s="1"/>
  <c r="BY21" i="16"/>
  <c r="BY74" i="16"/>
  <c r="CC74" i="16" s="1"/>
  <c r="BY14" i="16"/>
  <c r="BY87" i="16"/>
  <c r="CC87" i="16" s="1"/>
  <c r="BY107" i="16"/>
  <c r="CC107" i="16" s="1"/>
  <c r="BY24" i="16"/>
  <c r="CC24" i="16" s="1"/>
  <c r="BY40" i="16"/>
  <c r="BY61" i="16"/>
  <c r="BY38" i="16"/>
  <c r="CC38" i="16" s="1"/>
  <c r="BY85" i="16"/>
  <c r="CC85" i="16" s="1"/>
  <c r="AV47" i="15"/>
  <c r="AI16" i="15"/>
  <c r="CI11" i="15"/>
  <c r="AV117" i="15"/>
  <c r="BI113" i="15"/>
  <c r="AV82" i="15"/>
  <c r="BI30" i="15"/>
  <c r="AV89" i="15"/>
  <c r="AI13" i="15"/>
  <c r="AI113" i="15"/>
  <c r="AV30" i="15"/>
  <c r="AI21" i="15"/>
  <c r="AV73" i="15"/>
  <c r="BV47" i="15"/>
  <c r="BV42" i="15"/>
  <c r="BV16" i="15"/>
  <c r="BI13" i="15"/>
  <c r="AI35" i="15"/>
  <c r="CI8" i="15"/>
  <c r="AI73" i="15"/>
  <c r="BV113" i="15"/>
  <c r="CI103" i="15"/>
  <c r="BV103" i="15"/>
  <c r="BV74" i="15"/>
  <c r="BV59" i="15"/>
  <c r="BV68" i="15"/>
  <c r="BI66" i="15"/>
  <c r="CI92" i="15"/>
  <c r="AI23" i="15"/>
  <c r="AI117" i="15"/>
  <c r="BV117" i="15"/>
  <c r="BV73" i="15"/>
  <c r="CI82" i="15"/>
  <c r="AI109" i="15"/>
  <c r="BV13" i="15"/>
  <c r="CI13" i="15"/>
  <c r="CI114" i="15"/>
  <c r="CI7" i="15"/>
  <c r="CI113" i="15"/>
  <c r="BV56" i="15"/>
  <c r="BV64" i="15"/>
  <c r="BI90" i="15"/>
  <c r="AV97" i="15"/>
  <c r="AI54" i="15"/>
  <c r="BV90" i="15"/>
  <c r="CI28" i="15"/>
  <c r="AV54" i="15"/>
  <c r="CI36" i="15"/>
  <c r="BI38" i="15"/>
  <c r="AV105" i="15"/>
  <c r="BI105" i="15"/>
  <c r="AV94" i="15"/>
  <c r="BI98" i="15"/>
  <c r="BI64" i="15"/>
  <c r="BV61" i="15"/>
  <c r="CI94" i="15"/>
  <c r="CI56" i="15"/>
  <c r="BV49" i="15"/>
  <c r="CI97" i="15"/>
  <c r="BV24" i="15"/>
  <c r="AV87" i="15"/>
  <c r="CI78" i="15"/>
  <c r="BV87" i="15"/>
  <c r="BV14" i="15"/>
  <c r="BV119" i="15"/>
  <c r="BV98" i="15"/>
  <c r="BI27" i="15"/>
  <c r="BI61" i="15"/>
  <c r="BI85" i="15"/>
  <c r="AV53" i="15"/>
  <c r="AV44" i="15"/>
  <c r="AV78" i="15"/>
  <c r="AV61" i="15"/>
  <c r="AV90" i="15"/>
  <c r="AV14" i="15"/>
  <c r="AV38" i="15"/>
  <c r="AI70" i="15"/>
  <c r="AI100" i="15"/>
  <c r="AI94" i="15"/>
  <c r="AI24" i="15"/>
  <c r="AI19" i="15"/>
  <c r="AI90" i="15"/>
  <c r="AI85" i="15"/>
  <c r="AI107" i="15"/>
  <c r="AI51" i="15"/>
  <c r="BV36" i="15"/>
  <c r="CI98" i="15"/>
  <c r="AV64" i="15"/>
  <c r="AV51" i="15"/>
  <c r="BV38" i="15"/>
  <c r="AV27" i="15"/>
  <c r="BV105" i="15"/>
  <c r="BI19" i="15"/>
  <c r="CI70" i="15"/>
  <c r="AI119" i="15"/>
  <c r="BI14" i="15"/>
  <c r="CI119" i="15"/>
  <c r="CI49" i="15"/>
  <c r="CI85" i="15"/>
  <c r="AI14" i="15"/>
  <c r="CI87" i="15"/>
  <c r="AI44" i="15"/>
  <c r="BV53" i="15"/>
  <c r="CI105" i="15"/>
  <c r="BV19" i="15"/>
  <c r="AI64" i="15"/>
  <c r="AV119" i="15"/>
  <c r="BV28" i="15"/>
  <c r="BI24" i="15"/>
  <c r="CI100" i="15"/>
  <c r="BV97" i="15"/>
  <c r="BI107" i="15"/>
  <c r="CI14" i="15"/>
  <c r="BV27" i="15"/>
  <c r="BI53" i="15"/>
  <c r="CI44" i="15"/>
  <c r="AI49" i="15"/>
  <c r="BI56" i="15"/>
  <c r="BV94" i="15"/>
  <c r="BV85" i="15"/>
  <c r="BV78" i="15"/>
  <c r="BV51" i="15"/>
  <c r="CI61" i="15"/>
  <c r="BV107" i="15"/>
  <c r="BV54" i="15"/>
  <c r="BI51" i="15"/>
  <c r="AI27" i="15"/>
  <c r="AV85" i="15"/>
  <c r="BI54" i="15"/>
  <c r="CI107" i="15"/>
  <c r="CI54" i="15"/>
  <c r="AV98" i="15"/>
  <c r="CI38" i="15"/>
  <c r="BI49" i="15"/>
  <c r="CI51" i="15"/>
  <c r="AV19" i="15"/>
  <c r="AI53" i="15"/>
  <c r="BF21" i="16" l="1"/>
  <c r="BF73" i="16"/>
  <c r="BL16" i="16"/>
  <c r="BL32" i="16"/>
  <c r="BL92" i="16"/>
  <c r="BR56" i="16"/>
  <c r="AZ40" i="16"/>
  <c r="BR103" i="16"/>
  <c r="BX35" i="16"/>
  <c r="AZ62" i="16"/>
  <c r="BR36" i="16"/>
  <c r="BR81" i="16"/>
  <c r="BL62" i="16"/>
  <c r="BR19" i="16"/>
  <c r="BF61" i="16"/>
  <c r="BX42" i="16"/>
  <c r="BF13" i="16"/>
  <c r="BR87" i="16"/>
  <c r="BR107" i="16"/>
  <c r="BL98" i="16"/>
  <c r="BF28" i="16"/>
  <c r="BL68" i="16"/>
  <c r="BX74" i="16"/>
  <c r="AZ35" i="16"/>
  <c r="BR85" i="16"/>
  <c r="BF42" i="16"/>
  <c r="BF8" i="16"/>
  <c r="BF107" i="16"/>
  <c r="BR90" i="16"/>
  <c r="BL28" i="16"/>
  <c r="BF14" i="16"/>
  <c r="AZ23" i="16"/>
  <c r="AZ89" i="16"/>
  <c r="BL107" i="16"/>
  <c r="BF117" i="16"/>
  <c r="BR40" i="16"/>
  <c r="AZ30" i="16"/>
  <c r="BR113" i="16"/>
  <c r="BF85" i="16"/>
  <c r="BR51" i="16"/>
  <c r="AZ42" i="16"/>
  <c r="BR74" i="16"/>
  <c r="BX73" i="16"/>
  <c r="AZ107" i="16"/>
  <c r="BL90" i="16"/>
  <c r="BF24" i="16"/>
  <c r="AZ32" i="16"/>
  <c r="BL42" i="16"/>
  <c r="BF103" i="16"/>
  <c r="AZ28" i="16"/>
  <c r="BR110" i="16"/>
  <c r="BX68" i="16"/>
  <c r="BF40" i="16"/>
  <c r="BL44" i="16"/>
  <c r="AZ92" i="16"/>
  <c r="BR13" i="16"/>
  <c r="BF56" i="16"/>
  <c r="BX89" i="16"/>
  <c r="AZ19" i="16"/>
  <c r="AT16" i="16"/>
  <c r="BF30" i="16"/>
  <c r="BL110" i="16"/>
  <c r="BL103" i="16"/>
  <c r="BR109" i="16"/>
  <c r="BX24" i="16"/>
  <c r="BX32" i="16"/>
  <c r="BL36" i="16"/>
  <c r="BL81" i="16"/>
  <c r="BX62" i="16"/>
  <c r="AZ7" i="16"/>
  <c r="BR62" i="16"/>
  <c r="BL19" i="16"/>
  <c r="BF109" i="16"/>
  <c r="BL27" i="16"/>
  <c r="AZ51" i="16"/>
  <c r="BR94" i="16"/>
  <c r="BR114" i="16"/>
  <c r="CB19" i="16"/>
  <c r="CD19" i="16" s="1"/>
  <c r="CB100" i="16"/>
  <c r="CD100" i="16" s="1"/>
  <c r="CB8" i="16"/>
  <c r="CD8" i="16" s="1"/>
  <c r="CB119" i="16"/>
  <c r="CD119" i="16" s="1"/>
  <c r="AZ109" i="16"/>
  <c r="BF27" i="16"/>
  <c r="BF38" i="16"/>
  <c r="BR49" i="16"/>
  <c r="BX19" i="16"/>
  <c r="BR68" i="16"/>
  <c r="BX27" i="16"/>
  <c r="BR44" i="16"/>
  <c r="BF92" i="16"/>
  <c r="BL13" i="16"/>
  <c r="AZ11" i="16"/>
  <c r="BL35" i="16"/>
  <c r="AZ114" i="16"/>
  <c r="CB30" i="16"/>
  <c r="CD30" i="16" s="1"/>
  <c r="BL85" i="16"/>
  <c r="AT81" i="16"/>
  <c r="BR78" i="16"/>
  <c r="BL40" i="16"/>
  <c r="BF74" i="16"/>
  <c r="AZ36" i="16"/>
  <c r="BL23" i="16"/>
  <c r="BF54" i="16"/>
  <c r="AZ59" i="16"/>
  <c r="AZ119" i="16"/>
  <c r="AT105" i="16"/>
  <c r="CB38" i="16"/>
  <c r="CD38" i="16" s="1"/>
  <c r="AZ27" i="16"/>
  <c r="BR89" i="16"/>
  <c r="AZ38" i="16"/>
  <c r="BR100" i="16"/>
  <c r="BF100" i="16"/>
  <c r="BF49" i="16"/>
  <c r="BF19" i="16"/>
  <c r="BR97" i="16"/>
  <c r="BF113" i="16"/>
  <c r="BX40" i="16"/>
  <c r="BF11" i="16"/>
  <c r="BX66" i="16"/>
  <c r="AZ8" i="16"/>
  <c r="CB16" i="16"/>
  <c r="CD16" i="16" s="1"/>
  <c r="BX23" i="16"/>
  <c r="BF62" i="16"/>
  <c r="BL74" i="16"/>
  <c r="BX109" i="16"/>
  <c r="AZ100" i="16"/>
  <c r="AT90" i="16"/>
  <c r="BR21" i="16"/>
  <c r="BX110" i="16"/>
  <c r="CC114" i="16"/>
  <c r="CB114" i="16"/>
  <c r="CC40" i="16"/>
  <c r="CB40" i="16"/>
  <c r="CC14" i="16"/>
  <c r="CB14" i="16"/>
  <c r="CC21" i="16"/>
  <c r="CB21" i="16"/>
  <c r="CC92" i="16"/>
  <c r="CB92" i="16"/>
  <c r="CC49" i="16"/>
  <c r="CB49" i="16"/>
  <c r="CC89" i="16"/>
  <c r="CB89" i="16"/>
  <c r="CC97" i="16"/>
  <c r="CB97" i="16"/>
  <c r="AZ14" i="16"/>
  <c r="CB62" i="16"/>
  <c r="CD62" i="16" s="1"/>
  <c r="BL61" i="16"/>
  <c r="AZ21" i="16"/>
  <c r="CB35" i="16"/>
  <c r="CD35" i="16" s="1"/>
  <c r="BF70" i="16"/>
  <c r="AT35" i="16"/>
  <c r="AT119" i="16"/>
  <c r="AT87" i="16"/>
  <c r="BF97" i="16"/>
  <c r="BX64" i="16"/>
  <c r="BF59" i="16"/>
  <c r="BL117" i="16"/>
  <c r="CB81" i="16"/>
  <c r="CD81" i="16" s="1"/>
  <c r="BR24" i="16"/>
  <c r="BR119" i="16"/>
  <c r="BR11" i="16"/>
  <c r="BF78" i="16"/>
  <c r="BR14" i="16"/>
  <c r="CB105" i="16"/>
  <c r="CD105" i="16" s="1"/>
  <c r="CB107" i="16"/>
  <c r="CD107" i="16" s="1"/>
  <c r="BL21" i="16"/>
  <c r="BL54" i="16"/>
  <c r="BF114" i="16"/>
  <c r="BR27" i="16"/>
  <c r="BX30" i="16"/>
  <c r="BF51" i="16"/>
  <c r="AT109" i="16"/>
  <c r="BR30" i="16"/>
  <c r="AZ94" i="16"/>
  <c r="BR16" i="16"/>
  <c r="BR32" i="16"/>
  <c r="AZ53" i="16"/>
  <c r="AZ61" i="16"/>
  <c r="AZ24" i="16"/>
  <c r="BR92" i="16"/>
  <c r="BL11" i="16"/>
  <c r="BR64" i="16"/>
  <c r="AZ64" i="16"/>
  <c r="BL14" i="16"/>
  <c r="CB77" i="16"/>
  <c r="CD77" i="16" s="1"/>
  <c r="BL113" i="16"/>
  <c r="BF47" i="16"/>
  <c r="BR73" i="16"/>
  <c r="BL77" i="16"/>
  <c r="AZ13" i="16"/>
  <c r="CB74" i="16"/>
  <c r="CD74" i="16" s="1"/>
  <c r="CB113" i="16"/>
  <c r="CD113" i="16" s="1"/>
  <c r="BR70" i="16"/>
  <c r="BX117" i="16"/>
  <c r="CB32" i="16"/>
  <c r="CD32" i="16" s="1"/>
  <c r="AZ85" i="16"/>
  <c r="BR82" i="16"/>
  <c r="BR54" i="16"/>
  <c r="CB109" i="16"/>
  <c r="CD109" i="16" s="1"/>
  <c r="AZ110" i="16"/>
  <c r="BF36" i="16"/>
  <c r="BL56" i="16"/>
  <c r="AZ82" i="16"/>
  <c r="BF90" i="16"/>
  <c r="BR53" i="16"/>
  <c r="AZ87" i="16"/>
  <c r="BX21" i="16"/>
  <c r="CB66" i="16"/>
  <c r="CD66" i="16" s="1"/>
  <c r="BL70" i="16"/>
  <c r="CB51" i="16"/>
  <c r="CD51" i="16" s="1"/>
  <c r="CB7" i="16"/>
  <c r="CD7" i="16" s="1"/>
  <c r="CC61" i="16"/>
  <c r="CB61" i="16"/>
  <c r="CC42" i="16"/>
  <c r="CB42" i="16"/>
  <c r="CC11" i="16"/>
  <c r="CB11" i="16"/>
  <c r="CC117" i="16"/>
  <c r="CB117" i="16"/>
  <c r="CC23" i="16"/>
  <c r="CB23" i="16"/>
  <c r="CB85" i="16"/>
  <c r="CD85" i="16" s="1"/>
  <c r="CB98" i="16"/>
  <c r="CD98" i="16" s="1"/>
  <c r="CB110" i="16"/>
  <c r="CD110" i="16" s="1"/>
  <c r="CB13" i="16"/>
  <c r="CD13" i="16" s="1"/>
  <c r="CB73" i="16"/>
  <c r="CD73" i="16" s="1"/>
  <c r="CB78" i="16"/>
  <c r="CD78" i="16" s="1"/>
  <c r="CB47" i="16"/>
  <c r="CD47" i="16" s="1"/>
  <c r="AT82" i="16"/>
  <c r="CC64" i="16"/>
  <c r="CB64" i="16"/>
  <c r="CC90" i="16"/>
  <c r="CB90" i="16"/>
  <c r="CC94" i="16"/>
  <c r="CB94" i="16"/>
  <c r="CC54" i="16"/>
  <c r="CB54" i="16"/>
  <c r="CC70" i="16"/>
  <c r="CB70" i="16"/>
  <c r="AZ44" i="16"/>
  <c r="CB82" i="16"/>
  <c r="CD82" i="16" s="1"/>
  <c r="AZ97" i="16"/>
  <c r="CB87" i="16"/>
  <c r="CD87" i="16" s="1"/>
  <c r="CB44" i="16"/>
  <c r="CD44" i="16" s="1"/>
  <c r="BF44" i="16"/>
  <c r="AT27" i="16"/>
  <c r="AT14" i="16"/>
  <c r="BR61" i="16"/>
  <c r="BL78" i="16"/>
  <c r="AZ74" i="16"/>
  <c r="BR38" i="16"/>
  <c r="BL64" i="16"/>
  <c r="BF64" i="16"/>
  <c r="BF7" i="16"/>
  <c r="BL49" i="16"/>
  <c r="BF77" i="16"/>
  <c r="BR77" i="16"/>
  <c r="BR35" i="16"/>
  <c r="BL94" i="16"/>
  <c r="CB27" i="16"/>
  <c r="CD27" i="16" s="1"/>
  <c r="AZ90" i="16"/>
  <c r="BR117" i="16"/>
  <c r="BR42" i="16"/>
  <c r="CB53" i="16"/>
  <c r="CD53" i="16" s="1"/>
  <c r="AZ113" i="16"/>
  <c r="BF82" i="16"/>
  <c r="BF32" i="16"/>
  <c r="BF87" i="16"/>
  <c r="CB103" i="16"/>
  <c r="CD103" i="16" s="1"/>
  <c r="BR7" i="16"/>
  <c r="BL38" i="16"/>
  <c r="BX81" i="16"/>
  <c r="CB24" i="16"/>
  <c r="CD24" i="16" s="1"/>
  <c r="BL89" i="16"/>
  <c r="AZ56" i="16"/>
  <c r="BX16" i="16"/>
  <c r="CB56" i="16"/>
  <c r="CD56" i="16" s="1"/>
  <c r="BL97" i="16"/>
  <c r="AZ77" i="16"/>
  <c r="CB28" i="16"/>
  <c r="CD28" i="16" s="1"/>
  <c r="AZ70" i="16"/>
  <c r="AZ117" i="16"/>
  <c r="BF89" i="16"/>
  <c r="CB68" i="16"/>
  <c r="CD68" i="16" s="1"/>
  <c r="BL87" i="16"/>
  <c r="AZ54" i="16"/>
  <c r="BR98" i="16"/>
  <c r="BR28" i="16"/>
  <c r="BF16" i="16"/>
  <c r="BF81" i="16"/>
  <c r="BL30" i="16"/>
  <c r="BF94" i="16"/>
  <c r="BR23" i="16"/>
  <c r="BX77" i="16"/>
  <c r="BX90" i="16"/>
  <c r="BF23" i="16"/>
  <c r="BL7" i="16"/>
  <c r="BL109" i="16"/>
  <c r="BL73" i="16"/>
  <c r="CB59" i="16"/>
  <c r="CD59" i="16" s="1"/>
  <c r="AZ81" i="16"/>
  <c r="BL53" i="16"/>
  <c r="BL24" i="16"/>
  <c r="BX53" i="16"/>
  <c r="AZ49" i="16"/>
  <c r="BL4" i="16"/>
  <c r="AT4" i="16"/>
  <c r="BR4" i="16"/>
  <c r="CC4" i="16"/>
  <c r="CB4" i="16"/>
  <c r="BX4" i="16"/>
  <c r="CD89" i="16" l="1"/>
  <c r="CD54" i="16"/>
  <c r="CD23" i="16"/>
  <c r="CD11" i="16"/>
  <c r="CD92" i="16"/>
  <c r="CD14" i="16"/>
  <c r="CD70" i="16"/>
  <c r="CD94" i="16"/>
  <c r="CD90" i="16"/>
  <c r="CD64" i="16"/>
  <c r="CD117" i="16"/>
  <c r="CD42" i="16"/>
  <c r="CD61" i="16"/>
  <c r="CD97" i="16"/>
  <c r="CD49" i="16"/>
  <c r="CD21" i="16"/>
  <c r="CD40" i="16"/>
  <c r="CD114" i="16"/>
  <c r="CD4" i="16"/>
  <c r="C32" i="5"/>
  <c r="C31" i="5"/>
  <c r="C30" i="5"/>
  <c r="C29" i="5"/>
  <c r="C28" i="5"/>
  <c r="C27" i="5"/>
  <c r="C26" i="5"/>
  <c r="C25" i="5"/>
  <c r="C24" i="5"/>
  <c r="C23" i="5"/>
  <c r="C20" i="5"/>
  <c r="C19" i="5"/>
  <c r="C18" i="5"/>
  <c r="C17" i="5"/>
  <c r="C16" i="5"/>
  <c r="C15" i="5"/>
  <c r="C14" i="5"/>
  <c r="C13" i="5"/>
  <c r="C12" i="5"/>
  <c r="C11" i="5"/>
  <c r="C10" i="5"/>
  <c r="C9" i="5"/>
  <c r="C8" i="5"/>
  <c r="C7" i="5"/>
  <c r="C6" i="5"/>
  <c r="C5" i="5"/>
  <c r="C4" i="5"/>
  <c r="C3" i="5"/>
  <c r="CF15" i="15" l="1"/>
  <c r="BU15" i="16" s="1"/>
  <c r="CF10" i="15"/>
  <c r="CF43" i="15"/>
  <c r="CF106" i="15"/>
  <c r="BU106" i="16" s="1"/>
  <c r="CF58" i="15"/>
  <c r="BU58" i="16" s="1"/>
  <c r="CF25" i="15"/>
  <c r="CF67" i="15"/>
  <c r="CF34" i="15"/>
  <c r="BU34" i="16" s="1"/>
  <c r="CF55" i="15"/>
  <c r="BU55" i="16" s="1"/>
  <c r="CF79" i="15"/>
  <c r="CF101" i="15"/>
  <c r="CF18" i="15"/>
  <c r="BU18" i="16" s="1"/>
  <c r="CF86" i="15"/>
  <c r="BU86" i="16" s="1"/>
  <c r="CF50" i="15"/>
  <c r="CF71" i="15"/>
  <c r="CF65" i="15"/>
  <c r="BU65" i="16" s="1"/>
  <c r="CF63" i="15"/>
  <c r="BU63" i="16" s="1"/>
  <c r="CF9" i="15"/>
  <c r="CF31" i="15"/>
  <c r="CF83" i="15"/>
  <c r="BU83" i="16" s="1"/>
  <c r="CF46" i="15"/>
  <c r="BU46" i="16" s="1"/>
  <c r="CF37" i="15"/>
  <c r="CF102" i="15"/>
  <c r="CF75" i="15"/>
  <c r="BU75" i="16" s="1"/>
  <c r="CF12" i="15"/>
  <c r="BU12" i="16" s="1"/>
  <c r="CF5" i="15"/>
  <c r="CF91" i="15"/>
  <c r="CF52" i="15"/>
  <c r="BU52" i="16" s="1"/>
  <c r="CF118" i="15"/>
  <c r="BU118" i="16" s="1"/>
  <c r="CF45" i="15"/>
  <c r="CF41" i="15"/>
  <c r="CF84" i="15"/>
  <c r="BU84" i="16" s="1"/>
  <c r="CF69" i="15"/>
  <c r="BU69" i="16" s="1"/>
  <c r="CF88" i="15"/>
  <c r="CF33" i="15"/>
  <c r="CF48" i="15"/>
  <c r="BU48" i="16" s="1"/>
  <c r="CF39" i="15"/>
  <c r="BU39" i="16" s="1"/>
  <c r="CF93" i="15"/>
  <c r="CF72" i="15"/>
  <c r="CF116" i="15"/>
  <c r="BU116" i="16" s="1"/>
  <c r="CF22" i="15"/>
  <c r="CF76" i="15"/>
  <c r="CF60" i="15"/>
  <c r="CF26" i="15"/>
  <c r="CF111" i="15"/>
  <c r="BU111" i="16" s="1"/>
  <c r="CF57" i="15"/>
  <c r="CF6" i="15"/>
  <c r="CF96" i="15"/>
  <c r="CF115" i="15"/>
  <c r="BU115" i="16" s="1"/>
  <c r="CF112" i="15"/>
  <c r="CF17" i="15"/>
  <c r="CF104" i="15"/>
  <c r="BU104" i="16" s="1"/>
  <c r="CF108" i="15"/>
  <c r="BU108" i="16" s="1"/>
  <c r="CF99" i="15"/>
  <c r="CF29" i="15"/>
  <c r="CF95" i="15"/>
  <c r="BU95" i="16" s="1"/>
  <c r="CF20" i="15"/>
  <c r="BU20" i="16" s="1"/>
  <c r="CF80" i="15"/>
  <c r="Q36" i="15"/>
  <c r="T36" i="15" s="1"/>
  <c r="AW115" i="16"/>
  <c r="AW106" i="16"/>
  <c r="AW102" i="16"/>
  <c r="AW91" i="16"/>
  <c r="AW86" i="16"/>
  <c r="AW83" i="16"/>
  <c r="AW75" i="16"/>
  <c r="AW71" i="16"/>
  <c r="AW58" i="16"/>
  <c r="AW55" i="16"/>
  <c r="AW43" i="16"/>
  <c r="AW39" i="16"/>
  <c r="AW34" i="16"/>
  <c r="AW26" i="16"/>
  <c r="AW18" i="16"/>
  <c r="AW10" i="16"/>
  <c r="AW6" i="16"/>
  <c r="AW116" i="16"/>
  <c r="AW76" i="16"/>
  <c r="AW65" i="16"/>
  <c r="AW41" i="16"/>
  <c r="AW29" i="16"/>
  <c r="AW108" i="16"/>
  <c r="AW84" i="16"/>
  <c r="AW72" i="16"/>
  <c r="AW60" i="16"/>
  <c r="AW37" i="16"/>
  <c r="AW25" i="16"/>
  <c r="AW12" i="16"/>
  <c r="AW112" i="16"/>
  <c r="AW93" i="16"/>
  <c r="AW69" i="16"/>
  <c r="AW45" i="16"/>
  <c r="AW20" i="16"/>
  <c r="BC115" i="16"/>
  <c r="BC106" i="16"/>
  <c r="BC99" i="16"/>
  <c r="BC83" i="16"/>
  <c r="BC67" i="16"/>
  <c r="BC50" i="16"/>
  <c r="BC18" i="16"/>
  <c r="BC10" i="16"/>
  <c r="BC104" i="16"/>
  <c r="BC33" i="16"/>
  <c r="BC101" i="16"/>
  <c r="BC93" i="16"/>
  <c r="BC69" i="16"/>
  <c r="BC52" i="16"/>
  <c r="BC37" i="16"/>
  <c r="BC20" i="16"/>
  <c r="BC5" i="16"/>
  <c r="BC112" i="16"/>
  <c r="BC57" i="16"/>
  <c r="BC17" i="16"/>
  <c r="BC111" i="16"/>
  <c r="BC102" i="16"/>
  <c r="BC79" i="16"/>
  <c r="BC71" i="16"/>
  <c r="BC46" i="16"/>
  <c r="BC15" i="16"/>
  <c r="BC6" i="16"/>
  <c r="BC80" i="16"/>
  <c r="BC25" i="16"/>
  <c r="BC88" i="16"/>
  <c r="BC41" i="16"/>
  <c r="BC9" i="16"/>
  <c r="BI118" i="16"/>
  <c r="BI116" i="16"/>
  <c r="BI111" i="16"/>
  <c r="BI108" i="16"/>
  <c r="BI102" i="16"/>
  <c r="BI99" i="16"/>
  <c r="BI95" i="16"/>
  <c r="BI91" i="16"/>
  <c r="BI84" i="16"/>
  <c r="BI83" i="16"/>
  <c r="BI79" i="16"/>
  <c r="BI76" i="16"/>
  <c r="BI75" i="16"/>
  <c r="BI71" i="16"/>
  <c r="BI69" i="16"/>
  <c r="BI67" i="16"/>
  <c r="BI63" i="16"/>
  <c r="BI60" i="16"/>
  <c r="BI58" i="16"/>
  <c r="BI55" i="16"/>
  <c r="BI52" i="16"/>
  <c r="BI50" i="16"/>
  <c r="BI46" i="16"/>
  <c r="BI45" i="16"/>
  <c r="BI43" i="16"/>
  <c r="BI41" i="16"/>
  <c r="BI39" i="16"/>
  <c r="BI37" i="16"/>
  <c r="BI34" i="16"/>
  <c r="BI31" i="16"/>
  <c r="BI29" i="16"/>
  <c r="BI26" i="16"/>
  <c r="BI22" i="16"/>
  <c r="BI20" i="16"/>
  <c r="BI18" i="16"/>
  <c r="BI15" i="16"/>
  <c r="BI10" i="16"/>
  <c r="BI6" i="16"/>
  <c r="BI5" i="16"/>
  <c r="BU99" i="16"/>
  <c r="BU91" i="16"/>
  <c r="BU79" i="16"/>
  <c r="BU71" i="16"/>
  <c r="BU67" i="16"/>
  <c r="BU50" i="16"/>
  <c r="BU43" i="16"/>
  <c r="BU31" i="16"/>
  <c r="BU26" i="16"/>
  <c r="BU10" i="16"/>
  <c r="BU6" i="16"/>
  <c r="BO104" i="16"/>
  <c r="BO29" i="16"/>
  <c r="BO25" i="16"/>
  <c r="BO17" i="16"/>
  <c r="BO118" i="16"/>
  <c r="BO115" i="16"/>
  <c r="BO106" i="16"/>
  <c r="BO102" i="16"/>
  <c r="BO99" i="16"/>
  <c r="BO95" i="16"/>
  <c r="BO91" i="16"/>
  <c r="BO83" i="16"/>
  <c r="BO79" i="16"/>
  <c r="BO75" i="16"/>
  <c r="BO71" i="16"/>
  <c r="BO67" i="16"/>
  <c r="BO63" i="16"/>
  <c r="BO58" i="16"/>
  <c r="BO50" i="16"/>
  <c r="BO43" i="16"/>
  <c r="BO39" i="16"/>
  <c r="BO34" i="16"/>
  <c r="BO31" i="16"/>
  <c r="BO26" i="16"/>
  <c r="BO22" i="16"/>
  <c r="BO18" i="16"/>
  <c r="BO15" i="16"/>
  <c r="BO10" i="16"/>
  <c r="BU5" i="16"/>
  <c r="BO108" i="16"/>
  <c r="BO101" i="16"/>
  <c r="BO96" i="16"/>
  <c r="BO88" i="16"/>
  <c r="BO80" i="16"/>
  <c r="BO72" i="16"/>
  <c r="BO65" i="16"/>
  <c r="BO57" i="16"/>
  <c r="BO48" i="16"/>
  <c r="BO41" i="16"/>
  <c r="BO20" i="16"/>
  <c r="BO12" i="16"/>
  <c r="BO5" i="16"/>
  <c r="BU112" i="16"/>
  <c r="BU101" i="16"/>
  <c r="BU96" i="16"/>
  <c r="BU93" i="16"/>
  <c r="BU88" i="16"/>
  <c r="BU76" i="16"/>
  <c r="BU72" i="16"/>
  <c r="BU60" i="16"/>
  <c r="BU57" i="16"/>
  <c r="BU45" i="16"/>
  <c r="BU41" i="16"/>
  <c r="BU37" i="16"/>
  <c r="BU33" i="16"/>
  <c r="BU29" i="16"/>
  <c r="BU25" i="16"/>
  <c r="BU17" i="16"/>
  <c r="BU9" i="16"/>
  <c r="BO112" i="16"/>
  <c r="BO93" i="16"/>
  <c r="BO84" i="16"/>
  <c r="BO76" i="16"/>
  <c r="BO69" i="16"/>
  <c r="BO60" i="16"/>
  <c r="BO45" i="16"/>
  <c r="BI65" i="16"/>
  <c r="BC72" i="16"/>
  <c r="BI101" i="16"/>
  <c r="AW104" i="16"/>
  <c r="AW63" i="16"/>
  <c r="BO9" i="16"/>
  <c r="BI86" i="16"/>
  <c r="AW48" i="16"/>
  <c r="BO6" i="16"/>
  <c r="BC84" i="16"/>
  <c r="AW118" i="16"/>
  <c r="BC86" i="16"/>
  <c r="AW96" i="16"/>
  <c r="BC108" i="16"/>
  <c r="BC22" i="16"/>
  <c r="BI112" i="16"/>
  <c r="BO46" i="16"/>
  <c r="BC95" i="16"/>
  <c r="BO52" i="16"/>
  <c r="BI115" i="16"/>
  <c r="BC116" i="16"/>
  <c r="BU80" i="16"/>
  <c r="AW31" i="16"/>
  <c r="AW52" i="16"/>
  <c r="AW33" i="16"/>
  <c r="AW67" i="16"/>
  <c r="BI104" i="16"/>
  <c r="BI12" i="16"/>
  <c r="AW101" i="16"/>
  <c r="BI96" i="16"/>
  <c r="AW17" i="16"/>
  <c r="AW79" i="16"/>
  <c r="BO37" i="16"/>
  <c r="BC45" i="16"/>
  <c r="BC31" i="16"/>
  <c r="BI80" i="16"/>
  <c r="BC91" i="16"/>
  <c r="BC118" i="16"/>
  <c r="BC63" i="16"/>
  <c r="BI57" i="16"/>
  <c r="BI48" i="16"/>
  <c r="AW95" i="16"/>
  <c r="AW22" i="16"/>
  <c r="BI9" i="16"/>
  <c r="AW50" i="16"/>
  <c r="BO55" i="16"/>
  <c r="BI93" i="16"/>
  <c r="BC48" i="16"/>
  <c r="BC96" i="16"/>
  <c r="BO86" i="16"/>
  <c r="BC26" i="16"/>
  <c r="BC39" i="16"/>
  <c r="AW9" i="16"/>
  <c r="BI88" i="16"/>
  <c r="BI106" i="16"/>
  <c r="BI72" i="16"/>
  <c r="BO111" i="16"/>
  <c r="AW15" i="16"/>
  <c r="BC43" i="16"/>
  <c r="BO116" i="16"/>
  <c r="AW99" i="16"/>
  <c r="BC55" i="16"/>
  <c r="AW46" i="16"/>
  <c r="BC34" i="16"/>
  <c r="AW5" i="16"/>
  <c r="BI25" i="16"/>
  <c r="BC75" i="16"/>
  <c r="BU102" i="16"/>
  <c r="BI33" i="16"/>
  <c r="AW111" i="16"/>
  <c r="BC76" i="16"/>
  <c r="BU22" i="16"/>
  <c r="AW88" i="16"/>
  <c r="AW80" i="16"/>
  <c r="BC60" i="16"/>
  <c r="BO33" i="16"/>
  <c r="BC58" i="16"/>
  <c r="BC29" i="16"/>
  <c r="BC12" i="16"/>
  <c r="BC65" i="16"/>
  <c r="AW57" i="16"/>
  <c r="BI17" i="16"/>
  <c r="AO36" i="16" l="1"/>
  <c r="U36" i="15"/>
  <c r="V36" i="15" s="1"/>
  <c r="AQ63" i="15"/>
  <c r="AT63" i="15" s="1"/>
  <c r="BQ58" i="15"/>
  <c r="BT58" i="15" s="1"/>
  <c r="BQ60" i="15"/>
  <c r="BT60" i="15" s="1"/>
  <c r="Q20" i="15"/>
  <c r="U20" i="15" s="1"/>
  <c r="BD102" i="15"/>
  <c r="BG102" i="15" s="1"/>
  <c r="BD115" i="15"/>
  <c r="BG115" i="16" s="1"/>
  <c r="BD63" i="15"/>
  <c r="BG63" i="15" s="1"/>
  <c r="BD41" i="15"/>
  <c r="BH41" i="15" s="1"/>
  <c r="AQ12" i="15"/>
  <c r="AT12" i="15" s="1"/>
  <c r="CD17" i="15"/>
  <c r="BS17" i="16" s="1"/>
  <c r="Q50" i="15"/>
  <c r="BD112" i="15"/>
  <c r="BG112" i="16" s="1"/>
  <c r="CD25" i="15"/>
  <c r="BS25" i="16" s="1"/>
  <c r="AD86" i="15"/>
  <c r="AU86" i="16" s="1"/>
  <c r="BD33" i="15"/>
  <c r="BG33" i="15" s="1"/>
  <c r="AQ50" i="15"/>
  <c r="AT50" i="15" s="1"/>
  <c r="AD5" i="15"/>
  <c r="AH5" i="15" s="1"/>
  <c r="BQ80" i="15"/>
  <c r="BM80" i="16" s="1"/>
  <c r="AD106" i="15"/>
  <c r="AU106" i="16" s="1"/>
  <c r="BD67" i="15"/>
  <c r="BG67" i="16" s="1"/>
  <c r="Q39" i="15"/>
  <c r="BD93" i="15"/>
  <c r="BG93" i="15" s="1"/>
  <c r="CD108" i="15"/>
  <c r="CH108" i="15" s="1"/>
  <c r="CD52" i="15"/>
  <c r="BS52" i="16" s="1"/>
  <c r="AQ39" i="15"/>
  <c r="AU39" i="15" s="1"/>
  <c r="AD76" i="15"/>
  <c r="AH76" i="15" s="1"/>
  <c r="BQ84" i="15"/>
  <c r="BU84" i="15" s="1"/>
  <c r="BQ71" i="15"/>
  <c r="BU71" i="15" s="1"/>
  <c r="AQ108" i="15"/>
  <c r="BA108" i="16" s="1"/>
  <c r="AD101" i="15"/>
  <c r="AU101" i="16" s="1"/>
  <c r="BD29" i="15"/>
  <c r="BH29" i="15" s="1"/>
  <c r="BD91" i="15"/>
  <c r="BG91" i="16" s="1"/>
  <c r="BQ52" i="15"/>
  <c r="BU52" i="15" s="1"/>
  <c r="CD102" i="15"/>
  <c r="BS102" i="16" s="1"/>
  <c r="AD63" i="15"/>
  <c r="AH63" i="15" s="1"/>
  <c r="Q91" i="15"/>
  <c r="Q83" i="15"/>
  <c r="Q37" i="15"/>
  <c r="Q106" i="15"/>
  <c r="U106" i="15" s="1"/>
  <c r="CD67" i="15"/>
  <c r="CH67" i="15" s="1"/>
  <c r="AQ5" i="15"/>
  <c r="BA5" i="16" s="1"/>
  <c r="BQ48" i="15"/>
  <c r="BM48" i="16" s="1"/>
  <c r="BD60" i="15"/>
  <c r="BH60" i="15" s="1"/>
  <c r="BQ46" i="15"/>
  <c r="BT46" i="15" s="1"/>
  <c r="BD58" i="15"/>
  <c r="BH58" i="15" s="1"/>
  <c r="AQ96" i="15"/>
  <c r="BA96" i="16" s="1"/>
  <c r="Q17" i="15"/>
  <c r="CD29" i="15"/>
  <c r="CH29" i="15" s="1"/>
  <c r="AQ71" i="15"/>
  <c r="BA71" i="16" s="1"/>
  <c r="CD65" i="15"/>
  <c r="BS65" i="16" s="1"/>
  <c r="CD60" i="15"/>
  <c r="BS60" i="16" s="1"/>
  <c r="BQ76" i="15"/>
  <c r="BT76" i="15" s="1"/>
  <c r="Q33" i="15"/>
  <c r="BD46" i="15"/>
  <c r="BG46" i="16" s="1"/>
  <c r="Q55" i="15"/>
  <c r="AD20" i="15"/>
  <c r="AU20" i="16" s="1"/>
  <c r="CD9" i="15"/>
  <c r="CG9" i="15" s="1"/>
  <c r="BQ115" i="15"/>
  <c r="BU115" i="15" s="1"/>
  <c r="BQ34" i="15"/>
  <c r="BU34" i="15" s="1"/>
  <c r="AQ25" i="15"/>
  <c r="AU25" i="15" s="1"/>
  <c r="AD71" i="15"/>
  <c r="AH71" i="15" s="1"/>
  <c r="BQ6" i="15"/>
  <c r="BT6" i="15" s="1"/>
  <c r="BQ112" i="15"/>
  <c r="BU112" i="15" s="1"/>
  <c r="CD93" i="15"/>
  <c r="CH93" i="15" s="1"/>
  <c r="AQ46" i="15"/>
  <c r="AU46" i="15" s="1"/>
  <c r="CD75" i="15"/>
  <c r="CG75" i="15" s="1"/>
  <c r="CD76" i="15"/>
  <c r="CG76" i="15" s="1"/>
  <c r="AD88" i="15"/>
  <c r="AQ17" i="15"/>
  <c r="AD33" i="15"/>
  <c r="Q58" i="15"/>
  <c r="U58" i="15" s="1"/>
  <c r="Q60" i="15"/>
  <c r="U60" i="15" s="1"/>
  <c r="Q104" i="15"/>
  <c r="U104" i="15" s="1"/>
  <c r="AQ75" i="15"/>
  <c r="AD67" i="15"/>
  <c r="AD22" i="15"/>
  <c r="AQ6" i="16"/>
  <c r="CA6" i="16" s="1"/>
  <c r="AQ80" i="16"/>
  <c r="CA80" i="16" s="1"/>
  <c r="AQ102" i="16"/>
  <c r="CA102" i="16" s="1"/>
  <c r="AQ22" i="16"/>
  <c r="CA22" i="16" s="1"/>
  <c r="AQ34" i="16"/>
  <c r="CA34" i="16" s="1"/>
  <c r="AQ101" i="16"/>
  <c r="CA101" i="16" s="1"/>
  <c r="AQ41" i="16"/>
  <c r="CA41" i="16" s="1"/>
  <c r="AQ18" i="16"/>
  <c r="CA18" i="16" s="1"/>
  <c r="AQ31" i="16"/>
  <c r="CA31" i="16" s="1"/>
  <c r="AD29" i="15"/>
  <c r="BQ96" i="15"/>
  <c r="AD25" i="15"/>
  <c r="Q69" i="15"/>
  <c r="U69" i="15" s="1"/>
  <c r="CD57" i="15"/>
  <c r="BD99" i="15"/>
  <c r="CD22" i="15"/>
  <c r="Q118" i="15"/>
  <c r="U118" i="15" s="1"/>
  <c r="BQ45" i="15"/>
  <c r="BD79" i="15"/>
  <c r="AQ37" i="15"/>
  <c r="AD83" i="15"/>
  <c r="AD41" i="15"/>
  <c r="BD55" i="15"/>
  <c r="AQ80" i="15"/>
  <c r="Q99" i="15"/>
  <c r="U99" i="15" s="1"/>
  <c r="BD9" i="15"/>
  <c r="Q102" i="15"/>
  <c r="U102" i="15" s="1"/>
  <c r="BD22" i="15"/>
  <c r="CD91" i="15"/>
  <c r="AD118" i="15"/>
  <c r="Q95" i="15"/>
  <c r="U95" i="15" s="1"/>
  <c r="BD95" i="15"/>
  <c r="CD41" i="15"/>
  <c r="BQ39" i="15"/>
  <c r="Q96" i="15"/>
  <c r="U96" i="15" s="1"/>
  <c r="CD48" i="15"/>
  <c r="BQ67" i="15"/>
  <c r="BQ37" i="15"/>
  <c r="AQ111" i="15"/>
  <c r="AQ20" i="15"/>
  <c r="BQ33" i="15"/>
  <c r="AD17" i="15"/>
  <c r="Q52" i="15"/>
  <c r="U52" i="15" s="1"/>
  <c r="BD104" i="15"/>
  <c r="CD99" i="15"/>
  <c r="Q116" i="15"/>
  <c r="U116" i="15" s="1"/>
  <c r="Q79" i="15"/>
  <c r="U79" i="15" s="1"/>
  <c r="CD18" i="15"/>
  <c r="AD55" i="15"/>
  <c r="Q5" i="15"/>
  <c r="U5" i="15" s="1"/>
  <c r="BQ22" i="15"/>
  <c r="Q15" i="15"/>
  <c r="U15" i="15" s="1"/>
  <c r="AQ34" i="15"/>
  <c r="CD96" i="15"/>
  <c r="BQ86" i="15"/>
  <c r="AQ22" i="15"/>
  <c r="AD116" i="15"/>
  <c r="AQ29" i="15"/>
  <c r="AD75" i="15"/>
  <c r="AD6" i="15"/>
  <c r="Q80" i="15"/>
  <c r="U80" i="15" s="1"/>
  <c r="BD26" i="15"/>
  <c r="CD71" i="15"/>
  <c r="CD45" i="15"/>
  <c r="AQ76" i="15"/>
  <c r="Q112" i="15"/>
  <c r="U112" i="15" s="1"/>
  <c r="AQ102" i="15"/>
  <c r="BD111" i="15"/>
  <c r="AQ58" i="15"/>
  <c r="AD93" i="15"/>
  <c r="AD99" i="15"/>
  <c r="BD108" i="15"/>
  <c r="CD116" i="15"/>
  <c r="AD108" i="15"/>
  <c r="BD101" i="15"/>
  <c r="BQ91" i="15"/>
  <c r="BD5" i="15"/>
  <c r="BD15" i="15"/>
  <c r="AD84" i="15"/>
  <c r="AQ17" i="16"/>
  <c r="CA17" i="16" s="1"/>
  <c r="AQ91" i="16"/>
  <c r="CA91" i="16" s="1"/>
  <c r="AQ93" i="16"/>
  <c r="CA93" i="16" s="1"/>
  <c r="AQ46" i="16"/>
  <c r="CA46" i="16" s="1"/>
  <c r="AQ75" i="16"/>
  <c r="CA75" i="16" s="1"/>
  <c r="AQ33" i="16"/>
  <c r="CA33" i="16" s="1"/>
  <c r="AQ5" i="16"/>
  <c r="CA5" i="16" s="1"/>
  <c r="AQ86" i="16"/>
  <c r="CA86" i="16" s="1"/>
  <c r="AQ115" i="16"/>
  <c r="CA115" i="16" s="1"/>
  <c r="AQ57" i="16"/>
  <c r="CA57" i="16" s="1"/>
  <c r="AQ45" i="16"/>
  <c r="CA45" i="16" s="1"/>
  <c r="AQ76" i="16"/>
  <c r="CA76" i="16" s="1"/>
  <c r="AQ67" i="16"/>
  <c r="CA67" i="16" s="1"/>
  <c r="AQ10" i="16"/>
  <c r="CA10" i="16" s="1"/>
  <c r="AQ84" i="16"/>
  <c r="CA84" i="16" s="1"/>
  <c r="AQ111" i="16"/>
  <c r="CA111" i="16" s="1"/>
  <c r="AQ118" i="16"/>
  <c r="CA118" i="16" s="1"/>
  <c r="Q45" i="15"/>
  <c r="U45" i="15" s="1"/>
  <c r="BQ111" i="15"/>
  <c r="CD69" i="15"/>
  <c r="Q6" i="15"/>
  <c r="U6" i="15" s="1"/>
  <c r="AQ65" i="16"/>
  <c r="CA65" i="16" s="1"/>
  <c r="BQ43" i="15"/>
  <c r="AD115" i="15"/>
  <c r="AQ72" i="15"/>
  <c r="BD86" i="15"/>
  <c r="CD33" i="15"/>
  <c r="Q57" i="15"/>
  <c r="U57" i="15" s="1"/>
  <c r="BQ83" i="15"/>
  <c r="AD111" i="15"/>
  <c r="AQ106" i="15"/>
  <c r="CD106" i="15"/>
  <c r="BQ65" i="15"/>
  <c r="BD20" i="15"/>
  <c r="AQ112" i="15"/>
  <c r="BQ29" i="15"/>
  <c r="BD118" i="15"/>
  <c r="CD72" i="15"/>
  <c r="AQ88" i="15"/>
  <c r="Q41" i="15"/>
  <c r="U41" i="15" s="1"/>
  <c r="CD104" i="15"/>
  <c r="BQ9" i="15"/>
  <c r="CD63" i="15"/>
  <c r="BD76" i="15"/>
  <c r="AD58" i="15"/>
  <c r="AD46" i="15"/>
  <c r="Q86" i="15"/>
  <c r="U86" i="15" s="1"/>
  <c r="AD50" i="15"/>
  <c r="BD84" i="15"/>
  <c r="CD37" i="15"/>
  <c r="BQ93" i="15"/>
  <c r="AD12" i="15"/>
  <c r="Q9" i="15"/>
  <c r="U9" i="15" s="1"/>
  <c r="Q43" i="15"/>
  <c r="U43" i="15" s="1"/>
  <c r="AD102" i="15"/>
  <c r="CD79" i="15"/>
  <c r="CD86" i="15"/>
  <c r="AD34" i="15"/>
  <c r="AD104" i="15"/>
  <c r="BD18" i="15"/>
  <c r="CD5" i="15"/>
  <c r="BQ106" i="15"/>
  <c r="CD80" i="15"/>
  <c r="Q93" i="15"/>
  <c r="U93" i="15" s="1"/>
  <c r="BD83" i="15"/>
  <c r="AQ15" i="15"/>
  <c r="BQ41" i="15"/>
  <c r="AQ99" i="15"/>
  <c r="CD111" i="15"/>
  <c r="AD91" i="15"/>
  <c r="Q75" i="15"/>
  <c r="U75" i="15" s="1"/>
  <c r="BD106" i="15"/>
  <c r="Q12" i="15"/>
  <c r="U12" i="15" s="1"/>
  <c r="BD72" i="15"/>
  <c r="AQ26" i="15"/>
  <c r="AD18" i="15"/>
  <c r="Q18" i="15"/>
  <c r="U18" i="15" s="1"/>
  <c r="CD46" i="15"/>
  <c r="Q111" i="15"/>
  <c r="U111" i="15" s="1"/>
  <c r="AD69" i="15"/>
  <c r="AQ104" i="15"/>
  <c r="AQ65" i="15"/>
  <c r="Q88" i="15"/>
  <c r="U88" i="15" s="1"/>
  <c r="BD71" i="15"/>
  <c r="CD15" i="15"/>
  <c r="Q29" i="15"/>
  <c r="U29" i="15" s="1"/>
  <c r="BQ104" i="15"/>
  <c r="BD65" i="15"/>
  <c r="CD31" i="15"/>
  <c r="BD75" i="15"/>
  <c r="AD65" i="15"/>
  <c r="Q63" i="15"/>
  <c r="U63" i="15" s="1"/>
  <c r="AD48" i="15"/>
  <c r="BQ5" i="15"/>
  <c r="CD20" i="15"/>
  <c r="AD26" i="15"/>
  <c r="AD37" i="15"/>
  <c r="BD116" i="15"/>
  <c r="AD96" i="15"/>
  <c r="CD34" i="15"/>
  <c r="BQ18" i="15"/>
  <c r="AD45" i="15"/>
  <c r="BQ26" i="15"/>
  <c r="CD6" i="15"/>
  <c r="Q108" i="15"/>
  <c r="U108" i="15" s="1"/>
  <c r="AQ18" i="15"/>
  <c r="BQ25" i="15"/>
  <c r="AD57" i="15"/>
  <c r="BD88" i="15"/>
  <c r="AD15" i="15"/>
  <c r="BQ118" i="15"/>
  <c r="Q31" i="15"/>
  <c r="U31" i="15" s="1"/>
  <c r="AD43" i="15"/>
  <c r="CD43" i="15"/>
  <c r="AQ118" i="15"/>
  <c r="AQ31" i="15"/>
  <c r="BQ69" i="15"/>
  <c r="BD48" i="15"/>
  <c r="BQ20" i="15"/>
  <c r="CD26" i="15"/>
  <c r="BQ12" i="15"/>
  <c r="AQ101" i="15"/>
  <c r="CD95" i="15"/>
  <c r="CD83" i="15"/>
  <c r="BQ99" i="15"/>
  <c r="CD101" i="15"/>
  <c r="BQ72" i="15"/>
  <c r="AQ41" i="15"/>
  <c r="AD112" i="15"/>
  <c r="AQ83" i="16"/>
  <c r="CA83" i="16" s="1"/>
  <c r="AQ9" i="16"/>
  <c r="CA9" i="16" s="1"/>
  <c r="AQ58" i="16"/>
  <c r="CA58" i="16" s="1"/>
  <c r="AQ71" i="16"/>
  <c r="CA71" i="16" s="1"/>
  <c r="AQ12" i="16"/>
  <c r="CA12" i="16" s="1"/>
  <c r="AQ99" i="16"/>
  <c r="CA99" i="16" s="1"/>
  <c r="AQ60" i="16"/>
  <c r="CA60" i="16" s="1"/>
  <c r="AQ26" i="16"/>
  <c r="CA26" i="16" s="1"/>
  <c r="AQ88" i="16"/>
  <c r="CA88" i="16" s="1"/>
  <c r="AQ112" i="16"/>
  <c r="CA112" i="16" s="1"/>
  <c r="AQ108" i="16"/>
  <c r="CA108" i="16" s="1"/>
  <c r="AQ15" i="16"/>
  <c r="CA15" i="16" s="1"/>
  <c r="AQ48" i="16"/>
  <c r="CA48" i="16" s="1"/>
  <c r="AQ106" i="16"/>
  <c r="CA106" i="16" s="1"/>
  <c r="AQ55" i="16"/>
  <c r="CA55" i="16" s="1"/>
  <c r="AQ39" i="16"/>
  <c r="CA39" i="16" s="1"/>
  <c r="AQ29" i="16"/>
  <c r="CA29" i="16" s="1"/>
  <c r="AQ20" i="16"/>
  <c r="CA20" i="16" s="1"/>
  <c r="AQ63" i="16"/>
  <c r="CA63" i="16" s="1"/>
  <c r="AQ48" i="15"/>
  <c r="BD34" i="15"/>
  <c r="BQ95" i="15"/>
  <c r="Q22" i="15"/>
  <c r="U22" i="15" s="1"/>
  <c r="CD12" i="15"/>
  <c r="BD45" i="15"/>
  <c r="Q71" i="15"/>
  <c r="U71" i="15" s="1"/>
  <c r="CD118" i="15"/>
  <c r="AD9" i="15"/>
  <c r="Q65" i="15"/>
  <c r="U65" i="15" s="1"/>
  <c r="Q25" i="15"/>
  <c r="U25" i="15" s="1"/>
  <c r="BQ88" i="15"/>
  <c r="CD112" i="15"/>
  <c r="AQ91" i="15"/>
  <c r="BD12" i="15"/>
  <c r="AQ67" i="15"/>
  <c r="AD60" i="15"/>
  <c r="AQ72" i="16"/>
  <c r="CA72" i="16" s="1"/>
  <c r="Q84" i="15"/>
  <c r="U84" i="15" s="1"/>
  <c r="CD88" i="15"/>
  <c r="BQ15" i="15"/>
  <c r="BQ101" i="15"/>
  <c r="AQ33" i="15"/>
  <c r="BD69" i="15"/>
  <c r="BD6" i="15"/>
  <c r="CD58" i="15"/>
  <c r="BD25" i="15"/>
  <c r="CD55" i="15"/>
  <c r="BQ108" i="15"/>
  <c r="AD39" i="15"/>
  <c r="AQ6" i="15"/>
  <c r="BQ55" i="15"/>
  <c r="CD10" i="15"/>
  <c r="CD50" i="15"/>
  <c r="BD96" i="15"/>
  <c r="BQ63" i="15"/>
  <c r="AQ43" i="15"/>
  <c r="BQ50" i="15"/>
  <c r="AQ95" i="15"/>
  <c r="Q46" i="15"/>
  <c r="U46" i="15" s="1"/>
  <c r="AQ115" i="15"/>
  <c r="AD52" i="15"/>
  <c r="BQ116" i="15"/>
  <c r="AQ57" i="15"/>
  <c r="AQ52" i="15"/>
  <c r="BQ10" i="15"/>
  <c r="BD43" i="15"/>
  <c r="AQ79" i="15"/>
  <c r="Q76" i="15"/>
  <c r="U76" i="15" s="1"/>
  <c r="Q10" i="15"/>
  <c r="U10" i="15" s="1"/>
  <c r="AD95" i="15"/>
  <c r="Q34" i="15"/>
  <c r="U34" i="15" s="1"/>
  <c r="BQ75" i="15"/>
  <c r="CD115" i="15"/>
  <c r="BD52" i="15"/>
  <c r="AQ116" i="15"/>
  <c r="CD39" i="15"/>
  <c r="Q115" i="15"/>
  <c r="U115" i="15" s="1"/>
  <c r="BQ57" i="15"/>
  <c r="BD17" i="15"/>
  <c r="AD80" i="15"/>
  <c r="Q101" i="15"/>
  <c r="U101" i="15" s="1"/>
  <c r="BQ31" i="15"/>
  <c r="BQ102" i="15"/>
  <c r="AD31" i="15"/>
  <c r="AD10" i="15"/>
  <c r="BD57" i="15"/>
  <c r="AQ84" i="15"/>
  <c r="BD37" i="15"/>
  <c r="AQ9" i="15"/>
  <c r="Q26" i="15"/>
  <c r="U26" i="15" s="1"/>
  <c r="AQ69" i="15"/>
  <c r="AQ60" i="15"/>
  <c r="Q67" i="15"/>
  <c r="U67" i="15" s="1"/>
  <c r="AQ83" i="15"/>
  <c r="CD84" i="15"/>
  <c r="AQ93" i="15"/>
  <c r="AQ45" i="15"/>
  <c r="AQ10" i="15"/>
  <c r="BD10" i="15"/>
  <c r="BD50" i="15"/>
  <c r="BD31" i="15"/>
  <c r="Q72" i="15"/>
  <c r="U72" i="15" s="1"/>
  <c r="BD80" i="15"/>
  <c r="BQ17" i="15"/>
  <c r="AQ86" i="15"/>
  <c r="BD39" i="15"/>
  <c r="BQ79" i="15"/>
  <c r="AD79" i="15"/>
  <c r="AQ55" i="15"/>
  <c r="Q48" i="15"/>
  <c r="U48" i="15" s="1"/>
  <c r="AD72" i="15"/>
  <c r="AQ69" i="16"/>
  <c r="CA69" i="16" s="1"/>
  <c r="AQ25" i="16"/>
  <c r="CA25" i="16" s="1"/>
  <c r="AQ43" i="16"/>
  <c r="CA43" i="16" s="1"/>
  <c r="AQ96" i="16"/>
  <c r="CA96" i="16" s="1"/>
  <c r="AQ79" i="16"/>
  <c r="CA79" i="16" s="1"/>
  <c r="AQ104" i="16"/>
  <c r="CA104" i="16" s="1"/>
  <c r="AQ52" i="16"/>
  <c r="CA52" i="16" s="1"/>
  <c r="AQ95" i="16"/>
  <c r="CA95" i="16" s="1"/>
  <c r="AQ50" i="16"/>
  <c r="CA50" i="16" s="1"/>
  <c r="AQ116" i="16"/>
  <c r="CA116" i="16" s="1"/>
  <c r="AQ37" i="16"/>
  <c r="CA37" i="16" s="1"/>
  <c r="BH115" i="15" l="1"/>
  <c r="T91" i="15"/>
  <c r="U91" i="15"/>
  <c r="T55" i="15"/>
  <c r="U55" i="15"/>
  <c r="AO17" i="16"/>
  <c r="AR17" i="16" s="1"/>
  <c r="U17" i="15"/>
  <c r="T50" i="15"/>
  <c r="U50" i="15"/>
  <c r="AO37" i="16"/>
  <c r="AR37" i="16" s="1"/>
  <c r="U37" i="15"/>
  <c r="AS36" i="16"/>
  <c r="BY36" i="16"/>
  <c r="AR36" i="16"/>
  <c r="T33" i="15"/>
  <c r="U33" i="15"/>
  <c r="T83" i="15"/>
  <c r="U83" i="15"/>
  <c r="T39" i="15"/>
  <c r="U39" i="15"/>
  <c r="BU60" i="15"/>
  <c r="BV60" i="15" s="1"/>
  <c r="BH91" i="15"/>
  <c r="AU76" i="16"/>
  <c r="AX76" i="16" s="1"/>
  <c r="BA50" i="16"/>
  <c r="BE50" i="16" s="1"/>
  <c r="BG112" i="15"/>
  <c r="BG91" i="15"/>
  <c r="BI91" i="15" s="1"/>
  <c r="BU58" i="15"/>
  <c r="BV58" i="15" s="1"/>
  <c r="BM58" i="16"/>
  <c r="BP58" i="16" s="1"/>
  <c r="BG115" i="15"/>
  <c r="BI115" i="15" s="1"/>
  <c r="AH20" i="15"/>
  <c r="BS29" i="16"/>
  <c r="BW29" i="16" s="1"/>
  <c r="CG67" i="15"/>
  <c r="CI67" i="15" s="1"/>
  <c r="AO91" i="16"/>
  <c r="AS91" i="16" s="1"/>
  <c r="BM60" i="16"/>
  <c r="BQ60" i="16" s="1"/>
  <c r="CG29" i="15"/>
  <c r="CI29" i="15" s="1"/>
  <c r="BU46" i="15"/>
  <c r="BV46" i="15" s="1"/>
  <c r="BG41" i="15"/>
  <c r="BI41" i="15" s="1"/>
  <c r="BS67" i="16"/>
  <c r="BW67" i="16" s="1"/>
  <c r="BM76" i="16"/>
  <c r="BQ76" i="16" s="1"/>
  <c r="BM46" i="16"/>
  <c r="BP46" i="16" s="1"/>
  <c r="BS93" i="16"/>
  <c r="BW93" i="16" s="1"/>
  <c r="CH52" i="15"/>
  <c r="AG20" i="15"/>
  <c r="BU76" i="15"/>
  <c r="BV76" i="15" s="1"/>
  <c r="BM71" i="16"/>
  <c r="BQ71" i="16" s="1"/>
  <c r="AT25" i="15"/>
  <c r="AV25" i="15" s="1"/>
  <c r="BA12" i="16"/>
  <c r="BE12" i="16" s="1"/>
  <c r="AU108" i="15"/>
  <c r="AU63" i="15"/>
  <c r="AV63" i="15" s="1"/>
  <c r="BS9" i="16"/>
  <c r="BW9" i="16" s="1"/>
  <c r="BT52" i="15"/>
  <c r="BV52" i="15" s="1"/>
  <c r="BG67" i="15"/>
  <c r="AU50" i="15"/>
  <c r="AV50" i="15" s="1"/>
  <c r="BA39" i="16"/>
  <c r="BE39" i="16" s="1"/>
  <c r="CG52" i="15"/>
  <c r="BH102" i="15"/>
  <c r="BI102" i="15" s="1"/>
  <c r="BH63" i="15"/>
  <c r="BI63" i="15" s="1"/>
  <c r="AG86" i="15"/>
  <c r="BM52" i="16"/>
  <c r="BQ52" i="16" s="1"/>
  <c r="AO20" i="16"/>
  <c r="AS20" i="16" s="1"/>
  <c r="AG71" i="15"/>
  <c r="AI71" i="15" s="1"/>
  <c r="CH25" i="15"/>
  <c r="BT71" i="15"/>
  <c r="BV71" i="15" s="1"/>
  <c r="BH67" i="15"/>
  <c r="AG5" i="15"/>
  <c r="AI5" i="15" s="1"/>
  <c r="BH112" i="15"/>
  <c r="CG93" i="15"/>
  <c r="CI93" i="15" s="1"/>
  <c r="BA25" i="16"/>
  <c r="BE25" i="16" s="1"/>
  <c r="AU12" i="15"/>
  <c r="AV12" i="15" s="1"/>
  <c r="AT46" i="15"/>
  <c r="AV46" i="15" s="1"/>
  <c r="CH9" i="15"/>
  <c r="CI9" i="15" s="1"/>
  <c r="AO83" i="16"/>
  <c r="AS83" i="16" s="1"/>
  <c r="AU71" i="16"/>
  <c r="AY71" i="16" s="1"/>
  <c r="BG58" i="16"/>
  <c r="BJ58" i="16" s="1"/>
  <c r="CG25" i="15"/>
  <c r="BG58" i="15"/>
  <c r="BI58" i="15" s="1"/>
  <c r="AO39" i="16"/>
  <c r="AS39" i="16" s="1"/>
  <c r="AU5" i="16"/>
  <c r="AY5" i="16" s="1"/>
  <c r="T20" i="15"/>
  <c r="V20" i="15" s="1"/>
  <c r="BA46" i="16"/>
  <c r="BD46" i="16" s="1"/>
  <c r="AT108" i="15"/>
  <c r="AU5" i="15"/>
  <c r="AT39" i="15"/>
  <c r="AV39" i="15" s="1"/>
  <c r="AT5" i="15"/>
  <c r="BG102" i="16"/>
  <c r="BK102" i="16" s="1"/>
  <c r="BH93" i="15"/>
  <c r="BI93" i="15" s="1"/>
  <c r="BA63" i="16"/>
  <c r="BD63" i="16" s="1"/>
  <c r="CG17" i="15"/>
  <c r="BS75" i="16"/>
  <c r="BW75" i="16" s="1"/>
  <c r="CG65" i="15"/>
  <c r="CH65" i="15"/>
  <c r="T37" i="15"/>
  <c r="BG93" i="16"/>
  <c r="BJ93" i="16" s="1"/>
  <c r="AH86" i="15"/>
  <c r="CH17" i="15"/>
  <c r="BU6" i="15"/>
  <c r="BV6" i="15" s="1"/>
  <c r="CG102" i="15"/>
  <c r="AH101" i="15"/>
  <c r="AU96" i="15"/>
  <c r="BG63" i="16"/>
  <c r="BJ63" i="16" s="1"/>
  <c r="BT48" i="15"/>
  <c r="BU48" i="15"/>
  <c r="CH75" i="15"/>
  <c r="CI75" i="15" s="1"/>
  <c r="BM6" i="16"/>
  <c r="BP6" i="16" s="1"/>
  <c r="CH102" i="15"/>
  <c r="AG101" i="15"/>
  <c r="AI101" i="15" s="1"/>
  <c r="BT80" i="15"/>
  <c r="AG76" i="15"/>
  <c r="AI76" i="15" s="1"/>
  <c r="BH46" i="15"/>
  <c r="BS108" i="16"/>
  <c r="BV108" i="16" s="1"/>
  <c r="BH33" i="15"/>
  <c r="BI33" i="15" s="1"/>
  <c r="BG41" i="16"/>
  <c r="BJ41" i="16" s="1"/>
  <c r="AU63" i="16"/>
  <c r="AX63" i="16" s="1"/>
  <c r="BT115" i="15"/>
  <c r="BV115" i="15" s="1"/>
  <c r="AU71" i="15"/>
  <c r="CH60" i="15"/>
  <c r="AO33" i="16"/>
  <c r="AS33" i="16" s="1"/>
  <c r="AH106" i="15"/>
  <c r="BG46" i="15"/>
  <c r="AT71" i="15"/>
  <c r="BT112" i="15"/>
  <c r="BV112" i="15" s="1"/>
  <c r="T17" i="15"/>
  <c r="V17" i="15" s="1"/>
  <c r="BG29" i="16"/>
  <c r="BJ29" i="16" s="1"/>
  <c r="BU80" i="15"/>
  <c r="BM115" i="16"/>
  <c r="BQ115" i="16" s="1"/>
  <c r="AT96" i="15"/>
  <c r="BG60" i="15"/>
  <c r="BI60" i="15" s="1"/>
  <c r="AG63" i="15"/>
  <c r="AI63" i="15" s="1"/>
  <c r="CH76" i="15"/>
  <c r="CI76" i="15" s="1"/>
  <c r="AO106" i="16"/>
  <c r="AS106" i="16" s="1"/>
  <c r="BM112" i="16"/>
  <c r="BQ112" i="16" s="1"/>
  <c r="AO55" i="16"/>
  <c r="AR55" i="16" s="1"/>
  <c r="BG60" i="16"/>
  <c r="BJ60" i="16" s="1"/>
  <c r="BG29" i="15"/>
  <c r="BI29" i="15" s="1"/>
  <c r="CG108" i="15"/>
  <c r="CI108" i="15" s="1"/>
  <c r="BG33" i="16"/>
  <c r="BJ33" i="16" s="1"/>
  <c r="AO50" i="16"/>
  <c r="AR50" i="16" s="1"/>
  <c r="BS76" i="16"/>
  <c r="BV76" i="16" s="1"/>
  <c r="AG106" i="15"/>
  <c r="BT34" i="15"/>
  <c r="BV34" i="15" s="1"/>
  <c r="T106" i="15"/>
  <c r="V106" i="15" s="1"/>
  <c r="BM84" i="16"/>
  <c r="BQ84" i="16" s="1"/>
  <c r="CG60" i="15"/>
  <c r="BM34" i="16"/>
  <c r="BQ34" i="16" s="1"/>
  <c r="BT84" i="15"/>
  <c r="BV84" i="15" s="1"/>
  <c r="BM17" i="16"/>
  <c r="BU17" i="15"/>
  <c r="BT17" i="15"/>
  <c r="BG10" i="16"/>
  <c r="BH10" i="15"/>
  <c r="BG10" i="15"/>
  <c r="AU69" i="15"/>
  <c r="BA69" i="16"/>
  <c r="AT69" i="15"/>
  <c r="AT84" i="15"/>
  <c r="BA84" i="16"/>
  <c r="AU84" i="15"/>
  <c r="BM31" i="16"/>
  <c r="BU31" i="15"/>
  <c r="BT31" i="15"/>
  <c r="AU95" i="16"/>
  <c r="AH95" i="15"/>
  <c r="AG95" i="15"/>
  <c r="BG43" i="16"/>
  <c r="BG43" i="15"/>
  <c r="BH43" i="15"/>
  <c r="AU6" i="15"/>
  <c r="BA6" i="16"/>
  <c r="AT6" i="15"/>
  <c r="BM95" i="16"/>
  <c r="BU95" i="15"/>
  <c r="BT95" i="15"/>
  <c r="AU112" i="16"/>
  <c r="AG112" i="15"/>
  <c r="AH112" i="15"/>
  <c r="BM69" i="16"/>
  <c r="BU69" i="15"/>
  <c r="BT69" i="15"/>
  <c r="BS34" i="16"/>
  <c r="CG34" i="15"/>
  <c r="CH34" i="15"/>
  <c r="AO57" i="16"/>
  <c r="T57" i="15"/>
  <c r="V57" i="15" s="1"/>
  <c r="BM43" i="16"/>
  <c r="BU43" i="15"/>
  <c r="BT43" i="15"/>
  <c r="AY101" i="16"/>
  <c r="AX101" i="16"/>
  <c r="BG15" i="16"/>
  <c r="BH15" i="15"/>
  <c r="BG15" i="15"/>
  <c r="AU93" i="16"/>
  <c r="AH93" i="15"/>
  <c r="AG93" i="15"/>
  <c r="AO112" i="16"/>
  <c r="T112" i="15"/>
  <c r="V112" i="15" s="1"/>
  <c r="BG26" i="16"/>
  <c r="BH26" i="15"/>
  <c r="BG26" i="15"/>
  <c r="AU116" i="16"/>
  <c r="AH116" i="15"/>
  <c r="AG116" i="15"/>
  <c r="BA34" i="16"/>
  <c r="AT34" i="15"/>
  <c r="AU34" i="15"/>
  <c r="AH55" i="15"/>
  <c r="AG55" i="15"/>
  <c r="AU55" i="16"/>
  <c r="BQ80" i="16"/>
  <c r="BP80" i="16"/>
  <c r="AU17" i="16"/>
  <c r="AH17" i="15"/>
  <c r="AG17" i="15"/>
  <c r="BM37" i="16"/>
  <c r="BT37" i="15"/>
  <c r="BU37" i="15"/>
  <c r="BU39" i="15"/>
  <c r="BM39" i="16"/>
  <c r="BT39" i="15"/>
  <c r="AU118" i="16"/>
  <c r="AG118" i="15"/>
  <c r="AH118" i="15"/>
  <c r="AO99" i="16"/>
  <c r="T99" i="15"/>
  <c r="V99" i="15" s="1"/>
  <c r="AU80" i="15"/>
  <c r="BA80" i="16"/>
  <c r="AT80" i="15"/>
  <c r="BH79" i="15"/>
  <c r="BG79" i="15"/>
  <c r="BG79" i="16"/>
  <c r="BG99" i="15"/>
  <c r="BG99" i="16"/>
  <c r="BH99" i="15"/>
  <c r="BU96" i="15"/>
  <c r="BM96" i="16"/>
  <c r="BT96" i="15"/>
  <c r="BE71" i="16"/>
  <c r="BD71" i="16"/>
  <c r="BE96" i="16"/>
  <c r="BD96" i="16"/>
  <c r="BD5" i="16"/>
  <c r="BE5" i="16"/>
  <c r="AO58" i="16"/>
  <c r="T58" i="15"/>
  <c r="V58" i="15" s="1"/>
  <c r="BK115" i="16"/>
  <c r="BJ115" i="16"/>
  <c r="AG72" i="15"/>
  <c r="AU72" i="16"/>
  <c r="AH72" i="15"/>
  <c r="BT79" i="15"/>
  <c r="BM79" i="16"/>
  <c r="BU79" i="15"/>
  <c r="AO72" i="16"/>
  <c r="T72" i="15"/>
  <c r="V72" i="15" s="1"/>
  <c r="BA10" i="16"/>
  <c r="AU10" i="15"/>
  <c r="AT10" i="15"/>
  <c r="AU83" i="15"/>
  <c r="BA83" i="16"/>
  <c r="AT83" i="15"/>
  <c r="AO26" i="16"/>
  <c r="T26" i="15"/>
  <c r="V26" i="15" s="1"/>
  <c r="BG57" i="16"/>
  <c r="BH57" i="15"/>
  <c r="BG57" i="15"/>
  <c r="AO101" i="16"/>
  <c r="T101" i="15"/>
  <c r="V101" i="15" s="1"/>
  <c r="T115" i="15"/>
  <c r="V115" i="15" s="1"/>
  <c r="AO115" i="16"/>
  <c r="CG115" i="15"/>
  <c r="BS115" i="16"/>
  <c r="CH115" i="15"/>
  <c r="AO10" i="16"/>
  <c r="T10" i="15"/>
  <c r="V10" i="15" s="1"/>
  <c r="BU10" i="15"/>
  <c r="BT10" i="15"/>
  <c r="BM10" i="16"/>
  <c r="AG52" i="15"/>
  <c r="AU52" i="16"/>
  <c r="AH52" i="15"/>
  <c r="BU50" i="15"/>
  <c r="BM50" i="16"/>
  <c r="BT50" i="15"/>
  <c r="BS50" i="16"/>
  <c r="CH50" i="15"/>
  <c r="CG50" i="15"/>
  <c r="AU39" i="16"/>
  <c r="AH39" i="15"/>
  <c r="AG39" i="15"/>
  <c r="BS58" i="16"/>
  <c r="CH58" i="15"/>
  <c r="CG58" i="15"/>
  <c r="BU101" i="15"/>
  <c r="BM101" i="16"/>
  <c r="BT101" i="15"/>
  <c r="AY20" i="16"/>
  <c r="AX20" i="16"/>
  <c r="AU9" i="16"/>
  <c r="AG9" i="15"/>
  <c r="AH9" i="15"/>
  <c r="BE108" i="16"/>
  <c r="BD108" i="16"/>
  <c r="AU41" i="15"/>
  <c r="BA41" i="16"/>
  <c r="AT41" i="15"/>
  <c r="BS83" i="16"/>
  <c r="CH83" i="15"/>
  <c r="CG83" i="15"/>
  <c r="CG26" i="15"/>
  <c r="CH26" i="15"/>
  <c r="BS26" i="16"/>
  <c r="BA31" i="16"/>
  <c r="AU31" i="15"/>
  <c r="AT31" i="15"/>
  <c r="BM118" i="16"/>
  <c r="BU118" i="15"/>
  <c r="BT118" i="15"/>
  <c r="BM25" i="16"/>
  <c r="BU25" i="15"/>
  <c r="BT25" i="15"/>
  <c r="BU26" i="15"/>
  <c r="BM26" i="16"/>
  <c r="BT26" i="15"/>
  <c r="BG116" i="16"/>
  <c r="BG116" i="15"/>
  <c r="BH116" i="15"/>
  <c r="BU5" i="15"/>
  <c r="BM5" i="16"/>
  <c r="BT5" i="15"/>
  <c r="BG75" i="16"/>
  <c r="BH75" i="15"/>
  <c r="BG75" i="15"/>
  <c r="AO29" i="16"/>
  <c r="T29" i="15"/>
  <c r="V29" i="15" s="1"/>
  <c r="AT65" i="15"/>
  <c r="AU65" i="15"/>
  <c r="BA65" i="16"/>
  <c r="CH46" i="15"/>
  <c r="BS46" i="16"/>
  <c r="CG46" i="15"/>
  <c r="BG72" i="16"/>
  <c r="BG72" i="15"/>
  <c r="BH72" i="15"/>
  <c r="AU91" i="16"/>
  <c r="AH91" i="15"/>
  <c r="AG91" i="15"/>
  <c r="AU15" i="15"/>
  <c r="AT15" i="15"/>
  <c r="BA15" i="16"/>
  <c r="BU106" i="15"/>
  <c r="BM106" i="16"/>
  <c r="BT106" i="15"/>
  <c r="AU34" i="16"/>
  <c r="AH34" i="15"/>
  <c r="AG34" i="15"/>
  <c r="AO43" i="16"/>
  <c r="T43" i="15"/>
  <c r="V43" i="15" s="1"/>
  <c r="BS37" i="16"/>
  <c r="CH37" i="15"/>
  <c r="CG37" i="15"/>
  <c r="AU46" i="16"/>
  <c r="AG46" i="15"/>
  <c r="AH46" i="15"/>
  <c r="BM9" i="16"/>
  <c r="BT9" i="15"/>
  <c r="BU9" i="15"/>
  <c r="BS72" i="16"/>
  <c r="CH72" i="15"/>
  <c r="CG72" i="15"/>
  <c r="BG20" i="16"/>
  <c r="BG20" i="15"/>
  <c r="BH20" i="15"/>
  <c r="AU111" i="16"/>
  <c r="AH111" i="15"/>
  <c r="AG111" i="15"/>
  <c r="BG86" i="15"/>
  <c r="BG86" i="16"/>
  <c r="BH86" i="15"/>
  <c r="AO6" i="16"/>
  <c r="T6" i="15"/>
  <c r="V6" i="15" s="1"/>
  <c r="BM111" i="16"/>
  <c r="BT111" i="15"/>
  <c r="BU111" i="15"/>
  <c r="AO45" i="16"/>
  <c r="T45" i="15"/>
  <c r="V45" i="15" s="1"/>
  <c r="BG5" i="16"/>
  <c r="BH5" i="15"/>
  <c r="BG5" i="15"/>
  <c r="BS116" i="16"/>
  <c r="CG116" i="15"/>
  <c r="CH116" i="15"/>
  <c r="BA58" i="16"/>
  <c r="AU58" i="15"/>
  <c r="AT58" i="15"/>
  <c r="AU76" i="15"/>
  <c r="BA76" i="16"/>
  <c r="AT76" i="15"/>
  <c r="AU6" i="16"/>
  <c r="AG6" i="15"/>
  <c r="AH6" i="15"/>
  <c r="AU22" i="15"/>
  <c r="BA22" i="16"/>
  <c r="AT22" i="15"/>
  <c r="AO15" i="16"/>
  <c r="T15" i="15"/>
  <c r="V15" i="15" s="1"/>
  <c r="BS18" i="16"/>
  <c r="CG18" i="15"/>
  <c r="CH18" i="15"/>
  <c r="CG99" i="15"/>
  <c r="BS99" i="16"/>
  <c r="CH99" i="15"/>
  <c r="BU33" i="15"/>
  <c r="BM33" i="16"/>
  <c r="BT33" i="15"/>
  <c r="BU67" i="15"/>
  <c r="BM67" i="16"/>
  <c r="BT67" i="15"/>
  <c r="BS41" i="16"/>
  <c r="CG41" i="15"/>
  <c r="CH41" i="15"/>
  <c r="CH91" i="15"/>
  <c r="BS91" i="16"/>
  <c r="CG91" i="15"/>
  <c r="BH22" i="15"/>
  <c r="BG22" i="16"/>
  <c r="BG22" i="15"/>
  <c r="BG55" i="15"/>
  <c r="BG55" i="16"/>
  <c r="BH55" i="15"/>
  <c r="BK112" i="16"/>
  <c r="BJ112" i="16"/>
  <c r="BM45" i="16"/>
  <c r="BU45" i="15"/>
  <c r="BT45" i="15"/>
  <c r="BS57" i="16"/>
  <c r="CH57" i="15"/>
  <c r="CG57" i="15"/>
  <c r="AG29" i="15"/>
  <c r="AH29" i="15"/>
  <c r="AU29" i="16"/>
  <c r="AU33" i="16"/>
  <c r="AH33" i="15"/>
  <c r="AG33" i="15"/>
  <c r="BG80" i="16"/>
  <c r="BH80" i="15"/>
  <c r="BG80" i="15"/>
  <c r="BM57" i="16"/>
  <c r="BU57" i="15"/>
  <c r="BT57" i="15"/>
  <c r="BU116" i="15"/>
  <c r="BM116" i="16"/>
  <c r="BT116" i="15"/>
  <c r="BG96" i="16"/>
  <c r="BG96" i="15"/>
  <c r="BH96" i="15"/>
  <c r="AT33" i="15"/>
  <c r="AU33" i="15"/>
  <c r="BA33" i="16"/>
  <c r="AO84" i="16"/>
  <c r="T84" i="15"/>
  <c r="V84" i="15" s="1"/>
  <c r="BG12" i="15"/>
  <c r="BH12" i="15"/>
  <c r="BG12" i="16"/>
  <c r="BA91" i="16"/>
  <c r="AT91" i="15"/>
  <c r="AU91" i="15"/>
  <c r="BM88" i="16"/>
  <c r="BU88" i="15"/>
  <c r="BT88" i="15"/>
  <c r="AO25" i="16"/>
  <c r="T25" i="15"/>
  <c r="V25" i="15" s="1"/>
  <c r="AO65" i="16"/>
  <c r="T65" i="15"/>
  <c r="V65" i="15" s="1"/>
  <c r="BT12" i="15"/>
  <c r="BM12" i="16"/>
  <c r="BU12" i="15"/>
  <c r="AU57" i="16"/>
  <c r="AH57" i="15"/>
  <c r="AG57" i="15"/>
  <c r="BS20" i="16"/>
  <c r="CH20" i="15"/>
  <c r="CG20" i="15"/>
  <c r="BU41" i="15"/>
  <c r="BM41" i="16"/>
  <c r="BT41" i="15"/>
  <c r="AU108" i="16"/>
  <c r="AG108" i="15"/>
  <c r="AH108" i="15"/>
  <c r="AO80" i="16"/>
  <c r="T80" i="15"/>
  <c r="V80" i="15" s="1"/>
  <c r="BG31" i="16"/>
  <c r="BH31" i="15"/>
  <c r="BG31" i="15"/>
  <c r="AT45" i="15"/>
  <c r="AU45" i="15"/>
  <c r="BA45" i="16"/>
  <c r="AO67" i="16"/>
  <c r="T67" i="15"/>
  <c r="V67" i="15" s="1"/>
  <c r="BA9" i="16"/>
  <c r="AU9" i="15"/>
  <c r="AT9" i="15"/>
  <c r="AU10" i="16"/>
  <c r="AG10" i="15"/>
  <c r="AH10" i="15"/>
  <c r="AU80" i="16"/>
  <c r="AG80" i="15"/>
  <c r="AH80" i="15"/>
  <c r="BS39" i="16"/>
  <c r="CH39" i="15"/>
  <c r="CG39" i="15"/>
  <c r="BM75" i="16"/>
  <c r="BU75" i="15"/>
  <c r="BT75" i="15"/>
  <c r="AO76" i="16"/>
  <c r="T76" i="15"/>
  <c r="V76" i="15" s="1"/>
  <c r="AU52" i="15"/>
  <c r="AT52" i="15"/>
  <c r="BA52" i="16"/>
  <c r="BA115" i="16"/>
  <c r="AT115" i="15"/>
  <c r="AU115" i="15"/>
  <c r="BA43" i="16"/>
  <c r="AU43" i="15"/>
  <c r="AT43" i="15"/>
  <c r="CH10" i="15"/>
  <c r="BS10" i="16"/>
  <c r="CG10" i="15"/>
  <c r="BM108" i="16"/>
  <c r="BU108" i="15"/>
  <c r="BT108" i="15"/>
  <c r="BG6" i="15"/>
  <c r="BG6" i="16"/>
  <c r="BH6" i="15"/>
  <c r="BM15" i="16"/>
  <c r="BT15" i="15"/>
  <c r="BU15" i="15"/>
  <c r="BS118" i="16"/>
  <c r="CH118" i="15"/>
  <c r="CG118" i="15"/>
  <c r="T71" i="15"/>
  <c r="V71" i="15" s="1"/>
  <c r="AO71" i="16"/>
  <c r="BS12" i="16"/>
  <c r="CG12" i="15"/>
  <c r="CH12" i="15"/>
  <c r="BG34" i="15"/>
  <c r="BG34" i="16"/>
  <c r="BH34" i="15"/>
  <c r="BM72" i="16"/>
  <c r="BU72" i="15"/>
  <c r="BT72" i="15"/>
  <c r="BS95" i="16"/>
  <c r="CG95" i="15"/>
  <c r="CH95" i="15"/>
  <c r="BU20" i="15"/>
  <c r="BM20" i="16"/>
  <c r="BT20" i="15"/>
  <c r="BA118" i="16"/>
  <c r="AU118" i="15"/>
  <c r="AT118" i="15"/>
  <c r="BS43" i="16"/>
  <c r="CH43" i="15"/>
  <c r="CG43" i="15"/>
  <c r="AU15" i="16"/>
  <c r="AH15" i="15"/>
  <c r="AG15" i="15"/>
  <c r="BA18" i="16"/>
  <c r="AU18" i="15"/>
  <c r="AT18" i="15"/>
  <c r="AG45" i="15"/>
  <c r="AH45" i="15"/>
  <c r="AU45" i="16"/>
  <c r="AU37" i="16"/>
  <c r="AH37" i="15"/>
  <c r="AG37" i="15"/>
  <c r="AU48" i="16"/>
  <c r="AG48" i="15"/>
  <c r="AH48" i="15"/>
  <c r="BS31" i="16"/>
  <c r="CH31" i="15"/>
  <c r="CG31" i="15"/>
  <c r="CG15" i="15"/>
  <c r="CH15" i="15"/>
  <c r="BS15" i="16"/>
  <c r="AU104" i="15"/>
  <c r="BA104" i="16"/>
  <c r="AT104" i="15"/>
  <c r="AO18" i="16"/>
  <c r="T18" i="15"/>
  <c r="V18" i="15" s="1"/>
  <c r="AO12" i="16"/>
  <c r="T12" i="15"/>
  <c r="V12" i="15" s="1"/>
  <c r="BS111" i="16"/>
  <c r="CH111" i="15"/>
  <c r="CG111" i="15"/>
  <c r="BG83" i="16"/>
  <c r="BG83" i="15"/>
  <c r="BH83" i="15"/>
  <c r="BS5" i="16"/>
  <c r="CG5" i="15"/>
  <c r="CH5" i="15"/>
  <c r="CH86" i="15"/>
  <c r="BS86" i="16"/>
  <c r="CG86" i="15"/>
  <c r="AO9" i="16"/>
  <c r="T9" i="15"/>
  <c r="V9" i="15" s="1"/>
  <c r="BG84" i="15"/>
  <c r="BG84" i="16"/>
  <c r="BH84" i="15"/>
  <c r="AU58" i="16"/>
  <c r="AH58" i="15"/>
  <c r="AG58" i="15"/>
  <c r="CG104" i="15"/>
  <c r="BS104" i="16"/>
  <c r="CH104" i="15"/>
  <c r="BH118" i="15"/>
  <c r="BG118" i="16"/>
  <c r="BG118" i="15"/>
  <c r="BU65" i="15"/>
  <c r="BM65" i="16"/>
  <c r="BT65" i="15"/>
  <c r="BW25" i="16"/>
  <c r="BV25" i="16"/>
  <c r="BA72" i="16"/>
  <c r="AU72" i="15"/>
  <c r="AT72" i="15"/>
  <c r="BU91" i="15"/>
  <c r="BM91" i="16"/>
  <c r="BT91" i="15"/>
  <c r="BG108" i="16"/>
  <c r="BH108" i="15"/>
  <c r="BG108" i="15"/>
  <c r="BG111" i="16"/>
  <c r="BG111" i="15"/>
  <c r="BH111" i="15"/>
  <c r="CG45" i="15"/>
  <c r="BS45" i="16"/>
  <c r="CH45" i="15"/>
  <c r="AH75" i="15"/>
  <c r="AU75" i="16"/>
  <c r="AG75" i="15"/>
  <c r="BU86" i="15"/>
  <c r="BM86" i="16"/>
  <c r="BT86" i="15"/>
  <c r="BT22" i="15"/>
  <c r="BU22" i="15"/>
  <c r="BM22" i="16"/>
  <c r="AO79" i="16"/>
  <c r="T79" i="15"/>
  <c r="V79" i="15" s="1"/>
  <c r="AO116" i="16"/>
  <c r="T116" i="15"/>
  <c r="V116" i="15" s="1"/>
  <c r="BG104" i="16"/>
  <c r="BH104" i="15"/>
  <c r="BG104" i="15"/>
  <c r="BA20" i="16"/>
  <c r="AT20" i="15"/>
  <c r="AU20" i="15"/>
  <c r="BS48" i="16"/>
  <c r="CH48" i="15"/>
  <c r="CG48" i="15"/>
  <c r="BG95" i="15"/>
  <c r="BH95" i="15"/>
  <c r="BG95" i="16"/>
  <c r="AO102" i="16"/>
  <c r="T102" i="15"/>
  <c r="V102" i="15" s="1"/>
  <c r="AU41" i="16"/>
  <c r="AH41" i="15"/>
  <c r="AG41" i="15"/>
  <c r="AU83" i="16"/>
  <c r="AH83" i="15"/>
  <c r="AG83" i="15"/>
  <c r="AO118" i="16"/>
  <c r="T118" i="15"/>
  <c r="V118" i="15" s="1"/>
  <c r="AO69" i="16"/>
  <c r="T69" i="15"/>
  <c r="V69" i="15" s="1"/>
  <c r="BK46" i="16"/>
  <c r="BJ46" i="16"/>
  <c r="AU67" i="16"/>
  <c r="AH67" i="15"/>
  <c r="AG67" i="15"/>
  <c r="BA75" i="16"/>
  <c r="AU75" i="15"/>
  <c r="AT75" i="15"/>
  <c r="AO104" i="16"/>
  <c r="T104" i="15"/>
  <c r="V104" i="15" s="1"/>
  <c r="BA17" i="16"/>
  <c r="AT17" i="15"/>
  <c r="AU17" i="15"/>
  <c r="AU79" i="16"/>
  <c r="AG79" i="15"/>
  <c r="AH79" i="15"/>
  <c r="BS84" i="16"/>
  <c r="CH84" i="15"/>
  <c r="CG84" i="15"/>
  <c r="BG52" i="16"/>
  <c r="BH52" i="15"/>
  <c r="BG52" i="15"/>
  <c r="AU95" i="15"/>
  <c r="AT95" i="15"/>
  <c r="BA95" i="16"/>
  <c r="BG25" i="16"/>
  <c r="BH25" i="15"/>
  <c r="BG25" i="15"/>
  <c r="BM99" i="16"/>
  <c r="BU99" i="15"/>
  <c r="BT99" i="15"/>
  <c r="AO31" i="16"/>
  <c r="T31" i="15"/>
  <c r="V31" i="15" s="1"/>
  <c r="BS6" i="16"/>
  <c r="CH6" i="15"/>
  <c r="CG6" i="15"/>
  <c r="AH96" i="15"/>
  <c r="AU96" i="16"/>
  <c r="AG96" i="15"/>
  <c r="AG65" i="15"/>
  <c r="AU65" i="16"/>
  <c r="AH65" i="15"/>
  <c r="BU104" i="15"/>
  <c r="BM104" i="16"/>
  <c r="BT104" i="15"/>
  <c r="T88" i="15"/>
  <c r="V88" i="15" s="1"/>
  <c r="AO88" i="16"/>
  <c r="T111" i="15"/>
  <c r="V111" i="15" s="1"/>
  <c r="AO111" i="16"/>
  <c r="AU26" i="15"/>
  <c r="BA26" i="16"/>
  <c r="AT26" i="15"/>
  <c r="AO75" i="16"/>
  <c r="T75" i="15"/>
  <c r="V75" i="15" s="1"/>
  <c r="BS80" i="16"/>
  <c r="CH80" i="15"/>
  <c r="CG80" i="15"/>
  <c r="AU104" i="16"/>
  <c r="AG104" i="15"/>
  <c r="AH104" i="15"/>
  <c r="AU102" i="16"/>
  <c r="AH102" i="15"/>
  <c r="AG102" i="15"/>
  <c r="BU93" i="15"/>
  <c r="BM93" i="16"/>
  <c r="BT93" i="15"/>
  <c r="T86" i="15"/>
  <c r="V86" i="15" s="1"/>
  <c r="AO86" i="16"/>
  <c r="BS63" i="16"/>
  <c r="CH63" i="15"/>
  <c r="CG63" i="15"/>
  <c r="AU88" i="15"/>
  <c r="BA88" i="16"/>
  <c r="AT88" i="15"/>
  <c r="BA112" i="16"/>
  <c r="AU112" i="15"/>
  <c r="AT112" i="15"/>
  <c r="AU106" i="15"/>
  <c r="BA106" i="16"/>
  <c r="AT106" i="15"/>
  <c r="CH33" i="15"/>
  <c r="BS33" i="16"/>
  <c r="CG33" i="15"/>
  <c r="BW60" i="16"/>
  <c r="BV60" i="16"/>
  <c r="BS69" i="16"/>
  <c r="CG69" i="15"/>
  <c r="CH69" i="15"/>
  <c r="BW102" i="16"/>
  <c r="BV102" i="16"/>
  <c r="AY106" i="16"/>
  <c r="AX106" i="16"/>
  <c r="AO48" i="16"/>
  <c r="T48" i="15"/>
  <c r="V48" i="15" s="1"/>
  <c r="BG39" i="16"/>
  <c r="BH39" i="15"/>
  <c r="BG39" i="15"/>
  <c r="AS17" i="16"/>
  <c r="BA55" i="16"/>
  <c r="AT55" i="15"/>
  <c r="AU55" i="15"/>
  <c r="BA86" i="16"/>
  <c r="AU86" i="15"/>
  <c r="AT86" i="15"/>
  <c r="BG50" i="16"/>
  <c r="BG50" i="15"/>
  <c r="BH50" i="15"/>
  <c r="AU93" i="15"/>
  <c r="BA93" i="16"/>
  <c r="AT93" i="15"/>
  <c r="AU60" i="15"/>
  <c r="BA60" i="16"/>
  <c r="AT60" i="15"/>
  <c r="BG37" i="16"/>
  <c r="BH37" i="15"/>
  <c r="BG37" i="15"/>
  <c r="AU31" i="16"/>
  <c r="AH31" i="15"/>
  <c r="AG31" i="15"/>
  <c r="BU102" i="15"/>
  <c r="BM102" i="16"/>
  <c r="BT102" i="15"/>
  <c r="BG17" i="16"/>
  <c r="BH17" i="15"/>
  <c r="BG17" i="15"/>
  <c r="AT116" i="15"/>
  <c r="BA116" i="16"/>
  <c r="AU116" i="15"/>
  <c r="AO34" i="16"/>
  <c r="T34" i="15"/>
  <c r="V34" i="15" s="1"/>
  <c r="AU79" i="15"/>
  <c r="BA79" i="16"/>
  <c r="AT79" i="15"/>
  <c r="BA57" i="16"/>
  <c r="AT57" i="15"/>
  <c r="AU57" i="15"/>
  <c r="AO46" i="16"/>
  <c r="T46" i="15"/>
  <c r="V46" i="15" s="1"/>
  <c r="BM63" i="16"/>
  <c r="BU63" i="15"/>
  <c r="BT63" i="15"/>
  <c r="BU55" i="15"/>
  <c r="BM55" i="16"/>
  <c r="BT55" i="15"/>
  <c r="CH55" i="15"/>
  <c r="BS55" i="16"/>
  <c r="CG55" i="15"/>
  <c r="BG69" i="16"/>
  <c r="BH69" i="15"/>
  <c r="BG69" i="15"/>
  <c r="CG88" i="15"/>
  <c r="CH88" i="15"/>
  <c r="BS88" i="16"/>
  <c r="AU60" i="16"/>
  <c r="AH60" i="15"/>
  <c r="AG60" i="15"/>
  <c r="BA67" i="16"/>
  <c r="AU67" i="15"/>
  <c r="AT67" i="15"/>
  <c r="BW65" i="16"/>
  <c r="BV65" i="16"/>
  <c r="BS112" i="16"/>
  <c r="CG112" i="15"/>
  <c r="CH112" i="15"/>
  <c r="BQ48" i="16"/>
  <c r="BP48" i="16"/>
  <c r="BG45" i="16"/>
  <c r="BG45" i="15"/>
  <c r="BH45" i="15"/>
  <c r="AO22" i="16"/>
  <c r="T22" i="15"/>
  <c r="V22" i="15" s="1"/>
  <c r="BK91" i="16"/>
  <c r="BJ91" i="16"/>
  <c r="AU48" i="15"/>
  <c r="BA48" i="16"/>
  <c r="AT48" i="15"/>
  <c r="CH101" i="15"/>
  <c r="BS101" i="16"/>
  <c r="CG101" i="15"/>
  <c r="BA101" i="16"/>
  <c r="AU101" i="15"/>
  <c r="AT101" i="15"/>
  <c r="BG48" i="16"/>
  <c r="BG48" i="15"/>
  <c r="BH48" i="15"/>
  <c r="AU43" i="16"/>
  <c r="AG43" i="15"/>
  <c r="AH43" i="15"/>
  <c r="BG88" i="16"/>
  <c r="BH88" i="15"/>
  <c r="BG88" i="15"/>
  <c r="AO108" i="16"/>
  <c r="T108" i="15"/>
  <c r="V108" i="15" s="1"/>
  <c r="BU18" i="15"/>
  <c r="BM18" i="16"/>
  <c r="BT18" i="15"/>
  <c r="AU26" i="16"/>
  <c r="AH26" i="15"/>
  <c r="AG26" i="15"/>
  <c r="AO63" i="16"/>
  <c r="T63" i="15"/>
  <c r="V63" i="15" s="1"/>
  <c r="BH65" i="15"/>
  <c r="BG65" i="16"/>
  <c r="BG65" i="15"/>
  <c r="BH71" i="15"/>
  <c r="BG71" i="16"/>
  <c r="BG71" i="15"/>
  <c r="AU69" i="16"/>
  <c r="AG69" i="15"/>
  <c r="AH69" i="15"/>
  <c r="AU18" i="16"/>
  <c r="AH18" i="15"/>
  <c r="AG18" i="15"/>
  <c r="BH106" i="15"/>
  <c r="BG106" i="16"/>
  <c r="BG106" i="15"/>
  <c r="AU99" i="15"/>
  <c r="BA99" i="16"/>
  <c r="AT99" i="15"/>
  <c r="AO93" i="16"/>
  <c r="T93" i="15"/>
  <c r="V93" i="15" s="1"/>
  <c r="BH18" i="15"/>
  <c r="BG18" i="16"/>
  <c r="BG18" i="15"/>
  <c r="BS79" i="16"/>
  <c r="CG79" i="15"/>
  <c r="CH79" i="15"/>
  <c r="AU12" i="16"/>
  <c r="AH12" i="15"/>
  <c r="AG12" i="15"/>
  <c r="AU50" i="16"/>
  <c r="AH50" i="15"/>
  <c r="AG50" i="15"/>
  <c r="BG76" i="16"/>
  <c r="BG76" i="15"/>
  <c r="BH76" i="15"/>
  <c r="T41" i="15"/>
  <c r="V41" i="15" s="1"/>
  <c r="AO41" i="16"/>
  <c r="BM29" i="16"/>
  <c r="BT29" i="15"/>
  <c r="BU29" i="15"/>
  <c r="BS106" i="16"/>
  <c r="CG106" i="15"/>
  <c r="CH106" i="15"/>
  <c r="AY86" i="16"/>
  <c r="AX86" i="16"/>
  <c r="BM83" i="16"/>
  <c r="BT83" i="15"/>
  <c r="BU83" i="15"/>
  <c r="BW17" i="16"/>
  <c r="BV17" i="16"/>
  <c r="AU115" i="16"/>
  <c r="AG115" i="15"/>
  <c r="AH115" i="15"/>
  <c r="AH84" i="15"/>
  <c r="AU84" i="16"/>
  <c r="AG84" i="15"/>
  <c r="BG101" i="16"/>
  <c r="BG101" i="15"/>
  <c r="BH101" i="15"/>
  <c r="AH99" i="15"/>
  <c r="AU99" i="16"/>
  <c r="AG99" i="15"/>
  <c r="BA102" i="16"/>
  <c r="AT102" i="15"/>
  <c r="AU102" i="15"/>
  <c r="CH71" i="15"/>
  <c r="BS71" i="16"/>
  <c r="CG71" i="15"/>
  <c r="BK67" i="16"/>
  <c r="BJ67" i="16"/>
  <c r="AT29" i="15"/>
  <c r="BA29" i="16"/>
  <c r="AU29" i="15"/>
  <c r="CH96" i="15"/>
  <c r="BS96" i="16"/>
  <c r="CG96" i="15"/>
  <c r="AO5" i="16"/>
  <c r="T5" i="15"/>
  <c r="V5" i="15" s="1"/>
  <c r="AO52" i="16"/>
  <c r="T52" i="15"/>
  <c r="V52" i="15" s="1"/>
  <c r="BA111" i="16"/>
  <c r="AU111" i="15"/>
  <c r="AT111" i="15"/>
  <c r="AO96" i="16"/>
  <c r="T96" i="15"/>
  <c r="V96" i="15" s="1"/>
  <c r="AO95" i="16"/>
  <c r="T95" i="15"/>
  <c r="V95" i="15" s="1"/>
  <c r="BG9" i="16"/>
  <c r="BG9" i="15"/>
  <c r="BH9" i="15"/>
  <c r="BA37" i="16"/>
  <c r="AT37" i="15"/>
  <c r="AU37" i="15"/>
  <c r="CG22" i="15"/>
  <c r="BS22" i="16"/>
  <c r="CH22" i="15"/>
  <c r="AU25" i="16"/>
  <c r="AG25" i="15"/>
  <c r="AH25" i="15"/>
  <c r="AU22" i="16"/>
  <c r="AG22" i="15"/>
  <c r="AH22" i="15"/>
  <c r="AO60" i="16"/>
  <c r="T60" i="15"/>
  <c r="V60" i="15" s="1"/>
  <c r="AG88" i="15"/>
  <c r="AU88" i="16"/>
  <c r="AH88" i="15"/>
  <c r="BW52" i="16"/>
  <c r="BV52" i="16"/>
  <c r="V37" i="15" l="1"/>
  <c r="AS37" i="16"/>
  <c r="AT37" i="16" s="1"/>
  <c r="V39" i="15"/>
  <c r="AT36" i="16"/>
  <c r="AX71" i="16"/>
  <c r="AZ71" i="16" s="1"/>
  <c r="V50" i="15"/>
  <c r="V55" i="15"/>
  <c r="V33" i="15"/>
  <c r="V83" i="15"/>
  <c r="CB36" i="16"/>
  <c r="CC36" i="16"/>
  <c r="V91" i="15"/>
  <c r="BW108" i="16"/>
  <c r="BX108" i="16" s="1"/>
  <c r="BV9" i="16"/>
  <c r="BX9" i="16" s="1"/>
  <c r="AY76" i="16"/>
  <c r="AZ76" i="16" s="1"/>
  <c r="BI112" i="15"/>
  <c r="AX5" i="16"/>
  <c r="AZ5" i="16" s="1"/>
  <c r="BP76" i="16"/>
  <c r="BR76" i="16" s="1"/>
  <c r="CI52" i="15"/>
  <c r="AR39" i="16"/>
  <c r="AT39" i="16" s="1"/>
  <c r="BP71" i="16"/>
  <c r="BR71" i="16" s="1"/>
  <c r="BV29" i="16"/>
  <c r="BX29" i="16" s="1"/>
  <c r="AI86" i="15"/>
  <c r="BV93" i="16"/>
  <c r="BX93" i="16" s="1"/>
  <c r="BV75" i="16"/>
  <c r="BX75" i="16" s="1"/>
  <c r="BP52" i="16"/>
  <c r="BR52" i="16" s="1"/>
  <c r="BD50" i="16"/>
  <c r="BF50" i="16" s="1"/>
  <c r="BQ58" i="16"/>
  <c r="BR58" i="16" s="1"/>
  <c r="BP60" i="16"/>
  <c r="BR60" i="16" s="1"/>
  <c r="BJ102" i="16"/>
  <c r="BL102" i="16" s="1"/>
  <c r="BV67" i="16"/>
  <c r="BX67" i="16" s="1"/>
  <c r="AI20" i="15"/>
  <c r="BD25" i="16"/>
  <c r="BF25" i="16" s="1"/>
  <c r="BD39" i="16"/>
  <c r="BF39" i="16" s="1"/>
  <c r="CI102" i="15"/>
  <c r="AV71" i="15"/>
  <c r="BK58" i="16"/>
  <c r="BL58" i="16" s="1"/>
  <c r="BQ46" i="16"/>
  <c r="BR46" i="16" s="1"/>
  <c r="BD12" i="16"/>
  <c r="BF12" i="16" s="1"/>
  <c r="AR106" i="16"/>
  <c r="AT106" i="16" s="1"/>
  <c r="AR91" i="16"/>
  <c r="AT91" i="16" s="1"/>
  <c r="AR33" i="16"/>
  <c r="AT33" i="16" s="1"/>
  <c r="AR83" i="16"/>
  <c r="AT83" i="16" s="1"/>
  <c r="BE46" i="16"/>
  <c r="BF46" i="16" s="1"/>
  <c r="AV108" i="15"/>
  <c r="AI106" i="15"/>
  <c r="CI25" i="15"/>
  <c r="BI67" i="15"/>
  <c r="AR20" i="16"/>
  <c r="AT20" i="16" s="1"/>
  <c r="CI60" i="15"/>
  <c r="BK93" i="16"/>
  <c r="BL93" i="16" s="1"/>
  <c r="AS55" i="16"/>
  <c r="AT55" i="16" s="1"/>
  <c r="AV5" i="15"/>
  <c r="AS50" i="16"/>
  <c r="AT50" i="16" s="1"/>
  <c r="CI17" i="15"/>
  <c r="AV96" i="15"/>
  <c r="BQ6" i="16"/>
  <c r="BR6" i="16" s="1"/>
  <c r="BK63" i="16"/>
  <c r="BL63" i="16" s="1"/>
  <c r="BE63" i="16"/>
  <c r="BF63" i="16" s="1"/>
  <c r="CI65" i="15"/>
  <c r="AY63" i="16"/>
  <c r="AZ63" i="16" s="1"/>
  <c r="BK60" i="16"/>
  <c r="BL60" i="16" s="1"/>
  <c r="BP115" i="16"/>
  <c r="BR115" i="16" s="1"/>
  <c r="BK41" i="16"/>
  <c r="BL41" i="16" s="1"/>
  <c r="BV80" i="15"/>
  <c r="BY20" i="16"/>
  <c r="CC20" i="16" s="1"/>
  <c r="BW76" i="16"/>
  <c r="BX76" i="16" s="1"/>
  <c r="BI75" i="15"/>
  <c r="BP84" i="16"/>
  <c r="BR84" i="16" s="1"/>
  <c r="BV5" i="15"/>
  <c r="BV118" i="15"/>
  <c r="AI39" i="15"/>
  <c r="BI57" i="15"/>
  <c r="BV48" i="15"/>
  <c r="BI46" i="15"/>
  <c r="BK29" i="16"/>
  <c r="BL29" i="16" s="1"/>
  <c r="BP112" i="16"/>
  <c r="BR112" i="16" s="1"/>
  <c r="BK33" i="16"/>
  <c r="BL33" i="16" s="1"/>
  <c r="AV48" i="15"/>
  <c r="AV67" i="15"/>
  <c r="BV63" i="15"/>
  <c r="BI17" i="15"/>
  <c r="BI39" i="15"/>
  <c r="CI33" i="15"/>
  <c r="CI63" i="15"/>
  <c r="AI96" i="15"/>
  <c r="BV22" i="15"/>
  <c r="BV20" i="15"/>
  <c r="BL67" i="16"/>
  <c r="BX65" i="16"/>
  <c r="AV33" i="15"/>
  <c r="BV57" i="15"/>
  <c r="BV45" i="15"/>
  <c r="BV69" i="15"/>
  <c r="BV31" i="15"/>
  <c r="BF71" i="16"/>
  <c r="AZ101" i="16"/>
  <c r="BI25" i="15"/>
  <c r="AV95" i="15"/>
  <c r="AI41" i="15"/>
  <c r="AV118" i="15"/>
  <c r="AI93" i="15"/>
  <c r="BI22" i="15"/>
  <c r="AV65" i="15"/>
  <c r="AV10" i="15"/>
  <c r="BV79" i="15"/>
  <c r="BV43" i="15"/>
  <c r="BL115" i="16"/>
  <c r="BF96" i="16"/>
  <c r="AZ106" i="16"/>
  <c r="BX102" i="16"/>
  <c r="BX25" i="16"/>
  <c r="BV41" i="15"/>
  <c r="BV33" i="15"/>
  <c r="BI5" i="15"/>
  <c r="BX52" i="16"/>
  <c r="BI37" i="15"/>
  <c r="AV86" i="15"/>
  <c r="BV65" i="15"/>
  <c r="CI104" i="15"/>
  <c r="CI111" i="15"/>
  <c r="AI45" i="15"/>
  <c r="AI15" i="15"/>
  <c r="BV108" i="15"/>
  <c r="BY39" i="16"/>
  <c r="CB39" i="16" s="1"/>
  <c r="CI57" i="15"/>
  <c r="BV106" i="15"/>
  <c r="AV15" i="15"/>
  <c r="CI46" i="15"/>
  <c r="BV26" i="15"/>
  <c r="CI26" i="15"/>
  <c r="AV41" i="15"/>
  <c r="BV101" i="15"/>
  <c r="BV50" i="15"/>
  <c r="BP34" i="16"/>
  <c r="BR34" i="16" s="1"/>
  <c r="BV96" i="15"/>
  <c r="BR80" i="16"/>
  <c r="AI116" i="15"/>
  <c r="CI34" i="15"/>
  <c r="BV95" i="15"/>
  <c r="AV69" i="15"/>
  <c r="AI99" i="15"/>
  <c r="BX17" i="16"/>
  <c r="AI18" i="15"/>
  <c r="AI26" i="15"/>
  <c r="BI88" i="15"/>
  <c r="BY106" i="16"/>
  <c r="CB106" i="16" s="1"/>
  <c r="CI80" i="15"/>
  <c r="AV75" i="15"/>
  <c r="BL46" i="16"/>
  <c r="BY83" i="16"/>
  <c r="CB83" i="16" s="1"/>
  <c r="BI104" i="15"/>
  <c r="AI58" i="15"/>
  <c r="CI31" i="15"/>
  <c r="AV18" i="15"/>
  <c r="AV52" i="15"/>
  <c r="BI31" i="15"/>
  <c r="AI52" i="15"/>
  <c r="AV83" i="15"/>
  <c r="AI72" i="15"/>
  <c r="AV6" i="15"/>
  <c r="AI12" i="15"/>
  <c r="CI69" i="15"/>
  <c r="AI46" i="15"/>
  <c r="CI55" i="15"/>
  <c r="AV79" i="15"/>
  <c r="BY17" i="16"/>
  <c r="CC17" i="16" s="1"/>
  <c r="AV93" i="15"/>
  <c r="BI50" i="15"/>
  <c r="AV88" i="15"/>
  <c r="BI86" i="15"/>
  <c r="CI72" i="15"/>
  <c r="AI34" i="15"/>
  <c r="CI83" i="15"/>
  <c r="BI99" i="15"/>
  <c r="AV80" i="15"/>
  <c r="AV84" i="15"/>
  <c r="AV37" i="15"/>
  <c r="BI9" i="15"/>
  <c r="AV111" i="15"/>
  <c r="CI96" i="15"/>
  <c r="BV83" i="15"/>
  <c r="BI18" i="15"/>
  <c r="BL91" i="16"/>
  <c r="BR48" i="16"/>
  <c r="AI60" i="15"/>
  <c r="BI69" i="15"/>
  <c r="BV102" i="15"/>
  <c r="AV60" i="15"/>
  <c r="BX60" i="16"/>
  <c r="AV112" i="15"/>
  <c r="AI102" i="15"/>
  <c r="BV99" i="15"/>
  <c r="CI84" i="15"/>
  <c r="BV15" i="15"/>
  <c r="BI6" i="15"/>
  <c r="CI10" i="15"/>
  <c r="BV75" i="15"/>
  <c r="AV9" i="15"/>
  <c r="AV45" i="15"/>
  <c r="AI108" i="15"/>
  <c r="CI20" i="15"/>
  <c r="BI96" i="15"/>
  <c r="BI80" i="15"/>
  <c r="BL112" i="16"/>
  <c r="BI55" i="15"/>
  <c r="CI91" i="15"/>
  <c r="CI41" i="15"/>
  <c r="CI99" i="15"/>
  <c r="AV22" i="15"/>
  <c r="AI6" i="15"/>
  <c r="AV76" i="15"/>
  <c r="CI37" i="15"/>
  <c r="AI91" i="15"/>
  <c r="BD102" i="16"/>
  <c r="BE102" i="16"/>
  <c r="BW106" i="16"/>
  <c r="BV106" i="16"/>
  <c r="BJ71" i="16"/>
  <c r="BK71" i="16"/>
  <c r="BQ55" i="16"/>
  <c r="BP55" i="16"/>
  <c r="AS46" i="16"/>
  <c r="AR46" i="16"/>
  <c r="BY46" i="16"/>
  <c r="BE86" i="16"/>
  <c r="BD86" i="16"/>
  <c r="AS86" i="16"/>
  <c r="AR86" i="16"/>
  <c r="BY86" i="16"/>
  <c r="AS88" i="16"/>
  <c r="AR88" i="16"/>
  <c r="BY88" i="16"/>
  <c r="BE95" i="16"/>
  <c r="BD95" i="16"/>
  <c r="BK95" i="16"/>
  <c r="BJ95" i="16"/>
  <c r="BQ86" i="16"/>
  <c r="BP86" i="16"/>
  <c r="BW5" i="16"/>
  <c r="BV5" i="16"/>
  <c r="AS71" i="16"/>
  <c r="AR71" i="16"/>
  <c r="BY71" i="16"/>
  <c r="BK31" i="16"/>
  <c r="BJ31" i="16"/>
  <c r="BW57" i="16"/>
  <c r="BV57" i="16"/>
  <c r="BP111" i="16"/>
  <c r="BQ111" i="16"/>
  <c r="AY91" i="16"/>
  <c r="AX91" i="16"/>
  <c r="AY39" i="16"/>
  <c r="AX39" i="16"/>
  <c r="AX72" i="16"/>
  <c r="AY72" i="16"/>
  <c r="BQ37" i="16"/>
  <c r="BP37" i="16"/>
  <c r="BQ43" i="16"/>
  <c r="BP43" i="16"/>
  <c r="BQ17" i="16"/>
  <c r="BP17" i="16"/>
  <c r="BE37" i="16"/>
  <c r="BD37" i="16"/>
  <c r="AS60" i="16"/>
  <c r="AR60" i="16"/>
  <c r="BY60" i="16"/>
  <c r="AI25" i="15"/>
  <c r="AI88" i="15"/>
  <c r="AY22" i="16"/>
  <c r="AX22" i="16"/>
  <c r="AY25" i="16"/>
  <c r="AX25" i="16"/>
  <c r="AS95" i="16"/>
  <c r="AR95" i="16"/>
  <c r="BY95" i="16"/>
  <c r="AS96" i="16"/>
  <c r="AR96" i="16"/>
  <c r="BY96" i="16"/>
  <c r="AS5" i="16"/>
  <c r="AR5" i="16"/>
  <c r="BY5" i="16"/>
  <c r="AV29" i="15"/>
  <c r="CI71" i="15"/>
  <c r="AV102" i="15"/>
  <c r="AI84" i="15"/>
  <c r="AI115" i="15"/>
  <c r="AZ86" i="16"/>
  <c r="CI106" i="15"/>
  <c r="BQ29" i="16"/>
  <c r="BP29" i="16"/>
  <c r="AI50" i="15"/>
  <c r="BW79" i="16"/>
  <c r="BV79" i="16"/>
  <c r="AV99" i="15"/>
  <c r="BJ106" i="16"/>
  <c r="BK106" i="16"/>
  <c r="AY18" i="16"/>
  <c r="AX18" i="16"/>
  <c r="BI71" i="15"/>
  <c r="BK65" i="16"/>
  <c r="BJ65" i="16"/>
  <c r="AX26" i="16"/>
  <c r="AY26" i="16"/>
  <c r="BQ18" i="16"/>
  <c r="BP18" i="16"/>
  <c r="AR108" i="16"/>
  <c r="AS108" i="16"/>
  <c r="BY108" i="16"/>
  <c r="BK88" i="16"/>
  <c r="BJ88" i="16"/>
  <c r="AV101" i="15"/>
  <c r="BV101" i="16"/>
  <c r="BW101" i="16"/>
  <c r="BK45" i="16"/>
  <c r="BJ45" i="16"/>
  <c r="BW112" i="16"/>
  <c r="BV112" i="16"/>
  <c r="AY60" i="16"/>
  <c r="AX60" i="16"/>
  <c r="CI88" i="15"/>
  <c r="BK69" i="16"/>
  <c r="BJ69" i="16"/>
  <c r="BV55" i="15"/>
  <c r="BE57" i="16"/>
  <c r="BD57" i="16"/>
  <c r="AV116" i="15"/>
  <c r="AI31" i="15"/>
  <c r="BE55" i="16"/>
  <c r="BD55" i="16"/>
  <c r="AV106" i="15"/>
  <c r="BV93" i="15"/>
  <c r="AY104" i="16"/>
  <c r="AX104" i="16"/>
  <c r="AV26" i="15"/>
  <c r="BQ104" i="16"/>
  <c r="BP104" i="16"/>
  <c r="AI65" i="15"/>
  <c r="CI6" i="15"/>
  <c r="BK25" i="16"/>
  <c r="BJ25" i="16"/>
  <c r="BI52" i="15"/>
  <c r="AY79" i="16"/>
  <c r="AX79" i="16"/>
  <c r="BE17" i="16"/>
  <c r="BD17" i="16"/>
  <c r="AR104" i="16"/>
  <c r="AS104" i="16"/>
  <c r="BY104" i="16"/>
  <c r="AI67" i="15"/>
  <c r="AI83" i="15"/>
  <c r="CI48" i="15"/>
  <c r="AV20" i="15"/>
  <c r="BK104" i="16"/>
  <c r="BJ104" i="16"/>
  <c r="AS116" i="16"/>
  <c r="AR116" i="16"/>
  <c r="BY116" i="16"/>
  <c r="AS79" i="16"/>
  <c r="AR79" i="16"/>
  <c r="BY79" i="16"/>
  <c r="BV86" i="15"/>
  <c r="AY75" i="16"/>
  <c r="AX75" i="16"/>
  <c r="CI45" i="15"/>
  <c r="BI108" i="15"/>
  <c r="BQ91" i="16"/>
  <c r="BP91" i="16"/>
  <c r="AV72" i="15"/>
  <c r="BI118" i="15"/>
  <c r="BV104" i="16"/>
  <c r="BW104" i="16"/>
  <c r="AY58" i="16"/>
  <c r="AX58" i="16"/>
  <c r="CI86" i="15"/>
  <c r="CI5" i="15"/>
  <c r="BK83" i="16"/>
  <c r="BJ83" i="16"/>
  <c r="AV104" i="15"/>
  <c r="CI15" i="15"/>
  <c r="BW31" i="16"/>
  <c r="BV31" i="16"/>
  <c r="AI37" i="15"/>
  <c r="BD18" i="16"/>
  <c r="BE18" i="16"/>
  <c r="CI43" i="15"/>
  <c r="BV72" i="15"/>
  <c r="BW12" i="16"/>
  <c r="BV12" i="16"/>
  <c r="CI118" i="15"/>
  <c r="BK6" i="16"/>
  <c r="BJ6" i="16"/>
  <c r="BQ108" i="16"/>
  <c r="BP108" i="16"/>
  <c r="AV43" i="15"/>
  <c r="AV115" i="15"/>
  <c r="AS76" i="16"/>
  <c r="AR76" i="16"/>
  <c r="BY76" i="16"/>
  <c r="CI39" i="15"/>
  <c r="AI80" i="15"/>
  <c r="AY10" i="16"/>
  <c r="AX10" i="16"/>
  <c r="BE45" i="16"/>
  <c r="BD45" i="16"/>
  <c r="AI57" i="15"/>
  <c r="BQ12" i="16"/>
  <c r="BP12" i="16"/>
  <c r="BV88" i="15"/>
  <c r="AV91" i="15"/>
  <c r="BI12" i="15"/>
  <c r="AS84" i="16"/>
  <c r="BY84" i="16"/>
  <c r="AR84" i="16"/>
  <c r="BQ116" i="16"/>
  <c r="BP116" i="16"/>
  <c r="BQ57" i="16"/>
  <c r="BP57" i="16"/>
  <c r="AI33" i="15"/>
  <c r="AY29" i="16"/>
  <c r="AX29" i="16"/>
  <c r="BQ45" i="16"/>
  <c r="BP45" i="16"/>
  <c r="BJ55" i="16"/>
  <c r="BK55" i="16"/>
  <c r="BP67" i="16"/>
  <c r="BQ67" i="16"/>
  <c r="BW18" i="16"/>
  <c r="BV18" i="16"/>
  <c r="AS15" i="16"/>
  <c r="AR15" i="16"/>
  <c r="BY15" i="16"/>
  <c r="AV58" i="15"/>
  <c r="CI116" i="15"/>
  <c r="BK5" i="16"/>
  <c r="BJ5" i="16"/>
  <c r="BY91" i="16"/>
  <c r="BV111" i="15"/>
  <c r="BJ86" i="16"/>
  <c r="BK86" i="16"/>
  <c r="AI111" i="15"/>
  <c r="BI20" i="15"/>
  <c r="BW72" i="16"/>
  <c r="BV72" i="16"/>
  <c r="AS43" i="16"/>
  <c r="AR43" i="16"/>
  <c r="BY43" i="16"/>
  <c r="AY34" i="16"/>
  <c r="AX34" i="16"/>
  <c r="BE15" i="16"/>
  <c r="BD15" i="16"/>
  <c r="BJ72" i="16"/>
  <c r="BK72" i="16"/>
  <c r="BE65" i="16"/>
  <c r="BD65" i="16"/>
  <c r="BV25" i="15"/>
  <c r="AV31" i="15"/>
  <c r="BW83" i="16"/>
  <c r="BV83" i="16"/>
  <c r="BF108" i="16"/>
  <c r="AY9" i="16"/>
  <c r="AX9" i="16"/>
  <c r="AZ20" i="16"/>
  <c r="CI58" i="15"/>
  <c r="BW50" i="16"/>
  <c r="BV50" i="16"/>
  <c r="BV10" i="15"/>
  <c r="CI115" i="15"/>
  <c r="AS101" i="16"/>
  <c r="AR101" i="16"/>
  <c r="BY101" i="16"/>
  <c r="BF5" i="16"/>
  <c r="BI79" i="15"/>
  <c r="AS99" i="16"/>
  <c r="AR99" i="16"/>
  <c r="BY99" i="16"/>
  <c r="BV39" i="15"/>
  <c r="BV37" i="15"/>
  <c r="AY17" i="16"/>
  <c r="AX17" i="16"/>
  <c r="AI55" i="15"/>
  <c r="BE34" i="16"/>
  <c r="BD34" i="16"/>
  <c r="BI26" i="15"/>
  <c r="AS112" i="16"/>
  <c r="AR112" i="16"/>
  <c r="BY112" i="16"/>
  <c r="BI15" i="15"/>
  <c r="AY112" i="16"/>
  <c r="AX112" i="16"/>
  <c r="AI95" i="15"/>
  <c r="BI10" i="15"/>
  <c r="BW71" i="16"/>
  <c r="BV71" i="16"/>
  <c r="AY115" i="16"/>
  <c r="AX115" i="16"/>
  <c r="AY12" i="16"/>
  <c r="AX12" i="16"/>
  <c r="AS63" i="16"/>
  <c r="AR63" i="16"/>
  <c r="BY63" i="16"/>
  <c r="BE67" i="16"/>
  <c r="BD67" i="16"/>
  <c r="BE116" i="16"/>
  <c r="BD116" i="16"/>
  <c r="BK37" i="16"/>
  <c r="BJ37" i="16"/>
  <c r="BE112" i="16"/>
  <c r="BD112" i="16"/>
  <c r="BQ93" i="16"/>
  <c r="BP93" i="16"/>
  <c r="AS111" i="16"/>
  <c r="AR111" i="16"/>
  <c r="BY111" i="16"/>
  <c r="BW84" i="16"/>
  <c r="BV84" i="16"/>
  <c r="BE20" i="16"/>
  <c r="BD20" i="16"/>
  <c r="BQ22" i="16"/>
  <c r="BP22" i="16"/>
  <c r="BW86" i="16"/>
  <c r="BV86" i="16"/>
  <c r="BE118" i="16"/>
  <c r="BD118" i="16"/>
  <c r="BY55" i="16"/>
  <c r="AY80" i="16"/>
  <c r="AX80" i="16"/>
  <c r="BE33" i="16"/>
  <c r="BD33" i="16"/>
  <c r="BW37" i="16"/>
  <c r="BV37" i="16"/>
  <c r="BK75" i="16"/>
  <c r="BJ75" i="16"/>
  <c r="AY52" i="16"/>
  <c r="AX52" i="16"/>
  <c r="BK57" i="16"/>
  <c r="BJ57" i="16"/>
  <c r="BP39" i="16"/>
  <c r="BQ39" i="16"/>
  <c r="BQ69" i="16"/>
  <c r="BP69" i="16"/>
  <c r="BQ31" i="16"/>
  <c r="BP31" i="16"/>
  <c r="BW22" i="16"/>
  <c r="BV22" i="16"/>
  <c r="BK9" i="16"/>
  <c r="BJ9" i="16"/>
  <c r="BQ83" i="16"/>
  <c r="BP83" i="16"/>
  <c r="AS41" i="16"/>
  <c r="AR41" i="16"/>
  <c r="BY41" i="16"/>
  <c r="BI76" i="15"/>
  <c r="AY50" i="16"/>
  <c r="AX50" i="16"/>
  <c r="BK18" i="16"/>
  <c r="BJ18" i="16"/>
  <c r="AI69" i="15"/>
  <c r="AI43" i="15"/>
  <c r="BI48" i="15"/>
  <c r="BE101" i="16"/>
  <c r="BD101" i="16"/>
  <c r="BW55" i="16"/>
  <c r="BV55" i="16"/>
  <c r="BE79" i="16"/>
  <c r="BD79" i="16"/>
  <c r="AY31" i="16"/>
  <c r="AX31" i="16"/>
  <c r="BE93" i="16"/>
  <c r="BD93" i="16"/>
  <c r="BK50" i="16"/>
  <c r="BJ50" i="16"/>
  <c r="BW69" i="16"/>
  <c r="BV69" i="16"/>
  <c r="BV33" i="16"/>
  <c r="BW33" i="16"/>
  <c r="AY96" i="16"/>
  <c r="AX96" i="16"/>
  <c r="BV6" i="16"/>
  <c r="BW6" i="16"/>
  <c r="AS31" i="16"/>
  <c r="AR31" i="16"/>
  <c r="BY31" i="16"/>
  <c r="BJ52" i="16"/>
  <c r="BK52" i="16"/>
  <c r="AY67" i="16"/>
  <c r="AX67" i="16"/>
  <c r="AX83" i="16"/>
  <c r="AY83" i="16"/>
  <c r="BW48" i="16"/>
  <c r="BV48" i="16"/>
  <c r="BI111" i="15"/>
  <c r="BK108" i="16"/>
  <c r="BJ108" i="16"/>
  <c r="BE72" i="16"/>
  <c r="BD72" i="16"/>
  <c r="BQ65" i="16"/>
  <c r="BP65" i="16"/>
  <c r="BK84" i="16"/>
  <c r="BJ84" i="16"/>
  <c r="AS12" i="16"/>
  <c r="AR12" i="16"/>
  <c r="BY12" i="16"/>
  <c r="AI48" i="15"/>
  <c r="AY37" i="16"/>
  <c r="AX37" i="16"/>
  <c r="BV43" i="16"/>
  <c r="BW43" i="16"/>
  <c r="CI95" i="15"/>
  <c r="BQ72" i="16"/>
  <c r="BP72" i="16"/>
  <c r="BK34" i="16"/>
  <c r="BJ34" i="16"/>
  <c r="BW118" i="16"/>
  <c r="BV118" i="16"/>
  <c r="BQ15" i="16"/>
  <c r="BP15" i="16"/>
  <c r="BW10" i="16"/>
  <c r="BV10" i="16"/>
  <c r="BE43" i="16"/>
  <c r="BD43" i="16"/>
  <c r="BE52" i="16"/>
  <c r="BD52" i="16"/>
  <c r="BW39" i="16"/>
  <c r="BV39" i="16"/>
  <c r="AY108" i="16"/>
  <c r="AX108" i="16"/>
  <c r="AY57" i="16"/>
  <c r="AX57" i="16"/>
  <c r="BQ88" i="16"/>
  <c r="BP88" i="16"/>
  <c r="BK12" i="16"/>
  <c r="BJ12" i="16"/>
  <c r="BK96" i="16"/>
  <c r="BJ96" i="16"/>
  <c r="AY33" i="16"/>
  <c r="AX33" i="16"/>
  <c r="AI29" i="15"/>
  <c r="BW91" i="16"/>
  <c r="BV91" i="16"/>
  <c r="BW41" i="16"/>
  <c r="BV41" i="16"/>
  <c r="BW99" i="16"/>
  <c r="BV99" i="16"/>
  <c r="BE22" i="16"/>
  <c r="BD22" i="16"/>
  <c r="AY6" i="16"/>
  <c r="AX6" i="16"/>
  <c r="BE76" i="16"/>
  <c r="BD76" i="16"/>
  <c r="BE58" i="16"/>
  <c r="BD58" i="16"/>
  <c r="AS6" i="16"/>
  <c r="AR6" i="16"/>
  <c r="BY6" i="16"/>
  <c r="AY111" i="16"/>
  <c r="AX111" i="16"/>
  <c r="BV9" i="15"/>
  <c r="AY46" i="16"/>
  <c r="AX46" i="16"/>
  <c r="BP106" i="16"/>
  <c r="BQ106" i="16"/>
  <c r="BV46" i="16"/>
  <c r="BW46" i="16"/>
  <c r="AS29" i="16"/>
  <c r="AR29" i="16"/>
  <c r="BY29" i="16"/>
  <c r="BI116" i="15"/>
  <c r="BQ26" i="16"/>
  <c r="BP26" i="16"/>
  <c r="BQ25" i="16"/>
  <c r="BP25" i="16"/>
  <c r="BE31" i="16"/>
  <c r="BD31" i="16"/>
  <c r="BE41" i="16"/>
  <c r="BD41" i="16"/>
  <c r="BQ101" i="16"/>
  <c r="BP101" i="16"/>
  <c r="BW58" i="16"/>
  <c r="BV58" i="16"/>
  <c r="CI50" i="15"/>
  <c r="BQ50" i="16"/>
  <c r="BP50" i="16"/>
  <c r="AS115" i="16"/>
  <c r="BY115" i="16"/>
  <c r="AR115" i="16"/>
  <c r="BP79" i="16"/>
  <c r="BQ79" i="16"/>
  <c r="AS58" i="16"/>
  <c r="AR58" i="16"/>
  <c r="BY58" i="16"/>
  <c r="BQ96" i="16"/>
  <c r="BP96" i="16"/>
  <c r="AI118" i="15"/>
  <c r="AI17" i="15"/>
  <c r="BK26" i="16"/>
  <c r="BJ26" i="16"/>
  <c r="BK15" i="16"/>
  <c r="BJ15" i="16"/>
  <c r="BW34" i="16"/>
  <c r="BV34" i="16"/>
  <c r="BI43" i="15"/>
  <c r="AY95" i="16"/>
  <c r="AX95" i="16"/>
  <c r="BD69" i="16"/>
  <c r="BE69" i="16"/>
  <c r="BK10" i="16"/>
  <c r="BJ10" i="16"/>
  <c r="BE29" i="16"/>
  <c r="BD29" i="16"/>
  <c r="AY84" i="16"/>
  <c r="AX84" i="16"/>
  <c r="BE99" i="16"/>
  <c r="BD99" i="16"/>
  <c r="AS22" i="16"/>
  <c r="AR22" i="16"/>
  <c r="BY22" i="16"/>
  <c r="BQ63" i="16"/>
  <c r="BP63" i="16"/>
  <c r="BJ17" i="16"/>
  <c r="BK17" i="16"/>
  <c r="BE106" i="16"/>
  <c r="BD106" i="16"/>
  <c r="AY102" i="16"/>
  <c r="AX102" i="16"/>
  <c r="BE26" i="16"/>
  <c r="BD26" i="16"/>
  <c r="BQ99" i="16"/>
  <c r="BP99" i="16"/>
  <c r="AY41" i="16"/>
  <c r="AX41" i="16"/>
  <c r="BK118" i="16"/>
  <c r="BJ118" i="16"/>
  <c r="BE104" i="16"/>
  <c r="BD104" i="16"/>
  <c r="BE115" i="16"/>
  <c r="BD115" i="16"/>
  <c r="BE91" i="16"/>
  <c r="BD91" i="16"/>
  <c r="BW116" i="16"/>
  <c r="BV116" i="16"/>
  <c r="BK20" i="16"/>
  <c r="BJ20" i="16"/>
  <c r="BQ118" i="16"/>
  <c r="BP118" i="16"/>
  <c r="AS10" i="16"/>
  <c r="AR10" i="16"/>
  <c r="BY10" i="16"/>
  <c r="AS26" i="16"/>
  <c r="AR26" i="16"/>
  <c r="BY26" i="16"/>
  <c r="BK99" i="16"/>
  <c r="BJ99" i="16"/>
  <c r="BY57" i="16"/>
  <c r="AS57" i="16"/>
  <c r="AR57" i="16"/>
  <c r="BW96" i="16"/>
  <c r="BV96" i="16"/>
  <c r="BI101" i="15"/>
  <c r="AY88" i="16"/>
  <c r="AX88" i="16"/>
  <c r="AI22" i="15"/>
  <c r="CI22" i="15"/>
  <c r="BE111" i="16"/>
  <c r="BD111" i="16"/>
  <c r="AS52" i="16"/>
  <c r="AR52" i="16"/>
  <c r="BY52" i="16"/>
  <c r="AY99" i="16"/>
  <c r="AX99" i="16"/>
  <c r="BK101" i="16"/>
  <c r="BJ101" i="16"/>
  <c r="BV29" i="15"/>
  <c r="BK76" i="16"/>
  <c r="BJ76" i="16"/>
  <c r="CI79" i="15"/>
  <c r="AS93" i="16"/>
  <c r="AR93" i="16"/>
  <c r="BY93" i="16"/>
  <c r="BI106" i="15"/>
  <c r="AY69" i="16"/>
  <c r="AX69" i="16"/>
  <c r="BI65" i="15"/>
  <c r="BV18" i="15"/>
  <c r="AY43" i="16"/>
  <c r="AX43" i="16"/>
  <c r="BK48" i="16"/>
  <c r="BJ48" i="16"/>
  <c r="CI101" i="15"/>
  <c r="BE48" i="16"/>
  <c r="BD48" i="16"/>
  <c r="BY37" i="16"/>
  <c r="BI45" i="15"/>
  <c r="CI112" i="15"/>
  <c r="BV88" i="16"/>
  <c r="BW88" i="16"/>
  <c r="AV57" i="15"/>
  <c r="AS34" i="16"/>
  <c r="AR34" i="16"/>
  <c r="BY34" i="16"/>
  <c r="BQ102" i="16"/>
  <c r="BP102" i="16"/>
  <c r="BE60" i="16"/>
  <c r="BD60" i="16"/>
  <c r="AV55" i="15"/>
  <c r="AT17" i="16"/>
  <c r="BK39" i="16"/>
  <c r="BJ39" i="16"/>
  <c r="AS48" i="16"/>
  <c r="AR48" i="16"/>
  <c r="BY48" i="16"/>
  <c r="BE88" i="16"/>
  <c r="BD88" i="16"/>
  <c r="BW63" i="16"/>
  <c r="BV63" i="16"/>
  <c r="AI104" i="15"/>
  <c r="BW80" i="16"/>
  <c r="BV80" i="16"/>
  <c r="AR75" i="16"/>
  <c r="AS75" i="16"/>
  <c r="BY75" i="16"/>
  <c r="BV104" i="15"/>
  <c r="AY65" i="16"/>
  <c r="AX65" i="16"/>
  <c r="AI79" i="15"/>
  <c r="AV17" i="15"/>
  <c r="BD75" i="16"/>
  <c r="BE75" i="16"/>
  <c r="BY33" i="16"/>
  <c r="AS69" i="16"/>
  <c r="AR69" i="16"/>
  <c r="BY69" i="16"/>
  <c r="AS118" i="16"/>
  <c r="AR118" i="16"/>
  <c r="BY118" i="16"/>
  <c r="AS102" i="16"/>
  <c r="AR102" i="16"/>
  <c r="BY102" i="16"/>
  <c r="BI95" i="15"/>
  <c r="AI75" i="15"/>
  <c r="BV45" i="16"/>
  <c r="BW45" i="16"/>
  <c r="BK111" i="16"/>
  <c r="BJ111" i="16"/>
  <c r="BV91" i="15"/>
  <c r="BI84" i="15"/>
  <c r="AS9" i="16"/>
  <c r="AR9" i="16"/>
  <c r="BY9" i="16"/>
  <c r="BI83" i="15"/>
  <c r="BW111" i="16"/>
  <c r="BV111" i="16"/>
  <c r="AS18" i="16"/>
  <c r="AR18" i="16"/>
  <c r="BY18" i="16"/>
  <c r="BW15" i="16"/>
  <c r="BV15" i="16"/>
  <c r="AY48" i="16"/>
  <c r="AX48" i="16"/>
  <c r="AY45" i="16"/>
  <c r="AX45" i="16"/>
  <c r="AY15" i="16"/>
  <c r="AX15" i="16"/>
  <c r="BQ20" i="16"/>
  <c r="BP20" i="16"/>
  <c r="BV95" i="16"/>
  <c r="BW95" i="16"/>
  <c r="BI34" i="15"/>
  <c r="CI12" i="15"/>
  <c r="BQ75" i="16"/>
  <c r="BP75" i="16"/>
  <c r="AI10" i="15"/>
  <c r="BE9" i="16"/>
  <c r="BD9" i="16"/>
  <c r="AS67" i="16"/>
  <c r="AR67" i="16"/>
  <c r="BY67" i="16"/>
  <c r="AR80" i="16"/>
  <c r="AS80" i="16"/>
  <c r="BY80" i="16"/>
  <c r="BQ41" i="16"/>
  <c r="BP41" i="16"/>
  <c r="BV20" i="16"/>
  <c r="BW20" i="16"/>
  <c r="BV12" i="15"/>
  <c r="AS65" i="16"/>
  <c r="AR65" i="16"/>
  <c r="BY65" i="16"/>
  <c r="BY25" i="16"/>
  <c r="AS25" i="16"/>
  <c r="AR25" i="16"/>
  <c r="BV116" i="15"/>
  <c r="BK80" i="16"/>
  <c r="BJ80" i="16"/>
  <c r="BK22" i="16"/>
  <c r="BJ22" i="16"/>
  <c r="BV67" i="15"/>
  <c r="BQ33" i="16"/>
  <c r="BP33" i="16"/>
  <c r="CI18" i="15"/>
  <c r="AS45" i="16"/>
  <c r="AR45" i="16"/>
  <c r="BY45" i="16"/>
  <c r="BY50" i="16"/>
  <c r="BQ9" i="16"/>
  <c r="BP9" i="16"/>
  <c r="BI72" i="15"/>
  <c r="BQ5" i="16"/>
  <c r="BP5" i="16"/>
  <c r="BK116" i="16"/>
  <c r="BJ116" i="16"/>
  <c r="BW26" i="16"/>
  <c r="BV26" i="16"/>
  <c r="AI9" i="15"/>
  <c r="BQ10" i="16"/>
  <c r="BP10" i="16"/>
  <c r="BW115" i="16"/>
  <c r="BV115" i="16"/>
  <c r="BE83" i="16"/>
  <c r="BD83" i="16"/>
  <c r="BE10" i="16"/>
  <c r="BD10" i="16"/>
  <c r="AS72" i="16"/>
  <c r="AR72" i="16"/>
  <c r="BY72" i="16"/>
  <c r="BK79" i="16"/>
  <c r="BJ79" i="16"/>
  <c r="BE80" i="16"/>
  <c r="BD80" i="16"/>
  <c r="AY118" i="16"/>
  <c r="AX118" i="16"/>
  <c r="AY55" i="16"/>
  <c r="AX55" i="16"/>
  <c r="AV34" i="15"/>
  <c r="AY116" i="16"/>
  <c r="AX116" i="16"/>
  <c r="AY93" i="16"/>
  <c r="AX93" i="16"/>
  <c r="AI112" i="15"/>
  <c r="BQ95" i="16"/>
  <c r="BP95" i="16"/>
  <c r="BE6" i="16"/>
  <c r="BD6" i="16"/>
  <c r="BK43" i="16"/>
  <c r="BJ43" i="16"/>
  <c r="BE84" i="16"/>
  <c r="BD84" i="16"/>
  <c r="BV17" i="15"/>
  <c r="CD36" i="16" l="1"/>
  <c r="CB20" i="16"/>
  <c r="CD20" i="16" s="1"/>
  <c r="CC83" i="16"/>
  <c r="CD83" i="16" s="1"/>
  <c r="CB17" i="16"/>
  <c r="CD17" i="16" s="1"/>
  <c r="BL43" i="16"/>
  <c r="BR95" i="16"/>
  <c r="BF10" i="16"/>
  <c r="BR10" i="16"/>
  <c r="BL22" i="16"/>
  <c r="BR20" i="16"/>
  <c r="AZ45" i="16"/>
  <c r="BX15" i="16"/>
  <c r="AT69" i="16"/>
  <c r="BF88" i="16"/>
  <c r="BF48" i="16"/>
  <c r="AZ69" i="16"/>
  <c r="AT93" i="16"/>
  <c r="BL101" i="16"/>
  <c r="AZ88" i="16"/>
  <c r="AT10" i="16"/>
  <c r="BL20" i="16"/>
  <c r="BF115" i="16"/>
  <c r="BL118" i="16"/>
  <c r="BF118" i="16"/>
  <c r="BR22" i="16"/>
  <c r="BF20" i="16"/>
  <c r="AZ12" i="16"/>
  <c r="BX71" i="16"/>
  <c r="AZ17" i="16"/>
  <c r="AT43" i="16"/>
  <c r="BR45" i="16"/>
  <c r="BR12" i="16"/>
  <c r="AZ10" i="16"/>
  <c r="BR91" i="16"/>
  <c r="AZ75" i="16"/>
  <c r="BL25" i="16"/>
  <c r="AZ60" i="16"/>
  <c r="BR29" i="16"/>
  <c r="AZ25" i="16"/>
  <c r="AT71" i="16"/>
  <c r="CC106" i="16"/>
  <c r="CD106" i="16" s="1"/>
  <c r="CC39" i="16"/>
  <c r="CD39" i="16" s="1"/>
  <c r="BR99" i="16"/>
  <c r="AZ102" i="16"/>
  <c r="BR63" i="16"/>
  <c r="BX34" i="16"/>
  <c r="BL15" i="16"/>
  <c r="BX58" i="16"/>
  <c r="BF41" i="16"/>
  <c r="BR25" i="16"/>
  <c r="AT6" i="16"/>
  <c r="BF76" i="16"/>
  <c r="BF22" i="16"/>
  <c r="BX41" i="16"/>
  <c r="AZ108" i="16"/>
  <c r="BF43" i="16"/>
  <c r="BR15" i="16"/>
  <c r="BL34" i="16"/>
  <c r="BL95" i="16"/>
  <c r="BF95" i="16"/>
  <c r="BF86" i="16"/>
  <c r="BF84" i="16"/>
  <c r="BF6" i="16"/>
  <c r="AZ116" i="16"/>
  <c r="AT72" i="16"/>
  <c r="BF83" i="16"/>
  <c r="BX115" i="16"/>
  <c r="BL80" i="16"/>
  <c r="AT25" i="16"/>
  <c r="AT65" i="16"/>
  <c r="BR75" i="16"/>
  <c r="AZ15" i="16"/>
  <c r="AZ48" i="16"/>
  <c r="AT102" i="16"/>
  <c r="BX63" i="16"/>
  <c r="AT34" i="16"/>
  <c r="AZ99" i="16"/>
  <c r="BL99" i="16"/>
  <c r="BR118" i="16"/>
  <c r="BX116" i="16"/>
  <c r="BF91" i="16"/>
  <c r="BF104" i="16"/>
  <c r="AZ41" i="16"/>
  <c r="BF26" i="16"/>
  <c r="BF106" i="16"/>
  <c r="BL26" i="16"/>
  <c r="BR96" i="16"/>
  <c r="BR101" i="16"/>
  <c r="BF31" i="16"/>
  <c r="BR26" i="16"/>
  <c r="AT29" i="16"/>
  <c r="AZ46" i="16"/>
  <c r="BF58" i="16"/>
  <c r="AZ6" i="16"/>
  <c r="BX99" i="16"/>
  <c r="BX91" i="16"/>
  <c r="AZ57" i="16"/>
  <c r="BF52" i="16"/>
  <c r="BX10" i="16"/>
  <c r="BX118" i="16"/>
  <c r="BR72" i="16"/>
  <c r="BL84" i="16"/>
  <c r="BF72" i="16"/>
  <c r="AZ67" i="16"/>
  <c r="BL50" i="16"/>
  <c r="AZ31" i="16"/>
  <c r="BX86" i="16"/>
  <c r="BX84" i="16"/>
  <c r="AT63" i="16"/>
  <c r="AZ115" i="16"/>
  <c r="AZ9" i="16"/>
  <c r="BX72" i="16"/>
  <c r="BL5" i="16"/>
  <c r="AZ29" i="16"/>
  <c r="BF45" i="16"/>
  <c r="BX112" i="16"/>
  <c r="BR18" i="16"/>
  <c r="AZ18" i="16"/>
  <c r="AT5" i="16"/>
  <c r="AT95" i="16"/>
  <c r="AZ22" i="16"/>
  <c r="BF37" i="16"/>
  <c r="BX5" i="16"/>
  <c r="BR86" i="16"/>
  <c r="AT86" i="16"/>
  <c r="BX45" i="16"/>
  <c r="BX43" i="16"/>
  <c r="AZ83" i="16"/>
  <c r="BX6" i="16"/>
  <c r="BX33" i="16"/>
  <c r="BL72" i="16"/>
  <c r="BX104" i="16"/>
  <c r="AT104" i="16"/>
  <c r="BF75" i="16"/>
  <c r="AZ55" i="16"/>
  <c r="BF80" i="16"/>
  <c r="BX26" i="16"/>
  <c r="AT84" i="16"/>
  <c r="AZ72" i="16"/>
  <c r="BL71" i="16"/>
  <c r="BR5" i="16"/>
  <c r="AT45" i="16"/>
  <c r="BR33" i="16"/>
  <c r="AT67" i="16"/>
  <c r="BX111" i="16"/>
  <c r="AT9" i="16"/>
  <c r="BL111" i="16"/>
  <c r="AT118" i="16"/>
  <c r="AZ65" i="16"/>
  <c r="BL39" i="16"/>
  <c r="BF60" i="16"/>
  <c r="BF99" i="16"/>
  <c r="BL96" i="16"/>
  <c r="BR88" i="16"/>
  <c r="BX39" i="16"/>
  <c r="AZ37" i="16"/>
  <c r="BX48" i="16"/>
  <c r="AT31" i="16"/>
  <c r="AZ96" i="16"/>
  <c r="BX69" i="16"/>
  <c r="BL18" i="16"/>
  <c r="BR83" i="16"/>
  <c r="BX22" i="16"/>
  <c r="BR69" i="16"/>
  <c r="BL75" i="16"/>
  <c r="BR93" i="16"/>
  <c r="BX83" i="16"/>
  <c r="BF65" i="16"/>
  <c r="BF15" i="16"/>
  <c r="AT15" i="16"/>
  <c r="BR57" i="16"/>
  <c r="BL6" i="16"/>
  <c r="AZ58" i="16"/>
  <c r="AT116" i="16"/>
  <c r="BF17" i="16"/>
  <c r="AZ104" i="16"/>
  <c r="BL65" i="16"/>
  <c r="AT60" i="16"/>
  <c r="BR43" i="16"/>
  <c r="AZ39" i="16"/>
  <c r="AT88" i="16"/>
  <c r="BR55" i="16"/>
  <c r="AZ43" i="16"/>
  <c r="AT52" i="16"/>
  <c r="AT57" i="16"/>
  <c r="AT26" i="16"/>
  <c r="BF33" i="16"/>
  <c r="BL37" i="16"/>
  <c r="BF67" i="16"/>
  <c r="AZ112" i="16"/>
  <c r="AT96" i="16"/>
  <c r="BL52" i="16"/>
  <c r="CC25" i="16"/>
  <c r="CB25" i="16"/>
  <c r="CC52" i="16"/>
  <c r="CB52" i="16"/>
  <c r="CB96" i="16"/>
  <c r="CC96" i="16"/>
  <c r="CC102" i="16"/>
  <c r="CB102" i="16"/>
  <c r="CC34" i="16"/>
  <c r="CB34" i="16"/>
  <c r="CB37" i="16"/>
  <c r="CC37" i="16"/>
  <c r="BR106" i="16"/>
  <c r="CC6" i="16"/>
  <c r="CB6" i="16"/>
  <c r="CC12" i="16"/>
  <c r="CB12" i="16"/>
  <c r="CB55" i="16"/>
  <c r="CC55" i="16"/>
  <c r="CC43" i="16"/>
  <c r="CB43" i="16"/>
  <c r="BL55" i="16"/>
  <c r="BF18" i="16"/>
  <c r="CC79" i="16"/>
  <c r="CB79" i="16"/>
  <c r="BX101" i="16"/>
  <c r="CC108" i="16"/>
  <c r="CB108" i="16"/>
  <c r="CC71" i="16"/>
  <c r="CB71" i="16"/>
  <c r="CC118" i="16"/>
  <c r="CB118" i="16"/>
  <c r="CB26" i="16"/>
  <c r="CC26" i="16"/>
  <c r="CC31" i="16"/>
  <c r="CB31" i="16"/>
  <c r="CC15" i="16"/>
  <c r="CB15" i="16"/>
  <c r="CC72" i="16"/>
  <c r="CB72" i="16"/>
  <c r="CC50" i="16"/>
  <c r="CB50" i="16"/>
  <c r="BX20" i="16"/>
  <c r="CC18" i="16"/>
  <c r="CB18" i="16"/>
  <c r="CC33" i="16"/>
  <c r="CB33" i="16"/>
  <c r="AT75" i="16"/>
  <c r="CC48" i="16"/>
  <c r="CB48" i="16"/>
  <c r="BX88" i="16"/>
  <c r="CC22" i="16"/>
  <c r="CB22" i="16"/>
  <c r="BF69" i="16"/>
  <c r="CC58" i="16"/>
  <c r="CB58" i="16"/>
  <c r="BR79" i="16"/>
  <c r="AT115" i="16"/>
  <c r="AT12" i="16"/>
  <c r="BR65" i="16"/>
  <c r="BL108" i="16"/>
  <c r="BF93" i="16"/>
  <c r="BF79" i="16"/>
  <c r="BX55" i="16"/>
  <c r="BF101" i="16"/>
  <c r="CC41" i="16"/>
  <c r="CB41" i="16"/>
  <c r="BR39" i="16"/>
  <c r="CC111" i="16"/>
  <c r="CB111" i="16"/>
  <c r="CC112" i="16"/>
  <c r="CB112" i="16"/>
  <c r="CC99" i="16"/>
  <c r="CB99" i="16"/>
  <c r="CC101" i="16"/>
  <c r="CB101" i="16"/>
  <c r="BL86" i="16"/>
  <c r="CC91" i="16"/>
  <c r="CB91" i="16"/>
  <c r="CB84" i="16"/>
  <c r="CC84" i="16"/>
  <c r="CC76" i="16"/>
  <c r="CB76" i="16"/>
  <c r="AT79" i="16"/>
  <c r="CC104" i="16"/>
  <c r="CB104" i="16"/>
  <c r="BR111" i="16"/>
  <c r="CC46" i="16"/>
  <c r="CB46" i="16"/>
  <c r="BF102" i="16"/>
  <c r="CC45" i="16"/>
  <c r="CB45" i="16"/>
  <c r="CC67" i="16"/>
  <c r="CB67" i="16"/>
  <c r="CC9" i="16"/>
  <c r="CB9" i="16"/>
  <c r="CC75" i="16"/>
  <c r="CB75" i="16"/>
  <c r="CC116" i="16"/>
  <c r="CB116" i="16"/>
  <c r="CC60" i="16"/>
  <c r="CB60" i="16"/>
  <c r="CC88" i="16"/>
  <c r="CB88" i="16"/>
  <c r="CC65" i="16"/>
  <c r="CB65" i="16"/>
  <c r="CC80" i="16"/>
  <c r="CB80" i="16"/>
  <c r="AZ93" i="16"/>
  <c r="AZ118" i="16"/>
  <c r="BL79" i="16"/>
  <c r="BL116" i="16"/>
  <c r="BR9" i="16"/>
  <c r="BR41" i="16"/>
  <c r="AT80" i="16"/>
  <c r="BF9" i="16"/>
  <c r="BX95" i="16"/>
  <c r="AT18" i="16"/>
  <c r="CC69" i="16"/>
  <c r="CB69" i="16"/>
  <c r="BX80" i="16"/>
  <c r="AT48" i="16"/>
  <c r="BR102" i="16"/>
  <c r="BL48" i="16"/>
  <c r="CC93" i="16"/>
  <c r="CB93" i="16"/>
  <c r="BL76" i="16"/>
  <c r="BF111" i="16"/>
  <c r="BX96" i="16"/>
  <c r="CC57" i="16"/>
  <c r="CB57" i="16"/>
  <c r="CC10" i="16"/>
  <c r="CB10" i="16"/>
  <c r="BL17" i="16"/>
  <c r="AT22" i="16"/>
  <c r="AZ84" i="16"/>
  <c r="BF29" i="16"/>
  <c r="BL10" i="16"/>
  <c r="AZ95" i="16"/>
  <c r="AT58" i="16"/>
  <c r="CC115" i="16"/>
  <c r="CB115" i="16"/>
  <c r="BR50" i="16"/>
  <c r="CC29" i="16"/>
  <c r="CB29" i="16"/>
  <c r="BX46" i="16"/>
  <c r="AZ111" i="16"/>
  <c r="AZ33" i="16"/>
  <c r="BL12" i="16"/>
  <c r="AZ50" i="16"/>
  <c r="AT41" i="16"/>
  <c r="BL9" i="16"/>
  <c r="BR31" i="16"/>
  <c r="BL57" i="16"/>
  <c r="AZ52" i="16"/>
  <c r="BX37" i="16"/>
  <c r="AZ80" i="16"/>
  <c r="AT111" i="16"/>
  <c r="BF112" i="16"/>
  <c r="BF116" i="16"/>
  <c r="CC63" i="16"/>
  <c r="CB63" i="16"/>
  <c r="AT112" i="16"/>
  <c r="BF34" i="16"/>
  <c r="AT99" i="16"/>
  <c r="AT101" i="16"/>
  <c r="BX50" i="16"/>
  <c r="AZ34" i="16"/>
  <c r="BX18" i="16"/>
  <c r="BR67" i="16"/>
  <c r="BR116" i="16"/>
  <c r="AT76" i="16"/>
  <c r="BR108" i="16"/>
  <c r="BX12" i="16"/>
  <c r="BX31" i="16"/>
  <c r="BL83" i="16"/>
  <c r="BL104" i="16"/>
  <c r="AZ79" i="16"/>
  <c r="BR104" i="16"/>
  <c r="BF55" i="16"/>
  <c r="BF57" i="16"/>
  <c r="BL69" i="16"/>
  <c r="BL45" i="16"/>
  <c r="BL88" i="16"/>
  <c r="AT108" i="16"/>
  <c r="AZ26" i="16"/>
  <c r="BL106" i="16"/>
  <c r="BX79" i="16"/>
  <c r="CC5" i="16"/>
  <c r="CB5" i="16"/>
  <c r="CC95" i="16"/>
  <c r="CB95" i="16"/>
  <c r="BR17" i="16"/>
  <c r="BR37" i="16"/>
  <c r="AZ91" i="16"/>
  <c r="BX57" i="16"/>
  <c r="BL31" i="16"/>
  <c r="CC86" i="16"/>
  <c r="CB86" i="16"/>
  <c r="AT46" i="16"/>
  <c r="BX106" i="16"/>
  <c r="CD86" i="16" l="1"/>
  <c r="CD69" i="16"/>
  <c r="CD60" i="16"/>
  <c r="CD75" i="16"/>
  <c r="CD67" i="16"/>
  <c r="CD101" i="16"/>
  <c r="CD112" i="16"/>
  <c r="CD58" i="16"/>
  <c r="CD72" i="16"/>
  <c r="CD31" i="16"/>
  <c r="CD118" i="16"/>
  <c r="CD79" i="16"/>
  <c r="CD43" i="16"/>
  <c r="CD12" i="16"/>
  <c r="CD55" i="16"/>
  <c r="CD26" i="16"/>
  <c r="CD57" i="16"/>
  <c r="CD80" i="16"/>
  <c r="CD46" i="16"/>
  <c r="CD76" i="16"/>
  <c r="CD91" i="16"/>
  <c r="CD41" i="16"/>
  <c r="CD33" i="16"/>
  <c r="CD108" i="16"/>
  <c r="CD102" i="16"/>
  <c r="CD52" i="16"/>
  <c r="CD95" i="16"/>
  <c r="CD63" i="16"/>
  <c r="CD29" i="16"/>
  <c r="CD10" i="16"/>
  <c r="CD65" i="16"/>
  <c r="CD22" i="16"/>
  <c r="CD18" i="16"/>
  <c r="CD71" i="16"/>
  <c r="CD34" i="16"/>
  <c r="CD25" i="16"/>
  <c r="CD5" i="16"/>
  <c r="CD115" i="16"/>
  <c r="CD93" i="16"/>
  <c r="CD88" i="16"/>
  <c r="CD116" i="16"/>
  <c r="CD9" i="16"/>
  <c r="CD45" i="16"/>
  <c r="CD104" i="16"/>
  <c r="CD99" i="16"/>
  <c r="CD111" i="16"/>
  <c r="CD48" i="16"/>
  <c r="CD50" i="16"/>
  <c r="CD15" i="16"/>
  <c r="CD6" i="16"/>
  <c r="CD37" i="16"/>
  <c r="CD84" i="16"/>
  <c r="CD96" i="16"/>
</calcChain>
</file>

<file path=xl/sharedStrings.xml><?xml version="1.0" encoding="utf-8"?>
<sst xmlns="http://schemas.openxmlformats.org/spreadsheetml/2006/main" count="11188" uniqueCount="888">
  <si>
    <t>Q6</t>
  </si>
  <si>
    <t>Beginner</t>
  </si>
  <si>
    <t>Proficient</t>
  </si>
  <si>
    <t>Competent</t>
  </si>
  <si>
    <t>Minor</t>
  </si>
  <si>
    <t>Sure enough</t>
  </si>
  <si>
    <t>Simple</t>
  </si>
  <si>
    <t>Not sure enough</t>
  </si>
  <si>
    <t>On average</t>
  </si>
  <si>
    <t>Severe</t>
  </si>
  <si>
    <t>Agree</t>
  </si>
  <si>
    <t>Not certain</t>
  </si>
  <si>
    <t>Difficult</t>
  </si>
  <si>
    <t>Likely</t>
  </si>
  <si>
    <t>Disagree</t>
  </si>
  <si>
    <t>Expert</t>
  </si>
  <si>
    <t>Strongly disagree</t>
  </si>
  <si>
    <t>Very sure</t>
  </si>
  <si>
    <t>Very simple</t>
  </si>
  <si>
    <t>Unsure</t>
  </si>
  <si>
    <t>Very difficult</t>
  </si>
  <si>
    <t>Online banking service goes down</t>
  </si>
  <si>
    <t>Sure</t>
  </si>
  <si>
    <t>Strongly agree</t>
  </si>
  <si>
    <t>Q#</t>
  </si>
  <si>
    <t>Item</t>
  </si>
  <si>
    <t>Complexity</t>
  </si>
  <si>
    <t>Graphical Question</t>
  </si>
  <si>
    <t>Correct answers - Graphical</t>
  </si>
  <si>
    <t>Tabular Question</t>
  </si>
  <si>
    <t>Correct answers - Tabular</t>
  </si>
  <si>
    <t>Q1</t>
  </si>
  <si>
    <t>Item 1</t>
  </si>
  <si>
    <t>1+1</t>
  </si>
  <si>
    <t>Q2</t>
  </si>
  <si>
    <t>Lack of mechanisms for authentication of app</t>
  </si>
  <si>
    <t>Item 2</t>
  </si>
  <si>
    <t>Weak malware protection</t>
  </si>
  <si>
    <t>Q3</t>
  </si>
  <si>
    <t>2+1</t>
  </si>
  <si>
    <t>Integrity of account data</t>
  </si>
  <si>
    <t>Availability of service</t>
  </si>
  <si>
    <t>Q4</t>
  </si>
  <si>
    <t>Unauthorized transaction via web application</t>
  </si>
  <si>
    <t>Item 3</t>
  </si>
  <si>
    <t>Unauthorized access to customer account via fake app</t>
  </si>
  <si>
    <t>2+2</t>
  </si>
  <si>
    <t>Q5</t>
  </si>
  <si>
    <t>Fake banking app offered on application store</t>
  </si>
  <si>
    <t>Sniffing of customer credentials</t>
  </si>
  <si>
    <t>Spear-phishing attack on customers leads to sniffing customer credentials</t>
  </si>
  <si>
    <t>Keylogger installed on computer</t>
  </si>
  <si>
    <t>Fake banking app offered on application store and this leads to sniffing customer credentials</t>
  </si>
  <si>
    <t>Item 4</t>
  </si>
  <si>
    <t>Spear-phishing attack on customers</t>
  </si>
  <si>
    <t>%NA</t>
  </si>
  <si>
    <t>1+1+1</t>
  </si>
  <si>
    <t>Hacker</t>
  </si>
  <si>
    <t>Cyber criminal</t>
  </si>
  <si>
    <t>2+1+1</t>
  </si>
  <si>
    <t>2+2+1</t>
  </si>
  <si>
    <t>Poor security awareness</t>
  </si>
  <si>
    <t>Expected.Tabular</t>
  </si>
  <si>
    <t>Expected.Graph</t>
  </si>
  <si>
    <t>Novice</t>
  </si>
  <si>
    <t>Value</t>
  </si>
  <si>
    <t>Very unlikely</t>
  </si>
  <si>
    <t>Item 5</t>
  </si>
  <si>
    <t>Lack of security awareness</t>
  </si>
  <si>
    <t>Insufficient security policy</t>
  </si>
  <si>
    <t>Insufficient malware detection</t>
  </si>
  <si>
    <t>Data confidentiality</t>
  </si>
  <si>
    <t>Privacy</t>
  </si>
  <si>
    <t>Unauthorized access to HCN</t>
  </si>
  <si>
    <t>Leakage of patient data</t>
  </si>
  <si>
    <t>SQL injection attack</t>
  </si>
  <si>
    <t>Successful SQL injection</t>
  </si>
  <si>
    <t>Cyber criminal sends crafted phishing emails to HCN users</t>
  </si>
  <si>
    <t>Sniffing of user credentials</t>
  </si>
  <si>
    <t>HCN network infected by malware</t>
  </si>
  <si>
    <t>Cyber criminal sends crafted phishing emails to HCN users and this leads to sniffing of user credentials</t>
  </si>
  <si>
    <t>Cyber criminal sends crafted phishing emails to HCN users and this leads to that HCN network infected by malware</t>
  </si>
  <si>
    <t>Data reviewer</t>
  </si>
  <si>
    <t>HCN user</t>
  </si>
  <si>
    <t>Which assets can be impacted by Data reviewer or HCN user? Please select all unique assets that meet the conditions (one or more elements may be correct).</t>
  </si>
  <si>
    <t>Which vulnerabilities can lead to the unwanted incident "Leakage of patient data"? Please select all vulnerabilities that meet the conditions (one or more elements may be correct).</t>
  </si>
  <si>
    <t>Which threat scenarios can be initiated by Cyber criminal to impact the asset "Privacy"? Please select all unique threat scenarios that meet the conditions (one or more elements may be correct).</t>
  </si>
  <si>
    <t>Which threats can cause an unwanted incident with “critical” or higher consequence? Please select all threats that meet the condition (one or more elements may be correct).</t>
  </si>
  <si>
    <t>What is the lowest likelihood of the unwanted incidents that can be caused by any of the vulnerabilities "Insufficient routines" or "Lack of security awareness"? Please select the lowest likelihood of the unwanted incidents that can be initiated using any of the specified vulnerabilities (one or more elements may be correct).</t>
  </si>
  <si>
    <t>What is the lowest consequence of the unwanted incidents that can be caused by Cyber criminal and mitigated by treatment "Improve security training"? Please select the lowest consequence that meets the conditions (one or more elements may be correct).</t>
  </si>
  <si>
    <t>What is the lowest level of the impacts that can be caused by Cyber criminal and mitigated by security control "Improve security training"? Please select the lowest level of impact that meets the conditions (one or more elements may be correct).</t>
  </si>
  <si>
    <t>What is the lowest overall likelihood of the impacts that can be caused by any of the vulnerabilities "Insufficient routines" or "Lack of security awareness"? Please select the lowest overall likelihood of the impacts that can be initiated using any of the specified vulnerabilities (one or more elements may be correct).</t>
  </si>
  <si>
    <t>Which threat sources can cause an impact with "critical" or higher level of impact? Please select all threat sources that meet the conditions (one or more elements may be correct).</t>
  </si>
  <si>
    <t>Which threat events can be initiated by Cyber criminal  to impact the asset "Privacy"? Please select all unique threat events that meet the conditions (one or more elements may be correct).</t>
  </si>
  <si>
    <t>Which vulnerabilities can lead to the impact "Leakage of patient data"? Please select all vulnerabilities that meet the conditions (one or more elements may be correct).</t>
  </si>
  <si>
    <t>Which vulnerabilities can lead to the unwanted incident "Unauthorized transaction via Poste App"? Please select all vulnerabilities that meet the conditions (one or more elements may be correct).</t>
  </si>
  <si>
    <t>Which assets can be impacted by Hacker or System failure? Please select all unique assets that meet the conditions (one or more elements may be correct).</t>
  </si>
  <si>
    <t>Which threat scenarios can be initiated by Cyber criminal to impact the asset "Confidentiality of customer data"? Please select all unique threat scenarios that meet the conditions (one or more elements may be correct).</t>
  </si>
  <si>
    <t>Which threats can cause an unwanted incident with "severe" or higher consequence? Please select all threats that meet the conditions (one or more elements may be correct).</t>
  </si>
  <si>
    <t>What is the lowest likelihood of the unwanted incidents that can be caused by any of the vulnerabilities "Use of web application" or "Poor security awareness"? Please select the lowest likelihood of the unwanted incidents that can be initiated using any of the specified vulnerabilities (one or more elements may be correct).</t>
  </si>
  <si>
    <t>What is the lowest consequence of the unwanted incidents that can be caused by Hacker and mitigated by treatment "Regularly inform customers of security best practices"? Please select the lowest consequence that meets the conditions (one or more elements may be correct).</t>
  </si>
  <si>
    <t>Which vulnerabilities can lead to the impact "Unauthorized transaction via Poste App"? Please select all vulnerabilities that meet the conditions (one or more elements may be correct).</t>
  </si>
  <si>
    <t>Which threat events can be initiated by Cyber criminal to impact the asset "Confidentiality of customer data"? Please select all unique threat events that meet the conditions (one or more elements may be correct).</t>
  </si>
  <si>
    <t>Which threat sources can cause an impact with "severe" or higher level of impact? Please select all threat sources that meet the conditions (one or more elements may be correct).</t>
  </si>
  <si>
    <t>What is the lowest overall likelihood of the impacts that can be caused by any of the vulnerabilities "Use of web application" or "Poor security awareness"? Please select the lowest overall likelihood of the impacts that can be initiated using any of the specified vulnerabilities (one or more elements may be correct).</t>
  </si>
  <si>
    <t>What is the lowest level of the impacts that can be caused by Hacker and mitigated by security control "Regularly inform customers of security best practices"? Please select the lowest level of impact that meets the conditions (one or more elements may be correct).</t>
  </si>
  <si>
    <t>VLOOKUP_ID</t>
  </si>
  <si>
    <t>ResponseId</t>
  </si>
  <si>
    <t>MODEL</t>
  </si>
  <si>
    <t>PART</t>
  </si>
  <si>
    <t>Q.CODE</t>
  </si>
  <si>
    <t>PLACE</t>
  </si>
  <si>
    <t>EXCLUDED</t>
  </si>
  <si>
    <t>TASK.TIME</t>
  </si>
  <si>
    <t>AGE</t>
  </si>
  <si>
    <t>GENDER</t>
  </si>
  <si>
    <t>ENGLISH.LVL</t>
  </si>
  <si>
    <t>EDU.YEARS</t>
  </si>
  <si>
    <t>EDU.AREAS</t>
  </si>
  <si>
    <t>WORK.EXP</t>
  </si>
  <si>
    <t>WORK.EXP.YEARS</t>
  </si>
  <si>
    <t>WORK.EXP.AREAS</t>
  </si>
  <si>
    <t>SEC.EXP</t>
  </si>
  <si>
    <t>SEC.EXP.AREAS</t>
  </si>
  <si>
    <t>SRA.METHODS</t>
  </si>
  <si>
    <t>Privacy.Tech.LVL</t>
  </si>
  <si>
    <t>Privacy.Reg.LVL</t>
  </si>
  <si>
    <t>Sec.Tech.LVL</t>
  </si>
  <si>
    <t>Sec.Reg.LVL</t>
  </si>
  <si>
    <t>SEC.LVL</t>
  </si>
  <si>
    <t>RA.LVL</t>
  </si>
  <si>
    <t>RE.LVL</t>
  </si>
  <si>
    <t>GRAPH.MODEL.LVL</t>
  </si>
  <si>
    <t>OB.LVL</t>
  </si>
  <si>
    <t>Participant ID</t>
  </si>
  <si>
    <t>Previous ID</t>
  </si>
  <si>
    <t>Date Started</t>
  </si>
  <si>
    <t>Date Finished</t>
  </si>
  <si>
    <t>Total Time Taken</t>
  </si>
  <si>
    <t xml:space="preserve">How old are you? --  -- </t>
  </si>
  <si>
    <t xml:space="preserve">What is your gender? --  -- </t>
  </si>
  <si>
    <t xml:space="preserve">Is English your native language? --  -- </t>
  </si>
  <si>
    <t xml:space="preserve">How would you rate your level of English? --  -- </t>
  </si>
  <si>
    <t>EDUCATION AND WORKING INFORMATION</t>
  </si>
  <si>
    <t xml:space="preserve">What is the length of your education?¬† --  --  --  -- Please specify the length of your education in years after your high school degree (i.e. a number of years of university education or professional trainings): --  -- </t>
  </si>
  <si>
    <t xml:space="preserve">What are your areas of study?¬† --  --  --  -- Please specify your areas of study and separate them by comma (,): --  -- </t>
  </si>
  <si>
    <t xml:space="preserve">Do you¬† have any working experience? ¬† --  --  --  -- Please choose only one of the following options --  -- </t>
  </si>
  <si>
    <t xml:space="preserve">How many years of working experience do you have? --  --  --  -- Please specify the length of your working experience in years: --  -- </t>
  </si>
  <si>
    <t xml:space="preserve">What are your roles at work? --  --  --  -- Please specify your roles at work and separate them by comma (,): --  -- </t>
  </si>
  <si>
    <t xml:space="preserve">Have you ever been involved in any Security and Privacy Initiative or Project? ¬† --  --  --  -- Please choose only one of the following options:  --  -- </t>
  </si>
  <si>
    <t xml:space="preserve">What was your role in the Initiative/Project? --  --  --  --  --  -- If you specify several roles, please separate them by comma (,): --  -- </t>
  </si>
  <si>
    <t>SECURITY AND PRIVACY KNOWLEDGE</t>
  </si>
  <si>
    <t xml:space="preserve">Which security risk assessment methodologies do you know? --  -- </t>
  </si>
  <si>
    <t>COBIT</t>
  </si>
  <si>
    <t>CORAS</t>
  </si>
  <si>
    <t>NIST 800-30</t>
  </si>
  <si>
    <t>ISO 27001</t>
  </si>
  <si>
    <t>ISO 3100</t>
  </si>
  <si>
    <t>BSI IT-Grundschutz</t>
  </si>
  <si>
    <t>Other domain or national specific methodology</t>
  </si>
  <si>
    <t>None</t>
  </si>
  <si>
    <t xml:space="preserve">Please specify separated by a comma (,): --  -- </t>
  </si>
  <si>
    <t xml:space="preserve">¬†How would you describe your level of expertise in risk assessment?¬† --  -- </t>
  </si>
  <si>
    <t xml:space="preserve">How would you describe your level of expertise in privacy technology?¬† --  -- </t>
  </si>
  <si>
    <t xml:space="preserve">How would you describe your level of expertise in privacy regulations?¬† --  -- </t>
  </si>
  <si>
    <t xml:space="preserve">How would you describe your level of expertise in security technology? --  -- </t>
  </si>
  <si>
    <t xml:space="preserve">¬†How would you describe your level of expertise in security regulations and standard?¬† --  -- </t>
  </si>
  <si>
    <t xml:space="preserve">¬†How would you describe your level of expertise in requirements engineering? --  -- </t>
  </si>
  <si>
    <t xml:space="preserve">¬†How would you describe your level of expertise in¬†graphical modelling languages (e.g. UML, Use Cases, BPMN, etc.)? --  -- </t>
  </si>
  <si>
    <t>DOMAIN KNOWLEDGE</t>
  </si>
  <si>
    <t xml:space="preserve">Our scenario is a simple online banking domain.¬†How would you describe your level of expertise in online banking domain? --  -- </t>
  </si>
  <si>
    <t xml:space="preserve">¬†One of our scenarios is a simple eHealth domain. How would you describe your level of expertise in eHealth domain? --  -- </t>
  </si>
  <si>
    <t>--</t>
  </si>
  <si>
    <t>Did not finish</t>
  </si>
  <si>
    <t>- - -</t>
  </si>
  <si>
    <t>Section Start</t>
  </si>
  <si>
    <t>No</t>
  </si>
  <si>
    <t>Yes</t>
  </si>
  <si>
    <t>Female</t>
  </si>
  <si>
    <t>Advanced (C1)</t>
  </si>
  <si>
    <t>Male</t>
  </si>
  <si>
    <t>Upper-Intermediate (B2)</t>
  </si>
  <si>
    <t>Intermediate (B1)</t>
  </si>
  <si>
    <t>2 minutes, 59 seconds</t>
  </si>
  <si>
    <t>Rather Not Say</t>
  </si>
  <si>
    <t>10th Sep 2018 3:30 pm</t>
  </si>
  <si>
    <t>10th Sep 2018 3:35 pm</t>
  </si>
  <si>
    <t>4 minutes, 50 seconds</t>
  </si>
  <si>
    <t>Proficient (C2)</t>
  </si>
  <si>
    <t>Computer Science</t>
  </si>
  <si>
    <t>5 minutes, 34 seconds</t>
  </si>
  <si>
    <t>Philosophy, Computer Science</t>
  </si>
  <si>
    <t>Second Line ICT support Linux</t>
  </si>
  <si>
    <t>10th Sep 2018 3:32 pm</t>
  </si>
  <si>
    <t>2 minutes, 2 seconds</t>
  </si>
  <si>
    <t>5 minutes, 19 seconds</t>
  </si>
  <si>
    <t>2 minutes, 24 seconds</t>
  </si>
  <si>
    <t xml:space="preserve">Computer Sciences. </t>
  </si>
  <si>
    <t xml:space="preserve">Android programmer. </t>
  </si>
  <si>
    <t>10th Sep 2018 3:33 pm</t>
  </si>
  <si>
    <t>2 minutes, 44 seconds</t>
  </si>
  <si>
    <t>Business information technology, education</t>
  </si>
  <si>
    <t>middle school computer science teacher</t>
  </si>
  <si>
    <t>10th Sep 2018 3:36 pm</t>
  </si>
  <si>
    <t>5 minutes, 53 seconds</t>
  </si>
  <si>
    <t>Technische Bestuurskunde, Complex Systems Engineering and Management</t>
  </si>
  <si>
    <t>Maths tutor, Maths instructor</t>
  </si>
  <si>
    <t>5 minutes, 27 seconds</t>
  </si>
  <si>
    <t>3 minutes, 34 seconds</t>
  </si>
  <si>
    <t>Cyber Security (Computer Science), Discrete Mathematics and Mathematical Programming (Applied Mathematics)</t>
  </si>
  <si>
    <t>6 minutes, 19 seconds</t>
  </si>
  <si>
    <t>mechanical engineering, innovation and strategy, economics, finance, project management, intercultural relations, decision making</t>
  </si>
  <si>
    <t>Support, Engineering, Project Management, Sales</t>
  </si>
  <si>
    <t>3 minutes, 4 seconds</t>
  </si>
  <si>
    <t>5 minutes, 13 seconds</t>
  </si>
  <si>
    <t>computer science, cybersecurity</t>
  </si>
  <si>
    <t>teaching software development related topics to high school students, developing website</t>
  </si>
  <si>
    <t>4 minutes, 56 seconds</t>
  </si>
  <si>
    <t>Computer Science,Cyber Security</t>
  </si>
  <si>
    <t>10th Sep 2018 3:37 pm</t>
  </si>
  <si>
    <t>7 minutes, 19 seconds</t>
  </si>
  <si>
    <t>Business Information Technology</t>
  </si>
  <si>
    <t>IT adviser, Developer</t>
  </si>
  <si>
    <t>3 minutes, 21 seconds</t>
  </si>
  <si>
    <t>Server designer, UI engineer, UI designer</t>
  </si>
  <si>
    <t>4 minutes, 57 seconds</t>
  </si>
  <si>
    <t>Business Information Technology, Computer Science</t>
  </si>
  <si>
    <t>Junior Developer</t>
  </si>
  <si>
    <t>10th Sep 2018 3:34 pm</t>
  </si>
  <si>
    <t>3 minutes, 55 seconds</t>
  </si>
  <si>
    <t>Computer Science, Cyber Security</t>
  </si>
  <si>
    <t>developer</t>
  </si>
  <si>
    <t>10th Sep 2018 3:38 pm</t>
  </si>
  <si>
    <t>7 minutes, 47 seconds</t>
  </si>
  <si>
    <t>Criminology, Security Policy</t>
  </si>
  <si>
    <t>Research intern at a bank and a thinktank</t>
  </si>
  <si>
    <t>6 minutes, 1 seconds</t>
  </si>
  <si>
    <t>Computer Science, Teaching Math in highschool</t>
  </si>
  <si>
    <t>Team leader, software developer</t>
  </si>
  <si>
    <t>4 minutes, 21 seconds</t>
  </si>
  <si>
    <t>Technology, policy and management</t>
  </si>
  <si>
    <t xml:space="preserve">Account manager </t>
  </si>
  <si>
    <t>5 minutes, 23 seconds</t>
  </si>
  <si>
    <t>Computer science, CyberSec</t>
  </si>
  <si>
    <t>Software development, it systems manager</t>
  </si>
  <si>
    <t>3 minutes, 16 seconds</t>
  </si>
  <si>
    <t>Computer science</t>
  </si>
  <si>
    <t>Software developer</t>
  </si>
  <si>
    <t>4 minutes, 33 seconds</t>
  </si>
  <si>
    <t>4 minutes, 54 seconds</t>
  </si>
  <si>
    <t>Computer Science, Data Science</t>
  </si>
  <si>
    <t>6 minutes, 31 seconds</t>
  </si>
  <si>
    <t>Pre-Intermediate (A2)</t>
  </si>
  <si>
    <t>Information security.</t>
  </si>
  <si>
    <t>Information system manager.</t>
  </si>
  <si>
    <t>5 minutes, 47 seconds</t>
  </si>
  <si>
    <t>Management of Technology</t>
  </si>
  <si>
    <t>IT Project Management and Business Analyst</t>
  </si>
  <si>
    <t>2 minutes, 8 seconds</t>
  </si>
  <si>
    <t>Applied physics, computer science (now specializing in cyber security)</t>
  </si>
  <si>
    <t>4 minutes, 28 seconds</t>
  </si>
  <si>
    <t>Industrial Engineering, Management, Informatics, Production planning</t>
  </si>
  <si>
    <t>project management mechanical engineering</t>
  </si>
  <si>
    <t>3 minutes, 19 seconds</t>
  </si>
  <si>
    <t>4 minutes, 44 seconds</t>
  </si>
  <si>
    <t>Systems Engineering, Policy Analysis, Management</t>
  </si>
  <si>
    <t>3 minutes, 23 seconds</t>
  </si>
  <si>
    <t>biomedical engineering</t>
  </si>
  <si>
    <t>medical terminologies mapping, developer of mapping tools for medical terminologies</t>
  </si>
  <si>
    <t>5 minutes, 33 seconds</t>
  </si>
  <si>
    <t>Technology, Policy, Management</t>
  </si>
  <si>
    <t>6 minutes, 37 seconds</t>
  </si>
  <si>
    <t>Computer Science Engineering, Management of Technology</t>
  </si>
  <si>
    <t>System Software Engineer</t>
  </si>
  <si>
    <t>5 minutes, 56 seconds</t>
  </si>
  <si>
    <t>Complex system engineering and management, i and c track</t>
  </si>
  <si>
    <t>4 minutes, 38 seconds</t>
  </si>
  <si>
    <t>Electronics and Communication engineering, Cybersecurity</t>
  </si>
  <si>
    <t>System Engineer(Java Developer)</t>
  </si>
  <si>
    <t>Computer Science, Cybersecurity</t>
  </si>
  <si>
    <t>4 minutes, 24 seconds</t>
  </si>
  <si>
    <t>computer science</t>
  </si>
  <si>
    <t>software engineer, product engineer</t>
  </si>
  <si>
    <t>Estonian ISKE</t>
  </si>
  <si>
    <t>6 minutes, 47 seconds</t>
  </si>
  <si>
    <t>electronic engineering, complex systems engineering, telecommunications, plastic arts</t>
  </si>
  <si>
    <t>Networking engineer, project manager, CTO</t>
  </si>
  <si>
    <t>creating a security hub in southamerica</t>
  </si>
  <si>
    <t>3 minutes, 38 seconds</t>
  </si>
  <si>
    <t>Programming, Cash register, gardening</t>
  </si>
  <si>
    <t>5 minutes, 26 seconds</t>
  </si>
  <si>
    <t xml:space="preserve">Computer Science, </t>
  </si>
  <si>
    <t>electrical engineering, policy analysis</t>
  </si>
  <si>
    <t>6 minutes, 6 seconds</t>
  </si>
  <si>
    <t>System engineer</t>
  </si>
  <si>
    <t>Code developer</t>
  </si>
  <si>
    <t>8 minutes, 1 seconds</t>
  </si>
  <si>
    <t>Development</t>
  </si>
  <si>
    <t>4 minutes, 13 seconds</t>
  </si>
  <si>
    <t>Intern web developer</t>
  </si>
  <si>
    <t>4 minutes, 3 seconds</t>
  </si>
  <si>
    <t>Telecommunication Engineering</t>
  </si>
  <si>
    <t>Economics, Management</t>
  </si>
  <si>
    <t>Reinsurance, Project Management, Underwriting</t>
  </si>
  <si>
    <t>6 minutes, 45 seconds</t>
  </si>
  <si>
    <t>Telecommunications, Management of Technology</t>
  </si>
  <si>
    <t>10th Sep 2018 3:31 pm</t>
  </si>
  <si>
    <t>4 minutes, 2 seconds</t>
  </si>
  <si>
    <t>Computer science,cyber security</t>
  </si>
  <si>
    <t>1 minutes, 45 seconds</t>
  </si>
  <si>
    <t>Energy, cyber security, environmental science</t>
  </si>
  <si>
    <t>2 minutes, 10 seconds</t>
  </si>
  <si>
    <t>Electrical Engineering, Microelectronics</t>
  </si>
  <si>
    <t>IOT Engineer</t>
  </si>
  <si>
    <t>3 minutes, 44 seconds</t>
  </si>
  <si>
    <t>Electronics and Communication</t>
  </si>
  <si>
    <t>Information Security Consultant, Risk Management</t>
  </si>
  <si>
    <t>Management Consultant</t>
  </si>
  <si>
    <t>ISAE 3201/ SSAE16</t>
  </si>
  <si>
    <t>Electrical Engineering, Computer Engineering, Web Developement, Cyber Security</t>
  </si>
  <si>
    <t>Web Developer, IT Engineer</t>
  </si>
  <si>
    <t>10th Sep 2018 3:39 pm</t>
  </si>
  <si>
    <t>Minor safety security and justice: writing papers about privacy and security in daily life</t>
  </si>
  <si>
    <t>10th Sep 2018 3:42 pm</t>
  </si>
  <si>
    <t>8 minutes, 14 seconds</t>
  </si>
  <si>
    <t xml:space="preserve">Computer Science, Cyber Security, Software Technology, Data Science </t>
  </si>
  <si>
    <t>Software developer (web based)</t>
  </si>
  <si>
    <t>3 minutes, 25 seconds</t>
  </si>
  <si>
    <t>3 minutes, 30 seconds</t>
  </si>
  <si>
    <t>Business &amp; IT, Cyber Security</t>
  </si>
  <si>
    <t>Automation of Orders</t>
  </si>
  <si>
    <t>1 minutes, 46 seconds</t>
  </si>
  <si>
    <t>10th Sep 2018 3:41 pm</t>
  </si>
  <si>
    <t>Computer science, cyber security</t>
  </si>
  <si>
    <t>Software development, teaching assistent</t>
  </si>
  <si>
    <t>10th Sep 2018 3:46 pm</t>
  </si>
  <si>
    <t>10 minutes, 31 seconds</t>
  </si>
  <si>
    <t xml:space="preserve">Creative Technology, Computer Science minor, Cyber Security </t>
  </si>
  <si>
    <t xml:space="preserve">Sales representative </t>
  </si>
  <si>
    <t>3 minutes, 0 seconds</t>
  </si>
  <si>
    <t>Cyber Security, Computer Science</t>
  </si>
  <si>
    <t>Ethical Hacker</t>
  </si>
  <si>
    <t>7 minutes, 31 seconds</t>
  </si>
  <si>
    <t>Msc.,Management of Technology</t>
  </si>
  <si>
    <t>10th Sep 2018 3:45 pm</t>
  </si>
  <si>
    <t>3 minutes, 57 seconds</t>
  </si>
  <si>
    <t>Electronics, Telecommunications, Programming</t>
  </si>
  <si>
    <t>10th Sep 2018 5:41 pm</t>
  </si>
  <si>
    <t>10th Sep 2018 5:43 pm</t>
  </si>
  <si>
    <t>2 minutes, 16 seconds</t>
  </si>
  <si>
    <t>Computer Networks, Telecommunications, Programming, Electronics Engineering</t>
  </si>
  <si>
    <t>Building websites, Student assistant</t>
  </si>
  <si>
    <t>Bachelor computer science, Master computer science specialization in cyber security</t>
  </si>
  <si>
    <t>Computer science, Cyber security</t>
  </si>
  <si>
    <t>Security tester, Developer</t>
  </si>
  <si>
    <t>Computer Science, Mathemathics</t>
  </si>
  <si>
    <t>Teaching Assistant, Junior Java Engineer</t>
  </si>
  <si>
    <t>Certain</t>
  </si>
  <si>
    <t>Critical</t>
  </si>
  <si>
    <t>Insignificant</t>
  </si>
  <si>
    <t>Unauthorized transaction via Poste App</t>
  </si>
  <si>
    <t>Unlikely</t>
  </si>
  <si>
    <t>Very likely</t>
  </si>
  <si>
    <t>10th Sep 2018 4:01 pm</t>
  </si>
  <si>
    <t>27 minutes, 48 seconds</t>
  </si>
  <si>
    <t>10th Sep 2018 4:12 pm</t>
  </si>
  <si>
    <t>37 minutes, 58 seconds</t>
  </si>
  <si>
    <t>10th Sep 2018 4:05 pm</t>
  </si>
  <si>
    <t>30 minutes, 12 seconds</t>
  </si>
  <si>
    <t>10th Sep 2018 4:23 pm</t>
  </si>
  <si>
    <t>48 minutes, 26 seconds</t>
  </si>
  <si>
    <t>10th Sep 2018 4:13 pm</t>
  </si>
  <si>
    <t>37 minutes, 50 seconds</t>
  </si>
  <si>
    <t>10th Sep 2018 4:20 pm</t>
  </si>
  <si>
    <t>43 minutes, 23 seconds</t>
  </si>
  <si>
    <t>10th Sep 2018 4:07 pm</t>
  </si>
  <si>
    <t>29 minutes, 4 seconds</t>
  </si>
  <si>
    <t>10th Sep 2018 4:09 pm</t>
  </si>
  <si>
    <t>30 minutes, 37 seconds</t>
  </si>
  <si>
    <t>32 minutes, 13 seconds</t>
  </si>
  <si>
    <t>10th Sep 2018 3:53 pm</t>
  </si>
  <si>
    <t>OB-HCN</t>
  </si>
  <si>
    <t>Q1.SC</t>
  </si>
  <si>
    <t>Q1.PD</t>
  </si>
  <si>
    <t>Q2.SC</t>
  </si>
  <si>
    <t>Q2.PD</t>
  </si>
  <si>
    <t>Q3.SC</t>
  </si>
  <si>
    <t>Q3.PD</t>
  </si>
  <si>
    <t>Q4.SC</t>
  </si>
  <si>
    <t>Q4.PD</t>
  </si>
  <si>
    <t>Q5.SC</t>
  </si>
  <si>
    <t>Q5.PD</t>
  </si>
  <si>
    <t>Q6.SC</t>
  </si>
  <si>
    <t>Q6.PD</t>
  </si>
  <si>
    <t>Q1.RESPONSE</t>
  </si>
  <si>
    <t>Q2.RESPONSE</t>
  </si>
  <si>
    <t>Q3.RESPONSE</t>
  </si>
  <si>
    <t>Q4.RESPONSE</t>
  </si>
  <si>
    <t>Q5.RESPONSE</t>
  </si>
  <si>
    <t>Q6.RESPONSE</t>
  </si>
  <si>
    <t>10th Sep 2018 4:06 pm</t>
  </si>
  <si>
    <t>31 minutes, 19 seconds</t>
  </si>
  <si>
    <t>P1</t>
  </si>
  <si>
    <t>Cyber criminal sends crafted phishing emails to HCN users; Error in assignment of privacy level; Error in role assignment; HCN network infected by malware; HCN user connects private mobile device to the network; Insufficient data anonymization; Insufficient input validation; Insufficient malware detection; Sniffing of user credentials; SQL injection attack; Successful SQL injection; Unauthorized access to personal identifiable information</t>
  </si>
  <si>
    <t>Data confidentiality; Data integrity; Insufficient data anonymization; Insufficient input validation; Insufficient routines; Insufficient routines; Leakage of patient data; Privacy</t>
  </si>
  <si>
    <t>Cyber criminal sends crafted phishing emails to HCN users; HCN network infected by malware; HCN user connects private mobile device to the network; Insufficient input validation; Insufficient malware detection; Insufficient routines; Insufficient routines; Insufficient security policy; Lack of security awareness; SQL injection attack; Successful SQL injection; Unauthorized access to HCN; Unauthorized access to personal identifiable information; Unauthorized data access; Unauthorized data modification</t>
  </si>
  <si>
    <t>Cyber criminal sends crafted phishing emails to HCN users; Elevation of privilege; Error in assignment of privacy level; Error in role assignment; HCN network infected by malware; HCN user connects private mobile device to the network; Insufficient data anonymization; Insufficient input validation; Insufficient malware detection; Insufficient routines; Insufficient routines; Insufficient security policy; Lack of security awareness; Sniffing of user credentials; SQL injection attack; Successful SQL injection; Unauthorized access to HCN; Unauthorized access to personal identifiable information; Unauthorized data access; Unauthorized data modification</t>
  </si>
  <si>
    <t>32 minutes, 28 seconds</t>
  </si>
  <si>
    <t>Insufficient malware detection; Lack of security awareness</t>
  </si>
  <si>
    <t>Data confidentiality; Privacy</t>
  </si>
  <si>
    <t>Cyber criminal sends crafted phishing emails to HCN users; Sniffing of user credentials; SQL injection attack; Successful SQL injection</t>
  </si>
  <si>
    <t>Cyber criminal; Data reviewer; HCN user</t>
  </si>
  <si>
    <t>38 minutes, 13 seconds</t>
  </si>
  <si>
    <t>Insufficient input validation; Insufficient malware detection; Insufficient routines; Insufficient routines; Insufficient security policy; Lack of security awareness; Weak authentication</t>
  </si>
  <si>
    <t>Data confidentiality; Data integrity; Privacy</t>
  </si>
  <si>
    <t>Cyber criminal sends crafted phishing emails to HCN users; Elevation of privilege; Error in assignment of privacy level; Error in role assignment; HCN network infected by malware; HCN user connects private mobile device to the network; Insufficient data anonymization; Sniffing of user credentials; SQL injection attack; Successful SQL injection</t>
  </si>
  <si>
    <t>30 minutes, 48 seconds</t>
  </si>
  <si>
    <t>Insufficient malware detection; Insufficient security policy; Lack of security awareness</t>
  </si>
  <si>
    <t>Cyber criminal sends crafted phishing emails to HCN users; HCN network infected by malware; Sniffing of user credentials; SQL injection attack; Successful SQL injection</t>
  </si>
  <si>
    <t>10th Sep 2018 4:17 pm</t>
  </si>
  <si>
    <t>40 minutes, 28 seconds</t>
  </si>
  <si>
    <t>Cyber criminal sends crafted phishing emails to HCN users; HCN network infected by malware; HCN user connects private mobile device to the network; Sniffing of user credentials</t>
  </si>
  <si>
    <t>Conduct regular audits of assigned user roles; Data confidentiality; Data integrity</t>
  </si>
  <si>
    <t>Cyber criminal sends crafted phishing emails to HCN users; Sniffing of user credentials</t>
  </si>
  <si>
    <t>Cyber criminal sends crafted phishing emails to HCN users; HCN network infected by malware; Sniffing of user credentials</t>
  </si>
  <si>
    <t>Insufficient input validation; Unauthorized access to personal identifiable information; Unauthorized data access</t>
  </si>
  <si>
    <t>Sniffing of user credentials; Unauthorized data access</t>
  </si>
  <si>
    <t>10th Sep 2018 4:19 pm</t>
  </si>
  <si>
    <t>32 minutes, 27 seconds</t>
  </si>
  <si>
    <t>Cyber criminal sends crafted phishing emails to HCN users; Error in assignment of privacy level; Error in role assignment; HCN network infected by malware; HCN user connects private mobile device to the network; Insufficient data anonymization; Insufficient malware detection; Insufficient security policy; Lack of security awareness; Leakage of patient data; Sniffing of user credentials; SQL injection attack; Unauthorized access to HCN; Unauthorized access to personal identifiable information; Unauthorized data access; Unauthorized data modification; Weak authentication</t>
  </si>
  <si>
    <t>Data confidentiality; Data integrity; Elevation of privilege; Privacy</t>
  </si>
  <si>
    <t>Cyber criminal; Error in assignment of privacy level; Error in role assignment; HCN network infected by malware; Leakage of patient data</t>
  </si>
  <si>
    <t>Strengthen routines for access control policy specification; Strengthen routines for privacy level specification</t>
  </si>
  <si>
    <t>P2</t>
  </si>
  <si>
    <t>Lack of mechanisms for authentication of app; Weak malware protection</t>
  </si>
  <si>
    <t>Availability of service; Integrity of account data</t>
  </si>
  <si>
    <t>Cyber criminal; Hacker</t>
  </si>
  <si>
    <t>Insufficient detection of spyware; Lack of mechanisms for authentication of app; Poor security awareness; Weak malware protection</t>
  </si>
  <si>
    <t>Poor security awareness; Weak malware protection</t>
  </si>
  <si>
    <t>Availability of service; Confidentiality of customer data; Integrity of account data; User authenticity</t>
  </si>
  <si>
    <t>HCN-OB</t>
  </si>
  <si>
    <t>How old are you? -- --</t>
  </si>
  <si>
    <t>What is your gender? -- --</t>
  </si>
  <si>
    <t>Is English your native language? -- --</t>
  </si>
  <si>
    <t>How would you rate your level of English? -- --</t>
  </si>
  <si>
    <t>What is the length of your education?¬† -- -- -- -- Please specify the length of your education in years after your high school degree (i.e. a number of years of university education or professional trainings): -- --</t>
  </si>
  <si>
    <t>What are your areas of study?¬† -- -- -- -- Please specify your areas of study and separate them by comma (,): -- --</t>
  </si>
  <si>
    <t>Do you¬† have any working experience? ¬† -- -- -- -- Please choose only one of the following options -- --</t>
  </si>
  <si>
    <t>How many years of working experience do you have? -- -- -- -- Please specify the length of your working experience in years: -- --</t>
  </si>
  <si>
    <t>What are your roles at work? -- -- -- -- Please specify your roles at work and separate them by comma (,): -- --</t>
  </si>
  <si>
    <t>Have you ever been involved in any Security and Privacy Initiative or Project? ¬† -- -- -- -- Please choose only one of the following options: -- --</t>
  </si>
  <si>
    <t>What was your role in the Initiative/Project? -- -- -- -- -- -- If you specify several roles, please separate them by comma (,): -- --</t>
  </si>
  <si>
    <t>Please specify separated by a comma (,): -- --</t>
  </si>
  <si>
    <t>How would you describe your level of expertise in privacy technology?¬† -- --</t>
  </si>
  <si>
    <t>How would you describe your level of expertise in privacy regulations?¬† -- --</t>
  </si>
  <si>
    <t>How would you describe your level of expertise in security technology? -- --</t>
  </si>
  <si>
    <t>¬†How would you describe your level of expertise in security regulations and standard?¬† -- --</t>
  </si>
  <si>
    <t>¬†How would you describe your level of expertise in risk assessment?¬† -- --</t>
  </si>
  <si>
    <t>¬†How would you describe your level of expertise in requirements engineering? -- --</t>
  </si>
  <si>
    <t>¬†How would you describe your level of expertise in¬†graphical modelling languages (e.g. UML, Use Cases, BPMN, etc.)? -- --</t>
  </si>
  <si>
    <t>Our scenario is a simple online banking domain.¬†How would you describe your level of expertise in online banking domain? -- --</t>
  </si>
  <si>
    <t>¬†One of our scenarios is a simple eHealth domain. How would you describe your level of expertise in eHealth domain? -- --</t>
  </si>
  <si>
    <t>Q1.RESPERC.CONF</t>
  </si>
  <si>
    <t>Q1.RESPERC.DIFF</t>
  </si>
  <si>
    <t>Q2.RESPERC.CONF</t>
  </si>
  <si>
    <t>Q2.RESPERC.DIFF</t>
  </si>
  <si>
    <t>Q3.RESPERC.CONF</t>
  </si>
  <si>
    <t>Q3.RESPERC.DIFF</t>
  </si>
  <si>
    <t>Q4.RESPERC.CONF</t>
  </si>
  <si>
    <t>Q4.RESPERC.DIFF</t>
  </si>
  <si>
    <t>Q5.RESPERC.CONF</t>
  </si>
  <si>
    <t>Q5.RESPERC.DIFF</t>
  </si>
  <si>
    <t>Q6.RESPERC.CONF</t>
  </si>
  <si>
    <t>Q6.RESPERC.DIFF</t>
  </si>
  <si>
    <t>ENOUGH.TIME.TASK</t>
  </si>
  <si>
    <t>CLEAR.OBJECTIVE</t>
  </si>
  <si>
    <t>CLEAR.TASK</t>
  </si>
  <si>
    <t>CLEAR.QUESTION</t>
  </si>
  <si>
    <t>DIFFICULTY.QUESTIONS</t>
  </si>
  <si>
    <t>DIFFICULTY.COMPR.MODEL</t>
  </si>
  <si>
    <t>DIFFICULTY.DIGITAL.MODEL</t>
  </si>
  <si>
    <t>SEARCH</t>
  </si>
  <si>
    <t>Duration (in sec) - TASK</t>
  </si>
  <si>
    <t>GROUP</t>
  </si>
  <si>
    <t>Model</t>
  </si>
  <si>
    <t>Group</t>
  </si>
  <si>
    <t>Part</t>
  </si>
  <si>
    <t>DEMOGR.TIME</t>
  </si>
  <si>
    <t>Age</t>
  </si>
  <si>
    <t>Gender</t>
  </si>
  <si>
    <t>English.Native</t>
  </si>
  <si>
    <t>English.LVL</t>
  </si>
  <si>
    <t>Edu.Years</t>
  </si>
  <si>
    <t>Edu.Areas</t>
  </si>
  <si>
    <t>Work.Exp</t>
  </si>
  <si>
    <t>Work.Exp.Years</t>
  </si>
  <si>
    <t>Work.Exp.Areas</t>
  </si>
  <si>
    <t>Sec.Exp</t>
  </si>
  <si>
    <t>Sec.Exp.Areas</t>
  </si>
  <si>
    <t>SRA.Methods</t>
  </si>
  <si>
    <t>SRA.Methods.Other</t>
  </si>
  <si>
    <t>Graph.Model.LVL</t>
  </si>
  <si>
    <t>HCN.LVL</t>
  </si>
  <si>
    <t>TUTORIAL.TIME</t>
  </si>
  <si>
    <t>P1.TASK.TIME.COLUMN</t>
  </si>
  <si>
    <t>PT1</t>
  </si>
  <si>
    <t>PT2</t>
  </si>
  <si>
    <t>PT3</t>
  </si>
  <si>
    <t>PT4</t>
  </si>
  <si>
    <t>PT5</t>
  </si>
  <si>
    <t>PT6</t>
  </si>
  <si>
    <t>PT7</t>
  </si>
  <si>
    <t>PT8</t>
  </si>
  <si>
    <t>PT9</t>
  </si>
  <si>
    <t>N/A</t>
  </si>
  <si>
    <t>Creative Technology, Computer Science minor, Cyber Security</t>
  </si>
  <si>
    <t>Sales representative</t>
  </si>
  <si>
    <t>Customer's browser infected by Trojan; Fake banking app offered on application store; Insufficient detection of spyware; Keylogger installed on computer; Lack of mechanisms for authentication of app; Poor security awareness; Smartphone infected by malware</t>
  </si>
  <si>
    <t>ISO 27001; BSI IT-Grundschutz; Estonian ISKE</t>
  </si>
  <si>
    <t>Customer's browser infected by Trojan; Fake banking app offered on application store; Keylogger installed on computer; Lack of mechanisms for authentication of app; Poor security awareness; Smartphone infected by malware; Unauthorized access to customer account via fake app; Unauthorized access to customer account via web application; Weak malware protection</t>
  </si>
  <si>
    <t>Availability of service; Confidentiality of customer data; Integrity of account data; Online banking service goes down</t>
  </si>
  <si>
    <t>Unauthorized access to customer account via fake app; Unauthorized access to customer account via web application; Unauthorized transaction via Poste App; Unauthorized transaction via web application</t>
  </si>
  <si>
    <t>Computer Science,</t>
  </si>
  <si>
    <t>Availability of service; Confidentiality of customer data; Integrity of account data</t>
  </si>
  <si>
    <t>Cyber criminal sends crafted phishing emails to HCN users; SQL injection attack</t>
  </si>
  <si>
    <t>Elevation of privilege; Error in assignment of privacy level; Error in role assignment; Insufficient data anonymization; Insufficient input validation; Insufficient malware detection; Insufficient routines; Insufficient security policy; Lack of security awareness</t>
  </si>
  <si>
    <t>Error in assignment of privacy level; HCN network infected by malware; Insufficient input validation; Insufficient malware detection; Insufficient routines; Insufficient security policy; Lack of security awareness</t>
  </si>
  <si>
    <t>Admin; Catastrophic; Conduct regular audits of assigned user roles; Critical; Cyber criminal; Cyber criminal sends crafted phishing emails to HCN users; Data confidentiality; Data integrity; Data reviewer; Elevation of privilege; Error in assignment of privacy level; Error in role assignment; HCN network infected by malware; HCN user; HCN user connects private mobile device to the network; Implement state-of-the-art malware detection; Implement strong input validation; Impose security policy in the use of mobile devices; Improve security training; Insufficient data anonymization; Insufficient input validation; Insufficient malware detection; Insufficient routines; Insufficient security policy; Lack of security awareness; Leakage of patient data; Likely; Minor; Privacy; Severe; Sniffing of user credentials; SQL injection attack; Strengthen authentication mechanism; Strengthen routines for access control policy specification; Strengthen routines for privacy level specification; Successful SQL injection; Unauthorized access to HCN; Unauthorized access to personal identifiable information; Unauthorized data access; Unauthorized data modification; Unlikely; Very likely; Very unlikely; Weak authentication</t>
  </si>
  <si>
    <t>Cyber criminal sends crafted phishing emails to HCN users; Error in assignment of privacy level; Error in role assignment; HCN network infected by malware; HCN user connects private mobile device to the network; Insufficient malware detection; Sniffing of user credentials; SQL injection attack</t>
  </si>
  <si>
    <t>Cyber criminal sends crafted phishing emails to HCN users; Elevation of privilege; Error in assignment of privacy level; Error in role assignment; HCN network infected by malware; HCN user connects private mobile device to the network; Sniffing of user credentials; SQL injection attack; Successful SQL injection</t>
  </si>
  <si>
    <t>Cyber criminal sends crafted phishing emails to HCN users; Elevation of privilege; Error in role assignment; HCN network infected by malware; HCN user connects private mobile device to the network; Sniffing of user credentials; SQL injection attack; Successful SQL injection</t>
  </si>
  <si>
    <t>Unauthorized access to HCN; Unauthorized access to personal identifiable information; Unauthorized data access; Unauthorized data modification</t>
  </si>
  <si>
    <t>Unauthorized access to HCN; Unauthorized access to personal identifiable information; Unauthorized data access</t>
  </si>
  <si>
    <t>Cyber criminal sends crafted phishing emails to HCN users; Error in assignment of privacy level; HCN network infected by malware; HCN user connects private mobile device to the network; Insufficient data anonymization</t>
  </si>
  <si>
    <t>Insufficient malware detection; Insufficient security policy</t>
  </si>
  <si>
    <t>Data reviewer; HCN user</t>
  </si>
  <si>
    <t>10th Sep 2018 4:15 pm</t>
  </si>
  <si>
    <t>41 minutes, 21 seconds</t>
  </si>
  <si>
    <t>UML</t>
  </si>
  <si>
    <t>10th Sep 2018 4:02 pm</t>
  </si>
  <si>
    <t>26 minutes, 55 seconds</t>
  </si>
  <si>
    <t>31 minutes, 23 seconds</t>
  </si>
  <si>
    <t>26 minutes, 46 seconds</t>
  </si>
  <si>
    <t>33 minutes, 37 seconds</t>
  </si>
  <si>
    <t>10th Sep 2018 4:11 pm</t>
  </si>
  <si>
    <t>32 minutes, 41 seconds</t>
  </si>
  <si>
    <t>10th Sep 2018 3:43 pm</t>
  </si>
  <si>
    <t>10th Sep 2018 4:21 pm</t>
  </si>
  <si>
    <t>38 minutes, 52 seconds</t>
  </si>
  <si>
    <t>Computer Science, Cyber Security, Software Technology, Data Science</t>
  </si>
  <si>
    <t>10th Sep 2018 6:36 pm</t>
  </si>
  <si>
    <t>53 minutes, 6 seconds</t>
  </si>
  <si>
    <t>10th Sep 2018 3:56 pm</t>
  </si>
  <si>
    <t>23 minutes, 32 seconds</t>
  </si>
  <si>
    <t>Computer Sciences.</t>
  </si>
  <si>
    <t>Android programmer.</t>
  </si>
  <si>
    <t>10th Sep 2018 4:08 pm</t>
  </si>
  <si>
    <t>35 minutes, 6 seconds</t>
  </si>
  <si>
    <t>CORAS; NIST 800-30</t>
  </si>
  <si>
    <t>34 minutes, 44 seconds</t>
  </si>
  <si>
    <t>33 minutes, 50 seconds</t>
  </si>
  <si>
    <t>35 minutes, 31 seconds</t>
  </si>
  <si>
    <t>32 minutes, 45 seconds</t>
  </si>
  <si>
    <t>32 minutes, 24 seconds</t>
  </si>
  <si>
    <t>42 minutes, 10 seconds</t>
  </si>
  <si>
    <t>10th Sep 2018 4:16 pm</t>
  </si>
  <si>
    <t>34 minutes, 56 seconds</t>
  </si>
  <si>
    <t>21 minutes, 4 seconds</t>
  </si>
  <si>
    <t>Tabular</t>
  </si>
  <si>
    <t>Insufficient malware detection; Insufficient routines; Insufficient security policy</t>
  </si>
  <si>
    <t>Lack of security awareness; Weak authentication</t>
  </si>
  <si>
    <t>Cyber criminal; Data reviewer; Hacker; HCN user</t>
  </si>
  <si>
    <t>10th Sep 2018 3:59 pm</t>
  </si>
  <si>
    <t>25 minutes, 48 seconds</t>
  </si>
  <si>
    <t>Cyber criminal sends crafted phishing emails to HCN users and this leads to sniffing of user credentials.; Cyber criminal sends crafted phishing emails to HCN users and this leads to that HCN network infected by malware.</t>
  </si>
  <si>
    <t>Admin; Cyber criminal; Data reviewer; Hacker; HCN user</t>
  </si>
  <si>
    <t>30 minutes, 51 seconds</t>
  </si>
  <si>
    <t>37 minutes, 47 seconds</t>
  </si>
  <si>
    <t>Account manager</t>
  </si>
  <si>
    <t>Cyber criminal sends crafted phishing emails to HCN users and this leads to that HCN network infected by malware.; HCN user connects private mobile device to the network and this leads to that HCN network infected by malware.</t>
  </si>
  <si>
    <t>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t>
  </si>
  <si>
    <t>Critical; Severe</t>
  </si>
  <si>
    <t>21 minutes, 42 seconds</t>
  </si>
  <si>
    <t>10th Sep 2018 3:57 pm</t>
  </si>
  <si>
    <t>22 minutes, 27 seconds</t>
  </si>
  <si>
    <t>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 SQL injection attack leads to successful SQL injection.</t>
  </si>
  <si>
    <t>10th Sep 2018 4:18 pm</t>
  </si>
  <si>
    <t>43 minutes, 35 seconds</t>
  </si>
  <si>
    <t>Cyber criminal sends crafted phishing emails to HCN users and this leads to sniffing of user credentials.; Error in assignment of privacy level leads to insufficient data anonymization.; Error in the role assignment leads to elevation of privilege.; SQL injection attack leads to successful SQL injection.</t>
  </si>
  <si>
    <t>Admin; Cyber criminal; Data reviewer; Hacker</t>
  </si>
  <si>
    <t>24 minutes, 9 seconds</t>
  </si>
  <si>
    <t>10th Sep 2018 4:03 pm</t>
  </si>
  <si>
    <t>27 minutes, 45 seconds</t>
  </si>
  <si>
    <t>31 minutes, 25 seconds</t>
  </si>
  <si>
    <t>COBIT; ISO 27001; ISAE 3201/ SSAE16</t>
  </si>
  <si>
    <t>Error in assignment of privacy level leads to insufficient data anonymization.; Error in the role assignment leads to elevation of privilege.; HCN user connects private mobile device to the network and this leads to that HCN network infected by malware.; Insufficient input validation; Insufficient malware detection; Insufficient routines; Insufficient security policy; SQL injection attack leads to successful SQL injection.; Unauthorized data access; Unauthorized data modification; Weak authentication</t>
  </si>
  <si>
    <t>Admin; HCN user; Insufficient input validation; Insufficient malware detection; Insufficient security policy; Lack of security awareness; Privacy; Weak authentication</t>
  </si>
  <si>
    <t>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HCN user connects private mobile device to the network and this leads to that HCN network infected by malware.; SQL injection attack leads to successful SQL injection.; Unauthorized data modification</t>
  </si>
  <si>
    <t>37 minutes, 37 seconds</t>
  </si>
  <si>
    <t>ISO 27001; ISO 3100</t>
  </si>
  <si>
    <t>Insufficient input validation; Insufficient malware detection; Insufficient routines; Insufficient security policy; Lack of security awareness; Weak authentication</t>
  </si>
  <si>
    <t>Cyber criminal sends crafted phishing emails to HCN users and this leads to sniffing of user credentials.; Cyber criminal sends crafted phishing emails to HCN users and this leads to that HCN network infected by malware.; SQL injection attack leads to successful SQL injection.</t>
  </si>
  <si>
    <t>Unauthorized access to personal identifiable information; Unauthorized data access; Unauthorized data modification</t>
  </si>
  <si>
    <t>10th Sep 2018 4:04 pm</t>
  </si>
  <si>
    <t>28 minutes, 11 seconds</t>
  </si>
  <si>
    <t>10th Sep 2018 4:14 pm</t>
  </si>
  <si>
    <t>37 minutes, 13 seconds</t>
  </si>
  <si>
    <t>Likely; Unlikely; Very likely; Very unlikely</t>
  </si>
  <si>
    <t>32 minutes, 12 seconds</t>
  </si>
  <si>
    <t>Error in assignment of privacy level leads to insufficient data anonymization.; HCN user connects private mobile device to the network and this leads to that HCN network infected by malware.</t>
  </si>
  <si>
    <t>Unlikely; Very unlikely</t>
  </si>
  <si>
    <t>31 minutes, 30 seconds</t>
  </si>
  <si>
    <t>Keylogger installed on customer's computer and this leads to sniffing customer credentials; Spear-phishing attack on customers leads to sniffing customer credentials</t>
  </si>
  <si>
    <t>Fake banking app offered on application store and this leads to sniffing customer credentials; Keylogger installed on customer's computer and this leads to sniffing customer credentials; Spear-phishing attack on customers leads to sniffing customer credentials</t>
  </si>
  <si>
    <t>Customer's browser infected by Trojan and this leads to alteration of transaction data; Keylogger installed on customer's computer and this leads to sniffing customer credentials; Spear-phishing attack on customers leads to sniffing customer credentials</t>
  </si>
  <si>
    <t>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Which leads to unauthorized access to customer account via web application.</t>
  </si>
  <si>
    <t>Fake banking app offered on application store leads to alteration of transaction data; Fake banking app offered on application store leads to sniffing customer credentials. Which leads to unauthorized access to customer account via fake app.; Smartphone infected by malware and this leads to alteration of transaction data</t>
  </si>
  <si>
    <t>Customer's browser infected by Trojan and this leads to alteration of transaction data; Fake banking app offered on application store and this leads to sniffing customer credentials; Fake banking app offered on application store leads to alteration of transaction data; Fake banking app offered on application store leads to sniffing customer credentials. Which leads to unauthorized access to customer account via fake app.; Immature technology; Insufficient detection of spyware; Insufficient resilience; Lack of mechanisms for authentication of app; Poor security awareness; Weak malware protection</t>
  </si>
  <si>
    <t>Confidentiality of customer data; Integrity of account data; System failure; User authenticity; Web-application goes down</t>
  </si>
  <si>
    <t>Fake banking app offered on application store and this leads to sniffing customer credentials; Fake banking app offered on application store leads to sniffing customer credentials. Which leads to unauthorized access to customer account via fake app.;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t>
  </si>
  <si>
    <t>Denial-of-service attack; Fake banking app offered on application store leads to alteration of transaction data; Fake banking app offered on application store leads to sniffing customer credentials. Which leads to unauthorized access to customer account via fake app.; Smartphone infected by malware and this leads to alteration of transaction data; Web-application goes down</t>
  </si>
  <si>
    <t>Integrity of account data; Lack of mechanisms for authentication of app; Weak malware protection</t>
  </si>
  <si>
    <t>23 minutes, 33 seconds</t>
  </si>
  <si>
    <t>24 minutes, 0 seconds</t>
  </si>
  <si>
    <t>10th Sep 2018 3:54 pm</t>
  </si>
  <si>
    <t>21 minutes, 37 seconds</t>
  </si>
  <si>
    <t>Fake banking app offered on application store and this leads to sniffing customer credentials; Fake banking app offered on application store leads to alteration of transaction data; Smartphone infected by malware and this leads to alteration of transaction data</t>
  </si>
  <si>
    <t>29 minutes, 56 seconds</t>
  </si>
  <si>
    <t>Lack of mechanisms for authentication of app; System failure; Weak malware protection</t>
  </si>
  <si>
    <t>Integrity of account data; User authenticity</t>
  </si>
  <si>
    <t>30 minutes, 42 seconds</t>
  </si>
  <si>
    <t>26 minutes, 36 seconds</t>
  </si>
  <si>
    <t>31 minutes, 42 seconds</t>
  </si>
  <si>
    <t>35 minutes, 24 seconds</t>
  </si>
  <si>
    <t>10th Sep 2018 4:10 pm</t>
  </si>
  <si>
    <t>33 minutes, 25 seconds</t>
  </si>
  <si>
    <t>Customer's browser infected by Trojan and this leads to alteration of transaction data; Denial-of-service attack; Smartphone infected by malware and this leads to alteration of transaction data; Web-application goes down</t>
  </si>
  <si>
    <t>26 minutes, 38 seconds</t>
  </si>
  <si>
    <t>10th Sep 2018 3:47 pm</t>
  </si>
  <si>
    <t>26 minutes, 50 seconds</t>
  </si>
  <si>
    <t>Insufficient detection of spyware; Poor security awareness; Weak malware protection</t>
  </si>
  <si>
    <t>Mistakes</t>
  </si>
  <si>
    <t>Item1</t>
  </si>
  <si>
    <t>Item2</t>
  </si>
  <si>
    <t>Item3</t>
  </si>
  <si>
    <t>Q1.CORRECT</t>
  </si>
  <si>
    <t>Q1.GIVEN</t>
  </si>
  <si>
    <t>Q1.EXPECTED</t>
  </si>
  <si>
    <t>Q1.RECALL</t>
  </si>
  <si>
    <t>Q1.PRECISION</t>
  </si>
  <si>
    <t>Q1.F.MEASURE</t>
  </si>
  <si>
    <t>Q2.CORRECT</t>
  </si>
  <si>
    <t>Q2.GIVEN</t>
  </si>
  <si>
    <t>Q2.EXPECTED</t>
  </si>
  <si>
    <t>Q2.RECALL</t>
  </si>
  <si>
    <t>Q2.PRECISION</t>
  </si>
  <si>
    <t>Q2.F.MEASURE</t>
  </si>
  <si>
    <t>Q3.CORRECT</t>
  </si>
  <si>
    <t>Q3.GIVEN</t>
  </si>
  <si>
    <t>Q3.EXPECTED</t>
  </si>
  <si>
    <t>Q3.RECALL</t>
  </si>
  <si>
    <t>Q3.PRECISION</t>
  </si>
  <si>
    <t>Q3.F.MEASURE</t>
  </si>
  <si>
    <t>Q4.CORRECT</t>
  </si>
  <si>
    <t>Q4.GIVEN</t>
  </si>
  <si>
    <t>Q4.EXPECTED</t>
  </si>
  <si>
    <t>Q4.RECALL</t>
  </si>
  <si>
    <t>Q4.PRECISION</t>
  </si>
  <si>
    <t>Q4.F.MEASURE</t>
  </si>
  <si>
    <t>Q5.CORRECT</t>
  </si>
  <si>
    <t>Q5.GIVEN</t>
  </si>
  <si>
    <t>Q5.EXPECTED</t>
  </si>
  <si>
    <t>Q5.RECALL</t>
  </si>
  <si>
    <t>Q5.PRECISION</t>
  </si>
  <si>
    <t>Q5.F.MEASURE</t>
  </si>
  <si>
    <t>Q6.CORRECT</t>
  </si>
  <si>
    <t>Q6.GIVEN</t>
  </si>
  <si>
    <t>Q6.EXPECTED</t>
  </si>
  <si>
    <t>Q6.RECALL</t>
  </si>
  <si>
    <t>Q6.PRECISION</t>
  </si>
  <si>
    <t>Q6.F.MEASURE</t>
  </si>
  <si>
    <t>TOTAL.CORRECT</t>
  </si>
  <si>
    <t>TOTAL.GIVEN</t>
  </si>
  <si>
    <t>TOTAL.EXPECTED</t>
  </si>
  <si>
    <t>AGGR.RECALL</t>
  </si>
  <si>
    <t>AGGR.PRECISION</t>
  </si>
  <si>
    <t>AGGR.F.MEASURE</t>
  </si>
  <si>
    <t>Scenario</t>
  </si>
  <si>
    <t>TUD</t>
  </si>
  <si>
    <t>Fake banking app offered on application store and this leads to sniffing customer credentials; Keylogger installed on computer and this leads to sniffing customer credentials. Which leads to unauthorized access to customer account via web application.; Spear-phishing attack on customers leads to sniffing customer credentials</t>
  </si>
  <si>
    <t>Customer's browser infected by Trojan and this leads to alteration of transaction data; 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t>
  </si>
  <si>
    <t>Fake banking app offered on application store leads to sniffing customer credentials. Which leads to unauthorized access to customer account via fake app.; Keylogger installed on computer and this leads to sniffing customer credentials. Which leads to unauthorized access to customer account via web application.; Spear-phishing attack on customers leads to sniffing customer credentials. Which leads to unauthorized access to customer account via web application.</t>
  </si>
  <si>
    <t>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t>
  </si>
  <si>
    <t>Customer's browser infected by Trojan and this leads to alteration of transaction data; Fake banking app offered on application store and this leads to sniffing customer credentials; Fake banking app offered on application store leads to alteration of transaction data;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t>
  </si>
  <si>
    <t>Customer's browser infected by Trojan and this leads to alteration of transaction data; Spear-phishing attack on customers leads to sniffing customer credentials. Which leads to unauthorized access to customer account via web application.</t>
  </si>
  <si>
    <t>Smartphone infected by malware and this leads to alteration of transaction data</t>
  </si>
  <si>
    <t>Hacker; HCN user</t>
  </si>
  <si>
    <t>Data reviewer; Hacker; HCN user</t>
  </si>
  <si>
    <t>Cyber criminal sends crafted phishing emails to HCN users and this leads to that HCN network infected by malware.; Error in the role assignment leads to elevation of privilege.</t>
  </si>
  <si>
    <t>Cyber criminal sends crafted phishing emails to HCN users and this leads to that HCN network infected by malware.</t>
  </si>
  <si>
    <t>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 SQL injection attack leads to successful SQL injection.</t>
  </si>
  <si>
    <t>Cyber criminal sends crafted phishing emails to HCN users and this leads to sniffing of user credentials.; Cyber criminal sends crafted phishing emails to HCN users and this leads to that HCN network infected by malware.; Error in the role assignment leads to elevation of privilege.; HCN user connects private mobile device to the network and this leads to that HCN network infected by malware.</t>
  </si>
  <si>
    <t>Cyber criminal sends crafted phishing emails to HCN users and this leads to sniffing of user credentials.; Cyber criminal sends crafted phishing emails to HCN users and this leads to that HCN network infected by malware.; Error in the role assignment leads to elevation of privilege.; HCN user connects private mobile device to the network and this leads to that HCN network infected by malware.; SQL injection attack leads to successful SQL injection.</t>
  </si>
  <si>
    <t>Cyber criminal sends crafted phishing emails to HCN users and this leads to that HCN network infected by malware.; Error in the role assignment leads to elevation of privilege.; HCN user connects private mobile device to the network and this leads to that HCN network infected by malware.</t>
  </si>
  <si>
    <t>Cyber criminal sends crafted phishing emails to HCN users and this leads to that HCN network infected by malware.; HCN user connects private mobile device to the network and this leads to that HCN network infected by malware.; SQL injection attack leads to successful SQL injection.</t>
  </si>
  <si>
    <t>Insufficient data anonymization; Insufficient input validation; Insufficient malware detection; Insufficient routines; Insufficient security policy</t>
  </si>
  <si>
    <t>Cyber criminal sends crafted phishing emails to HCN users; Sniffing of user credentials; SQL injection attack</t>
  </si>
  <si>
    <t>SQL injection attack; Successful SQL injection</t>
  </si>
  <si>
    <t>Leakage of patient data; Unauthorized access to personal identifiable information; Unauthorized data access</t>
  </si>
  <si>
    <t>Fake banking app offered on application store; Sniffing of customer credentials</t>
  </si>
  <si>
    <t>Certain; Likely</t>
  </si>
  <si>
    <t>Integrity of account data; Online banking service goes down</t>
  </si>
  <si>
    <t>Lack of mechanisms for authentication of app; Unauthorized transaction via Poste App</t>
  </si>
  <si>
    <t>Unauthorized access to personal identifiable information; Unauthorized data modification</t>
  </si>
  <si>
    <t>Native</t>
  </si>
  <si>
    <t>Q1.MISTAKE</t>
  </si>
  <si>
    <t>Q2.MISTAKE</t>
  </si>
  <si>
    <t>Q3.MISTAKE</t>
  </si>
  <si>
    <t>Q4.MISTAKE</t>
  </si>
  <si>
    <t>Q5.MISTAKE</t>
  </si>
  <si>
    <t>Q6.MISTAKE</t>
  </si>
  <si>
    <t>SCENARIO</t>
  </si>
  <si>
    <t>Threat</t>
  </si>
  <si>
    <t>Mixed concepts</t>
  </si>
  <si>
    <t>Threat event</t>
  </si>
  <si>
    <t>Wrong vulnerability</t>
  </si>
  <si>
    <t>Missing vulnerability</t>
  </si>
  <si>
    <t>Asset</t>
  </si>
  <si>
    <t>Impact</t>
  </si>
  <si>
    <t>Threat scenario</t>
  </si>
  <si>
    <t>Wrong asset</t>
  </si>
  <si>
    <t>Missing asset</t>
  </si>
  <si>
    <t>Vulnerability</t>
  </si>
  <si>
    <t>Missing threat scenario</t>
  </si>
  <si>
    <t>Fake banking app offered on application store; Keylogger installed on computer; Sniffing of customer credentials; Spear-phishing attack on customers</t>
  </si>
  <si>
    <t>Customer's browser infected by Trojan; Fake banking app offered on application store; Hacker alters transaction data; Keylogger installed on computer; Sniffing of customer credentials; Spear-phishing attack on customers</t>
  </si>
  <si>
    <t>Fake banking app offered on application store; Hacker alters transaction data; Keylogger installed on computer; Smartphone infected by malware; Sniffing of customer credentials; Spear-phishing attack on customers</t>
  </si>
  <si>
    <t>Fake banking app offered on application store; Keylogger installed on computer; Spear-phishing attack on customers</t>
  </si>
  <si>
    <t>Sniffing of customer credentials; Spear-phishing attack on customers</t>
  </si>
  <si>
    <t>Availability of service; Catastrophic; Certain; Conduct regular searches for fake apps; Confidentiality of customer data; Critical; Customer's browser infected by Trojan; Cyber criminal; Denial-of-service attack; Fake banking app offered on application store; Hacker; Hacker alters transaction data; Immature technology; Increase bandwidth; Insignificant; Insufficient detection of spyware; Insufficient resilience; Integrity of account data; Keylogger installed on computer; Lack of mechanisms for authentication of app; Likely; Minor; Monitor network traffic; Online banking service goes down; Poor security awareness; Regularly inform customers about security best practices; Severe; Smartphone infected by malware; Sniffing of customer credentials; Spear-phishing attack on customers; Strengthen authentication of transaction in web application; Strengthen verification and validation procedures; System failure; Unauthorized access to customer account via fake app; Unauthorized access to customer account via web application; Unauthorized transaction via Poste App; Unauthorized transaction via web application; Unlikely; Use of web application; User authenticity; Very likely; Very unlikely; Weak malware protection; Web-application goes down</t>
  </si>
  <si>
    <t>Fake banking app offered on application store; Keylogger installed on computer; Spear-phishing attack on customers; Unauthorized access to customer account via fake app; Unauthorized access to customer account via web application</t>
  </si>
  <si>
    <t>Availability of service; Customer's browser infected by Trojan; Cyber criminal; Fake banking app offered on application store; Hacker; Hacker alters transaction data; Immature technology; Insufficient detection of spyware; Insufficient resilience; Keylogger installed on computer; Lack of mechanisms for authentication of app; Online banking service goes down; Poor security awareness; Smartphone infected by malware; Sniffing of customer credentials; Spear-phishing attack on customers; Use of web application; User authenticity; Weak malware protection; Web-application goes down</t>
  </si>
  <si>
    <t>Customer's browser infected by Trojan; Denial-of-service attack; Fake banking app offered on application store; Hacker alters transaction data; Keylogger installed on computer; Smartphone infected by malware; Sniffing of customer credentials; Spear-phishing attack on customers; Web-application goes down</t>
  </si>
  <si>
    <t>Wrong threat scenario</t>
  </si>
  <si>
    <t>UI</t>
  </si>
  <si>
    <t>Keylogger installed on customer's computer * leads to sniffing customer credentials</t>
  </si>
  <si>
    <t>Missed threat</t>
  </si>
  <si>
    <t>MIssed threat</t>
  </si>
  <si>
    <t>Consequence</t>
  </si>
  <si>
    <t>Wrong likelihood</t>
  </si>
  <si>
    <t>Level of impact</t>
  </si>
  <si>
    <t>Threat source</t>
  </si>
  <si>
    <t>Wrong consequence</t>
  </si>
  <si>
    <t>Overall likelihood</t>
  </si>
  <si>
    <t>Wrong level of impact</t>
  </si>
  <si>
    <t>Admin</t>
  </si>
  <si>
    <t>Not full response</t>
  </si>
  <si>
    <t>Outlier F-measure in Part 1</t>
  </si>
  <si>
    <t>ITEM.CODE</t>
  </si>
  <si>
    <t>How to read this file</t>
  </si>
  <si>
    <t>Sheet name</t>
  </si>
  <si>
    <t>Description</t>
  </si>
  <si>
    <t>Results Check</t>
  </si>
  <si>
    <t>This sheet contains participants responses to the experimental task and additional columns aiming automate the process of validation of response correctness. All automated response validation was double checked by the researcher to eliminate false positive or false negative results.</t>
  </si>
  <si>
    <t>Compr. Q. - Online Banking</t>
  </si>
  <si>
    <t>Dictionary</t>
  </si>
  <si>
    <t>This sheet contains pairs of qualitative values and corresponding numerical values to translate participants' responses given on ordinal scales into uniform quantitative values.</t>
  </si>
  <si>
    <t>dataset</t>
  </si>
  <si>
    <t>This sheet contains the final dataset used to conduct statistical analysis of the outcomes of the experiment.</t>
  </si>
  <si>
    <t>QX</t>
  </si>
  <si>
    <t>Place</t>
  </si>
  <si>
    <t>Column</t>
  </si>
  <si>
    <t>Unique ID of each row for VLOOKUP function.</t>
  </si>
  <si>
    <t>Duration (in sec)</t>
  </si>
  <si>
    <t>Modelling notations {UML, CORAS, Tabular}</t>
  </si>
  <si>
    <t>Time spent on the demographics and background questionnaire by the participant</t>
  </si>
  <si>
    <t>Age of the participant</t>
  </si>
  <si>
    <t>Gender of the participant</t>
  </si>
  <si>
    <t>Whether the participant an English native speaker</t>
  </si>
  <si>
    <t>Self-reported level proficiency in English</t>
  </si>
  <si>
    <t>The length of participant's education after high school degree</t>
  </si>
  <si>
    <t>Participant's areas of study</t>
  </si>
  <si>
    <t>Working experience (Yes/No)</t>
  </si>
  <si>
    <t>Participant's working experience in years</t>
  </si>
  <si>
    <t>Participant's roles at work</t>
  </si>
  <si>
    <t>Security experience (Yes/No)</t>
  </si>
  <si>
    <t>Participant's roles in security related projects</t>
  </si>
  <si>
    <t>Security risk assessment methodologies that participant knows</t>
  </si>
  <si>
    <t>Other (not in the list) security risk assessment methodologies that the participant knows</t>
  </si>
  <si>
    <t>Self-reported level of expertise in Privacy Technologies</t>
  </si>
  <si>
    <t>Self-reported level of expertise in Privacy Regulations</t>
  </si>
  <si>
    <t>Self-reported level of expertise in Security Technologies</t>
  </si>
  <si>
    <t>Self-reported level of expertise in Security Regulations</t>
  </si>
  <si>
    <t>Self-reported level of expertise in Risk Assessment</t>
  </si>
  <si>
    <t>Self-reported level of expertise in Requirements Engineering</t>
  </si>
  <si>
    <t>Self-reported level of expertise in Graphical Modeling Languages</t>
  </si>
  <si>
    <t>Self-reported level of expertise in Online Banking</t>
  </si>
  <si>
    <t>PART.TASK.TIME.COLUMN</t>
  </si>
  <si>
    <t>Time spent on the task page by the participant</t>
  </si>
  <si>
    <t>QX.RESPONSE</t>
  </si>
  <si>
    <t>Participant response to QX of the task</t>
  </si>
  <si>
    <t>X=[1:6] - the question number</t>
  </si>
  <si>
    <t>QX.RES.PERC.CONF</t>
  </si>
  <si>
    <t>Participant response to the question on perceived confidence in his response to QX</t>
  </si>
  <si>
    <t>QX.RES.PERC.DIFF</t>
  </si>
  <si>
    <t>Participant response to the question on perceived difficulty of QX</t>
  </si>
  <si>
    <t>POST.TASK.TIME.COLUMN</t>
  </si>
  <si>
    <t>POST.TASK.TIME</t>
  </si>
  <si>
    <t>Time spent on the post-task questionnaire page by the participant</t>
  </si>
  <si>
    <t>ENOUGH.TIME.MEMORIZE</t>
  </si>
  <si>
    <t>Response to question: I had enough time to perform the task</t>
  </si>
  <si>
    <t>Response to question: The objectives of the study were perfectly clear to me</t>
  </si>
  <si>
    <t>Response to question: The task I had to perform was perfectly clear to me</t>
  </si>
  <si>
    <t>Response to question: The comprehensibility questions were perfectly clear to me</t>
  </si>
  <si>
    <t>Response to question: I experienced no difficulty in answering the comprehensibility questions</t>
  </si>
  <si>
    <t>Response to question: I experienced no difficulty in understanding the risk model diagrams</t>
  </si>
  <si>
    <t>Response to question: I experienced no difficulty in using the digital version of the risk model diagrams</t>
  </si>
  <si>
    <t>DIFFICULTY.MEMORIZE.MODEL</t>
  </si>
  <si>
    <t>Response to question: I experienced no difficulty in understanding the risk model table</t>
  </si>
  <si>
    <t>Response to question: I experienced no difficulty in using the digital version of the risk model table</t>
  </si>
  <si>
    <t>The sheet "Results check" contains the following columns:</t>
  </si>
  <si>
    <t>Qualitative evaluation of the mistakes that the participant did in the response to QX</t>
  </si>
  <si>
    <t>The automated evaluation is the response in column 'QX' contains Item 1 for thee corresponding question from the 'Compr. Q. - Online Banking' sheet containing the set of correct responses.</t>
  </si>
  <si>
    <t>The automated evaluation is the response in column 'QX' contains Item 2 for thee corresponding question from the 'Compr. Q. - Online Banking' sheet containing the set of correct responses.</t>
  </si>
  <si>
    <t>The automated evaluation is the response in column 'QX' contains Item 3 for thee corresponding question from the 'Compr. Q. - Online Banking' sheet containing the set of correct responses.</t>
  </si>
  <si>
    <t>Item4</t>
  </si>
  <si>
    <t>The automated evaluation is the response in column 'QX' contains Item 4 for thee corresponding question from the 'Compr. Q. - Online Banking' sheet containing the set of correct responses.</t>
  </si>
  <si>
    <t>QX.CORRECT</t>
  </si>
  <si>
    <t>The number of correct items in response to QX based on the baseline of correct responses provided in the 'Compr. Q. - Online Banking' sheet.</t>
  </si>
  <si>
    <t>QX.GIVEN</t>
  </si>
  <si>
    <t>QX.EXPECTED</t>
  </si>
  <si>
    <t>The number of expected correct items in the response to Qx. The value is taken from the 'Compr. Q. - Online Banking' sheet from the columns 'Expected.Graph' or 'Expected.Tabular' depending on the risk modeling notation that the participant used to complete the task.</t>
  </si>
  <si>
    <t>QX.RECALL</t>
  </si>
  <si>
    <t>The recall of participant response to QX</t>
  </si>
  <si>
    <t>QX.PRECISION</t>
  </si>
  <si>
    <t>The precision of participant response to QX</t>
  </si>
  <si>
    <t>QX.F.MEASURE</t>
  </si>
  <si>
    <t>The F-measure of participant response to QX</t>
  </si>
  <si>
    <t>Technical column. Contains the code of the correct response item for each question.</t>
  </si>
  <si>
    <t>Complexity of a question. See details in the following paper: Labunets, K., Massacci, F., Paci, F., Marczak, S., &amp; de Oliveira, F. M. (2017). Model comprehension for security risk assessment: an empirical comparison of tabular vs. graphical representations. Empirical Software Engineering, 22(6), 3017-3056.</t>
  </si>
  <si>
    <t>The question statement for a question to be responded with a graphical risk model.</t>
  </si>
  <si>
    <t>A set of items comprises a correct responses to the question answered with the graphical risk model.</t>
  </si>
  <si>
    <t>The question statement for a question to be responded with a tabular risk model.</t>
  </si>
  <si>
    <t>A set of items comprises a correct responses to the question answered with the tabular risk model.</t>
  </si>
  <si>
    <t>The number of the items in the correct response to the question with the graphical risk model.</t>
  </si>
  <si>
    <t>The sheet "Dictionary" contains the following columns:</t>
  </si>
  <si>
    <t>The name of the item used in ordinal scales</t>
  </si>
  <si>
    <t>The corresponding numerical value for the item</t>
  </si>
  <si>
    <t>The sheet "dataset" contains the following columns:</t>
  </si>
  <si>
    <t>Flag whether this result should be excluded from the final analysis and why</t>
  </si>
  <si>
    <t>MAX of {Privacy.Tech.LVL;Privacy.Reg.LVL;Sec.Tech.LVL;Sec.Reg.LVL}</t>
  </si>
  <si>
    <t>The sum of QX.CORRECT columns for all six questions in the same row</t>
  </si>
  <si>
    <t>The sum of QX.GIVEN columns for all six questions in the same row</t>
  </si>
  <si>
    <t>The sum of QX.EXPECTED columns for all six questions in the same row</t>
  </si>
  <si>
    <t>TOTAL.CORRECT/TOTAL.GIVEN</t>
  </si>
  <si>
    <t>TOTAL.CORRECT/TOTAL.EXPECTED</t>
  </si>
  <si>
    <t>2*(AGGR.PRECISION*AGGR.RECALL)/(AGGR.PRECISION+AGGR.RECALL)</t>
  </si>
  <si>
    <t>QX.MISTAKE</t>
  </si>
  <si>
    <t>Raw demographics</t>
  </si>
  <si>
    <t xml:space="preserve">This sheet contains the demographics data collected by iSurvey platform within the controlled experiment. 
The names of the columns provided by iSurvey platform are in row #1. </t>
  </si>
  <si>
    <t>Compr. Q. - HCN</t>
  </si>
  <si>
    <t>This sheet contains the experimental task questions and a set of correct responses for graphical and tabular risk models for the Online Banking scenario.</t>
  </si>
  <si>
    <t>This sheet contains the experimental task questions and a set of correct responses for graphical and tabular risk models for the HCN scenario.</t>
  </si>
  <si>
    <t>The sheet "dataset combined" contains the following columns:</t>
  </si>
  <si>
    <t>Response ID of the experimental task as recorded by the iSurvey platform</t>
  </si>
  <si>
    <t>Previous ID related to the demographics part due to specific imp[lementation of the experiment in the iSurvey platform.</t>
  </si>
  <si>
    <t>Date and Time when the participant started the comprehension experimental task.</t>
  </si>
  <si>
    <t>Date and Time when the participant finished the comprehension experimental task.</t>
  </si>
  <si>
    <t>The total time a participant spent on the whole experiment (excluding the demographics part).</t>
  </si>
  <si>
    <t>There were 6 different groups (modelling notations {UML, CORAS, Tabular} X 2 scenarios (OB and HCN)) in the experiment. The participants were randomly assigned to one of them by the platform. More details can be found in the paper reporting the results of this study.</t>
  </si>
  <si>
    <t>Self-reported level of expertise in the eHealth domain.</t>
  </si>
  <si>
    <t>Response to question: 
[Part 1] (Graphical only) Did you use search in the PDF document? / 
(Tabular only) Did you use search, or filtering, or sorting function in Excel or OpenOffice document?
[Part 2] (Graphical only) I believe that the availability of search in the risk model diagram (e.g., in PDF file) would help me to understand model better and find the necessary information. /
(Tabular only) I believe that the availability of search and filtering in the risk model table (e.g., in Excel or OpenOffice file) would help me to understand model better and find the necessary information.</t>
  </si>
  <si>
    <t>Part of the experiment: P1 - comprehension task with file, P2 - comprehension task with snapshot.</t>
  </si>
  <si>
    <t>The code of the question for searching the correct row in the sheet "Compr. Q. - Online Banking" or "Compr. Q. - HCN".</t>
  </si>
  <si>
    <t>The sheets "Compr. Q. - Online Banking" and "Comp. Q. - HCN" contain the following columns:</t>
  </si>
  <si>
    <t>Technical column. The code of the question for searching the correct row in this sheet.</t>
  </si>
  <si>
    <t>Application scenario {OB, HCN}</t>
  </si>
  <si>
    <t>The study included only one experiment with MSc students at TU Delft. Therefore, this column is empty.</t>
  </si>
  <si>
    <r>
      <t>Time spent on the tutorial page by the participant (</t>
    </r>
    <r>
      <rPr>
        <b/>
        <sz val="12"/>
        <color theme="1"/>
        <rFont val="Calibri"/>
        <family val="2"/>
        <scheme val="minor"/>
      </rPr>
      <t>not recorded by iSurvey</t>
    </r>
    <r>
      <rPr>
        <sz val="12"/>
        <color theme="1"/>
        <rFont val="Calibri"/>
        <family val="2"/>
        <scheme val="minor"/>
      </rPr>
      <t>).</t>
    </r>
  </si>
  <si>
    <r>
      <t xml:space="preserve">The number of the column in the 'raw data' sheet that contains the value for the next column (TASK.TIME). It is different for Part 1 and Part 2.  </t>
    </r>
    <r>
      <rPr>
        <b/>
        <sz val="12"/>
        <color theme="1"/>
        <rFont val="Calibri"/>
        <family val="2"/>
        <scheme val="minor"/>
      </rPr>
      <t>Not recorded by iSurvey.</t>
    </r>
  </si>
  <si>
    <r>
      <t xml:space="preserve">Time spent on the task page by the participant. </t>
    </r>
    <r>
      <rPr>
        <b/>
        <sz val="12"/>
        <color theme="1"/>
        <rFont val="Calibri"/>
        <family val="2"/>
        <scheme val="minor"/>
      </rPr>
      <t>Not recorded by iSurvey.</t>
    </r>
  </si>
  <si>
    <r>
      <t xml:space="preserve">The number of the column in the 'raw data' sheet that contains the value for the next column (POST.TASK.TIME). It is different for Part 1 and Part 2. </t>
    </r>
    <r>
      <rPr>
        <b/>
        <sz val="12"/>
        <color theme="1"/>
        <rFont val="Calibri"/>
        <family val="2"/>
        <scheme val="minor"/>
      </rPr>
      <t>Not recorded by iSurvey.</t>
    </r>
  </si>
  <si>
    <t>dataset combined</t>
  </si>
  <si>
    <t>This sheet contains data combined from the demographics and six task surveys (3 notations * 2 scenarios) implemented at the iSurvey platform.</t>
  </si>
  <si>
    <t>Note: in the sheets 'dataset cleaned' and 'Results Check' the first one or two rows contains columns numbering to simplify building formulas for data extraction for the final dataset. For example, I extensively use function VLOOKUP to search for the necessary data.</t>
  </si>
  <si>
    <t>DIFFICULTY.PLATFORM</t>
  </si>
  <si>
    <t>Response to question: I experienced no difficulty in using iSurvey survey</t>
  </si>
  <si>
    <t>The number of given items in the response. Parsed by the number of commas signs that are used to separate selected items in multiple choice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</si>
</sst>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7" x14ac:knownFonts="1">
    <font>
      <sz val="12"/>
      <color theme="1"/>
      <name val="Calibri"/>
      <family val="2"/>
      <scheme val="minor"/>
    </font>
    <font>
      <b/>
      <sz val="12"/>
      <color theme="1"/>
      <name val="Calibri"/>
      <family val="2"/>
      <scheme val="minor"/>
    </font>
    <font>
      <sz val="12"/>
      <color rgb="FF000000"/>
      <name val="Calibri"/>
      <family val="2"/>
      <scheme val="minor"/>
    </font>
    <font>
      <u/>
      <sz val="12"/>
      <color theme="10"/>
      <name val="Calibri"/>
      <family val="2"/>
      <scheme val="minor"/>
    </font>
    <font>
      <u/>
      <sz val="12"/>
      <color theme="11"/>
      <name val="Calibri"/>
      <family val="2"/>
      <scheme val="minor"/>
    </font>
    <font>
      <sz val="12"/>
      <name val="Calibri"/>
      <family val="2"/>
      <scheme val="minor"/>
    </font>
    <font>
      <sz val="12"/>
      <name val="Calibri"/>
      <family val="2"/>
    </font>
    <font>
      <sz val="12"/>
      <color theme="1"/>
      <name val="Calibri"/>
      <family val="2"/>
      <scheme val="minor"/>
    </font>
    <font>
      <sz val="10"/>
      <color theme="1"/>
      <name val="Arial"/>
      <family val="2"/>
    </font>
    <font>
      <sz val="12"/>
      <color rgb="FF000000"/>
      <name val="Calibri"/>
      <family val="2"/>
    </font>
    <font>
      <b/>
      <sz val="10"/>
      <name val="Arial"/>
      <family val="2"/>
    </font>
    <font>
      <sz val="10"/>
      <name val="Arial"/>
      <family val="2"/>
    </font>
    <font>
      <b/>
      <sz val="12"/>
      <name val="Calibri"/>
      <family val="2"/>
      <scheme val="minor"/>
    </font>
    <font>
      <sz val="12"/>
      <color rgb="FFFF0000"/>
      <name val="Calibri"/>
      <family val="2"/>
      <scheme val="minor"/>
    </font>
    <font>
      <b/>
      <sz val="12"/>
      <color indexed="8"/>
      <name val="Calibri"/>
      <family val="2"/>
      <scheme val="minor"/>
    </font>
    <font>
      <i/>
      <sz val="12"/>
      <color theme="1"/>
      <name val="Calibri"/>
      <family val="2"/>
      <scheme val="minor"/>
    </font>
    <font>
      <b/>
      <sz val="12"/>
      <name val="Calibri"/>
      <family val="2"/>
    </font>
  </fonts>
  <fills count="2">
    <fill>
      <patternFill patternType="none"/>
    </fill>
    <fill>
      <patternFill patternType="gray125"/>
    </fill>
  </fills>
  <borders count="1">
    <border>
      <left/>
      <right/>
      <top/>
      <bottom/>
      <diagonal/>
    </border>
  </borders>
  <cellStyleXfs count="3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164" fontId="7" fillId="0" borderId="0" applyFont="0" applyFill="0" applyBorder="0" applyAlignment="0" applyProtection="0"/>
  </cellStyleXfs>
  <cellXfs count="57">
    <xf numFmtId="0" fontId="0" fillId="0" borderId="0" xfId="0"/>
    <xf numFmtId="0" fontId="1" fillId="0" borderId="0" xfId="0" applyFont="1"/>
    <xf numFmtId="0" fontId="0" fillId="0" borderId="0" xfId="0" applyAlignment="1">
      <alignment wrapText="1"/>
    </xf>
    <xf numFmtId="0" fontId="0" fillId="0" borderId="0" xfId="0" applyFill="1"/>
    <xf numFmtId="0" fontId="0" fillId="0" borderId="0" xfId="0" applyAlignment="1">
      <alignment vertical="center"/>
    </xf>
    <xf numFmtId="0" fontId="2" fillId="0" borderId="0" xfId="0" applyFont="1" applyAlignment="1">
      <alignment vertical="center"/>
    </xf>
    <xf numFmtId="0" fontId="2" fillId="0" borderId="0" xfId="0" applyFont="1" applyAlignment="1">
      <alignment vertical="center" wrapText="1"/>
    </xf>
    <xf numFmtId="0" fontId="8" fillId="0" borderId="0" xfId="0" applyFont="1"/>
    <xf numFmtId="0" fontId="9" fillId="0" borderId="0" xfId="0" applyFont="1"/>
    <xf numFmtId="0" fontId="5" fillId="0" borderId="0" xfId="0" applyFont="1" applyFill="1"/>
    <xf numFmtId="0" fontId="5" fillId="0" borderId="0" xfId="0" applyFont="1" applyFill="1" applyAlignment="1">
      <alignment wrapText="1"/>
    </xf>
    <xf numFmtId="0" fontId="6" fillId="0" borderId="0" xfId="0" applyFont="1"/>
    <xf numFmtId="0" fontId="5" fillId="0" borderId="0" xfId="0" applyFont="1"/>
    <xf numFmtId="0" fontId="11" fillId="0" borderId="0" xfId="0" applyFont="1"/>
    <xf numFmtId="164" fontId="5" fillId="0" borderId="0" xfId="37" applyFont="1" applyFill="1"/>
    <xf numFmtId="0" fontId="0" fillId="0" borderId="0" xfId="0" applyFont="1"/>
    <xf numFmtId="164" fontId="5" fillId="0" borderId="0" xfId="37" applyNumberFormat="1" applyFont="1" applyFill="1"/>
    <xf numFmtId="0" fontId="10" fillId="0" borderId="0" xfId="0" applyFont="1" applyBorder="1" applyAlignment="1">
      <alignment vertical="center"/>
    </xf>
    <xf numFmtId="0" fontId="10" fillId="0" borderId="0" xfId="0" applyFont="1" applyAlignment="1">
      <alignment vertical="center" wrapText="1"/>
    </xf>
    <xf numFmtId="0" fontId="10" fillId="0" borderId="0" xfId="0" applyFont="1" applyAlignment="1">
      <alignment vertical="center"/>
    </xf>
    <xf numFmtId="0" fontId="13" fillId="0" borderId="0" xfId="0" applyFont="1"/>
    <xf numFmtId="0" fontId="12" fillId="0" borderId="0" xfId="0" applyFont="1"/>
    <xf numFmtId="0" fontId="0" fillId="0" borderId="0" xfId="0" applyFill="1" applyAlignment="1">
      <alignment vertical="center"/>
    </xf>
    <xf numFmtId="0" fontId="0" fillId="0" borderId="0" xfId="0" applyFill="1" applyAlignment="1">
      <alignment vertical="center" wrapText="1"/>
    </xf>
    <xf numFmtId="0" fontId="5" fillId="0" borderId="0" xfId="0" applyFont="1" applyFill="1" applyAlignment="1">
      <alignment vertical="top"/>
    </xf>
    <xf numFmtId="0" fontId="5" fillId="0" borderId="0" xfId="0" applyFont="1" applyFill="1" applyAlignment="1">
      <alignment vertical="top" wrapText="1"/>
    </xf>
    <xf numFmtId="0" fontId="12" fillId="0" borderId="0" xfId="0" applyFont="1" applyFill="1" applyAlignment="1">
      <alignment vertical="top"/>
    </xf>
    <xf numFmtId="0" fontId="10" fillId="0" borderId="0" xfId="0" applyFont="1" applyFill="1" applyAlignment="1">
      <alignment vertical="top" wrapText="1"/>
    </xf>
    <xf numFmtId="164" fontId="5" fillId="0" borderId="0" xfId="37" applyFont="1" applyFill="1" applyAlignment="1">
      <alignment vertical="top"/>
    </xf>
    <xf numFmtId="0" fontId="0" fillId="0" borderId="0" xfId="0" applyAlignment="1"/>
    <xf numFmtId="0" fontId="1" fillId="0" borderId="0" xfId="0" applyFont="1" applyFill="1" applyAlignment="1">
      <alignment vertical="center"/>
    </xf>
    <xf numFmtId="0" fontId="2" fillId="0" borderId="0" xfId="0" applyFont="1" applyFill="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0" xfId="0" applyFont="1" applyFill="1" applyBorder="1"/>
    <xf numFmtId="0" fontId="5" fillId="0" borderId="0" xfId="0" applyFont="1" applyAlignment="1">
      <alignment vertical="center"/>
    </xf>
    <xf numFmtId="0" fontId="5" fillId="0" borderId="0" xfId="0" applyFont="1" applyAlignment="1">
      <alignment vertical="center" wrapText="1"/>
    </xf>
    <xf numFmtId="0" fontId="12" fillId="0" borderId="0" xfId="0" applyFont="1" applyAlignment="1">
      <alignment vertical="center"/>
    </xf>
    <xf numFmtId="0" fontId="6" fillId="0" borderId="0" xfId="0" applyFont="1" applyFill="1" applyAlignment="1">
      <alignment vertical="top"/>
    </xf>
    <xf numFmtId="0" fontId="11" fillId="0" borderId="0" xfId="0" applyFont="1" applyFill="1" applyAlignment="1">
      <alignment vertical="top"/>
    </xf>
    <xf numFmtId="0" fontId="6" fillId="0" borderId="0" xfId="0" applyFont="1" applyFill="1"/>
    <xf numFmtId="0" fontId="0" fillId="0" borderId="0" xfId="0" applyFont="1" applyAlignment="1">
      <alignment vertical="center"/>
    </xf>
    <xf numFmtId="0" fontId="0" fillId="0" borderId="0" xfId="0" applyFont="1" applyAlignment="1">
      <alignment vertical="center" wrapText="1"/>
    </xf>
    <xf numFmtId="0" fontId="14" fillId="0" borderId="0" xfId="0" applyFont="1" applyAlignment="1">
      <alignment vertical="center" wrapText="1"/>
    </xf>
    <xf numFmtId="0" fontId="5" fillId="0" borderId="0" xfId="0" applyFont="1" applyBorder="1" applyAlignment="1">
      <alignment vertical="center"/>
    </xf>
    <xf numFmtId="0" fontId="12" fillId="0" borderId="0" xfId="0" applyFont="1" applyAlignment="1">
      <alignment vertical="center" wrapText="1"/>
    </xf>
    <xf numFmtId="0" fontId="16" fillId="0" borderId="0" xfId="0" applyFont="1" applyAlignment="1">
      <alignment vertical="center"/>
    </xf>
    <xf numFmtId="0" fontId="12" fillId="0" borderId="0" xfId="0" applyFont="1" applyFill="1" applyAlignment="1">
      <alignment vertical="center"/>
    </xf>
    <xf numFmtId="0" fontId="12" fillId="0" borderId="0" xfId="0" applyFont="1" applyAlignment="1">
      <alignment horizontal="center" vertical="center"/>
    </xf>
    <xf numFmtId="0" fontId="12" fillId="0" borderId="0" xfId="0" applyFont="1" applyAlignment="1">
      <alignment horizontal="center" vertical="center" wrapText="1"/>
    </xf>
    <xf numFmtId="0" fontId="16"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wrapText="1"/>
    </xf>
    <xf numFmtId="0" fontId="14" fillId="0" borderId="0" xfId="0" applyFont="1" applyAlignment="1">
      <alignment vertical="center" wrapText="1"/>
    </xf>
    <xf numFmtId="0" fontId="0" fillId="0" borderId="0" xfId="0" applyFont="1" applyAlignment="1">
      <alignment horizontal="left" vertical="center" wrapText="1"/>
    </xf>
    <xf numFmtId="0" fontId="5" fillId="0" borderId="0" xfId="0" applyFont="1" applyBorder="1" applyAlignment="1">
      <alignment horizontal="center" vertical="center" wrapText="1"/>
    </xf>
    <xf numFmtId="0" fontId="0" fillId="0" borderId="0" xfId="0" applyFont="1" applyAlignment="1">
      <alignment horizontal="center" vertical="center" wrapText="1"/>
    </xf>
  </cellXfs>
  <cellStyles count="38">
    <cellStyle name="Comma" xfId="37" builtinId="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D48D9-02C3-934F-AEA8-5DB72EA2504E}">
  <dimension ref="A1:G167"/>
  <sheetViews>
    <sheetView topLeftCell="A141" workbookViewId="0">
      <selection activeCell="E149" sqref="E149"/>
    </sheetView>
  </sheetViews>
  <sheetFormatPr baseColWidth="10" defaultRowHeight="16" x14ac:dyDescent="0.2"/>
  <cols>
    <col min="1" max="1" width="21.1640625" style="41" customWidth="1"/>
    <col min="2" max="2" width="75" style="42" customWidth="1"/>
    <col min="3" max="3" width="21.1640625" style="41" customWidth="1"/>
    <col min="4" max="5" width="10.83203125" style="41"/>
    <col min="6" max="6" width="26.5" style="41" customWidth="1"/>
    <col min="7" max="7" width="51.83203125" style="41" customWidth="1"/>
    <col min="8" max="16384" width="10.83203125" style="41"/>
  </cols>
  <sheetData>
    <row r="1" spans="1:2" x14ac:dyDescent="0.2">
      <c r="A1" s="51" t="s">
        <v>759</v>
      </c>
      <c r="B1" s="51"/>
    </row>
    <row r="2" spans="1:2" ht="86" customHeight="1" x14ac:dyDescent="0.2">
      <c r="A2" s="52" t="s">
        <v>884</v>
      </c>
      <c r="B2" s="52"/>
    </row>
    <row r="3" spans="1:2" ht="17" x14ac:dyDescent="0.2">
      <c r="A3" s="43" t="s">
        <v>760</v>
      </c>
      <c r="B3" s="43" t="s">
        <v>761</v>
      </c>
    </row>
    <row r="4" spans="1:2" ht="68" x14ac:dyDescent="0.2">
      <c r="A4" s="42" t="s">
        <v>858</v>
      </c>
      <c r="B4" s="42" t="s">
        <v>859</v>
      </c>
    </row>
    <row r="5" spans="1:2" ht="34" x14ac:dyDescent="0.2">
      <c r="A5" s="42" t="s">
        <v>882</v>
      </c>
      <c r="B5" s="42" t="s">
        <v>883</v>
      </c>
    </row>
    <row r="6" spans="1:2" ht="68" x14ac:dyDescent="0.2">
      <c r="A6" s="42" t="s">
        <v>762</v>
      </c>
      <c r="B6" s="42" t="s">
        <v>763</v>
      </c>
    </row>
    <row r="7" spans="1:2" ht="34" x14ac:dyDescent="0.2">
      <c r="A7" s="42" t="s">
        <v>764</v>
      </c>
      <c r="B7" s="42" t="s">
        <v>861</v>
      </c>
    </row>
    <row r="8" spans="1:2" ht="34" x14ac:dyDescent="0.2">
      <c r="A8" s="42" t="s">
        <v>860</v>
      </c>
      <c r="B8" s="42" t="s">
        <v>862</v>
      </c>
    </row>
    <row r="9" spans="1:2" ht="51" x14ac:dyDescent="0.2">
      <c r="A9" s="42" t="s">
        <v>765</v>
      </c>
      <c r="B9" s="42" t="s">
        <v>766</v>
      </c>
    </row>
    <row r="10" spans="1:2" ht="34" x14ac:dyDescent="0.2">
      <c r="A10" s="42" t="s">
        <v>767</v>
      </c>
      <c r="B10" s="42" t="s">
        <v>768</v>
      </c>
    </row>
    <row r="11" spans="1:2" x14ac:dyDescent="0.2">
      <c r="A11" s="42"/>
    </row>
    <row r="12" spans="1:2" x14ac:dyDescent="0.2">
      <c r="A12" s="53" t="s">
        <v>863</v>
      </c>
      <c r="B12" s="53"/>
    </row>
    <row r="13" spans="1:2" ht="17" x14ac:dyDescent="0.2">
      <c r="A13" s="43" t="s">
        <v>771</v>
      </c>
      <c r="B13" s="43" t="s">
        <v>761</v>
      </c>
    </row>
    <row r="14" spans="1:2" ht="17" x14ac:dyDescent="0.2">
      <c r="A14" s="41" t="s">
        <v>106</v>
      </c>
      <c r="B14" s="42" t="s">
        <v>772</v>
      </c>
    </row>
    <row r="15" spans="1:2" ht="17" x14ac:dyDescent="0.2">
      <c r="A15" s="41" t="s">
        <v>107</v>
      </c>
      <c r="B15" s="42" t="s">
        <v>864</v>
      </c>
    </row>
    <row r="16" spans="1:2" ht="34" x14ac:dyDescent="0.2">
      <c r="A16" s="41" t="s">
        <v>135</v>
      </c>
      <c r="B16" s="42" t="s">
        <v>865</v>
      </c>
    </row>
    <row r="17" spans="1:2" ht="17" x14ac:dyDescent="0.2">
      <c r="A17" s="41" t="s">
        <v>136</v>
      </c>
      <c r="B17" s="42" t="s">
        <v>866</v>
      </c>
    </row>
    <row r="18" spans="1:2" ht="17" x14ac:dyDescent="0.2">
      <c r="A18" s="41" t="s">
        <v>137</v>
      </c>
      <c r="B18" s="42" t="s">
        <v>867</v>
      </c>
    </row>
    <row r="19" spans="1:2" ht="34" x14ac:dyDescent="0.2">
      <c r="A19" s="41" t="s">
        <v>773</v>
      </c>
      <c r="B19" s="42" t="s">
        <v>868</v>
      </c>
    </row>
    <row r="20" spans="1:2" ht="17" x14ac:dyDescent="0.2">
      <c r="A20" s="41" t="s">
        <v>484</v>
      </c>
      <c r="B20" s="42" t="s">
        <v>774</v>
      </c>
    </row>
    <row r="21" spans="1:2" ht="68" x14ac:dyDescent="0.2">
      <c r="A21" s="41" t="s">
        <v>483</v>
      </c>
      <c r="B21" s="42" t="s">
        <v>869</v>
      </c>
    </row>
    <row r="22" spans="1:2" ht="34" x14ac:dyDescent="0.2">
      <c r="A22" s="41" t="s">
        <v>486</v>
      </c>
      <c r="B22" s="42" t="s">
        <v>872</v>
      </c>
    </row>
    <row r="23" spans="1:2" ht="17" x14ac:dyDescent="0.2">
      <c r="A23" s="41" t="s">
        <v>487</v>
      </c>
      <c r="B23" s="42" t="s">
        <v>775</v>
      </c>
    </row>
    <row r="24" spans="1:2" ht="17" x14ac:dyDescent="0.2">
      <c r="A24" s="5" t="s">
        <v>488</v>
      </c>
      <c r="B24" s="42" t="s">
        <v>776</v>
      </c>
    </row>
    <row r="25" spans="1:2" ht="17" x14ac:dyDescent="0.2">
      <c r="A25" s="5" t="s">
        <v>489</v>
      </c>
      <c r="B25" s="42" t="s">
        <v>777</v>
      </c>
    </row>
    <row r="26" spans="1:2" ht="17" x14ac:dyDescent="0.2">
      <c r="A26" s="5" t="s">
        <v>490</v>
      </c>
      <c r="B26" s="42" t="s">
        <v>778</v>
      </c>
    </row>
    <row r="27" spans="1:2" ht="17" x14ac:dyDescent="0.2">
      <c r="A27" s="5" t="s">
        <v>491</v>
      </c>
      <c r="B27" s="42" t="s">
        <v>779</v>
      </c>
    </row>
    <row r="28" spans="1:2" x14ac:dyDescent="0.2">
      <c r="A28" s="5" t="s">
        <v>492</v>
      </c>
      <c r="B28" s="41" t="s">
        <v>780</v>
      </c>
    </row>
    <row r="29" spans="1:2" x14ac:dyDescent="0.2">
      <c r="A29" s="5" t="s">
        <v>493</v>
      </c>
      <c r="B29" s="41" t="s">
        <v>781</v>
      </c>
    </row>
    <row r="30" spans="1:2" x14ac:dyDescent="0.2">
      <c r="A30" s="5" t="s">
        <v>494</v>
      </c>
      <c r="B30" s="41" t="s">
        <v>782</v>
      </c>
    </row>
    <row r="31" spans="1:2" x14ac:dyDescent="0.2">
      <c r="A31" s="5" t="s">
        <v>495</v>
      </c>
      <c r="B31" s="41" t="s">
        <v>783</v>
      </c>
    </row>
    <row r="32" spans="1:2" x14ac:dyDescent="0.2">
      <c r="A32" s="5" t="s">
        <v>496</v>
      </c>
      <c r="B32" s="41" t="s">
        <v>784</v>
      </c>
    </row>
    <row r="33" spans="1:2" ht="17" x14ac:dyDescent="0.2">
      <c r="A33" s="5" t="s">
        <v>497</v>
      </c>
      <c r="B33" s="42" t="s">
        <v>785</v>
      </c>
    </row>
    <row r="34" spans="1:2" x14ac:dyDescent="0.2">
      <c r="A34" s="5" t="s">
        <v>498</v>
      </c>
      <c r="B34" s="41" t="s">
        <v>786</v>
      </c>
    </row>
    <row r="35" spans="1:2" ht="17" x14ac:dyDescent="0.2">
      <c r="A35" s="5" t="s">
        <v>499</v>
      </c>
      <c r="B35" s="42" t="s">
        <v>787</v>
      </c>
    </row>
    <row r="36" spans="1:2" ht="34" x14ac:dyDescent="0.2">
      <c r="A36" s="5" t="s">
        <v>500</v>
      </c>
      <c r="B36" s="42" t="s">
        <v>788</v>
      </c>
    </row>
    <row r="37" spans="1:2" ht="17" x14ac:dyDescent="0.2">
      <c r="A37" s="5" t="s">
        <v>125</v>
      </c>
      <c r="B37" s="42" t="s">
        <v>789</v>
      </c>
    </row>
    <row r="38" spans="1:2" ht="17" x14ac:dyDescent="0.2">
      <c r="A38" s="5" t="s">
        <v>126</v>
      </c>
      <c r="B38" s="42" t="s">
        <v>790</v>
      </c>
    </row>
    <row r="39" spans="1:2" ht="17" x14ac:dyDescent="0.2">
      <c r="A39" s="5" t="s">
        <v>127</v>
      </c>
      <c r="B39" s="42" t="s">
        <v>791</v>
      </c>
    </row>
    <row r="40" spans="1:2" ht="17" x14ac:dyDescent="0.2">
      <c r="A40" s="5" t="s">
        <v>128</v>
      </c>
      <c r="B40" s="42" t="s">
        <v>792</v>
      </c>
    </row>
    <row r="41" spans="1:2" ht="17" x14ac:dyDescent="0.2">
      <c r="A41" s="5" t="s">
        <v>130</v>
      </c>
      <c r="B41" s="42" t="s">
        <v>793</v>
      </c>
    </row>
    <row r="42" spans="1:2" ht="17" x14ac:dyDescent="0.2">
      <c r="A42" s="5" t="s">
        <v>131</v>
      </c>
      <c r="B42" s="42" t="s">
        <v>794</v>
      </c>
    </row>
    <row r="43" spans="1:2" ht="17" x14ac:dyDescent="0.2">
      <c r="A43" s="5" t="s">
        <v>501</v>
      </c>
      <c r="B43" s="42" t="s">
        <v>795</v>
      </c>
    </row>
    <row r="44" spans="1:2" ht="17" x14ac:dyDescent="0.2">
      <c r="A44" s="5" t="s">
        <v>133</v>
      </c>
      <c r="B44" s="42" t="s">
        <v>796</v>
      </c>
    </row>
    <row r="45" spans="1:2" ht="17" x14ac:dyDescent="0.2">
      <c r="A45" s="5" t="s">
        <v>502</v>
      </c>
      <c r="B45" s="42" t="s">
        <v>870</v>
      </c>
    </row>
    <row r="46" spans="1:2" ht="17" x14ac:dyDescent="0.2">
      <c r="A46" s="5" t="s">
        <v>503</v>
      </c>
      <c r="B46" s="42" t="s">
        <v>878</v>
      </c>
    </row>
    <row r="47" spans="1:2" ht="34" x14ac:dyDescent="0.2">
      <c r="A47" s="5" t="s">
        <v>797</v>
      </c>
      <c r="B47" s="42" t="s">
        <v>879</v>
      </c>
    </row>
    <row r="48" spans="1:2" ht="17" x14ac:dyDescent="0.2">
      <c r="A48" s="5" t="s">
        <v>113</v>
      </c>
      <c r="B48" s="42" t="s">
        <v>880</v>
      </c>
    </row>
    <row r="49" spans="1:3" ht="17" x14ac:dyDescent="0.2">
      <c r="A49" s="41" t="s">
        <v>799</v>
      </c>
      <c r="B49" s="42" t="s">
        <v>800</v>
      </c>
      <c r="C49" s="54" t="s">
        <v>801</v>
      </c>
    </row>
    <row r="50" spans="1:3" ht="17" x14ac:dyDescent="0.2">
      <c r="A50" s="41" t="s">
        <v>802</v>
      </c>
      <c r="B50" s="42" t="s">
        <v>803</v>
      </c>
      <c r="C50" s="54"/>
    </row>
    <row r="51" spans="1:3" ht="17" x14ac:dyDescent="0.2">
      <c r="A51" s="41" t="s">
        <v>804</v>
      </c>
      <c r="B51" s="42" t="s">
        <v>805</v>
      </c>
      <c r="C51" s="54"/>
    </row>
    <row r="52" spans="1:3" ht="34" x14ac:dyDescent="0.2">
      <c r="A52" s="41" t="s">
        <v>806</v>
      </c>
      <c r="B52" s="42" t="s">
        <v>881</v>
      </c>
    </row>
    <row r="53" spans="1:3" ht="17" x14ac:dyDescent="0.2">
      <c r="A53" s="41" t="s">
        <v>807</v>
      </c>
      <c r="B53" s="42" t="s">
        <v>808</v>
      </c>
    </row>
    <row r="54" spans="1:3" x14ac:dyDescent="0.2">
      <c r="A54" s="41" t="s">
        <v>809</v>
      </c>
      <c r="B54" s="41" t="s">
        <v>810</v>
      </c>
    </row>
    <row r="55" spans="1:3" x14ac:dyDescent="0.2">
      <c r="A55" s="44" t="s">
        <v>474</v>
      </c>
      <c r="B55" s="41" t="s">
        <v>811</v>
      </c>
    </row>
    <row r="56" spans="1:3" x14ac:dyDescent="0.2">
      <c r="A56" s="44" t="s">
        <v>475</v>
      </c>
      <c r="B56" s="41" t="s">
        <v>812</v>
      </c>
    </row>
    <row r="57" spans="1:3" x14ac:dyDescent="0.2">
      <c r="A57" s="44" t="s">
        <v>476</v>
      </c>
      <c r="B57" s="41" t="s">
        <v>813</v>
      </c>
    </row>
    <row r="58" spans="1:3" x14ac:dyDescent="0.2">
      <c r="A58" s="44" t="s">
        <v>477</v>
      </c>
      <c r="B58" s="41" t="s">
        <v>814</v>
      </c>
    </row>
    <row r="59" spans="1:3" x14ac:dyDescent="0.2">
      <c r="A59" s="44" t="s">
        <v>478</v>
      </c>
      <c r="B59" s="41" t="s">
        <v>815</v>
      </c>
    </row>
    <row r="60" spans="1:3" x14ac:dyDescent="0.2">
      <c r="A60" s="44" t="s">
        <v>479</v>
      </c>
      <c r="B60" s="41" t="s">
        <v>816</v>
      </c>
    </row>
    <row r="61" spans="1:3" x14ac:dyDescent="0.2">
      <c r="A61" s="44" t="s">
        <v>817</v>
      </c>
      <c r="B61" s="41" t="s">
        <v>818</v>
      </c>
    </row>
    <row r="62" spans="1:3" x14ac:dyDescent="0.2">
      <c r="A62" s="44" t="s">
        <v>480</v>
      </c>
      <c r="B62" s="41" t="s">
        <v>819</v>
      </c>
    </row>
    <row r="63" spans="1:3" x14ac:dyDescent="0.2">
      <c r="A63" s="41" t="s">
        <v>885</v>
      </c>
      <c r="B63" s="41" t="s">
        <v>886</v>
      </c>
    </row>
    <row r="64" spans="1:3" ht="170" x14ac:dyDescent="0.2">
      <c r="A64" s="41" t="s">
        <v>481</v>
      </c>
      <c r="B64" s="42" t="s">
        <v>871</v>
      </c>
    </row>
    <row r="66" spans="1:2" ht="17" customHeight="1" x14ac:dyDescent="0.2">
      <c r="A66" s="53" t="s">
        <v>820</v>
      </c>
      <c r="B66" s="53"/>
    </row>
    <row r="67" spans="1:2" ht="17" x14ac:dyDescent="0.2">
      <c r="A67" s="43" t="s">
        <v>771</v>
      </c>
      <c r="B67" s="43" t="s">
        <v>761</v>
      </c>
    </row>
    <row r="68" spans="1:2" ht="17" x14ac:dyDescent="0.2">
      <c r="A68" s="41" t="s">
        <v>106</v>
      </c>
      <c r="B68" s="42" t="s">
        <v>772</v>
      </c>
    </row>
    <row r="69" spans="1:2" ht="17" x14ac:dyDescent="0.2">
      <c r="A69" s="41" t="s">
        <v>107</v>
      </c>
      <c r="B69" s="42" t="s">
        <v>864</v>
      </c>
    </row>
    <row r="70" spans="1:2" ht="17" x14ac:dyDescent="0.2">
      <c r="A70" s="41" t="s">
        <v>484</v>
      </c>
      <c r="B70" s="42" t="s">
        <v>774</v>
      </c>
    </row>
    <row r="71" spans="1:2" ht="68" x14ac:dyDescent="0.2">
      <c r="A71" s="41" t="s">
        <v>483</v>
      </c>
      <c r="B71" s="42" t="s">
        <v>869</v>
      </c>
    </row>
    <row r="72" spans="1:2" ht="34" x14ac:dyDescent="0.2">
      <c r="A72" s="41" t="s">
        <v>486</v>
      </c>
      <c r="B72" s="42" t="s">
        <v>872</v>
      </c>
    </row>
    <row r="73" spans="1:2" ht="34" hidden="1" x14ac:dyDescent="0.2">
      <c r="A73" s="41" t="s">
        <v>110</v>
      </c>
      <c r="B73" s="42" t="s">
        <v>873</v>
      </c>
    </row>
    <row r="74" spans="1:2" ht="16" hidden="1" customHeight="1" x14ac:dyDescent="0.2">
      <c r="A74" s="5" t="s">
        <v>113</v>
      </c>
      <c r="B74" s="42" t="s">
        <v>798</v>
      </c>
    </row>
    <row r="75" spans="1:2" ht="17" x14ac:dyDescent="0.2">
      <c r="A75" s="36" t="s">
        <v>769</v>
      </c>
      <c r="B75" s="42" t="s">
        <v>800</v>
      </c>
    </row>
    <row r="76" spans="1:2" ht="17" x14ac:dyDescent="0.2">
      <c r="A76" s="36" t="s">
        <v>641</v>
      </c>
      <c r="B76" s="42" t="s">
        <v>821</v>
      </c>
    </row>
    <row r="77" spans="1:2" ht="51" x14ac:dyDescent="0.2">
      <c r="A77" s="36" t="s">
        <v>642</v>
      </c>
      <c r="B77" s="42" t="s">
        <v>822</v>
      </c>
    </row>
    <row r="78" spans="1:2" ht="51" x14ac:dyDescent="0.2">
      <c r="A78" s="36" t="s">
        <v>643</v>
      </c>
      <c r="B78" s="42" t="s">
        <v>823</v>
      </c>
    </row>
    <row r="79" spans="1:2" ht="51" x14ac:dyDescent="0.2">
      <c r="A79" s="36" t="s">
        <v>644</v>
      </c>
      <c r="B79" s="42" t="s">
        <v>824</v>
      </c>
    </row>
    <row r="80" spans="1:2" ht="51" x14ac:dyDescent="0.2">
      <c r="A80" s="36" t="s">
        <v>825</v>
      </c>
      <c r="B80" s="42" t="s">
        <v>826</v>
      </c>
    </row>
    <row r="81" spans="1:7" ht="34" x14ac:dyDescent="0.2">
      <c r="A81" s="36" t="s">
        <v>827</v>
      </c>
      <c r="B81" s="42" t="s">
        <v>828</v>
      </c>
      <c r="C81" s="56" t="s">
        <v>801</v>
      </c>
    </row>
    <row r="82" spans="1:7" ht="34" x14ac:dyDescent="0.2">
      <c r="A82" s="36" t="s">
        <v>829</v>
      </c>
      <c r="B82" s="42" t="s">
        <v>887</v>
      </c>
      <c r="C82" s="56"/>
    </row>
    <row r="83" spans="1:7" ht="68" x14ac:dyDescent="0.2">
      <c r="A83" s="36" t="s">
        <v>830</v>
      </c>
      <c r="B83" s="42" t="s">
        <v>831</v>
      </c>
      <c r="C83" s="56"/>
    </row>
    <row r="84" spans="1:7" ht="17" x14ac:dyDescent="0.2">
      <c r="A84" s="36" t="s">
        <v>832</v>
      </c>
      <c r="B84" s="42" t="s">
        <v>833</v>
      </c>
      <c r="C84" s="56"/>
    </row>
    <row r="85" spans="1:7" ht="17" x14ac:dyDescent="0.2">
      <c r="A85" s="36" t="s">
        <v>834</v>
      </c>
      <c r="B85" s="42" t="s">
        <v>835</v>
      </c>
      <c r="C85" s="56"/>
    </row>
    <row r="86" spans="1:7" ht="17" x14ac:dyDescent="0.2">
      <c r="A86" s="36" t="s">
        <v>836</v>
      </c>
      <c r="B86" s="42" t="s">
        <v>837</v>
      </c>
      <c r="C86" s="56"/>
    </row>
    <row r="87" spans="1:7" x14ac:dyDescent="0.2">
      <c r="F87" s="45"/>
    </row>
    <row r="88" spans="1:7" x14ac:dyDescent="0.2">
      <c r="A88" s="53" t="s">
        <v>874</v>
      </c>
      <c r="B88" s="53"/>
      <c r="F88" s="45"/>
    </row>
    <row r="89" spans="1:7" ht="17" x14ac:dyDescent="0.2">
      <c r="A89" s="43" t="s">
        <v>771</v>
      </c>
      <c r="B89" s="43" t="s">
        <v>761</v>
      </c>
      <c r="F89" s="45"/>
    </row>
    <row r="90" spans="1:7" ht="17" x14ac:dyDescent="0.2">
      <c r="A90" s="41" t="s">
        <v>110</v>
      </c>
      <c r="B90" s="42" t="s">
        <v>875</v>
      </c>
      <c r="F90" s="45"/>
      <c r="G90" s="42"/>
    </row>
    <row r="91" spans="1:7" ht="17" x14ac:dyDescent="0.2">
      <c r="A91" s="41" t="s">
        <v>758</v>
      </c>
      <c r="B91" s="42" t="s">
        <v>838</v>
      </c>
      <c r="F91" s="45"/>
      <c r="G91" s="42"/>
    </row>
    <row r="92" spans="1:7" ht="68" x14ac:dyDescent="0.2">
      <c r="A92" s="41" t="s">
        <v>26</v>
      </c>
      <c r="B92" s="42" t="s">
        <v>839</v>
      </c>
      <c r="F92" s="45"/>
      <c r="G92" s="42"/>
    </row>
    <row r="93" spans="1:7" ht="17" x14ac:dyDescent="0.2">
      <c r="A93" s="41" t="s">
        <v>27</v>
      </c>
      <c r="B93" s="42" t="s">
        <v>840</v>
      </c>
    </row>
    <row r="94" spans="1:7" ht="34" x14ac:dyDescent="0.2">
      <c r="A94" s="41" t="s">
        <v>28</v>
      </c>
      <c r="B94" s="42" t="s">
        <v>841</v>
      </c>
    </row>
    <row r="95" spans="1:7" ht="17" x14ac:dyDescent="0.2">
      <c r="A95" s="41" t="s">
        <v>29</v>
      </c>
      <c r="B95" s="42" t="s">
        <v>842</v>
      </c>
    </row>
    <row r="96" spans="1:7" ht="34" x14ac:dyDescent="0.2">
      <c r="A96" s="41" t="s">
        <v>30</v>
      </c>
      <c r="B96" s="42" t="s">
        <v>843</v>
      </c>
    </row>
    <row r="97" spans="1:2" ht="34" x14ac:dyDescent="0.2">
      <c r="A97" s="41" t="s">
        <v>63</v>
      </c>
      <c r="B97" s="42" t="s">
        <v>844</v>
      </c>
    </row>
    <row r="98" spans="1:2" ht="34" x14ac:dyDescent="0.2">
      <c r="A98" s="41" t="s">
        <v>62</v>
      </c>
      <c r="B98" s="6" t="s">
        <v>843</v>
      </c>
    </row>
    <row r="100" spans="1:2" x14ac:dyDescent="0.2">
      <c r="A100" s="53" t="s">
        <v>845</v>
      </c>
      <c r="B100" s="53"/>
    </row>
    <row r="101" spans="1:2" ht="17" x14ac:dyDescent="0.2">
      <c r="A101" s="43" t="s">
        <v>771</v>
      </c>
      <c r="B101" s="43" t="s">
        <v>761</v>
      </c>
    </row>
    <row r="102" spans="1:2" ht="17" x14ac:dyDescent="0.2">
      <c r="A102" s="41" t="s">
        <v>25</v>
      </c>
      <c r="B102" s="42" t="s">
        <v>846</v>
      </c>
    </row>
    <row r="103" spans="1:2" ht="17" x14ac:dyDescent="0.2">
      <c r="A103" s="41" t="s">
        <v>65</v>
      </c>
      <c r="B103" s="42" t="s">
        <v>847</v>
      </c>
    </row>
    <row r="105" spans="1:2" x14ac:dyDescent="0.2">
      <c r="A105" s="53" t="s">
        <v>848</v>
      </c>
      <c r="B105" s="53"/>
    </row>
    <row r="106" spans="1:2" ht="17" x14ac:dyDescent="0.2">
      <c r="A106" s="43" t="s">
        <v>771</v>
      </c>
      <c r="B106" s="43" t="s">
        <v>761</v>
      </c>
    </row>
    <row r="107" spans="1:2" ht="17" x14ac:dyDescent="0.2">
      <c r="A107" s="41" t="s">
        <v>106</v>
      </c>
      <c r="B107" s="42" t="s">
        <v>772</v>
      </c>
    </row>
    <row r="108" spans="1:2" ht="17" x14ac:dyDescent="0.2">
      <c r="A108" s="41" t="s">
        <v>107</v>
      </c>
      <c r="B108" s="42" t="s">
        <v>864</v>
      </c>
    </row>
    <row r="109" spans="1:2" ht="34" x14ac:dyDescent="0.2">
      <c r="A109" s="41" t="s">
        <v>135</v>
      </c>
      <c r="B109" s="42" t="s">
        <v>865</v>
      </c>
    </row>
    <row r="110" spans="1:2" ht="34" x14ac:dyDescent="0.2">
      <c r="A110" s="41" t="s">
        <v>773</v>
      </c>
      <c r="B110" s="42" t="s">
        <v>868</v>
      </c>
    </row>
    <row r="111" spans="1:2" ht="17" x14ac:dyDescent="0.2">
      <c r="A111" s="41" t="s">
        <v>108</v>
      </c>
      <c r="B111" s="42" t="s">
        <v>774</v>
      </c>
    </row>
    <row r="112" spans="1:2" ht="68" x14ac:dyDescent="0.2">
      <c r="A112" s="41" t="s">
        <v>483</v>
      </c>
      <c r="B112" s="42" t="s">
        <v>869</v>
      </c>
    </row>
    <row r="113" spans="1:4" ht="34" x14ac:dyDescent="0.2">
      <c r="A113" s="41" t="s">
        <v>109</v>
      </c>
      <c r="B113" s="42" t="s">
        <v>872</v>
      </c>
    </row>
    <row r="114" spans="1:4" ht="17" x14ac:dyDescent="0.2">
      <c r="A114" s="41" t="s">
        <v>721</v>
      </c>
      <c r="B114" s="42" t="s">
        <v>876</v>
      </c>
      <c r="D114" s="42"/>
    </row>
    <row r="115" spans="1:4" ht="34" x14ac:dyDescent="0.2">
      <c r="A115" s="41" t="s">
        <v>111</v>
      </c>
      <c r="B115" s="42" t="s">
        <v>877</v>
      </c>
      <c r="D115" s="42"/>
    </row>
    <row r="116" spans="1:4" ht="17" x14ac:dyDescent="0.2">
      <c r="A116" s="41" t="s">
        <v>112</v>
      </c>
      <c r="B116" s="42" t="s">
        <v>849</v>
      </c>
      <c r="C116" s="5"/>
    </row>
    <row r="117" spans="1:4" ht="17" x14ac:dyDescent="0.2">
      <c r="A117" s="5" t="s">
        <v>114</v>
      </c>
      <c r="B117" s="42" t="s">
        <v>776</v>
      </c>
      <c r="C117" s="5"/>
    </row>
    <row r="118" spans="1:4" ht="17" x14ac:dyDescent="0.2">
      <c r="A118" s="5" t="s">
        <v>115</v>
      </c>
      <c r="B118" s="42" t="s">
        <v>777</v>
      </c>
      <c r="C118" s="5"/>
    </row>
    <row r="119" spans="1:4" ht="17" x14ac:dyDescent="0.2">
      <c r="A119" s="5" t="s">
        <v>116</v>
      </c>
      <c r="B119" s="42" t="s">
        <v>779</v>
      </c>
      <c r="C119" s="5"/>
    </row>
    <row r="120" spans="1:4" x14ac:dyDescent="0.2">
      <c r="A120" s="5" t="s">
        <v>117</v>
      </c>
      <c r="B120" s="41" t="s">
        <v>780</v>
      </c>
      <c r="C120" s="5"/>
    </row>
    <row r="121" spans="1:4" x14ac:dyDescent="0.2">
      <c r="A121" s="5" t="s">
        <v>118</v>
      </c>
      <c r="B121" s="41" t="s">
        <v>781</v>
      </c>
      <c r="C121" s="5"/>
    </row>
    <row r="122" spans="1:4" x14ac:dyDescent="0.2">
      <c r="A122" s="5" t="s">
        <v>119</v>
      </c>
      <c r="B122" s="41" t="s">
        <v>782</v>
      </c>
      <c r="C122" s="5"/>
    </row>
    <row r="123" spans="1:4" x14ac:dyDescent="0.2">
      <c r="A123" s="5" t="s">
        <v>120</v>
      </c>
      <c r="B123" s="41" t="s">
        <v>783</v>
      </c>
      <c r="C123" s="5"/>
    </row>
    <row r="124" spans="1:4" ht="17" x14ac:dyDescent="0.2">
      <c r="A124" s="6" t="s">
        <v>121</v>
      </c>
      <c r="B124" s="41" t="s">
        <v>784</v>
      </c>
      <c r="C124" s="5"/>
    </row>
    <row r="125" spans="1:4" ht="17" x14ac:dyDescent="0.2">
      <c r="A125" s="5" t="s">
        <v>122</v>
      </c>
      <c r="B125" s="42" t="s">
        <v>785</v>
      </c>
      <c r="C125" s="5"/>
    </row>
    <row r="126" spans="1:4" x14ac:dyDescent="0.2">
      <c r="A126" s="5" t="s">
        <v>123</v>
      </c>
      <c r="B126" s="41" t="s">
        <v>786</v>
      </c>
      <c r="C126" s="5"/>
    </row>
    <row r="127" spans="1:4" ht="17" x14ac:dyDescent="0.2">
      <c r="A127" s="5" t="s">
        <v>124</v>
      </c>
      <c r="B127" s="42" t="s">
        <v>787</v>
      </c>
      <c r="C127" s="5"/>
    </row>
    <row r="128" spans="1:4" ht="17" x14ac:dyDescent="0.2">
      <c r="A128" s="5" t="s">
        <v>125</v>
      </c>
      <c r="B128" s="42" t="s">
        <v>789</v>
      </c>
      <c r="C128" s="5"/>
    </row>
    <row r="129" spans="1:4" ht="17" x14ac:dyDescent="0.2">
      <c r="A129" s="5" t="s">
        <v>126</v>
      </c>
      <c r="B129" s="42" t="s">
        <v>790</v>
      </c>
      <c r="C129" s="5"/>
    </row>
    <row r="130" spans="1:4" ht="17" x14ac:dyDescent="0.2">
      <c r="A130" s="5" t="s">
        <v>127</v>
      </c>
      <c r="B130" s="42" t="s">
        <v>791</v>
      </c>
      <c r="C130" s="5"/>
    </row>
    <row r="131" spans="1:4" ht="17" x14ac:dyDescent="0.2">
      <c r="A131" s="5" t="s">
        <v>128</v>
      </c>
      <c r="B131" s="42" t="s">
        <v>792</v>
      </c>
      <c r="C131" s="5"/>
    </row>
    <row r="132" spans="1:4" ht="17" x14ac:dyDescent="0.2">
      <c r="A132" s="5" t="s">
        <v>129</v>
      </c>
      <c r="B132" s="42" t="s">
        <v>850</v>
      </c>
      <c r="C132" s="5"/>
      <c r="D132" s="42"/>
    </row>
    <row r="133" spans="1:4" x14ac:dyDescent="0.2">
      <c r="A133" s="5" t="s">
        <v>130</v>
      </c>
      <c r="B133" s="5" t="s">
        <v>127</v>
      </c>
      <c r="C133" s="5"/>
      <c r="D133" s="42"/>
    </row>
    <row r="134" spans="1:4" x14ac:dyDescent="0.2">
      <c r="A134" s="5" t="s">
        <v>131</v>
      </c>
      <c r="B134" s="5" t="s">
        <v>128</v>
      </c>
      <c r="C134" s="5"/>
    </row>
    <row r="135" spans="1:4" ht="17" x14ac:dyDescent="0.2">
      <c r="A135" s="5" t="s">
        <v>132</v>
      </c>
      <c r="B135" s="42" t="s">
        <v>795</v>
      </c>
      <c r="C135" s="5"/>
    </row>
    <row r="136" spans="1:4" ht="17" x14ac:dyDescent="0.2">
      <c r="A136" s="5" t="s">
        <v>133</v>
      </c>
      <c r="B136" s="42" t="s">
        <v>796</v>
      </c>
      <c r="C136" s="5"/>
      <c r="D136" s="42"/>
    </row>
    <row r="137" spans="1:4" ht="17" x14ac:dyDescent="0.2">
      <c r="A137" s="5" t="s">
        <v>502</v>
      </c>
      <c r="B137" s="42" t="s">
        <v>870</v>
      </c>
      <c r="C137" s="5"/>
      <c r="D137" s="42"/>
    </row>
    <row r="138" spans="1:4" x14ac:dyDescent="0.2">
      <c r="A138" s="41" t="s">
        <v>809</v>
      </c>
      <c r="B138" s="41" t="s">
        <v>810</v>
      </c>
      <c r="C138" s="5"/>
      <c r="D138" s="42"/>
    </row>
    <row r="139" spans="1:4" x14ac:dyDescent="0.2">
      <c r="A139" s="44" t="s">
        <v>474</v>
      </c>
      <c r="B139" s="41" t="s">
        <v>811</v>
      </c>
      <c r="C139" s="5"/>
      <c r="D139" s="42"/>
    </row>
    <row r="140" spans="1:4" x14ac:dyDescent="0.2">
      <c r="A140" s="44" t="s">
        <v>475</v>
      </c>
      <c r="B140" s="41" t="s">
        <v>812</v>
      </c>
      <c r="D140" s="42"/>
    </row>
    <row r="141" spans="1:4" x14ac:dyDescent="0.2">
      <c r="A141" s="44" t="s">
        <v>476</v>
      </c>
      <c r="B141" s="41" t="s">
        <v>813</v>
      </c>
      <c r="D141" s="42"/>
    </row>
    <row r="142" spans="1:4" x14ac:dyDescent="0.2">
      <c r="A142" s="44" t="s">
        <v>477</v>
      </c>
      <c r="B142" s="41" t="s">
        <v>814</v>
      </c>
      <c r="D142" s="42"/>
    </row>
    <row r="143" spans="1:4" x14ac:dyDescent="0.2">
      <c r="A143" s="44" t="s">
        <v>478</v>
      </c>
      <c r="B143" s="41" t="s">
        <v>815</v>
      </c>
      <c r="D143" s="42"/>
    </row>
    <row r="144" spans="1:4" x14ac:dyDescent="0.2">
      <c r="A144" s="44" t="s">
        <v>479</v>
      </c>
      <c r="B144" s="41" t="s">
        <v>816</v>
      </c>
      <c r="D144" s="42"/>
    </row>
    <row r="145" spans="1:3" x14ac:dyDescent="0.2">
      <c r="A145" s="44" t="s">
        <v>817</v>
      </c>
      <c r="B145" s="41" t="s">
        <v>818</v>
      </c>
    </row>
    <row r="146" spans="1:3" x14ac:dyDescent="0.2">
      <c r="A146" s="44" t="s">
        <v>480</v>
      </c>
      <c r="B146" s="41" t="s">
        <v>819</v>
      </c>
      <c r="C146" s="44"/>
    </row>
    <row r="147" spans="1:3" x14ac:dyDescent="0.2">
      <c r="A147" s="41" t="s">
        <v>885</v>
      </c>
      <c r="B147" s="41" t="s">
        <v>886</v>
      </c>
      <c r="C147" s="44"/>
    </row>
    <row r="148" spans="1:3" ht="170" x14ac:dyDescent="0.2">
      <c r="A148" s="41" t="s">
        <v>481</v>
      </c>
      <c r="B148" s="42" t="s">
        <v>871</v>
      </c>
      <c r="C148" s="44"/>
    </row>
    <row r="149" spans="1:3" ht="34" x14ac:dyDescent="0.2">
      <c r="A149" s="44" t="s">
        <v>827</v>
      </c>
      <c r="B149" s="42" t="s">
        <v>828</v>
      </c>
      <c r="C149" s="55" t="s">
        <v>801</v>
      </c>
    </row>
    <row r="150" spans="1:3" ht="34" x14ac:dyDescent="0.2">
      <c r="A150" s="44" t="s">
        <v>829</v>
      </c>
      <c r="B150" s="42" t="s">
        <v>887</v>
      </c>
      <c r="C150" s="55"/>
    </row>
    <row r="151" spans="1:3" ht="68" x14ac:dyDescent="0.2">
      <c r="A151" s="44" t="s">
        <v>830</v>
      </c>
      <c r="B151" s="42" t="s">
        <v>831</v>
      </c>
      <c r="C151" s="55"/>
    </row>
    <row r="152" spans="1:3" ht="17" x14ac:dyDescent="0.2">
      <c r="A152" s="44" t="s">
        <v>834</v>
      </c>
      <c r="B152" s="42" t="s">
        <v>833</v>
      </c>
      <c r="C152" s="55"/>
    </row>
    <row r="153" spans="1:3" ht="17" x14ac:dyDescent="0.2">
      <c r="A153" s="44" t="s">
        <v>832</v>
      </c>
      <c r="B153" s="42" t="s">
        <v>835</v>
      </c>
      <c r="C153" s="55"/>
    </row>
    <row r="154" spans="1:3" ht="17" x14ac:dyDescent="0.2">
      <c r="A154" s="44" t="s">
        <v>836</v>
      </c>
      <c r="B154" s="42" t="s">
        <v>837</v>
      </c>
      <c r="C154" s="55"/>
    </row>
    <row r="155" spans="1:3" ht="17" x14ac:dyDescent="0.2">
      <c r="A155" s="36" t="s">
        <v>681</v>
      </c>
      <c r="B155" s="42" t="s">
        <v>851</v>
      </c>
    </row>
    <row r="156" spans="1:3" ht="17" x14ac:dyDescent="0.2">
      <c r="A156" s="36" t="s">
        <v>682</v>
      </c>
      <c r="B156" s="42" t="s">
        <v>852</v>
      </c>
    </row>
    <row r="157" spans="1:3" ht="17" x14ac:dyDescent="0.2">
      <c r="A157" s="36" t="s">
        <v>683</v>
      </c>
      <c r="B157" s="42" t="s">
        <v>853</v>
      </c>
    </row>
    <row r="158" spans="1:3" ht="17" x14ac:dyDescent="0.2">
      <c r="A158" s="35" t="s">
        <v>685</v>
      </c>
      <c r="B158" s="42" t="s">
        <v>854</v>
      </c>
    </row>
    <row r="159" spans="1:3" ht="17" x14ac:dyDescent="0.2">
      <c r="A159" s="35" t="s">
        <v>684</v>
      </c>
      <c r="B159" s="42" t="s">
        <v>855</v>
      </c>
    </row>
    <row r="160" spans="1:3" ht="17" x14ac:dyDescent="0.2">
      <c r="A160" s="35" t="s">
        <v>686</v>
      </c>
      <c r="B160" s="42" t="s">
        <v>856</v>
      </c>
    </row>
    <row r="161" spans="1:3" ht="17" x14ac:dyDescent="0.2">
      <c r="A161" s="35" t="s">
        <v>857</v>
      </c>
      <c r="B161" s="42" t="s">
        <v>821</v>
      </c>
      <c r="C161" s="56" t="s">
        <v>801</v>
      </c>
    </row>
    <row r="162" spans="1:3" ht="17" x14ac:dyDescent="0.2">
      <c r="A162" s="41" t="s">
        <v>802</v>
      </c>
      <c r="B162" s="42" t="s">
        <v>803</v>
      </c>
      <c r="C162" s="56"/>
    </row>
    <row r="163" spans="1:3" ht="17" x14ac:dyDescent="0.2">
      <c r="A163" s="41" t="s">
        <v>804</v>
      </c>
      <c r="B163" s="42" t="s">
        <v>805</v>
      </c>
      <c r="C163" s="56"/>
    </row>
    <row r="164" spans="1:3" x14ac:dyDescent="0.2">
      <c r="A164" s="35"/>
    </row>
    <row r="165" spans="1:3" x14ac:dyDescent="0.2">
      <c r="A165" s="35"/>
    </row>
    <row r="166" spans="1:3" x14ac:dyDescent="0.2">
      <c r="A166" s="35"/>
    </row>
    <row r="167" spans="1:3" x14ac:dyDescent="0.2">
      <c r="A167" s="35"/>
    </row>
  </sheetData>
  <mergeCells count="11">
    <mergeCell ref="C161:C163"/>
    <mergeCell ref="A66:B66"/>
    <mergeCell ref="C81:C86"/>
    <mergeCell ref="A88:B88"/>
    <mergeCell ref="A100:B100"/>
    <mergeCell ref="A105:B105"/>
    <mergeCell ref="A1:B1"/>
    <mergeCell ref="A2:B2"/>
    <mergeCell ref="A12:B12"/>
    <mergeCell ref="C49:C51"/>
    <mergeCell ref="C149:C1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4D4ED-4FE1-2049-9A27-2457632D4E3D}">
  <dimension ref="A1:AL71"/>
  <sheetViews>
    <sheetView workbookViewId="0">
      <selection activeCell="B44" sqref="B44"/>
    </sheetView>
  </sheetViews>
  <sheetFormatPr baseColWidth="10" defaultRowHeight="16" x14ac:dyDescent="0.2"/>
  <cols>
    <col min="1" max="1" width="16.33203125" customWidth="1"/>
    <col min="3" max="3" width="19.1640625" customWidth="1"/>
    <col min="4" max="4" width="18.33203125" customWidth="1"/>
  </cols>
  <sheetData>
    <row r="1" spans="1:38" ht="17" customHeight="1" x14ac:dyDescent="0.2">
      <c r="A1" t="s">
        <v>134</v>
      </c>
      <c r="B1" t="s">
        <v>135</v>
      </c>
      <c r="C1" t="s">
        <v>136</v>
      </c>
      <c r="D1" t="s">
        <v>137</v>
      </c>
      <c r="E1" t="s">
        <v>138</v>
      </c>
      <c r="F1" t="s">
        <v>139</v>
      </c>
      <c r="G1" t="s">
        <v>140</v>
      </c>
      <c r="H1" t="s">
        <v>141</v>
      </c>
      <c r="I1" t="s">
        <v>142</v>
      </c>
      <c r="J1" t="s">
        <v>143</v>
      </c>
      <c r="K1" t="s">
        <v>144</v>
      </c>
      <c r="L1" t="s">
        <v>145</v>
      </c>
      <c r="M1" t="s">
        <v>146</v>
      </c>
      <c r="N1" t="s">
        <v>147</v>
      </c>
      <c r="O1" t="s">
        <v>148</v>
      </c>
      <c r="P1" t="s">
        <v>149</v>
      </c>
      <c r="Q1" t="s">
        <v>150</v>
      </c>
      <c r="R1" t="s">
        <v>151</v>
      </c>
      <c r="S1" t="s">
        <v>152</v>
      </c>
      <c r="T1" t="s">
        <v>153</v>
      </c>
      <c r="U1" t="s">
        <v>154</v>
      </c>
      <c r="V1" t="s">
        <v>155</v>
      </c>
      <c r="W1" t="s">
        <v>156</v>
      </c>
      <c r="X1" t="s">
        <v>157</v>
      </c>
      <c r="Y1" t="s">
        <v>158</v>
      </c>
      <c r="Z1" t="s">
        <v>159</v>
      </c>
      <c r="AA1" t="s">
        <v>160</v>
      </c>
      <c r="AB1" t="s">
        <v>161</v>
      </c>
      <c r="AC1" t="s">
        <v>162</v>
      </c>
      <c r="AD1" t="s">
        <v>163</v>
      </c>
      <c r="AE1" t="s">
        <v>164</v>
      </c>
      <c r="AF1" t="s">
        <v>165</v>
      </c>
      <c r="AG1" t="s">
        <v>166</v>
      </c>
      <c r="AH1" t="s">
        <v>167</v>
      </c>
      <c r="AI1" t="s">
        <v>168</v>
      </c>
      <c r="AJ1" t="s">
        <v>169</v>
      </c>
      <c r="AK1" t="s">
        <v>170</v>
      </c>
      <c r="AL1" t="s">
        <v>171</v>
      </c>
    </row>
    <row r="2" spans="1:38" x14ac:dyDescent="0.2">
      <c r="A2">
        <v>3117291</v>
      </c>
      <c r="B2" t="s">
        <v>172</v>
      </c>
      <c r="C2" t="s">
        <v>185</v>
      </c>
      <c r="D2" t="s">
        <v>186</v>
      </c>
      <c r="E2" t="s">
        <v>187</v>
      </c>
      <c r="F2">
        <v>23</v>
      </c>
      <c r="G2" t="s">
        <v>180</v>
      </c>
      <c r="H2" t="s">
        <v>176</v>
      </c>
      <c r="I2" t="s">
        <v>188</v>
      </c>
      <c r="J2" t="s">
        <v>175</v>
      </c>
      <c r="K2">
        <v>4</v>
      </c>
      <c r="L2" t="s">
        <v>189</v>
      </c>
      <c r="M2" t="s">
        <v>176</v>
      </c>
      <c r="P2" t="s">
        <v>176</v>
      </c>
      <c r="R2" t="s">
        <v>175</v>
      </c>
      <c r="S2" t="s">
        <v>172</v>
      </c>
      <c r="T2" t="s">
        <v>176</v>
      </c>
      <c r="U2" t="s">
        <v>176</v>
      </c>
      <c r="V2" t="s">
        <v>176</v>
      </c>
      <c r="W2" t="s">
        <v>176</v>
      </c>
      <c r="X2" t="s">
        <v>176</v>
      </c>
      <c r="Y2" t="s">
        <v>176</v>
      </c>
      <c r="Z2" t="s">
        <v>176</v>
      </c>
      <c r="AA2" t="s">
        <v>177</v>
      </c>
      <c r="AC2" t="s">
        <v>64</v>
      </c>
      <c r="AD2" t="s">
        <v>1</v>
      </c>
      <c r="AE2" t="s">
        <v>1</v>
      </c>
      <c r="AF2" t="s">
        <v>1</v>
      </c>
      <c r="AG2" t="s">
        <v>1</v>
      </c>
      <c r="AH2" t="s">
        <v>3</v>
      </c>
      <c r="AI2" t="s">
        <v>64</v>
      </c>
      <c r="AJ2" t="s">
        <v>175</v>
      </c>
      <c r="AK2" t="s">
        <v>64</v>
      </c>
      <c r="AL2" t="s">
        <v>64</v>
      </c>
    </row>
    <row r="3" spans="1:38" x14ac:dyDescent="0.2">
      <c r="A3">
        <v>3117292</v>
      </c>
      <c r="B3" t="s">
        <v>172</v>
      </c>
      <c r="C3" t="s">
        <v>185</v>
      </c>
      <c r="D3" t="s">
        <v>186</v>
      </c>
      <c r="E3" t="s">
        <v>190</v>
      </c>
      <c r="F3">
        <v>23</v>
      </c>
      <c r="G3" t="s">
        <v>180</v>
      </c>
      <c r="H3" t="s">
        <v>176</v>
      </c>
      <c r="I3" t="s">
        <v>179</v>
      </c>
      <c r="J3" t="s">
        <v>175</v>
      </c>
      <c r="K3">
        <v>5</v>
      </c>
      <c r="L3" t="s">
        <v>191</v>
      </c>
      <c r="M3" t="s">
        <v>177</v>
      </c>
      <c r="N3">
        <v>1</v>
      </c>
      <c r="O3" t="s">
        <v>192</v>
      </c>
      <c r="P3" t="s">
        <v>176</v>
      </c>
      <c r="R3" t="s">
        <v>175</v>
      </c>
      <c r="S3" t="s">
        <v>172</v>
      </c>
      <c r="T3" t="s">
        <v>176</v>
      </c>
      <c r="U3" t="s">
        <v>176</v>
      </c>
      <c r="V3" t="s">
        <v>176</v>
      </c>
      <c r="W3" t="s">
        <v>176</v>
      </c>
      <c r="X3" t="s">
        <v>176</v>
      </c>
      <c r="Y3" t="s">
        <v>176</v>
      </c>
      <c r="Z3" t="s">
        <v>176</v>
      </c>
      <c r="AA3" t="s">
        <v>177</v>
      </c>
      <c r="AC3" t="s">
        <v>64</v>
      </c>
      <c r="AD3" t="s">
        <v>64</v>
      </c>
      <c r="AE3" t="s">
        <v>64</v>
      </c>
      <c r="AF3" t="s">
        <v>64</v>
      </c>
      <c r="AG3" t="s">
        <v>64</v>
      </c>
      <c r="AH3" t="s">
        <v>64</v>
      </c>
      <c r="AI3" t="s">
        <v>64</v>
      </c>
      <c r="AJ3" t="s">
        <v>175</v>
      </c>
      <c r="AK3" t="s">
        <v>64</v>
      </c>
      <c r="AL3" t="s">
        <v>64</v>
      </c>
    </row>
    <row r="4" spans="1:38" x14ac:dyDescent="0.2">
      <c r="A4">
        <v>3117293</v>
      </c>
      <c r="B4" t="s">
        <v>172</v>
      </c>
      <c r="C4" t="s">
        <v>185</v>
      </c>
      <c r="D4" t="s">
        <v>193</v>
      </c>
      <c r="E4" t="s">
        <v>194</v>
      </c>
      <c r="F4">
        <v>23</v>
      </c>
      <c r="G4" t="s">
        <v>184</v>
      </c>
      <c r="H4" t="s">
        <v>176</v>
      </c>
      <c r="I4" t="s">
        <v>179</v>
      </c>
      <c r="J4" t="s">
        <v>175</v>
      </c>
      <c r="K4">
        <v>4</v>
      </c>
      <c r="L4" t="s">
        <v>189</v>
      </c>
      <c r="M4" t="s">
        <v>176</v>
      </c>
      <c r="P4" t="s">
        <v>176</v>
      </c>
      <c r="R4" t="s">
        <v>175</v>
      </c>
      <c r="S4" t="s">
        <v>172</v>
      </c>
      <c r="T4" t="s">
        <v>176</v>
      </c>
      <c r="U4" t="s">
        <v>176</v>
      </c>
      <c r="V4" t="s">
        <v>176</v>
      </c>
      <c r="W4" t="s">
        <v>176</v>
      </c>
      <c r="X4" t="s">
        <v>176</v>
      </c>
      <c r="Y4" t="s">
        <v>176</v>
      </c>
      <c r="Z4" t="s">
        <v>176</v>
      </c>
      <c r="AA4" t="s">
        <v>177</v>
      </c>
      <c r="AC4" t="s">
        <v>64</v>
      </c>
      <c r="AD4" t="s">
        <v>3</v>
      </c>
      <c r="AE4" t="s">
        <v>1</v>
      </c>
      <c r="AF4" t="s">
        <v>3</v>
      </c>
      <c r="AG4" t="s">
        <v>64</v>
      </c>
      <c r="AH4" t="s">
        <v>1</v>
      </c>
      <c r="AI4" t="s">
        <v>1</v>
      </c>
      <c r="AJ4" t="s">
        <v>175</v>
      </c>
      <c r="AK4" t="s">
        <v>2</v>
      </c>
      <c r="AL4" t="s">
        <v>1</v>
      </c>
    </row>
    <row r="5" spans="1:38" x14ac:dyDescent="0.2">
      <c r="A5">
        <v>3117294</v>
      </c>
      <c r="B5" t="s">
        <v>172</v>
      </c>
      <c r="C5" t="s">
        <v>185</v>
      </c>
      <c r="D5" t="s">
        <v>186</v>
      </c>
      <c r="E5" t="s">
        <v>195</v>
      </c>
      <c r="F5">
        <v>21</v>
      </c>
      <c r="G5" t="s">
        <v>180</v>
      </c>
      <c r="H5" t="s">
        <v>176</v>
      </c>
      <c r="I5" t="s">
        <v>179</v>
      </c>
      <c r="J5" t="s">
        <v>175</v>
      </c>
      <c r="K5">
        <v>5</v>
      </c>
      <c r="L5" t="s">
        <v>189</v>
      </c>
      <c r="M5" t="s">
        <v>177</v>
      </c>
      <c r="N5">
        <v>3</v>
      </c>
      <c r="O5" t="s">
        <v>351</v>
      </c>
      <c r="P5" t="s">
        <v>176</v>
      </c>
      <c r="R5" t="s">
        <v>175</v>
      </c>
      <c r="S5" t="s">
        <v>172</v>
      </c>
      <c r="T5" t="s">
        <v>176</v>
      </c>
      <c r="U5" t="s">
        <v>176</v>
      </c>
      <c r="V5" t="s">
        <v>176</v>
      </c>
      <c r="W5" t="s">
        <v>176</v>
      </c>
      <c r="X5" t="s">
        <v>176</v>
      </c>
      <c r="Y5" t="s">
        <v>176</v>
      </c>
      <c r="Z5" t="s">
        <v>176</v>
      </c>
      <c r="AA5" t="s">
        <v>177</v>
      </c>
      <c r="AC5" t="s">
        <v>1</v>
      </c>
      <c r="AD5" t="s">
        <v>3</v>
      </c>
      <c r="AE5" t="s">
        <v>64</v>
      </c>
      <c r="AF5" t="s">
        <v>2</v>
      </c>
      <c r="AG5" t="s">
        <v>3</v>
      </c>
      <c r="AH5" t="s">
        <v>3</v>
      </c>
      <c r="AI5" t="s">
        <v>2</v>
      </c>
      <c r="AJ5" t="s">
        <v>175</v>
      </c>
      <c r="AK5" t="s">
        <v>2</v>
      </c>
      <c r="AL5" t="s">
        <v>64</v>
      </c>
    </row>
    <row r="6" spans="1:38" x14ac:dyDescent="0.2">
      <c r="A6">
        <v>3117295</v>
      </c>
      <c r="B6" t="s">
        <v>172</v>
      </c>
      <c r="C6" t="s">
        <v>185</v>
      </c>
      <c r="D6" t="s">
        <v>193</v>
      </c>
      <c r="E6" t="s">
        <v>196</v>
      </c>
      <c r="F6">
        <v>22</v>
      </c>
      <c r="G6" t="s">
        <v>180</v>
      </c>
      <c r="H6" t="s">
        <v>176</v>
      </c>
      <c r="I6" t="s">
        <v>179</v>
      </c>
      <c r="J6" t="s">
        <v>175</v>
      </c>
      <c r="K6">
        <v>3</v>
      </c>
      <c r="L6" t="s">
        <v>197</v>
      </c>
      <c r="M6" t="s">
        <v>177</v>
      </c>
      <c r="N6">
        <v>2</v>
      </c>
      <c r="O6" t="s">
        <v>198</v>
      </c>
      <c r="P6" t="s">
        <v>176</v>
      </c>
      <c r="R6" t="s">
        <v>175</v>
      </c>
      <c r="S6" t="s">
        <v>172</v>
      </c>
      <c r="T6" t="s">
        <v>176</v>
      </c>
      <c r="U6" t="s">
        <v>176</v>
      </c>
      <c r="V6" t="s">
        <v>176</v>
      </c>
      <c r="W6" t="s">
        <v>176</v>
      </c>
      <c r="X6" t="s">
        <v>176</v>
      </c>
      <c r="Y6" t="s">
        <v>176</v>
      </c>
      <c r="Z6" t="s">
        <v>176</v>
      </c>
      <c r="AA6" t="s">
        <v>177</v>
      </c>
      <c r="AC6" t="s">
        <v>1</v>
      </c>
      <c r="AD6" t="s">
        <v>64</v>
      </c>
      <c r="AE6" t="s">
        <v>1</v>
      </c>
      <c r="AF6" t="s">
        <v>1</v>
      </c>
      <c r="AG6" t="s">
        <v>1</v>
      </c>
      <c r="AH6" t="s">
        <v>2</v>
      </c>
      <c r="AI6" t="s">
        <v>3</v>
      </c>
      <c r="AJ6" t="s">
        <v>175</v>
      </c>
      <c r="AK6" t="s">
        <v>64</v>
      </c>
      <c r="AL6" t="s">
        <v>64</v>
      </c>
    </row>
    <row r="7" spans="1:38" x14ac:dyDescent="0.2">
      <c r="A7">
        <v>3117296</v>
      </c>
      <c r="B7" t="s">
        <v>172</v>
      </c>
      <c r="C7" t="s">
        <v>185</v>
      </c>
      <c r="D7" t="s">
        <v>199</v>
      </c>
      <c r="E7" t="s">
        <v>200</v>
      </c>
      <c r="F7">
        <v>23</v>
      </c>
      <c r="G7" t="s">
        <v>180</v>
      </c>
      <c r="H7" t="s">
        <v>176</v>
      </c>
      <c r="I7" t="s">
        <v>179</v>
      </c>
      <c r="J7" t="s">
        <v>175</v>
      </c>
      <c r="K7">
        <v>5</v>
      </c>
      <c r="L7" t="s">
        <v>201</v>
      </c>
      <c r="M7" t="s">
        <v>177</v>
      </c>
      <c r="N7">
        <v>1</v>
      </c>
      <c r="O7" t="s">
        <v>202</v>
      </c>
      <c r="P7" t="s">
        <v>176</v>
      </c>
      <c r="R7" t="s">
        <v>175</v>
      </c>
      <c r="S7" t="s">
        <v>172</v>
      </c>
      <c r="T7" t="s">
        <v>177</v>
      </c>
      <c r="U7" t="s">
        <v>176</v>
      </c>
      <c r="V7" t="s">
        <v>176</v>
      </c>
      <c r="W7" t="s">
        <v>176</v>
      </c>
      <c r="X7" t="s">
        <v>176</v>
      </c>
      <c r="Y7" t="s">
        <v>176</v>
      </c>
      <c r="Z7" t="s">
        <v>176</v>
      </c>
      <c r="AA7" t="s">
        <v>176</v>
      </c>
      <c r="AC7" t="s">
        <v>3</v>
      </c>
      <c r="AD7" t="s">
        <v>1</v>
      </c>
      <c r="AE7" t="s">
        <v>1</v>
      </c>
      <c r="AF7" t="s">
        <v>1</v>
      </c>
      <c r="AG7" t="s">
        <v>1</v>
      </c>
      <c r="AH7" t="s">
        <v>3</v>
      </c>
      <c r="AI7" t="s">
        <v>2</v>
      </c>
      <c r="AJ7" t="s">
        <v>175</v>
      </c>
      <c r="AK7" t="s">
        <v>3</v>
      </c>
      <c r="AL7" t="s">
        <v>1</v>
      </c>
    </row>
    <row r="8" spans="1:38" x14ac:dyDescent="0.2">
      <c r="A8">
        <v>3117297</v>
      </c>
      <c r="B8" t="s">
        <v>172</v>
      </c>
      <c r="C8" t="s">
        <v>185</v>
      </c>
      <c r="D8" t="s">
        <v>203</v>
      </c>
      <c r="E8" t="s">
        <v>204</v>
      </c>
      <c r="F8">
        <v>25</v>
      </c>
      <c r="G8" t="s">
        <v>178</v>
      </c>
      <c r="H8" t="s">
        <v>176</v>
      </c>
      <c r="I8" t="s">
        <v>179</v>
      </c>
      <c r="J8" t="s">
        <v>175</v>
      </c>
      <c r="K8">
        <v>7</v>
      </c>
      <c r="L8" t="s">
        <v>205</v>
      </c>
      <c r="M8" t="s">
        <v>177</v>
      </c>
      <c r="N8">
        <v>4</v>
      </c>
      <c r="O8" t="s">
        <v>206</v>
      </c>
      <c r="P8" t="s">
        <v>176</v>
      </c>
      <c r="R8" t="s">
        <v>175</v>
      </c>
      <c r="S8" t="s">
        <v>172</v>
      </c>
      <c r="T8" t="s">
        <v>176</v>
      </c>
      <c r="U8" t="s">
        <v>176</v>
      </c>
      <c r="V8" t="s">
        <v>176</v>
      </c>
      <c r="W8" t="s">
        <v>177</v>
      </c>
      <c r="X8" t="s">
        <v>177</v>
      </c>
      <c r="Y8" t="s">
        <v>176</v>
      </c>
      <c r="Z8" t="s">
        <v>176</v>
      </c>
      <c r="AA8" t="s">
        <v>176</v>
      </c>
      <c r="AC8" t="s">
        <v>1</v>
      </c>
      <c r="AD8" t="s">
        <v>1</v>
      </c>
      <c r="AE8" t="s">
        <v>1</v>
      </c>
      <c r="AF8" t="s">
        <v>64</v>
      </c>
      <c r="AG8" t="s">
        <v>64</v>
      </c>
      <c r="AH8" t="s">
        <v>64</v>
      </c>
      <c r="AI8" t="s">
        <v>3</v>
      </c>
      <c r="AJ8" t="s">
        <v>175</v>
      </c>
      <c r="AK8" t="s">
        <v>1</v>
      </c>
      <c r="AL8" t="s">
        <v>1</v>
      </c>
    </row>
    <row r="9" spans="1:38" x14ac:dyDescent="0.2">
      <c r="A9">
        <v>3117298</v>
      </c>
      <c r="B9" t="s">
        <v>172</v>
      </c>
      <c r="C9" t="s">
        <v>185</v>
      </c>
      <c r="D9" t="s">
        <v>186</v>
      </c>
      <c r="E9" t="s">
        <v>207</v>
      </c>
      <c r="F9">
        <v>23</v>
      </c>
      <c r="G9" t="s">
        <v>180</v>
      </c>
      <c r="H9" t="s">
        <v>176</v>
      </c>
      <c r="I9" t="s">
        <v>181</v>
      </c>
      <c r="J9" t="s">
        <v>175</v>
      </c>
      <c r="K9">
        <v>5</v>
      </c>
      <c r="L9" t="s">
        <v>352</v>
      </c>
      <c r="M9" t="s">
        <v>176</v>
      </c>
      <c r="P9" t="s">
        <v>176</v>
      </c>
      <c r="R9" t="s">
        <v>175</v>
      </c>
      <c r="S9" t="s">
        <v>172</v>
      </c>
      <c r="T9" t="s">
        <v>176</v>
      </c>
      <c r="U9" t="s">
        <v>176</v>
      </c>
      <c r="V9" t="s">
        <v>176</v>
      </c>
      <c r="W9" t="s">
        <v>176</v>
      </c>
      <c r="X9" t="s">
        <v>176</v>
      </c>
      <c r="Y9" t="s">
        <v>176</v>
      </c>
      <c r="Z9" t="s">
        <v>176</v>
      </c>
      <c r="AA9" t="s">
        <v>177</v>
      </c>
      <c r="AC9" t="s">
        <v>64</v>
      </c>
      <c r="AD9" t="s">
        <v>64</v>
      </c>
      <c r="AE9" t="s">
        <v>1</v>
      </c>
      <c r="AF9" t="s">
        <v>64</v>
      </c>
      <c r="AG9" t="s">
        <v>64</v>
      </c>
      <c r="AH9" t="s">
        <v>64</v>
      </c>
      <c r="AI9" t="s">
        <v>1</v>
      </c>
      <c r="AJ9" t="s">
        <v>175</v>
      </c>
      <c r="AK9" t="s">
        <v>64</v>
      </c>
      <c r="AL9" t="s">
        <v>64</v>
      </c>
    </row>
    <row r="10" spans="1:38" x14ac:dyDescent="0.2">
      <c r="A10">
        <v>3117299</v>
      </c>
      <c r="B10" t="s">
        <v>172</v>
      </c>
      <c r="C10" t="s">
        <v>185</v>
      </c>
      <c r="D10" t="s">
        <v>199</v>
      </c>
      <c r="E10" t="s">
        <v>208</v>
      </c>
      <c r="F10">
        <v>22</v>
      </c>
      <c r="G10" t="s">
        <v>180</v>
      </c>
      <c r="H10" t="s">
        <v>176</v>
      </c>
      <c r="I10" t="s">
        <v>188</v>
      </c>
      <c r="J10" t="s">
        <v>175</v>
      </c>
      <c r="K10">
        <v>5</v>
      </c>
      <c r="L10" t="s">
        <v>209</v>
      </c>
      <c r="M10" t="s">
        <v>176</v>
      </c>
      <c r="P10" t="s">
        <v>176</v>
      </c>
      <c r="R10" t="s">
        <v>175</v>
      </c>
      <c r="S10" t="s">
        <v>172</v>
      </c>
      <c r="T10" t="s">
        <v>176</v>
      </c>
      <c r="U10" t="s">
        <v>176</v>
      </c>
      <c r="V10" t="s">
        <v>176</v>
      </c>
      <c r="W10" t="s">
        <v>176</v>
      </c>
      <c r="X10" t="s">
        <v>176</v>
      </c>
      <c r="Y10" t="s">
        <v>176</v>
      </c>
      <c r="Z10" t="s">
        <v>176</v>
      </c>
      <c r="AA10" t="s">
        <v>177</v>
      </c>
      <c r="AC10" t="s">
        <v>64</v>
      </c>
      <c r="AD10" t="s">
        <v>3</v>
      </c>
      <c r="AE10" t="s">
        <v>1</v>
      </c>
      <c r="AF10" t="s">
        <v>3</v>
      </c>
      <c r="AG10" t="s">
        <v>1</v>
      </c>
      <c r="AH10" t="s">
        <v>64</v>
      </c>
      <c r="AI10" t="s">
        <v>1</v>
      </c>
      <c r="AJ10" t="s">
        <v>175</v>
      </c>
      <c r="AK10" t="s">
        <v>3</v>
      </c>
      <c r="AL10" t="s">
        <v>1</v>
      </c>
    </row>
    <row r="11" spans="1:38" x14ac:dyDescent="0.2">
      <c r="A11">
        <v>3117300</v>
      </c>
      <c r="B11" t="s">
        <v>172</v>
      </c>
      <c r="C11" t="s">
        <v>185</v>
      </c>
      <c r="D11" t="s">
        <v>203</v>
      </c>
      <c r="E11" t="s">
        <v>210</v>
      </c>
      <c r="F11">
        <v>26</v>
      </c>
      <c r="G11" t="s">
        <v>180</v>
      </c>
      <c r="H11" t="s">
        <v>176</v>
      </c>
      <c r="I11" t="s">
        <v>188</v>
      </c>
      <c r="J11" t="s">
        <v>175</v>
      </c>
      <c r="K11">
        <v>5</v>
      </c>
      <c r="L11" t="s">
        <v>211</v>
      </c>
      <c r="M11" t="s">
        <v>177</v>
      </c>
      <c r="N11">
        <v>5</v>
      </c>
      <c r="O11" t="s">
        <v>212</v>
      </c>
      <c r="P11" t="s">
        <v>176</v>
      </c>
      <c r="R11" t="s">
        <v>175</v>
      </c>
      <c r="S11" t="s">
        <v>172</v>
      </c>
      <c r="T11" t="s">
        <v>176</v>
      </c>
      <c r="U11" t="s">
        <v>176</v>
      </c>
      <c r="V11" t="s">
        <v>176</v>
      </c>
      <c r="W11" t="s">
        <v>176</v>
      </c>
      <c r="X11" t="s">
        <v>176</v>
      </c>
      <c r="Y11" t="s">
        <v>176</v>
      </c>
      <c r="Z11" t="s">
        <v>176</v>
      </c>
      <c r="AA11" t="s">
        <v>177</v>
      </c>
      <c r="AC11" t="s">
        <v>64</v>
      </c>
      <c r="AD11" t="s">
        <v>64</v>
      </c>
      <c r="AE11" t="s">
        <v>1</v>
      </c>
      <c r="AF11" t="s">
        <v>1</v>
      </c>
      <c r="AG11" t="s">
        <v>64</v>
      </c>
      <c r="AH11" t="s">
        <v>1</v>
      </c>
      <c r="AI11" t="s">
        <v>1</v>
      </c>
      <c r="AJ11" t="s">
        <v>175</v>
      </c>
      <c r="AK11" t="s">
        <v>1</v>
      </c>
      <c r="AL11" t="s">
        <v>64</v>
      </c>
    </row>
    <row r="12" spans="1:38" x14ac:dyDescent="0.2">
      <c r="A12">
        <v>3117301</v>
      </c>
      <c r="B12" t="s">
        <v>172</v>
      </c>
      <c r="C12" t="s">
        <v>185</v>
      </c>
      <c r="D12" t="s">
        <v>199</v>
      </c>
      <c r="E12" t="s">
        <v>213</v>
      </c>
      <c r="F12">
        <v>24</v>
      </c>
      <c r="G12" t="s">
        <v>178</v>
      </c>
      <c r="H12" t="s">
        <v>176</v>
      </c>
      <c r="I12" t="s">
        <v>181</v>
      </c>
      <c r="J12" t="s">
        <v>175</v>
      </c>
      <c r="K12">
        <v>6</v>
      </c>
      <c r="L12" t="s">
        <v>189</v>
      </c>
      <c r="M12" t="s">
        <v>176</v>
      </c>
      <c r="P12" t="s">
        <v>176</v>
      </c>
      <c r="R12" t="s">
        <v>175</v>
      </c>
      <c r="S12" t="s">
        <v>172</v>
      </c>
      <c r="T12" t="s">
        <v>176</v>
      </c>
      <c r="U12" t="s">
        <v>177</v>
      </c>
      <c r="V12" t="s">
        <v>177</v>
      </c>
      <c r="W12" t="s">
        <v>176</v>
      </c>
      <c r="X12" t="s">
        <v>176</v>
      </c>
      <c r="Y12" t="s">
        <v>176</v>
      </c>
      <c r="Z12" t="s">
        <v>176</v>
      </c>
      <c r="AA12" t="s">
        <v>176</v>
      </c>
      <c r="AC12" t="s">
        <v>64</v>
      </c>
      <c r="AD12" t="s">
        <v>1</v>
      </c>
      <c r="AE12" t="s">
        <v>64</v>
      </c>
      <c r="AF12" t="s">
        <v>1</v>
      </c>
      <c r="AG12" t="s">
        <v>64</v>
      </c>
      <c r="AH12" t="s">
        <v>64</v>
      </c>
      <c r="AI12" t="s">
        <v>1</v>
      </c>
      <c r="AJ12" t="s">
        <v>175</v>
      </c>
      <c r="AK12" t="s">
        <v>64</v>
      </c>
      <c r="AL12" t="s">
        <v>64</v>
      </c>
    </row>
    <row r="13" spans="1:38" x14ac:dyDescent="0.2">
      <c r="A13">
        <v>3117302</v>
      </c>
      <c r="B13" t="s">
        <v>172</v>
      </c>
      <c r="C13" t="s">
        <v>185</v>
      </c>
      <c r="D13" t="s">
        <v>186</v>
      </c>
      <c r="E13" t="s">
        <v>214</v>
      </c>
      <c r="F13">
        <v>23</v>
      </c>
      <c r="G13" t="s">
        <v>180</v>
      </c>
      <c r="H13" t="s">
        <v>176</v>
      </c>
      <c r="I13" t="s">
        <v>179</v>
      </c>
      <c r="J13" t="s">
        <v>175</v>
      </c>
      <c r="K13">
        <v>5</v>
      </c>
      <c r="L13" t="s">
        <v>215</v>
      </c>
      <c r="M13" t="s">
        <v>177</v>
      </c>
      <c r="N13">
        <v>1</v>
      </c>
      <c r="O13" t="s">
        <v>216</v>
      </c>
      <c r="P13" t="s">
        <v>176</v>
      </c>
      <c r="R13" t="s">
        <v>175</v>
      </c>
      <c r="S13" t="s">
        <v>172</v>
      </c>
      <c r="T13" t="s">
        <v>176</v>
      </c>
      <c r="U13" t="s">
        <v>176</v>
      </c>
      <c r="V13" t="s">
        <v>176</v>
      </c>
      <c r="W13" t="s">
        <v>176</v>
      </c>
      <c r="X13" t="s">
        <v>176</v>
      </c>
      <c r="Y13" t="s">
        <v>176</v>
      </c>
      <c r="Z13" t="s">
        <v>176</v>
      </c>
      <c r="AA13" t="s">
        <v>177</v>
      </c>
      <c r="AC13" t="s">
        <v>64</v>
      </c>
      <c r="AD13" t="s">
        <v>1</v>
      </c>
      <c r="AE13" t="s">
        <v>1</v>
      </c>
      <c r="AF13" t="s">
        <v>3</v>
      </c>
      <c r="AG13" t="s">
        <v>1</v>
      </c>
      <c r="AH13" t="s">
        <v>2</v>
      </c>
      <c r="AI13" t="s">
        <v>3</v>
      </c>
      <c r="AJ13" t="s">
        <v>175</v>
      </c>
      <c r="AK13" t="s">
        <v>1</v>
      </c>
      <c r="AL13" t="s">
        <v>1</v>
      </c>
    </row>
    <row r="14" spans="1:38" x14ac:dyDescent="0.2">
      <c r="A14">
        <v>3117303</v>
      </c>
      <c r="B14" t="s">
        <v>172</v>
      </c>
      <c r="C14" t="s">
        <v>185</v>
      </c>
      <c r="D14" t="s">
        <v>186</v>
      </c>
      <c r="E14" t="s">
        <v>217</v>
      </c>
      <c r="F14">
        <v>23</v>
      </c>
      <c r="G14" t="s">
        <v>180</v>
      </c>
      <c r="H14" t="s">
        <v>176</v>
      </c>
      <c r="I14" t="s">
        <v>182</v>
      </c>
      <c r="J14" t="s">
        <v>175</v>
      </c>
      <c r="K14">
        <v>4</v>
      </c>
      <c r="L14" t="s">
        <v>218</v>
      </c>
      <c r="M14" t="s">
        <v>176</v>
      </c>
      <c r="P14" t="s">
        <v>176</v>
      </c>
      <c r="R14" t="s">
        <v>175</v>
      </c>
      <c r="S14" t="s">
        <v>172</v>
      </c>
      <c r="T14" t="s">
        <v>176</v>
      </c>
      <c r="U14" t="s">
        <v>176</v>
      </c>
      <c r="V14" t="s">
        <v>176</v>
      </c>
      <c r="W14" t="s">
        <v>177</v>
      </c>
      <c r="X14" t="s">
        <v>176</v>
      </c>
      <c r="Y14" t="s">
        <v>176</v>
      </c>
      <c r="Z14" t="s">
        <v>176</v>
      </c>
      <c r="AA14" t="s">
        <v>176</v>
      </c>
      <c r="AC14" t="s">
        <v>64</v>
      </c>
      <c r="AD14" t="s">
        <v>64</v>
      </c>
      <c r="AE14" t="s">
        <v>64</v>
      </c>
      <c r="AF14" t="s">
        <v>1</v>
      </c>
      <c r="AG14" t="s">
        <v>64</v>
      </c>
      <c r="AH14" t="s">
        <v>64</v>
      </c>
      <c r="AI14" t="s">
        <v>1</v>
      </c>
      <c r="AJ14" t="s">
        <v>175</v>
      </c>
      <c r="AK14" t="s">
        <v>64</v>
      </c>
      <c r="AL14" t="s">
        <v>64</v>
      </c>
    </row>
    <row r="15" spans="1:38" x14ac:dyDescent="0.2">
      <c r="A15">
        <v>3117304</v>
      </c>
      <c r="B15" t="s">
        <v>172</v>
      </c>
      <c r="C15" t="s">
        <v>185</v>
      </c>
      <c r="D15" t="s">
        <v>219</v>
      </c>
      <c r="E15" t="s">
        <v>220</v>
      </c>
      <c r="F15">
        <v>24</v>
      </c>
      <c r="G15" t="s">
        <v>180</v>
      </c>
      <c r="H15" t="s">
        <v>176</v>
      </c>
      <c r="I15" t="s">
        <v>179</v>
      </c>
      <c r="J15" t="s">
        <v>175</v>
      </c>
      <c r="K15">
        <v>5</v>
      </c>
      <c r="L15" t="s">
        <v>221</v>
      </c>
      <c r="M15" t="s">
        <v>177</v>
      </c>
      <c r="N15">
        <v>9</v>
      </c>
      <c r="O15" t="s">
        <v>222</v>
      </c>
      <c r="P15" t="s">
        <v>176</v>
      </c>
      <c r="R15" t="s">
        <v>175</v>
      </c>
      <c r="S15" t="s">
        <v>172</v>
      </c>
      <c r="T15" t="s">
        <v>177</v>
      </c>
      <c r="U15" t="s">
        <v>176</v>
      </c>
      <c r="V15" t="s">
        <v>176</v>
      </c>
      <c r="W15" t="s">
        <v>176</v>
      </c>
      <c r="X15" t="s">
        <v>176</v>
      </c>
      <c r="Y15" t="s">
        <v>176</v>
      </c>
      <c r="Z15" t="s">
        <v>176</v>
      </c>
      <c r="AA15" t="s">
        <v>176</v>
      </c>
      <c r="AC15" t="s">
        <v>1</v>
      </c>
      <c r="AD15" t="s">
        <v>1</v>
      </c>
      <c r="AE15" t="s">
        <v>1</v>
      </c>
      <c r="AF15" t="s">
        <v>1</v>
      </c>
      <c r="AG15" t="s">
        <v>1</v>
      </c>
      <c r="AH15" t="s">
        <v>2</v>
      </c>
      <c r="AI15" t="s">
        <v>2</v>
      </c>
      <c r="AJ15" t="s">
        <v>175</v>
      </c>
      <c r="AK15" t="s">
        <v>3</v>
      </c>
      <c r="AL15" t="s">
        <v>1</v>
      </c>
    </row>
    <row r="16" spans="1:38" x14ac:dyDescent="0.2">
      <c r="A16">
        <v>3117305</v>
      </c>
      <c r="B16" t="s">
        <v>172</v>
      </c>
      <c r="C16" t="s">
        <v>185</v>
      </c>
      <c r="D16" t="s">
        <v>199</v>
      </c>
      <c r="E16" t="s">
        <v>223</v>
      </c>
      <c r="F16">
        <v>24</v>
      </c>
      <c r="G16" t="s">
        <v>180</v>
      </c>
      <c r="H16" t="s">
        <v>176</v>
      </c>
      <c r="I16" t="s">
        <v>179</v>
      </c>
      <c r="J16" t="s">
        <v>175</v>
      </c>
      <c r="K16">
        <v>5</v>
      </c>
      <c r="L16" t="s">
        <v>189</v>
      </c>
      <c r="M16" t="s">
        <v>177</v>
      </c>
      <c r="N16">
        <v>2</v>
      </c>
      <c r="O16" t="s">
        <v>224</v>
      </c>
      <c r="P16" t="s">
        <v>176</v>
      </c>
      <c r="R16" t="s">
        <v>175</v>
      </c>
      <c r="S16" t="s">
        <v>172</v>
      </c>
      <c r="T16" t="s">
        <v>176</v>
      </c>
      <c r="U16" t="s">
        <v>176</v>
      </c>
      <c r="V16" t="s">
        <v>176</v>
      </c>
      <c r="W16" t="s">
        <v>176</v>
      </c>
      <c r="X16" t="s">
        <v>176</v>
      </c>
      <c r="Y16" t="s">
        <v>176</v>
      </c>
      <c r="Z16" t="s">
        <v>176</v>
      </c>
      <c r="AA16" t="s">
        <v>177</v>
      </c>
      <c r="AC16" t="s">
        <v>64</v>
      </c>
      <c r="AD16" t="s">
        <v>1</v>
      </c>
      <c r="AE16" t="s">
        <v>1</v>
      </c>
      <c r="AF16" t="s">
        <v>64</v>
      </c>
      <c r="AG16" t="s">
        <v>1</v>
      </c>
      <c r="AH16" t="s">
        <v>2</v>
      </c>
      <c r="AI16" t="s">
        <v>2</v>
      </c>
      <c r="AJ16" t="s">
        <v>175</v>
      </c>
      <c r="AK16" t="s">
        <v>3</v>
      </c>
      <c r="AL16" t="s">
        <v>3</v>
      </c>
    </row>
    <row r="17" spans="1:38" x14ac:dyDescent="0.2">
      <c r="A17">
        <v>3117306</v>
      </c>
      <c r="B17" t="s">
        <v>172</v>
      </c>
      <c r="C17" t="s">
        <v>185</v>
      </c>
      <c r="D17" t="s">
        <v>186</v>
      </c>
      <c r="E17" t="s">
        <v>225</v>
      </c>
      <c r="F17">
        <v>22</v>
      </c>
      <c r="G17" t="s">
        <v>178</v>
      </c>
      <c r="H17" t="s">
        <v>176</v>
      </c>
      <c r="I17" t="s">
        <v>181</v>
      </c>
      <c r="J17" t="s">
        <v>175</v>
      </c>
      <c r="K17">
        <v>3</v>
      </c>
      <c r="L17" t="s">
        <v>226</v>
      </c>
      <c r="M17" t="s">
        <v>177</v>
      </c>
      <c r="N17">
        <v>2</v>
      </c>
      <c r="O17" t="s">
        <v>227</v>
      </c>
      <c r="P17" t="s">
        <v>176</v>
      </c>
      <c r="R17" t="s">
        <v>175</v>
      </c>
      <c r="S17" t="s">
        <v>172</v>
      </c>
      <c r="T17" t="s">
        <v>176</v>
      </c>
      <c r="U17" t="s">
        <v>176</v>
      </c>
      <c r="V17" t="s">
        <v>176</v>
      </c>
      <c r="W17" t="s">
        <v>177</v>
      </c>
      <c r="X17" t="s">
        <v>176</v>
      </c>
      <c r="Y17" t="s">
        <v>176</v>
      </c>
      <c r="Z17" t="s">
        <v>176</v>
      </c>
      <c r="AA17" t="s">
        <v>176</v>
      </c>
      <c r="AC17" t="s">
        <v>64</v>
      </c>
      <c r="AD17" t="s">
        <v>1</v>
      </c>
      <c r="AE17" t="s">
        <v>3</v>
      </c>
      <c r="AF17" t="s">
        <v>1</v>
      </c>
      <c r="AG17" t="s">
        <v>1</v>
      </c>
      <c r="AH17" t="s">
        <v>3</v>
      </c>
      <c r="AI17" t="s">
        <v>3</v>
      </c>
      <c r="AJ17" t="s">
        <v>175</v>
      </c>
      <c r="AK17" t="s">
        <v>3</v>
      </c>
      <c r="AL17" t="s">
        <v>3</v>
      </c>
    </row>
    <row r="18" spans="1:38" x14ac:dyDescent="0.2">
      <c r="A18">
        <v>3117307</v>
      </c>
      <c r="B18" t="s">
        <v>172</v>
      </c>
      <c r="C18" t="s">
        <v>185</v>
      </c>
      <c r="D18" t="s">
        <v>228</v>
      </c>
      <c r="E18" t="s">
        <v>229</v>
      </c>
      <c r="F18">
        <v>23</v>
      </c>
      <c r="G18" t="s">
        <v>180</v>
      </c>
      <c r="H18" t="s">
        <v>176</v>
      </c>
      <c r="I18" t="s">
        <v>179</v>
      </c>
      <c r="J18" t="s">
        <v>175</v>
      </c>
      <c r="K18">
        <v>4</v>
      </c>
      <c r="L18" t="s">
        <v>230</v>
      </c>
      <c r="M18" t="s">
        <v>177</v>
      </c>
      <c r="N18">
        <v>1</v>
      </c>
      <c r="O18" t="s">
        <v>231</v>
      </c>
      <c r="P18" t="s">
        <v>176</v>
      </c>
      <c r="R18" t="s">
        <v>175</v>
      </c>
      <c r="S18" t="s">
        <v>172</v>
      </c>
      <c r="T18" t="s">
        <v>176</v>
      </c>
      <c r="U18" t="s">
        <v>176</v>
      </c>
      <c r="V18" t="s">
        <v>176</v>
      </c>
      <c r="W18" t="s">
        <v>176</v>
      </c>
      <c r="X18" t="s">
        <v>176</v>
      </c>
      <c r="Y18" t="s">
        <v>176</v>
      </c>
      <c r="Z18" t="s">
        <v>176</v>
      </c>
      <c r="AA18" t="s">
        <v>177</v>
      </c>
      <c r="AC18" t="s">
        <v>64</v>
      </c>
      <c r="AD18" t="s">
        <v>64</v>
      </c>
      <c r="AE18" t="s">
        <v>64</v>
      </c>
      <c r="AF18" t="s">
        <v>64</v>
      </c>
      <c r="AG18" t="s">
        <v>64</v>
      </c>
      <c r="AH18" t="s">
        <v>64</v>
      </c>
      <c r="AI18" t="s">
        <v>64</v>
      </c>
      <c r="AJ18" t="s">
        <v>175</v>
      </c>
      <c r="AK18" t="s">
        <v>64</v>
      </c>
      <c r="AL18" t="s">
        <v>64</v>
      </c>
    </row>
    <row r="19" spans="1:38" x14ac:dyDescent="0.2">
      <c r="A19">
        <v>3117308</v>
      </c>
      <c r="B19" t="s">
        <v>172</v>
      </c>
      <c r="C19" t="s">
        <v>185</v>
      </c>
      <c r="D19" t="s">
        <v>232</v>
      </c>
      <c r="E19" t="s">
        <v>233</v>
      </c>
      <c r="F19">
        <v>23</v>
      </c>
      <c r="G19" t="s">
        <v>178</v>
      </c>
      <c r="H19" t="s">
        <v>176</v>
      </c>
      <c r="I19" t="s">
        <v>179</v>
      </c>
      <c r="J19" t="s">
        <v>175</v>
      </c>
      <c r="K19">
        <v>5</v>
      </c>
      <c r="L19" t="s">
        <v>234</v>
      </c>
      <c r="M19" t="s">
        <v>177</v>
      </c>
      <c r="N19">
        <v>2</v>
      </c>
      <c r="O19" t="s">
        <v>235</v>
      </c>
      <c r="P19" t="s">
        <v>176</v>
      </c>
      <c r="R19" t="s">
        <v>175</v>
      </c>
      <c r="S19" t="s">
        <v>172</v>
      </c>
      <c r="T19" t="s">
        <v>176</v>
      </c>
      <c r="U19" t="s">
        <v>176</v>
      </c>
      <c r="V19" t="s">
        <v>176</v>
      </c>
      <c r="W19" t="s">
        <v>176</v>
      </c>
      <c r="X19" t="s">
        <v>176</v>
      </c>
      <c r="Y19" t="s">
        <v>176</v>
      </c>
      <c r="Z19" t="s">
        <v>176</v>
      </c>
      <c r="AA19" t="s">
        <v>177</v>
      </c>
      <c r="AC19" t="s">
        <v>64</v>
      </c>
      <c r="AD19" t="s">
        <v>64</v>
      </c>
      <c r="AE19" t="s">
        <v>64</v>
      </c>
      <c r="AF19" t="s">
        <v>64</v>
      </c>
      <c r="AG19" t="s">
        <v>64</v>
      </c>
      <c r="AH19" t="s">
        <v>64</v>
      </c>
      <c r="AI19" t="s">
        <v>64</v>
      </c>
      <c r="AJ19" t="s">
        <v>175</v>
      </c>
      <c r="AK19" t="s">
        <v>1</v>
      </c>
      <c r="AL19" t="s">
        <v>64</v>
      </c>
    </row>
    <row r="20" spans="1:38" x14ac:dyDescent="0.2">
      <c r="A20">
        <v>3117309</v>
      </c>
      <c r="B20" t="s">
        <v>172</v>
      </c>
      <c r="C20" t="s">
        <v>185</v>
      </c>
      <c r="D20" t="s">
        <v>203</v>
      </c>
      <c r="E20" t="s">
        <v>236</v>
      </c>
      <c r="F20">
        <v>22</v>
      </c>
      <c r="G20" t="s">
        <v>180</v>
      </c>
      <c r="H20" t="s">
        <v>176</v>
      </c>
      <c r="I20" t="s">
        <v>182</v>
      </c>
      <c r="J20" t="s">
        <v>175</v>
      </c>
      <c r="K20">
        <v>4</v>
      </c>
      <c r="L20" t="s">
        <v>237</v>
      </c>
      <c r="M20" t="s">
        <v>177</v>
      </c>
      <c r="N20">
        <v>1</v>
      </c>
      <c r="O20" t="s">
        <v>238</v>
      </c>
      <c r="P20" t="s">
        <v>176</v>
      </c>
      <c r="R20" t="s">
        <v>175</v>
      </c>
      <c r="S20" t="s">
        <v>172</v>
      </c>
      <c r="T20" t="s">
        <v>176</v>
      </c>
      <c r="U20" t="s">
        <v>176</v>
      </c>
      <c r="V20" t="s">
        <v>176</v>
      </c>
      <c r="W20" t="s">
        <v>176</v>
      </c>
      <c r="X20" t="s">
        <v>176</v>
      </c>
      <c r="Y20" t="s">
        <v>176</v>
      </c>
      <c r="Z20" t="s">
        <v>176</v>
      </c>
      <c r="AA20" t="s">
        <v>177</v>
      </c>
      <c r="AC20" t="s">
        <v>64</v>
      </c>
      <c r="AD20" t="s">
        <v>1</v>
      </c>
      <c r="AE20" t="s">
        <v>64</v>
      </c>
      <c r="AF20" t="s">
        <v>1</v>
      </c>
      <c r="AG20" t="s">
        <v>64</v>
      </c>
      <c r="AH20" t="s">
        <v>1</v>
      </c>
      <c r="AI20" t="s">
        <v>1</v>
      </c>
      <c r="AJ20" t="s">
        <v>175</v>
      </c>
      <c r="AK20" t="s">
        <v>1</v>
      </c>
      <c r="AL20" t="s">
        <v>1</v>
      </c>
    </row>
    <row r="21" spans="1:38" x14ac:dyDescent="0.2">
      <c r="A21">
        <v>3117310</v>
      </c>
      <c r="B21" t="s">
        <v>172</v>
      </c>
      <c r="C21" t="s">
        <v>185</v>
      </c>
      <c r="D21" t="s">
        <v>173</v>
      </c>
      <c r="E21" t="s">
        <v>174</v>
      </c>
      <c r="J21" t="s">
        <v>175</v>
      </c>
      <c r="R21" t="s">
        <v>175</v>
      </c>
      <c r="S21" t="s">
        <v>172</v>
      </c>
      <c r="T21" t="s">
        <v>176</v>
      </c>
      <c r="U21" t="s">
        <v>176</v>
      </c>
      <c r="V21" t="s">
        <v>176</v>
      </c>
      <c r="W21" t="s">
        <v>176</v>
      </c>
      <c r="X21" t="s">
        <v>176</v>
      </c>
      <c r="Y21" t="s">
        <v>176</v>
      </c>
      <c r="Z21" t="s">
        <v>176</v>
      </c>
      <c r="AA21" t="s">
        <v>176</v>
      </c>
      <c r="AJ21" t="s">
        <v>175</v>
      </c>
    </row>
    <row r="22" spans="1:38" x14ac:dyDescent="0.2">
      <c r="A22">
        <v>3117311</v>
      </c>
      <c r="B22" t="s">
        <v>172</v>
      </c>
      <c r="C22" t="s">
        <v>185</v>
      </c>
      <c r="D22" t="s">
        <v>228</v>
      </c>
      <c r="E22" t="s">
        <v>239</v>
      </c>
      <c r="G22" t="s">
        <v>180</v>
      </c>
      <c r="H22" t="s">
        <v>176</v>
      </c>
      <c r="I22" t="s">
        <v>179</v>
      </c>
      <c r="J22" t="s">
        <v>175</v>
      </c>
      <c r="K22">
        <v>5</v>
      </c>
      <c r="L22" t="s">
        <v>240</v>
      </c>
      <c r="M22" t="s">
        <v>177</v>
      </c>
      <c r="N22">
        <v>3</v>
      </c>
      <c r="O22" t="s">
        <v>241</v>
      </c>
      <c r="P22" t="s">
        <v>176</v>
      </c>
      <c r="R22" t="s">
        <v>175</v>
      </c>
      <c r="S22" t="s">
        <v>172</v>
      </c>
      <c r="T22" t="s">
        <v>176</v>
      </c>
      <c r="U22" t="s">
        <v>176</v>
      </c>
      <c r="V22" t="s">
        <v>176</v>
      </c>
      <c r="W22" t="s">
        <v>176</v>
      </c>
      <c r="X22" t="s">
        <v>176</v>
      </c>
      <c r="Y22" t="s">
        <v>176</v>
      </c>
      <c r="Z22" t="s">
        <v>176</v>
      </c>
      <c r="AA22" t="s">
        <v>177</v>
      </c>
      <c r="AC22" t="s">
        <v>64</v>
      </c>
      <c r="AD22" t="s">
        <v>1</v>
      </c>
      <c r="AE22" t="s">
        <v>1</v>
      </c>
      <c r="AF22" t="s">
        <v>1</v>
      </c>
      <c r="AG22" t="s">
        <v>1</v>
      </c>
      <c r="AH22" t="s">
        <v>3</v>
      </c>
      <c r="AI22" t="s">
        <v>3</v>
      </c>
      <c r="AJ22" t="s">
        <v>175</v>
      </c>
      <c r="AK22" t="s">
        <v>1</v>
      </c>
      <c r="AL22" t="s">
        <v>1</v>
      </c>
    </row>
    <row r="23" spans="1:38" x14ac:dyDescent="0.2">
      <c r="A23">
        <v>3117312</v>
      </c>
      <c r="B23" t="s">
        <v>172</v>
      </c>
      <c r="C23" t="s">
        <v>185</v>
      </c>
      <c r="D23" t="s">
        <v>186</v>
      </c>
      <c r="E23" t="s">
        <v>242</v>
      </c>
      <c r="F23">
        <v>27</v>
      </c>
      <c r="G23" t="s">
        <v>180</v>
      </c>
      <c r="H23" t="s">
        <v>176</v>
      </c>
      <c r="I23" t="s">
        <v>181</v>
      </c>
      <c r="J23" t="s">
        <v>175</v>
      </c>
      <c r="K23">
        <v>8</v>
      </c>
      <c r="L23" t="s">
        <v>243</v>
      </c>
      <c r="M23" t="s">
        <v>177</v>
      </c>
      <c r="N23">
        <v>7</v>
      </c>
      <c r="O23" t="s">
        <v>244</v>
      </c>
      <c r="P23" t="s">
        <v>176</v>
      </c>
      <c r="R23" t="s">
        <v>175</v>
      </c>
      <c r="S23" t="s">
        <v>172</v>
      </c>
      <c r="T23" t="s">
        <v>176</v>
      </c>
      <c r="U23" t="s">
        <v>176</v>
      </c>
      <c r="V23" t="s">
        <v>176</v>
      </c>
      <c r="W23" t="s">
        <v>176</v>
      </c>
      <c r="X23" t="s">
        <v>176</v>
      </c>
      <c r="Y23" t="s">
        <v>176</v>
      </c>
      <c r="Z23" t="s">
        <v>176</v>
      </c>
      <c r="AA23" t="s">
        <v>177</v>
      </c>
      <c r="AC23" t="s">
        <v>64</v>
      </c>
      <c r="AD23" t="s">
        <v>3</v>
      </c>
      <c r="AE23" t="s">
        <v>3</v>
      </c>
      <c r="AF23" t="s">
        <v>2</v>
      </c>
      <c r="AG23" t="s">
        <v>3</v>
      </c>
      <c r="AH23" t="s">
        <v>1</v>
      </c>
      <c r="AI23" t="s">
        <v>3</v>
      </c>
      <c r="AJ23" t="s">
        <v>175</v>
      </c>
      <c r="AK23" t="s">
        <v>1</v>
      </c>
      <c r="AL23" t="s">
        <v>64</v>
      </c>
    </row>
    <row r="24" spans="1:38" x14ac:dyDescent="0.2">
      <c r="A24">
        <v>3117313</v>
      </c>
      <c r="B24" t="s">
        <v>172</v>
      </c>
      <c r="C24" t="s">
        <v>185</v>
      </c>
      <c r="D24" t="s">
        <v>199</v>
      </c>
      <c r="E24" t="s">
        <v>245</v>
      </c>
      <c r="F24">
        <v>22</v>
      </c>
      <c r="G24" t="s">
        <v>180</v>
      </c>
      <c r="H24" t="s">
        <v>176</v>
      </c>
      <c r="I24" t="s">
        <v>181</v>
      </c>
      <c r="J24" t="s">
        <v>175</v>
      </c>
      <c r="K24">
        <v>3</v>
      </c>
      <c r="L24" t="s">
        <v>246</v>
      </c>
      <c r="M24" t="s">
        <v>177</v>
      </c>
      <c r="N24">
        <v>1</v>
      </c>
      <c r="O24" t="s">
        <v>247</v>
      </c>
      <c r="P24" t="s">
        <v>176</v>
      </c>
      <c r="R24" t="s">
        <v>175</v>
      </c>
      <c r="S24" t="s">
        <v>172</v>
      </c>
      <c r="T24" t="s">
        <v>176</v>
      </c>
      <c r="U24" t="s">
        <v>176</v>
      </c>
      <c r="V24" t="s">
        <v>176</v>
      </c>
      <c r="W24" t="s">
        <v>176</v>
      </c>
      <c r="X24" t="s">
        <v>176</v>
      </c>
      <c r="Y24" t="s">
        <v>176</v>
      </c>
      <c r="Z24" t="s">
        <v>176</v>
      </c>
      <c r="AA24" t="s">
        <v>177</v>
      </c>
      <c r="AC24" t="s">
        <v>1</v>
      </c>
      <c r="AD24" t="s">
        <v>64</v>
      </c>
      <c r="AE24" t="s">
        <v>64</v>
      </c>
      <c r="AF24" t="s">
        <v>1</v>
      </c>
      <c r="AG24" t="s">
        <v>64</v>
      </c>
      <c r="AH24" t="s">
        <v>1</v>
      </c>
      <c r="AI24" t="s">
        <v>1</v>
      </c>
      <c r="AJ24" t="s">
        <v>175</v>
      </c>
      <c r="AK24" t="s">
        <v>64</v>
      </c>
      <c r="AL24" t="s">
        <v>64</v>
      </c>
    </row>
    <row r="25" spans="1:38" x14ac:dyDescent="0.2">
      <c r="A25">
        <v>3117314</v>
      </c>
      <c r="B25" t="s">
        <v>172</v>
      </c>
      <c r="C25" t="s">
        <v>185</v>
      </c>
      <c r="D25" t="s">
        <v>228</v>
      </c>
      <c r="E25" t="s">
        <v>248</v>
      </c>
      <c r="F25">
        <v>21</v>
      </c>
      <c r="G25" t="s">
        <v>180</v>
      </c>
      <c r="H25" t="s">
        <v>176</v>
      </c>
      <c r="I25" t="s">
        <v>188</v>
      </c>
      <c r="J25" t="s">
        <v>175</v>
      </c>
      <c r="K25">
        <v>3</v>
      </c>
      <c r="L25" t="s">
        <v>189</v>
      </c>
      <c r="M25" t="s">
        <v>176</v>
      </c>
      <c r="P25" t="s">
        <v>176</v>
      </c>
      <c r="R25" t="s">
        <v>175</v>
      </c>
      <c r="S25" t="s">
        <v>172</v>
      </c>
      <c r="T25" t="s">
        <v>176</v>
      </c>
      <c r="U25" t="s">
        <v>176</v>
      </c>
      <c r="V25" t="s">
        <v>176</v>
      </c>
      <c r="W25" t="s">
        <v>176</v>
      </c>
      <c r="X25" t="s">
        <v>176</v>
      </c>
      <c r="Y25" t="s">
        <v>176</v>
      </c>
      <c r="Z25" t="s">
        <v>176</v>
      </c>
      <c r="AA25" t="s">
        <v>177</v>
      </c>
      <c r="AC25" t="s">
        <v>64</v>
      </c>
      <c r="AD25" t="s">
        <v>64</v>
      </c>
      <c r="AE25" t="s">
        <v>64</v>
      </c>
      <c r="AF25" t="s">
        <v>64</v>
      </c>
      <c r="AG25" t="s">
        <v>64</v>
      </c>
      <c r="AH25" t="s">
        <v>64</v>
      </c>
      <c r="AI25" t="s">
        <v>64</v>
      </c>
      <c r="AJ25" t="s">
        <v>175</v>
      </c>
      <c r="AK25" t="s">
        <v>64</v>
      </c>
      <c r="AL25" t="s">
        <v>64</v>
      </c>
    </row>
    <row r="26" spans="1:38" x14ac:dyDescent="0.2">
      <c r="A26">
        <v>3117315</v>
      </c>
      <c r="B26" t="s">
        <v>172</v>
      </c>
      <c r="C26" t="s">
        <v>185</v>
      </c>
      <c r="D26" t="s">
        <v>186</v>
      </c>
      <c r="E26" t="s">
        <v>249</v>
      </c>
      <c r="F26">
        <v>23</v>
      </c>
      <c r="G26" t="s">
        <v>180</v>
      </c>
      <c r="H26" t="s">
        <v>176</v>
      </c>
      <c r="I26" t="s">
        <v>179</v>
      </c>
      <c r="J26" t="s">
        <v>175</v>
      </c>
      <c r="K26">
        <v>5</v>
      </c>
      <c r="L26" t="s">
        <v>250</v>
      </c>
      <c r="M26" t="s">
        <v>176</v>
      </c>
      <c r="P26" t="s">
        <v>176</v>
      </c>
      <c r="R26" t="s">
        <v>175</v>
      </c>
      <c r="S26" t="s">
        <v>172</v>
      </c>
      <c r="T26" t="s">
        <v>176</v>
      </c>
      <c r="U26" t="s">
        <v>176</v>
      </c>
      <c r="V26" t="s">
        <v>176</v>
      </c>
      <c r="W26" t="s">
        <v>176</v>
      </c>
      <c r="X26" t="s">
        <v>176</v>
      </c>
      <c r="Y26" t="s">
        <v>176</v>
      </c>
      <c r="Z26" t="s">
        <v>176</v>
      </c>
      <c r="AA26" t="s">
        <v>177</v>
      </c>
      <c r="AC26" t="s">
        <v>64</v>
      </c>
      <c r="AD26" t="s">
        <v>1</v>
      </c>
      <c r="AE26" t="s">
        <v>1</v>
      </c>
      <c r="AF26" t="s">
        <v>1</v>
      </c>
      <c r="AG26" t="s">
        <v>1</v>
      </c>
      <c r="AH26" t="s">
        <v>1</v>
      </c>
      <c r="AI26" t="s">
        <v>1</v>
      </c>
      <c r="AJ26" t="s">
        <v>175</v>
      </c>
      <c r="AK26" t="s">
        <v>1</v>
      </c>
      <c r="AL26" t="s">
        <v>1</v>
      </c>
    </row>
    <row r="27" spans="1:38" x14ac:dyDescent="0.2">
      <c r="A27">
        <v>3117316</v>
      </c>
      <c r="B27" t="s">
        <v>172</v>
      </c>
      <c r="C27" t="s">
        <v>185</v>
      </c>
      <c r="D27" t="s">
        <v>203</v>
      </c>
      <c r="E27" t="s">
        <v>251</v>
      </c>
      <c r="F27">
        <v>24</v>
      </c>
      <c r="G27" t="s">
        <v>178</v>
      </c>
      <c r="H27" t="s">
        <v>176</v>
      </c>
      <c r="I27" t="s">
        <v>252</v>
      </c>
      <c r="J27" t="s">
        <v>175</v>
      </c>
      <c r="K27">
        <v>5</v>
      </c>
      <c r="L27" t="s">
        <v>253</v>
      </c>
      <c r="M27" t="s">
        <v>177</v>
      </c>
      <c r="N27">
        <v>1</v>
      </c>
      <c r="O27" t="s">
        <v>254</v>
      </c>
      <c r="P27" t="s">
        <v>176</v>
      </c>
      <c r="R27" t="s">
        <v>175</v>
      </c>
      <c r="S27" t="s">
        <v>172</v>
      </c>
      <c r="T27" t="s">
        <v>176</v>
      </c>
      <c r="U27" t="s">
        <v>176</v>
      </c>
      <c r="V27" t="s">
        <v>176</v>
      </c>
      <c r="W27" t="s">
        <v>176</v>
      </c>
      <c r="X27" t="s">
        <v>176</v>
      </c>
      <c r="Y27" t="s">
        <v>176</v>
      </c>
      <c r="Z27" t="s">
        <v>176</v>
      </c>
      <c r="AA27" t="s">
        <v>177</v>
      </c>
      <c r="AC27" t="s">
        <v>64</v>
      </c>
      <c r="AD27" t="s">
        <v>1</v>
      </c>
      <c r="AE27" t="s">
        <v>64</v>
      </c>
      <c r="AF27" t="s">
        <v>1</v>
      </c>
      <c r="AG27" t="s">
        <v>1</v>
      </c>
      <c r="AH27" t="s">
        <v>64</v>
      </c>
      <c r="AI27" t="s">
        <v>64</v>
      </c>
      <c r="AJ27" t="s">
        <v>175</v>
      </c>
      <c r="AK27" t="s">
        <v>64</v>
      </c>
      <c r="AL27" t="s">
        <v>64</v>
      </c>
    </row>
    <row r="28" spans="1:38" x14ac:dyDescent="0.2">
      <c r="A28">
        <v>3117317</v>
      </c>
      <c r="B28" t="s">
        <v>172</v>
      </c>
      <c r="C28" t="s">
        <v>185</v>
      </c>
      <c r="D28" t="s">
        <v>203</v>
      </c>
      <c r="E28" t="s">
        <v>255</v>
      </c>
      <c r="F28">
        <v>27</v>
      </c>
      <c r="G28" t="s">
        <v>178</v>
      </c>
      <c r="H28" t="s">
        <v>176</v>
      </c>
      <c r="I28" t="s">
        <v>179</v>
      </c>
      <c r="J28" t="s">
        <v>175</v>
      </c>
      <c r="K28">
        <v>2</v>
      </c>
      <c r="L28" t="s">
        <v>256</v>
      </c>
      <c r="M28" t="s">
        <v>177</v>
      </c>
      <c r="N28">
        <v>3</v>
      </c>
      <c r="O28" t="s">
        <v>257</v>
      </c>
      <c r="P28" t="s">
        <v>176</v>
      </c>
      <c r="R28" t="s">
        <v>175</v>
      </c>
      <c r="S28" t="s">
        <v>172</v>
      </c>
      <c r="T28" t="s">
        <v>177</v>
      </c>
      <c r="U28" t="s">
        <v>176</v>
      </c>
      <c r="V28" t="s">
        <v>176</v>
      </c>
      <c r="W28" t="s">
        <v>176</v>
      </c>
      <c r="X28" t="s">
        <v>176</v>
      </c>
      <c r="Y28" t="s">
        <v>176</v>
      </c>
      <c r="Z28" t="s">
        <v>176</v>
      </c>
      <c r="AA28" t="s">
        <v>176</v>
      </c>
      <c r="AC28" t="s">
        <v>1</v>
      </c>
      <c r="AD28" t="s">
        <v>1</v>
      </c>
      <c r="AE28" t="s">
        <v>64</v>
      </c>
      <c r="AF28" t="s">
        <v>64</v>
      </c>
      <c r="AG28" t="s">
        <v>64</v>
      </c>
      <c r="AH28" t="s">
        <v>64</v>
      </c>
      <c r="AI28" t="s">
        <v>1</v>
      </c>
      <c r="AJ28" t="s">
        <v>175</v>
      </c>
      <c r="AK28" t="s">
        <v>3</v>
      </c>
      <c r="AL28" t="s">
        <v>64</v>
      </c>
    </row>
    <row r="29" spans="1:38" x14ac:dyDescent="0.2">
      <c r="A29">
        <v>3117318</v>
      </c>
      <c r="B29" t="s">
        <v>172</v>
      </c>
      <c r="C29" t="s">
        <v>185</v>
      </c>
      <c r="D29" t="s">
        <v>193</v>
      </c>
      <c r="E29" t="s">
        <v>258</v>
      </c>
      <c r="F29">
        <v>22</v>
      </c>
      <c r="G29" t="s">
        <v>178</v>
      </c>
      <c r="H29" t="s">
        <v>176</v>
      </c>
      <c r="I29" t="s">
        <v>181</v>
      </c>
      <c r="J29" t="s">
        <v>175</v>
      </c>
      <c r="K29">
        <v>5</v>
      </c>
      <c r="L29" t="s">
        <v>189</v>
      </c>
      <c r="M29" t="s">
        <v>176</v>
      </c>
      <c r="P29" t="s">
        <v>176</v>
      </c>
      <c r="R29" t="s">
        <v>175</v>
      </c>
      <c r="S29" t="s">
        <v>172</v>
      </c>
      <c r="T29" t="s">
        <v>176</v>
      </c>
      <c r="U29" t="s">
        <v>176</v>
      </c>
      <c r="V29" t="s">
        <v>176</v>
      </c>
      <c r="W29" t="s">
        <v>176</v>
      </c>
      <c r="X29" t="s">
        <v>176</v>
      </c>
      <c r="Y29" t="s">
        <v>176</v>
      </c>
      <c r="Z29" t="s">
        <v>176</v>
      </c>
      <c r="AA29" t="s">
        <v>177</v>
      </c>
      <c r="AC29" t="s">
        <v>1</v>
      </c>
      <c r="AD29" t="s">
        <v>1</v>
      </c>
      <c r="AE29" t="s">
        <v>64</v>
      </c>
      <c r="AF29" t="s">
        <v>64</v>
      </c>
      <c r="AG29" t="s">
        <v>64</v>
      </c>
      <c r="AH29" t="s">
        <v>1</v>
      </c>
      <c r="AI29" t="s">
        <v>1</v>
      </c>
      <c r="AJ29" t="s">
        <v>175</v>
      </c>
      <c r="AK29" t="s">
        <v>3</v>
      </c>
      <c r="AL29" t="s">
        <v>64</v>
      </c>
    </row>
    <row r="30" spans="1:38" x14ac:dyDescent="0.2">
      <c r="A30">
        <v>3117319</v>
      </c>
      <c r="B30" t="s">
        <v>172</v>
      </c>
      <c r="C30" t="s">
        <v>185</v>
      </c>
      <c r="D30" t="s">
        <v>228</v>
      </c>
      <c r="E30" t="s">
        <v>239</v>
      </c>
      <c r="F30">
        <v>25</v>
      </c>
      <c r="G30" t="s">
        <v>180</v>
      </c>
      <c r="H30" t="s">
        <v>176</v>
      </c>
      <c r="I30" t="s">
        <v>179</v>
      </c>
      <c r="J30" t="s">
        <v>175</v>
      </c>
      <c r="K30">
        <v>7</v>
      </c>
      <c r="L30" t="s">
        <v>259</v>
      </c>
      <c r="M30" t="s">
        <v>176</v>
      </c>
      <c r="P30" t="s">
        <v>176</v>
      </c>
      <c r="R30" t="s">
        <v>175</v>
      </c>
      <c r="S30" t="s">
        <v>172</v>
      </c>
      <c r="T30" t="s">
        <v>176</v>
      </c>
      <c r="U30" t="s">
        <v>176</v>
      </c>
      <c r="V30" t="s">
        <v>176</v>
      </c>
      <c r="W30" t="s">
        <v>176</v>
      </c>
      <c r="X30" t="s">
        <v>176</v>
      </c>
      <c r="Y30" t="s">
        <v>176</v>
      </c>
      <c r="Z30" t="s">
        <v>176</v>
      </c>
      <c r="AA30" t="s">
        <v>177</v>
      </c>
      <c r="AC30" t="s">
        <v>64</v>
      </c>
      <c r="AD30" t="s">
        <v>1</v>
      </c>
      <c r="AE30" t="s">
        <v>3</v>
      </c>
      <c r="AF30" t="s">
        <v>1</v>
      </c>
      <c r="AG30" t="s">
        <v>1</v>
      </c>
      <c r="AH30" t="s">
        <v>1</v>
      </c>
      <c r="AI30" t="s">
        <v>1</v>
      </c>
      <c r="AJ30" t="s">
        <v>175</v>
      </c>
      <c r="AK30" t="s">
        <v>64</v>
      </c>
      <c r="AL30" t="s">
        <v>64</v>
      </c>
    </row>
    <row r="31" spans="1:38" x14ac:dyDescent="0.2">
      <c r="A31">
        <v>3117320</v>
      </c>
      <c r="B31" t="s">
        <v>172</v>
      </c>
      <c r="C31" t="s">
        <v>185</v>
      </c>
      <c r="D31" t="s">
        <v>228</v>
      </c>
      <c r="E31" t="s">
        <v>260</v>
      </c>
      <c r="F31">
        <v>23</v>
      </c>
      <c r="G31" t="s">
        <v>180</v>
      </c>
      <c r="H31" t="s">
        <v>176</v>
      </c>
      <c r="I31" t="s">
        <v>188</v>
      </c>
      <c r="J31" t="s">
        <v>175</v>
      </c>
      <c r="K31">
        <v>4</v>
      </c>
      <c r="L31" t="s">
        <v>261</v>
      </c>
      <c r="M31" t="s">
        <v>177</v>
      </c>
      <c r="N31">
        <v>1</v>
      </c>
      <c r="O31" t="s">
        <v>262</v>
      </c>
      <c r="P31" t="s">
        <v>176</v>
      </c>
      <c r="R31" t="s">
        <v>175</v>
      </c>
      <c r="S31" t="s">
        <v>172</v>
      </c>
      <c r="T31" t="s">
        <v>176</v>
      </c>
      <c r="U31" t="s">
        <v>176</v>
      </c>
      <c r="V31" t="s">
        <v>176</v>
      </c>
      <c r="W31" t="s">
        <v>176</v>
      </c>
      <c r="X31" t="s">
        <v>176</v>
      </c>
      <c r="Y31" t="s">
        <v>177</v>
      </c>
      <c r="Z31" t="s">
        <v>176</v>
      </c>
      <c r="AA31" t="s">
        <v>176</v>
      </c>
      <c r="AC31" t="s">
        <v>1</v>
      </c>
      <c r="AD31" t="s">
        <v>2</v>
      </c>
      <c r="AE31" t="s">
        <v>1</v>
      </c>
      <c r="AF31" t="s">
        <v>3</v>
      </c>
      <c r="AG31" t="s">
        <v>1</v>
      </c>
      <c r="AH31" t="s">
        <v>64</v>
      </c>
      <c r="AI31" t="s">
        <v>3</v>
      </c>
      <c r="AJ31" t="s">
        <v>175</v>
      </c>
      <c r="AK31" t="s">
        <v>2</v>
      </c>
      <c r="AL31" t="s">
        <v>1</v>
      </c>
    </row>
    <row r="32" spans="1:38" x14ac:dyDescent="0.2">
      <c r="A32">
        <v>3117321</v>
      </c>
      <c r="B32" t="s">
        <v>172</v>
      </c>
      <c r="C32" t="s">
        <v>185</v>
      </c>
      <c r="D32" t="s">
        <v>199</v>
      </c>
      <c r="E32" t="s">
        <v>263</v>
      </c>
      <c r="F32">
        <v>24</v>
      </c>
      <c r="G32" t="s">
        <v>180</v>
      </c>
      <c r="H32" t="s">
        <v>177</v>
      </c>
      <c r="J32" t="s">
        <v>175</v>
      </c>
      <c r="K32">
        <v>6</v>
      </c>
      <c r="L32" t="s">
        <v>221</v>
      </c>
      <c r="M32" t="s">
        <v>176</v>
      </c>
      <c r="P32" t="s">
        <v>176</v>
      </c>
      <c r="R32" t="s">
        <v>175</v>
      </c>
      <c r="S32" t="s">
        <v>172</v>
      </c>
      <c r="T32" t="s">
        <v>177</v>
      </c>
      <c r="U32" t="s">
        <v>176</v>
      </c>
      <c r="V32" t="s">
        <v>176</v>
      </c>
      <c r="W32" t="s">
        <v>176</v>
      </c>
      <c r="X32" t="s">
        <v>176</v>
      </c>
      <c r="Y32" t="s">
        <v>176</v>
      </c>
      <c r="Z32" t="s">
        <v>176</v>
      </c>
      <c r="AA32" t="s">
        <v>176</v>
      </c>
      <c r="AC32" t="s">
        <v>3</v>
      </c>
      <c r="AD32" t="s">
        <v>3</v>
      </c>
      <c r="AE32" t="s">
        <v>1</v>
      </c>
      <c r="AF32" t="s">
        <v>3</v>
      </c>
      <c r="AG32" t="s">
        <v>1</v>
      </c>
      <c r="AH32" t="s">
        <v>1</v>
      </c>
      <c r="AI32" t="s">
        <v>3</v>
      </c>
      <c r="AJ32" t="s">
        <v>175</v>
      </c>
      <c r="AK32" t="s">
        <v>3</v>
      </c>
      <c r="AL32" t="s">
        <v>1</v>
      </c>
    </row>
    <row r="33" spans="1:38" x14ac:dyDescent="0.2">
      <c r="A33">
        <v>3117322</v>
      </c>
      <c r="B33" t="s">
        <v>172</v>
      </c>
      <c r="C33" t="s">
        <v>185</v>
      </c>
      <c r="D33" t="s">
        <v>186</v>
      </c>
      <c r="E33" t="s">
        <v>264</v>
      </c>
      <c r="F33">
        <v>26</v>
      </c>
      <c r="G33" t="s">
        <v>180</v>
      </c>
      <c r="H33" t="s">
        <v>176</v>
      </c>
      <c r="I33" t="s">
        <v>181</v>
      </c>
      <c r="J33" t="s">
        <v>175</v>
      </c>
      <c r="K33">
        <v>5</v>
      </c>
      <c r="L33" t="s">
        <v>265</v>
      </c>
      <c r="M33" t="s">
        <v>176</v>
      </c>
      <c r="P33" t="s">
        <v>176</v>
      </c>
      <c r="R33" t="s">
        <v>175</v>
      </c>
      <c r="S33" t="s">
        <v>172</v>
      </c>
      <c r="T33" t="s">
        <v>176</v>
      </c>
      <c r="U33" t="s">
        <v>176</v>
      </c>
      <c r="V33" t="s">
        <v>176</v>
      </c>
      <c r="W33" t="s">
        <v>176</v>
      </c>
      <c r="X33" t="s">
        <v>176</v>
      </c>
      <c r="Y33" t="s">
        <v>176</v>
      </c>
      <c r="Z33" t="s">
        <v>176</v>
      </c>
      <c r="AA33" t="s">
        <v>177</v>
      </c>
      <c r="AC33" t="s">
        <v>64</v>
      </c>
      <c r="AD33" t="s">
        <v>1</v>
      </c>
      <c r="AE33" t="s">
        <v>2</v>
      </c>
      <c r="AF33" t="s">
        <v>1</v>
      </c>
      <c r="AG33" t="s">
        <v>3</v>
      </c>
      <c r="AH33" t="s">
        <v>3</v>
      </c>
      <c r="AI33" t="s">
        <v>64</v>
      </c>
      <c r="AJ33" t="s">
        <v>175</v>
      </c>
      <c r="AK33" t="s">
        <v>3</v>
      </c>
      <c r="AL33" t="s">
        <v>64</v>
      </c>
    </row>
    <row r="34" spans="1:38" x14ac:dyDescent="0.2">
      <c r="A34">
        <v>3117323</v>
      </c>
      <c r="B34" t="s">
        <v>172</v>
      </c>
      <c r="C34" t="s">
        <v>185</v>
      </c>
      <c r="D34" t="s">
        <v>199</v>
      </c>
      <c r="E34" t="s">
        <v>266</v>
      </c>
      <c r="F34">
        <v>22</v>
      </c>
      <c r="G34" t="s">
        <v>178</v>
      </c>
      <c r="H34" t="s">
        <v>176</v>
      </c>
      <c r="I34" t="s">
        <v>188</v>
      </c>
      <c r="J34" t="s">
        <v>175</v>
      </c>
      <c r="K34">
        <v>5</v>
      </c>
      <c r="L34" t="s">
        <v>267</v>
      </c>
      <c r="M34" t="s">
        <v>177</v>
      </c>
      <c r="N34">
        <v>1</v>
      </c>
      <c r="O34" t="s">
        <v>268</v>
      </c>
      <c r="P34" t="s">
        <v>176</v>
      </c>
      <c r="R34" t="s">
        <v>175</v>
      </c>
      <c r="S34" t="s">
        <v>172</v>
      </c>
      <c r="T34" t="s">
        <v>176</v>
      </c>
      <c r="U34" t="s">
        <v>176</v>
      </c>
      <c r="V34" t="s">
        <v>176</v>
      </c>
      <c r="W34" t="s">
        <v>176</v>
      </c>
      <c r="X34" t="s">
        <v>176</v>
      </c>
      <c r="Y34" t="s">
        <v>176</v>
      </c>
      <c r="Z34" t="s">
        <v>176</v>
      </c>
      <c r="AA34" t="s">
        <v>177</v>
      </c>
      <c r="AC34" t="s">
        <v>64</v>
      </c>
      <c r="AD34" t="s">
        <v>64</v>
      </c>
      <c r="AE34" t="s">
        <v>64</v>
      </c>
      <c r="AF34" t="s">
        <v>64</v>
      </c>
      <c r="AG34" t="s">
        <v>64</v>
      </c>
      <c r="AH34" t="s">
        <v>64</v>
      </c>
      <c r="AI34" t="s">
        <v>64</v>
      </c>
      <c r="AJ34" t="s">
        <v>175</v>
      </c>
      <c r="AK34" t="s">
        <v>1</v>
      </c>
      <c r="AL34" t="s">
        <v>1</v>
      </c>
    </row>
    <row r="35" spans="1:38" x14ac:dyDescent="0.2">
      <c r="A35">
        <v>3117324</v>
      </c>
      <c r="B35" t="s">
        <v>172</v>
      </c>
      <c r="C35" t="s">
        <v>185</v>
      </c>
      <c r="D35" t="s">
        <v>186</v>
      </c>
      <c r="E35" t="s">
        <v>269</v>
      </c>
      <c r="F35">
        <v>22</v>
      </c>
      <c r="G35" t="s">
        <v>180</v>
      </c>
      <c r="H35" t="s">
        <v>176</v>
      </c>
      <c r="I35" t="s">
        <v>179</v>
      </c>
      <c r="J35" t="s">
        <v>175</v>
      </c>
      <c r="K35">
        <v>4</v>
      </c>
      <c r="L35" t="s">
        <v>270</v>
      </c>
      <c r="M35" t="s">
        <v>176</v>
      </c>
      <c r="P35" t="s">
        <v>176</v>
      </c>
      <c r="R35" t="s">
        <v>175</v>
      </c>
      <c r="S35" t="s">
        <v>172</v>
      </c>
      <c r="T35" t="s">
        <v>176</v>
      </c>
      <c r="U35" t="s">
        <v>176</v>
      </c>
      <c r="V35" t="s">
        <v>176</v>
      </c>
      <c r="W35" t="s">
        <v>176</v>
      </c>
      <c r="X35" t="s">
        <v>176</v>
      </c>
      <c r="Y35" t="s">
        <v>176</v>
      </c>
      <c r="Z35" t="s">
        <v>176</v>
      </c>
      <c r="AA35" t="s">
        <v>177</v>
      </c>
      <c r="AC35" t="s">
        <v>1</v>
      </c>
      <c r="AD35" t="s">
        <v>1</v>
      </c>
      <c r="AE35" t="s">
        <v>1</v>
      </c>
      <c r="AF35" t="s">
        <v>1</v>
      </c>
      <c r="AG35" t="s">
        <v>64</v>
      </c>
      <c r="AH35" t="s">
        <v>1</v>
      </c>
      <c r="AI35" t="s">
        <v>3</v>
      </c>
      <c r="AJ35" t="s">
        <v>175</v>
      </c>
      <c r="AK35" t="s">
        <v>1</v>
      </c>
      <c r="AL35" t="s">
        <v>1</v>
      </c>
    </row>
    <row r="36" spans="1:38" x14ac:dyDescent="0.2">
      <c r="A36">
        <v>3117325</v>
      </c>
      <c r="B36" t="s">
        <v>172</v>
      </c>
      <c r="C36" t="s">
        <v>185</v>
      </c>
      <c r="D36" t="s">
        <v>219</v>
      </c>
      <c r="E36" t="s">
        <v>271</v>
      </c>
      <c r="F36">
        <v>25</v>
      </c>
      <c r="G36" t="s">
        <v>180</v>
      </c>
      <c r="H36" t="s">
        <v>176</v>
      </c>
      <c r="I36" t="s">
        <v>188</v>
      </c>
      <c r="J36" t="s">
        <v>175</v>
      </c>
      <c r="K36">
        <v>5</v>
      </c>
      <c r="L36" t="s">
        <v>272</v>
      </c>
      <c r="M36" t="s">
        <v>177</v>
      </c>
      <c r="N36">
        <v>2</v>
      </c>
      <c r="O36" t="s">
        <v>273</v>
      </c>
      <c r="P36" t="s">
        <v>176</v>
      </c>
      <c r="R36" t="s">
        <v>175</v>
      </c>
      <c r="S36" t="s">
        <v>172</v>
      </c>
      <c r="T36" t="s">
        <v>176</v>
      </c>
      <c r="U36" t="s">
        <v>176</v>
      </c>
      <c r="V36" t="s">
        <v>176</v>
      </c>
      <c r="W36" t="s">
        <v>176</v>
      </c>
      <c r="X36" t="s">
        <v>176</v>
      </c>
      <c r="Y36" t="s">
        <v>176</v>
      </c>
      <c r="Z36" t="s">
        <v>176</v>
      </c>
      <c r="AA36" t="s">
        <v>177</v>
      </c>
      <c r="AC36" t="s">
        <v>64</v>
      </c>
      <c r="AD36" t="s">
        <v>64</v>
      </c>
      <c r="AE36" t="s">
        <v>64</v>
      </c>
      <c r="AF36" t="s">
        <v>64</v>
      </c>
      <c r="AG36" t="s">
        <v>64</v>
      </c>
      <c r="AH36" t="s">
        <v>1</v>
      </c>
      <c r="AI36" t="s">
        <v>1</v>
      </c>
      <c r="AJ36" t="s">
        <v>175</v>
      </c>
      <c r="AK36" t="s">
        <v>64</v>
      </c>
      <c r="AL36" t="s">
        <v>64</v>
      </c>
    </row>
    <row r="37" spans="1:38" x14ac:dyDescent="0.2">
      <c r="A37">
        <v>3117326</v>
      </c>
      <c r="B37" t="s">
        <v>172</v>
      </c>
      <c r="C37" t="s">
        <v>185</v>
      </c>
      <c r="D37" t="s">
        <v>203</v>
      </c>
      <c r="E37" t="s">
        <v>274</v>
      </c>
      <c r="F37">
        <v>24</v>
      </c>
      <c r="G37" t="s">
        <v>178</v>
      </c>
      <c r="H37" t="s">
        <v>176</v>
      </c>
      <c r="I37" t="s">
        <v>181</v>
      </c>
      <c r="J37" t="s">
        <v>175</v>
      </c>
      <c r="K37">
        <v>5</v>
      </c>
      <c r="L37" t="s">
        <v>275</v>
      </c>
      <c r="M37" t="s">
        <v>176</v>
      </c>
      <c r="P37" t="s">
        <v>176</v>
      </c>
      <c r="R37" t="s">
        <v>175</v>
      </c>
      <c r="S37" t="s">
        <v>172</v>
      </c>
      <c r="T37" t="s">
        <v>176</v>
      </c>
      <c r="U37" t="s">
        <v>176</v>
      </c>
      <c r="V37" t="s">
        <v>176</v>
      </c>
      <c r="W37" t="s">
        <v>176</v>
      </c>
      <c r="X37" t="s">
        <v>176</v>
      </c>
      <c r="Y37" t="s">
        <v>176</v>
      </c>
      <c r="Z37" t="s">
        <v>176</v>
      </c>
      <c r="AA37" t="s">
        <v>177</v>
      </c>
      <c r="AC37" t="s">
        <v>64</v>
      </c>
      <c r="AD37" t="s">
        <v>64</v>
      </c>
      <c r="AE37" t="s">
        <v>1</v>
      </c>
      <c r="AF37" t="s">
        <v>64</v>
      </c>
      <c r="AG37" t="s">
        <v>1</v>
      </c>
      <c r="AH37" t="s">
        <v>2</v>
      </c>
      <c r="AI37" t="s">
        <v>3</v>
      </c>
      <c r="AJ37" t="s">
        <v>175</v>
      </c>
      <c r="AK37" t="s">
        <v>1</v>
      </c>
      <c r="AL37" t="s">
        <v>64</v>
      </c>
    </row>
    <row r="38" spans="1:38" x14ac:dyDescent="0.2">
      <c r="A38">
        <v>3117327</v>
      </c>
      <c r="B38" t="s">
        <v>172</v>
      </c>
      <c r="C38" t="s">
        <v>185</v>
      </c>
      <c r="D38" t="s">
        <v>186</v>
      </c>
      <c r="E38" t="s">
        <v>276</v>
      </c>
      <c r="F38">
        <v>24</v>
      </c>
      <c r="G38" t="s">
        <v>180</v>
      </c>
      <c r="H38" t="s">
        <v>176</v>
      </c>
      <c r="I38" t="s">
        <v>188</v>
      </c>
      <c r="J38" t="s">
        <v>175</v>
      </c>
      <c r="K38">
        <v>4</v>
      </c>
      <c r="L38" t="s">
        <v>277</v>
      </c>
      <c r="M38" t="s">
        <v>177</v>
      </c>
      <c r="N38">
        <v>2</v>
      </c>
      <c r="O38" t="s">
        <v>278</v>
      </c>
      <c r="P38" t="s">
        <v>176</v>
      </c>
      <c r="R38" t="s">
        <v>175</v>
      </c>
      <c r="S38" t="s">
        <v>172</v>
      </c>
      <c r="T38" t="s">
        <v>176</v>
      </c>
      <c r="U38" t="s">
        <v>176</v>
      </c>
      <c r="V38" t="s">
        <v>176</v>
      </c>
      <c r="W38" t="s">
        <v>176</v>
      </c>
      <c r="X38" t="s">
        <v>176</v>
      </c>
      <c r="Y38" t="s">
        <v>176</v>
      </c>
      <c r="Z38" t="s">
        <v>176</v>
      </c>
      <c r="AA38" t="s">
        <v>177</v>
      </c>
      <c r="AC38" t="s">
        <v>64</v>
      </c>
      <c r="AD38" t="s">
        <v>64</v>
      </c>
      <c r="AE38" t="s">
        <v>64</v>
      </c>
      <c r="AF38" t="s">
        <v>64</v>
      </c>
      <c r="AG38" t="s">
        <v>64</v>
      </c>
      <c r="AH38" t="s">
        <v>64</v>
      </c>
      <c r="AI38" t="s">
        <v>64</v>
      </c>
      <c r="AJ38" t="s">
        <v>175</v>
      </c>
      <c r="AK38" t="s">
        <v>1</v>
      </c>
      <c r="AL38" t="s">
        <v>64</v>
      </c>
    </row>
    <row r="39" spans="1:38" x14ac:dyDescent="0.2">
      <c r="A39">
        <v>3117328</v>
      </c>
      <c r="B39" t="s">
        <v>172</v>
      </c>
      <c r="C39" t="s">
        <v>185</v>
      </c>
      <c r="D39" t="s">
        <v>186</v>
      </c>
      <c r="E39" t="s">
        <v>225</v>
      </c>
      <c r="F39">
        <v>22</v>
      </c>
      <c r="G39" t="s">
        <v>180</v>
      </c>
      <c r="H39" t="s">
        <v>176</v>
      </c>
      <c r="I39" t="s">
        <v>188</v>
      </c>
      <c r="J39" t="s">
        <v>175</v>
      </c>
      <c r="K39">
        <v>4</v>
      </c>
      <c r="L39" t="s">
        <v>279</v>
      </c>
      <c r="M39" t="s">
        <v>177</v>
      </c>
      <c r="N39">
        <v>2</v>
      </c>
      <c r="O39" t="s">
        <v>247</v>
      </c>
      <c r="P39" t="s">
        <v>176</v>
      </c>
      <c r="R39" t="s">
        <v>175</v>
      </c>
      <c r="S39" t="s">
        <v>172</v>
      </c>
      <c r="T39" t="s">
        <v>176</v>
      </c>
      <c r="U39" t="s">
        <v>176</v>
      </c>
      <c r="V39" t="s">
        <v>176</v>
      </c>
      <c r="W39" t="s">
        <v>176</v>
      </c>
      <c r="X39" t="s">
        <v>176</v>
      </c>
      <c r="Y39" t="s">
        <v>176</v>
      </c>
      <c r="Z39" t="s">
        <v>176</v>
      </c>
      <c r="AA39" t="s">
        <v>177</v>
      </c>
      <c r="AC39" t="s">
        <v>64</v>
      </c>
      <c r="AD39" t="s">
        <v>3</v>
      </c>
      <c r="AE39" t="s">
        <v>1</v>
      </c>
      <c r="AF39" t="s">
        <v>2</v>
      </c>
      <c r="AG39" t="s">
        <v>64</v>
      </c>
      <c r="AH39" t="s">
        <v>3</v>
      </c>
      <c r="AI39" t="s">
        <v>64</v>
      </c>
      <c r="AJ39" t="s">
        <v>175</v>
      </c>
      <c r="AK39" t="s">
        <v>1</v>
      </c>
      <c r="AL39" t="s">
        <v>64</v>
      </c>
    </row>
    <row r="40" spans="1:38" x14ac:dyDescent="0.2">
      <c r="A40">
        <v>3117329</v>
      </c>
      <c r="B40" t="s">
        <v>172</v>
      </c>
      <c r="C40" t="s">
        <v>185</v>
      </c>
      <c r="D40" t="s">
        <v>228</v>
      </c>
      <c r="E40" t="s">
        <v>280</v>
      </c>
      <c r="F40">
        <v>23</v>
      </c>
      <c r="G40" t="s">
        <v>180</v>
      </c>
      <c r="H40" t="s">
        <v>176</v>
      </c>
      <c r="I40" t="s">
        <v>179</v>
      </c>
      <c r="J40" t="s">
        <v>175</v>
      </c>
      <c r="K40">
        <v>15</v>
      </c>
      <c r="L40" t="s">
        <v>281</v>
      </c>
      <c r="M40" t="s">
        <v>177</v>
      </c>
      <c r="N40">
        <v>2</v>
      </c>
      <c r="O40" t="s">
        <v>282</v>
      </c>
      <c r="P40" t="s">
        <v>176</v>
      </c>
      <c r="R40" t="s">
        <v>175</v>
      </c>
      <c r="S40" t="s">
        <v>172</v>
      </c>
      <c r="T40" t="s">
        <v>176</v>
      </c>
      <c r="U40" t="s">
        <v>176</v>
      </c>
      <c r="V40" t="s">
        <v>176</v>
      </c>
      <c r="W40" t="s">
        <v>177</v>
      </c>
      <c r="X40" t="s">
        <v>176</v>
      </c>
      <c r="Y40" t="s">
        <v>177</v>
      </c>
      <c r="Z40" t="s">
        <v>177</v>
      </c>
      <c r="AA40" t="s">
        <v>176</v>
      </c>
      <c r="AB40" t="s">
        <v>283</v>
      </c>
      <c r="AC40" t="s">
        <v>1</v>
      </c>
      <c r="AD40" t="s">
        <v>1</v>
      </c>
      <c r="AE40" t="s">
        <v>1</v>
      </c>
      <c r="AG40" t="s">
        <v>1</v>
      </c>
      <c r="AH40" t="s">
        <v>3</v>
      </c>
      <c r="AI40" t="s">
        <v>3</v>
      </c>
      <c r="AJ40" t="s">
        <v>175</v>
      </c>
      <c r="AK40" t="s">
        <v>3</v>
      </c>
      <c r="AL40" t="s">
        <v>64</v>
      </c>
    </row>
    <row r="41" spans="1:38" x14ac:dyDescent="0.2">
      <c r="A41">
        <v>3117330</v>
      </c>
      <c r="B41" t="s">
        <v>172</v>
      </c>
      <c r="C41" t="s">
        <v>185</v>
      </c>
      <c r="D41" t="s">
        <v>219</v>
      </c>
      <c r="E41" t="s">
        <v>284</v>
      </c>
      <c r="F41">
        <v>37</v>
      </c>
      <c r="G41" t="s">
        <v>180</v>
      </c>
      <c r="H41" t="s">
        <v>176</v>
      </c>
      <c r="I41" t="s">
        <v>179</v>
      </c>
      <c r="J41" t="s">
        <v>175</v>
      </c>
      <c r="K41">
        <v>7</v>
      </c>
      <c r="L41" t="s">
        <v>285</v>
      </c>
      <c r="M41" t="s">
        <v>177</v>
      </c>
      <c r="N41">
        <v>10</v>
      </c>
      <c r="O41" t="s">
        <v>286</v>
      </c>
      <c r="P41" t="s">
        <v>177</v>
      </c>
      <c r="Q41" t="s">
        <v>287</v>
      </c>
      <c r="R41" t="s">
        <v>175</v>
      </c>
      <c r="S41" t="s">
        <v>172</v>
      </c>
      <c r="T41" t="s">
        <v>176</v>
      </c>
      <c r="U41" t="s">
        <v>176</v>
      </c>
      <c r="V41" t="s">
        <v>176</v>
      </c>
      <c r="W41" t="s">
        <v>177</v>
      </c>
      <c r="X41" t="s">
        <v>176</v>
      </c>
      <c r="Y41" t="s">
        <v>176</v>
      </c>
      <c r="Z41" t="s">
        <v>176</v>
      </c>
      <c r="AA41" t="s">
        <v>176</v>
      </c>
      <c r="AC41" t="s">
        <v>3</v>
      </c>
      <c r="AD41" t="s">
        <v>2</v>
      </c>
      <c r="AE41" t="s">
        <v>3</v>
      </c>
      <c r="AF41" t="s">
        <v>3</v>
      </c>
      <c r="AG41" t="s">
        <v>3</v>
      </c>
      <c r="AH41" t="s">
        <v>2</v>
      </c>
      <c r="AI41" t="s">
        <v>3</v>
      </c>
      <c r="AJ41" t="s">
        <v>175</v>
      </c>
      <c r="AK41" t="s">
        <v>1</v>
      </c>
      <c r="AL41" t="s">
        <v>1</v>
      </c>
    </row>
    <row r="42" spans="1:38" x14ac:dyDescent="0.2">
      <c r="A42">
        <v>3117331</v>
      </c>
      <c r="B42" t="s">
        <v>172</v>
      </c>
      <c r="C42" t="s">
        <v>185</v>
      </c>
      <c r="D42" t="s">
        <v>228</v>
      </c>
      <c r="E42" t="s">
        <v>288</v>
      </c>
      <c r="F42">
        <v>23</v>
      </c>
      <c r="G42" t="s">
        <v>180</v>
      </c>
      <c r="H42" t="s">
        <v>176</v>
      </c>
      <c r="I42" t="s">
        <v>179</v>
      </c>
      <c r="J42" t="s">
        <v>175</v>
      </c>
      <c r="K42">
        <v>6</v>
      </c>
      <c r="L42" t="s">
        <v>189</v>
      </c>
      <c r="M42" t="s">
        <v>177</v>
      </c>
      <c r="N42">
        <v>3</v>
      </c>
      <c r="O42" t="s">
        <v>289</v>
      </c>
      <c r="P42" t="s">
        <v>176</v>
      </c>
      <c r="R42" t="s">
        <v>175</v>
      </c>
      <c r="S42" t="s">
        <v>172</v>
      </c>
      <c r="T42" t="s">
        <v>176</v>
      </c>
      <c r="U42" t="s">
        <v>176</v>
      </c>
      <c r="V42" t="s">
        <v>176</v>
      </c>
      <c r="W42" t="s">
        <v>176</v>
      </c>
      <c r="X42" t="s">
        <v>176</v>
      </c>
      <c r="Y42" t="s">
        <v>176</v>
      </c>
      <c r="Z42" t="s">
        <v>176</v>
      </c>
      <c r="AA42" t="s">
        <v>177</v>
      </c>
      <c r="AC42" t="s">
        <v>1</v>
      </c>
      <c r="AD42" t="s">
        <v>1</v>
      </c>
      <c r="AE42" t="s">
        <v>1</v>
      </c>
      <c r="AF42" t="s">
        <v>1</v>
      </c>
      <c r="AG42" t="s">
        <v>1</v>
      </c>
      <c r="AH42" t="s">
        <v>3</v>
      </c>
      <c r="AI42" t="s">
        <v>3</v>
      </c>
      <c r="AJ42" t="s">
        <v>175</v>
      </c>
      <c r="AK42" t="s">
        <v>64</v>
      </c>
      <c r="AL42" t="s">
        <v>64</v>
      </c>
    </row>
    <row r="43" spans="1:38" x14ac:dyDescent="0.2">
      <c r="A43">
        <v>3117332</v>
      </c>
      <c r="B43" t="s">
        <v>172</v>
      </c>
      <c r="C43" t="s">
        <v>185</v>
      </c>
      <c r="D43" t="s">
        <v>186</v>
      </c>
      <c r="E43" t="s">
        <v>290</v>
      </c>
      <c r="F43">
        <v>26</v>
      </c>
      <c r="G43" t="s">
        <v>180</v>
      </c>
      <c r="H43" t="s">
        <v>176</v>
      </c>
      <c r="I43" t="s">
        <v>179</v>
      </c>
      <c r="J43" t="s">
        <v>175</v>
      </c>
      <c r="K43">
        <v>6</v>
      </c>
      <c r="L43" t="s">
        <v>291</v>
      </c>
      <c r="M43" t="s">
        <v>176</v>
      </c>
      <c r="P43" t="s">
        <v>176</v>
      </c>
      <c r="R43" t="s">
        <v>175</v>
      </c>
      <c r="S43" t="s">
        <v>172</v>
      </c>
      <c r="T43" t="s">
        <v>176</v>
      </c>
      <c r="U43" t="s">
        <v>176</v>
      </c>
      <c r="V43" t="s">
        <v>176</v>
      </c>
      <c r="W43" t="s">
        <v>176</v>
      </c>
      <c r="X43" t="s">
        <v>176</v>
      </c>
      <c r="Y43" t="s">
        <v>176</v>
      </c>
      <c r="Z43" t="s">
        <v>176</v>
      </c>
      <c r="AA43" t="s">
        <v>177</v>
      </c>
      <c r="AC43" t="s">
        <v>64</v>
      </c>
      <c r="AD43" t="s">
        <v>64</v>
      </c>
      <c r="AE43" t="s">
        <v>64</v>
      </c>
      <c r="AF43" t="s">
        <v>64</v>
      </c>
      <c r="AG43" t="s">
        <v>1</v>
      </c>
      <c r="AH43" t="s">
        <v>1</v>
      </c>
      <c r="AI43" t="s">
        <v>1</v>
      </c>
      <c r="AJ43" t="s">
        <v>175</v>
      </c>
      <c r="AK43" t="s">
        <v>64</v>
      </c>
      <c r="AL43" t="s">
        <v>64</v>
      </c>
    </row>
    <row r="44" spans="1:38" x14ac:dyDescent="0.2">
      <c r="A44">
        <v>3117333</v>
      </c>
      <c r="B44" t="s">
        <v>172</v>
      </c>
      <c r="C44" t="s">
        <v>185</v>
      </c>
      <c r="D44" t="s">
        <v>199</v>
      </c>
      <c r="E44" t="s">
        <v>183</v>
      </c>
      <c r="F44">
        <v>26</v>
      </c>
      <c r="G44" t="s">
        <v>180</v>
      </c>
      <c r="H44" t="s">
        <v>176</v>
      </c>
      <c r="I44" t="s">
        <v>188</v>
      </c>
      <c r="J44" t="s">
        <v>175</v>
      </c>
      <c r="K44">
        <v>8</v>
      </c>
      <c r="L44" t="s">
        <v>292</v>
      </c>
      <c r="M44" t="s">
        <v>176</v>
      </c>
      <c r="P44" t="s">
        <v>176</v>
      </c>
      <c r="R44" t="s">
        <v>175</v>
      </c>
      <c r="S44" t="s">
        <v>172</v>
      </c>
      <c r="T44" t="s">
        <v>176</v>
      </c>
      <c r="U44" t="s">
        <v>176</v>
      </c>
      <c r="V44" t="s">
        <v>176</v>
      </c>
      <c r="W44" t="s">
        <v>176</v>
      </c>
      <c r="X44" t="s">
        <v>176</v>
      </c>
      <c r="Y44" t="s">
        <v>176</v>
      </c>
      <c r="Z44" t="s">
        <v>176</v>
      </c>
      <c r="AA44" t="s">
        <v>177</v>
      </c>
      <c r="AC44" t="s">
        <v>1</v>
      </c>
      <c r="AD44" t="s">
        <v>3</v>
      </c>
      <c r="AE44" t="s">
        <v>3</v>
      </c>
      <c r="AF44" t="s">
        <v>64</v>
      </c>
      <c r="AG44" t="s">
        <v>1</v>
      </c>
      <c r="AH44" t="s">
        <v>1</v>
      </c>
      <c r="AI44" t="s">
        <v>1</v>
      </c>
      <c r="AJ44" t="s">
        <v>175</v>
      </c>
      <c r="AK44" t="s">
        <v>64</v>
      </c>
      <c r="AL44" t="s">
        <v>64</v>
      </c>
    </row>
    <row r="45" spans="1:38" x14ac:dyDescent="0.2">
      <c r="A45">
        <v>3117334</v>
      </c>
      <c r="B45" t="s">
        <v>172</v>
      </c>
      <c r="C45" t="s">
        <v>185</v>
      </c>
      <c r="D45" t="s">
        <v>203</v>
      </c>
      <c r="E45" t="s">
        <v>293</v>
      </c>
      <c r="F45">
        <v>27</v>
      </c>
      <c r="G45" t="s">
        <v>178</v>
      </c>
      <c r="H45" t="s">
        <v>176</v>
      </c>
      <c r="I45" t="s">
        <v>182</v>
      </c>
      <c r="J45" t="s">
        <v>175</v>
      </c>
      <c r="K45">
        <v>6</v>
      </c>
      <c r="L45" t="s">
        <v>189</v>
      </c>
      <c r="M45" t="s">
        <v>177</v>
      </c>
      <c r="N45">
        <v>3</v>
      </c>
      <c r="O45" t="s">
        <v>294</v>
      </c>
      <c r="P45" t="s">
        <v>177</v>
      </c>
      <c r="Q45" t="s">
        <v>295</v>
      </c>
      <c r="R45" t="s">
        <v>175</v>
      </c>
      <c r="S45" t="s">
        <v>172</v>
      </c>
      <c r="T45" t="s">
        <v>176</v>
      </c>
      <c r="U45" t="s">
        <v>176</v>
      </c>
      <c r="V45" t="s">
        <v>176</v>
      </c>
      <c r="W45" t="s">
        <v>177</v>
      </c>
      <c r="X45" t="s">
        <v>176</v>
      </c>
      <c r="Y45" t="s">
        <v>176</v>
      </c>
      <c r="Z45" t="s">
        <v>176</v>
      </c>
      <c r="AA45" t="s">
        <v>176</v>
      </c>
      <c r="AC45" t="s">
        <v>64</v>
      </c>
      <c r="AD45" t="s">
        <v>64</v>
      </c>
      <c r="AE45" t="s">
        <v>64</v>
      </c>
      <c r="AF45" t="s">
        <v>64</v>
      </c>
      <c r="AG45" t="s">
        <v>64</v>
      </c>
      <c r="AH45" t="s">
        <v>64</v>
      </c>
      <c r="AI45" t="s">
        <v>3</v>
      </c>
      <c r="AJ45" t="s">
        <v>175</v>
      </c>
      <c r="AK45" t="s">
        <v>3</v>
      </c>
      <c r="AL45" t="s">
        <v>1</v>
      </c>
    </row>
    <row r="46" spans="1:38" x14ac:dyDescent="0.2">
      <c r="A46">
        <v>3117335</v>
      </c>
      <c r="B46" t="s">
        <v>172</v>
      </c>
      <c r="C46" t="s">
        <v>185</v>
      </c>
      <c r="D46" t="s">
        <v>232</v>
      </c>
      <c r="E46" t="s">
        <v>296</v>
      </c>
      <c r="F46">
        <v>22</v>
      </c>
      <c r="G46" t="s">
        <v>180</v>
      </c>
      <c r="H46" t="s">
        <v>176</v>
      </c>
      <c r="I46" t="s">
        <v>179</v>
      </c>
      <c r="J46" t="s">
        <v>175</v>
      </c>
      <c r="K46">
        <v>5</v>
      </c>
      <c r="L46" t="s">
        <v>230</v>
      </c>
      <c r="M46" t="s">
        <v>177</v>
      </c>
      <c r="N46">
        <v>1</v>
      </c>
      <c r="O46" t="s">
        <v>297</v>
      </c>
      <c r="P46" t="s">
        <v>176</v>
      </c>
      <c r="R46" t="s">
        <v>175</v>
      </c>
      <c r="S46" t="s">
        <v>172</v>
      </c>
      <c r="T46" t="s">
        <v>176</v>
      </c>
      <c r="U46" t="s">
        <v>176</v>
      </c>
      <c r="V46" t="s">
        <v>176</v>
      </c>
      <c r="W46" t="s">
        <v>177</v>
      </c>
      <c r="X46" t="s">
        <v>176</v>
      </c>
      <c r="Y46" t="s">
        <v>176</v>
      </c>
      <c r="Z46" t="s">
        <v>176</v>
      </c>
      <c r="AA46" t="s">
        <v>176</v>
      </c>
      <c r="AC46" t="s">
        <v>1</v>
      </c>
      <c r="AD46" t="s">
        <v>64</v>
      </c>
      <c r="AE46" t="s">
        <v>1</v>
      </c>
      <c r="AF46" t="s">
        <v>64</v>
      </c>
      <c r="AG46" t="s">
        <v>64</v>
      </c>
      <c r="AH46" t="s">
        <v>64</v>
      </c>
      <c r="AI46" t="s">
        <v>3</v>
      </c>
      <c r="AJ46" t="s">
        <v>175</v>
      </c>
      <c r="AK46" t="s">
        <v>1</v>
      </c>
      <c r="AL46" t="s">
        <v>64</v>
      </c>
    </row>
    <row r="47" spans="1:38" x14ac:dyDescent="0.2">
      <c r="A47">
        <v>3117336</v>
      </c>
      <c r="B47" t="s">
        <v>172</v>
      </c>
      <c r="C47" t="s">
        <v>185</v>
      </c>
      <c r="D47" t="s">
        <v>186</v>
      </c>
      <c r="E47" t="s">
        <v>298</v>
      </c>
      <c r="F47">
        <v>21</v>
      </c>
      <c r="G47" t="s">
        <v>180</v>
      </c>
      <c r="H47" t="s">
        <v>176</v>
      </c>
      <c r="I47" t="s">
        <v>181</v>
      </c>
      <c r="J47" t="s">
        <v>175</v>
      </c>
      <c r="K47">
        <v>4</v>
      </c>
      <c r="L47" t="s">
        <v>246</v>
      </c>
      <c r="M47" t="s">
        <v>177</v>
      </c>
      <c r="N47">
        <v>1</v>
      </c>
      <c r="O47" t="s">
        <v>299</v>
      </c>
      <c r="P47" t="s">
        <v>176</v>
      </c>
      <c r="R47" t="s">
        <v>175</v>
      </c>
      <c r="S47" t="s">
        <v>172</v>
      </c>
      <c r="T47" t="s">
        <v>176</v>
      </c>
      <c r="U47" t="s">
        <v>176</v>
      </c>
      <c r="V47" t="s">
        <v>176</v>
      </c>
      <c r="W47" t="s">
        <v>176</v>
      </c>
      <c r="X47" t="s">
        <v>176</v>
      </c>
      <c r="Y47" t="s">
        <v>176</v>
      </c>
      <c r="Z47" t="s">
        <v>176</v>
      </c>
      <c r="AA47" t="s">
        <v>177</v>
      </c>
      <c r="AC47" t="s">
        <v>64</v>
      </c>
      <c r="AD47" t="s">
        <v>64</v>
      </c>
      <c r="AE47" t="s">
        <v>64</v>
      </c>
      <c r="AF47" t="s">
        <v>64</v>
      </c>
      <c r="AG47" t="s">
        <v>64</v>
      </c>
      <c r="AH47" t="s">
        <v>64</v>
      </c>
      <c r="AI47" t="s">
        <v>1</v>
      </c>
      <c r="AJ47" t="s">
        <v>175</v>
      </c>
      <c r="AK47" t="s">
        <v>64</v>
      </c>
      <c r="AL47" t="s">
        <v>64</v>
      </c>
    </row>
    <row r="48" spans="1:38" x14ac:dyDescent="0.2">
      <c r="A48">
        <v>3117337</v>
      </c>
      <c r="B48" t="s">
        <v>172</v>
      </c>
      <c r="C48" t="s">
        <v>185</v>
      </c>
      <c r="D48" t="s">
        <v>228</v>
      </c>
      <c r="E48" t="s">
        <v>300</v>
      </c>
      <c r="F48">
        <v>22</v>
      </c>
      <c r="G48" t="s">
        <v>180</v>
      </c>
      <c r="H48" t="s">
        <v>176</v>
      </c>
      <c r="I48" t="s">
        <v>179</v>
      </c>
      <c r="J48" t="s">
        <v>175</v>
      </c>
      <c r="K48">
        <v>4</v>
      </c>
      <c r="L48" t="s">
        <v>301</v>
      </c>
      <c r="M48" t="s">
        <v>176</v>
      </c>
      <c r="P48" t="s">
        <v>176</v>
      </c>
      <c r="R48" t="s">
        <v>175</v>
      </c>
      <c r="S48" t="s">
        <v>172</v>
      </c>
      <c r="T48" t="s">
        <v>176</v>
      </c>
      <c r="U48" t="s">
        <v>176</v>
      </c>
      <c r="V48" t="s">
        <v>176</v>
      </c>
      <c r="W48" t="s">
        <v>176</v>
      </c>
      <c r="X48" t="s">
        <v>176</v>
      </c>
      <c r="Y48" t="s">
        <v>176</v>
      </c>
      <c r="Z48" t="s">
        <v>176</v>
      </c>
      <c r="AA48" t="s">
        <v>177</v>
      </c>
      <c r="AC48" t="s">
        <v>64</v>
      </c>
      <c r="AD48" t="s">
        <v>64</v>
      </c>
      <c r="AE48" t="s">
        <v>64</v>
      </c>
      <c r="AF48" t="s">
        <v>64</v>
      </c>
      <c r="AG48" t="s">
        <v>64</v>
      </c>
      <c r="AH48" t="s">
        <v>64</v>
      </c>
      <c r="AI48" t="s">
        <v>1</v>
      </c>
      <c r="AJ48" t="s">
        <v>175</v>
      </c>
      <c r="AK48" t="s">
        <v>1</v>
      </c>
      <c r="AL48" t="s">
        <v>64</v>
      </c>
    </row>
    <row r="49" spans="1:38" x14ac:dyDescent="0.2">
      <c r="A49">
        <v>3117338</v>
      </c>
      <c r="B49" t="s">
        <v>172</v>
      </c>
      <c r="C49" t="s">
        <v>185</v>
      </c>
      <c r="D49" t="s">
        <v>186</v>
      </c>
      <c r="E49" t="s">
        <v>300</v>
      </c>
      <c r="F49">
        <v>22</v>
      </c>
      <c r="G49" t="s">
        <v>178</v>
      </c>
      <c r="H49" t="s">
        <v>176</v>
      </c>
      <c r="I49" t="s">
        <v>179</v>
      </c>
      <c r="J49" t="s">
        <v>175</v>
      </c>
      <c r="K49">
        <v>16</v>
      </c>
      <c r="L49" t="s">
        <v>302</v>
      </c>
      <c r="M49" t="s">
        <v>177</v>
      </c>
      <c r="N49">
        <v>4</v>
      </c>
      <c r="O49" t="s">
        <v>303</v>
      </c>
      <c r="P49" t="s">
        <v>176</v>
      </c>
      <c r="R49" t="s">
        <v>175</v>
      </c>
      <c r="S49" t="s">
        <v>172</v>
      </c>
      <c r="T49" t="s">
        <v>176</v>
      </c>
      <c r="U49" t="s">
        <v>176</v>
      </c>
      <c r="V49" t="s">
        <v>176</v>
      </c>
      <c r="W49" t="s">
        <v>176</v>
      </c>
      <c r="X49" t="s">
        <v>176</v>
      </c>
      <c r="Y49" t="s">
        <v>176</v>
      </c>
      <c r="Z49" t="s">
        <v>176</v>
      </c>
      <c r="AA49" t="s">
        <v>177</v>
      </c>
      <c r="AC49" t="s">
        <v>1</v>
      </c>
      <c r="AD49" t="s">
        <v>64</v>
      </c>
      <c r="AE49" t="s">
        <v>64</v>
      </c>
      <c r="AF49" t="s">
        <v>64</v>
      </c>
      <c r="AG49" t="s">
        <v>64</v>
      </c>
      <c r="AH49" t="s">
        <v>64</v>
      </c>
      <c r="AI49" t="s">
        <v>64</v>
      </c>
      <c r="AJ49" t="s">
        <v>175</v>
      </c>
      <c r="AK49" t="s">
        <v>1</v>
      </c>
      <c r="AL49" t="s">
        <v>64</v>
      </c>
    </row>
    <row r="50" spans="1:38" x14ac:dyDescent="0.2">
      <c r="A50">
        <v>3117339</v>
      </c>
      <c r="B50" t="s">
        <v>172</v>
      </c>
      <c r="C50" t="s">
        <v>185</v>
      </c>
      <c r="D50" t="s">
        <v>219</v>
      </c>
      <c r="E50" t="s">
        <v>304</v>
      </c>
      <c r="F50">
        <v>26</v>
      </c>
      <c r="G50" t="s">
        <v>178</v>
      </c>
      <c r="H50" t="s">
        <v>176</v>
      </c>
      <c r="I50" t="s">
        <v>188</v>
      </c>
      <c r="J50" t="s">
        <v>175</v>
      </c>
      <c r="K50">
        <v>5</v>
      </c>
      <c r="L50" t="s">
        <v>305</v>
      </c>
      <c r="M50" t="s">
        <v>176</v>
      </c>
      <c r="P50" t="s">
        <v>176</v>
      </c>
      <c r="R50" t="s">
        <v>175</v>
      </c>
      <c r="S50" t="s">
        <v>172</v>
      </c>
      <c r="T50" t="s">
        <v>176</v>
      </c>
      <c r="U50" t="s">
        <v>176</v>
      </c>
      <c r="V50" t="s">
        <v>176</v>
      </c>
      <c r="W50" t="s">
        <v>176</v>
      </c>
      <c r="X50" t="s">
        <v>176</v>
      </c>
      <c r="Y50" t="s">
        <v>176</v>
      </c>
      <c r="Z50" t="s">
        <v>176</v>
      </c>
      <c r="AA50" t="s">
        <v>177</v>
      </c>
      <c r="AC50" t="s">
        <v>64</v>
      </c>
      <c r="AD50" t="s">
        <v>64</v>
      </c>
      <c r="AE50" t="s">
        <v>64</v>
      </c>
      <c r="AF50" t="s">
        <v>64</v>
      </c>
      <c r="AG50" t="s">
        <v>64</v>
      </c>
      <c r="AH50" t="s">
        <v>64</v>
      </c>
      <c r="AI50" t="s">
        <v>64</v>
      </c>
      <c r="AJ50" t="s">
        <v>175</v>
      </c>
      <c r="AK50" t="s">
        <v>64</v>
      </c>
      <c r="AL50" t="s">
        <v>64</v>
      </c>
    </row>
    <row r="51" spans="1:38" x14ac:dyDescent="0.2">
      <c r="A51">
        <v>3117340</v>
      </c>
      <c r="B51" t="s">
        <v>172</v>
      </c>
      <c r="C51" t="s">
        <v>306</v>
      </c>
      <c r="D51" t="s">
        <v>186</v>
      </c>
      <c r="E51" t="s">
        <v>307</v>
      </c>
      <c r="F51">
        <v>23</v>
      </c>
      <c r="G51" t="s">
        <v>180</v>
      </c>
      <c r="H51" t="s">
        <v>176</v>
      </c>
      <c r="I51" t="s">
        <v>188</v>
      </c>
      <c r="J51" t="s">
        <v>175</v>
      </c>
      <c r="K51">
        <v>6</v>
      </c>
      <c r="L51" t="s">
        <v>308</v>
      </c>
      <c r="M51" t="s">
        <v>177</v>
      </c>
      <c r="N51">
        <v>2</v>
      </c>
      <c r="O51" t="s">
        <v>247</v>
      </c>
      <c r="P51" t="s">
        <v>176</v>
      </c>
      <c r="R51" t="s">
        <v>175</v>
      </c>
      <c r="S51" t="s">
        <v>172</v>
      </c>
      <c r="T51" t="s">
        <v>176</v>
      </c>
      <c r="U51" t="s">
        <v>176</v>
      </c>
      <c r="V51" t="s">
        <v>176</v>
      </c>
      <c r="W51" t="s">
        <v>176</v>
      </c>
      <c r="X51" t="s">
        <v>176</v>
      </c>
      <c r="Y51" t="s">
        <v>176</v>
      </c>
      <c r="Z51" t="s">
        <v>176</v>
      </c>
      <c r="AA51" t="s">
        <v>177</v>
      </c>
      <c r="AC51" t="s">
        <v>1</v>
      </c>
      <c r="AD51" t="s">
        <v>3</v>
      </c>
      <c r="AE51" t="s">
        <v>1</v>
      </c>
      <c r="AF51" t="s">
        <v>2</v>
      </c>
      <c r="AG51" t="s">
        <v>2</v>
      </c>
      <c r="AH51" t="s">
        <v>1</v>
      </c>
      <c r="AI51" t="s">
        <v>1</v>
      </c>
      <c r="AJ51" t="s">
        <v>175</v>
      </c>
      <c r="AK51" t="s">
        <v>64</v>
      </c>
      <c r="AL51" t="s">
        <v>64</v>
      </c>
    </row>
    <row r="52" spans="1:38" x14ac:dyDescent="0.2">
      <c r="A52">
        <v>3117341</v>
      </c>
      <c r="B52" t="s">
        <v>172</v>
      </c>
      <c r="C52" t="s">
        <v>306</v>
      </c>
      <c r="D52" t="s">
        <v>173</v>
      </c>
      <c r="E52" t="s">
        <v>174</v>
      </c>
      <c r="J52" t="s">
        <v>175</v>
      </c>
      <c r="R52" t="s">
        <v>175</v>
      </c>
      <c r="S52" t="s">
        <v>172</v>
      </c>
      <c r="T52" t="s">
        <v>176</v>
      </c>
      <c r="U52" t="s">
        <v>176</v>
      </c>
      <c r="V52" t="s">
        <v>176</v>
      </c>
      <c r="W52" t="s">
        <v>176</v>
      </c>
      <c r="X52" t="s">
        <v>176</v>
      </c>
      <c r="Y52" t="s">
        <v>176</v>
      </c>
      <c r="Z52" t="s">
        <v>176</v>
      </c>
      <c r="AA52" t="s">
        <v>176</v>
      </c>
      <c r="AJ52" t="s">
        <v>175</v>
      </c>
    </row>
    <row r="53" spans="1:38" x14ac:dyDescent="0.2">
      <c r="A53">
        <v>3117342</v>
      </c>
      <c r="B53" t="s">
        <v>172</v>
      </c>
      <c r="C53" t="s">
        <v>306</v>
      </c>
      <c r="D53" t="s">
        <v>199</v>
      </c>
      <c r="E53" t="s">
        <v>309</v>
      </c>
      <c r="F53">
        <v>24</v>
      </c>
      <c r="G53" t="s">
        <v>180</v>
      </c>
      <c r="H53" t="s">
        <v>176</v>
      </c>
      <c r="I53" t="s">
        <v>188</v>
      </c>
      <c r="J53" t="s">
        <v>175</v>
      </c>
      <c r="K53">
        <v>5</v>
      </c>
      <c r="L53" t="s">
        <v>310</v>
      </c>
      <c r="M53" t="s">
        <v>176</v>
      </c>
      <c r="P53" t="s">
        <v>176</v>
      </c>
      <c r="R53" t="s">
        <v>175</v>
      </c>
      <c r="S53" t="s">
        <v>172</v>
      </c>
      <c r="T53" t="s">
        <v>176</v>
      </c>
      <c r="U53" t="s">
        <v>176</v>
      </c>
      <c r="V53" t="s">
        <v>176</v>
      </c>
      <c r="W53" t="s">
        <v>177</v>
      </c>
      <c r="X53" t="s">
        <v>177</v>
      </c>
      <c r="Y53" t="s">
        <v>176</v>
      </c>
      <c r="Z53" t="s">
        <v>176</v>
      </c>
      <c r="AA53" t="s">
        <v>176</v>
      </c>
      <c r="AC53" t="s">
        <v>64</v>
      </c>
      <c r="AD53" t="s">
        <v>1</v>
      </c>
      <c r="AE53" t="s">
        <v>1</v>
      </c>
      <c r="AF53" t="s">
        <v>64</v>
      </c>
      <c r="AG53" t="s">
        <v>64</v>
      </c>
      <c r="AH53" t="s">
        <v>64</v>
      </c>
      <c r="AI53" t="s">
        <v>64</v>
      </c>
      <c r="AJ53" t="s">
        <v>175</v>
      </c>
      <c r="AK53" t="s">
        <v>64</v>
      </c>
      <c r="AL53" t="s">
        <v>64</v>
      </c>
    </row>
    <row r="54" spans="1:38" x14ac:dyDescent="0.2">
      <c r="A54">
        <v>3117344</v>
      </c>
      <c r="B54" t="s">
        <v>172</v>
      </c>
      <c r="C54" t="s">
        <v>306</v>
      </c>
      <c r="D54" t="s">
        <v>199</v>
      </c>
      <c r="E54" t="s">
        <v>311</v>
      </c>
      <c r="F54">
        <v>25</v>
      </c>
      <c r="G54" t="s">
        <v>180</v>
      </c>
      <c r="H54" t="s">
        <v>176</v>
      </c>
      <c r="I54" t="s">
        <v>179</v>
      </c>
      <c r="J54" t="s">
        <v>175</v>
      </c>
      <c r="K54">
        <v>8</v>
      </c>
      <c r="L54" t="s">
        <v>312</v>
      </c>
      <c r="M54" t="s">
        <v>177</v>
      </c>
      <c r="N54">
        <v>1</v>
      </c>
      <c r="O54" t="s">
        <v>313</v>
      </c>
      <c r="P54" t="s">
        <v>176</v>
      </c>
      <c r="R54" t="s">
        <v>175</v>
      </c>
      <c r="S54" t="s">
        <v>172</v>
      </c>
      <c r="T54" t="s">
        <v>176</v>
      </c>
      <c r="U54" t="s">
        <v>176</v>
      </c>
      <c r="V54" t="s">
        <v>176</v>
      </c>
      <c r="W54" t="s">
        <v>176</v>
      </c>
      <c r="X54" t="s">
        <v>176</v>
      </c>
      <c r="Y54" t="s">
        <v>176</v>
      </c>
      <c r="Z54" t="s">
        <v>176</v>
      </c>
      <c r="AA54" t="s">
        <v>177</v>
      </c>
      <c r="AC54" t="s">
        <v>64</v>
      </c>
      <c r="AD54" t="s">
        <v>2</v>
      </c>
      <c r="AE54" t="s">
        <v>3</v>
      </c>
      <c r="AF54" t="s">
        <v>15</v>
      </c>
      <c r="AG54" t="s">
        <v>3</v>
      </c>
      <c r="AH54" t="s">
        <v>1</v>
      </c>
      <c r="AI54" t="s">
        <v>64</v>
      </c>
      <c r="AJ54" t="s">
        <v>175</v>
      </c>
      <c r="AK54" t="s">
        <v>3</v>
      </c>
      <c r="AL54" t="s">
        <v>1</v>
      </c>
    </row>
    <row r="55" spans="1:38" x14ac:dyDescent="0.2">
      <c r="A55">
        <v>3117345</v>
      </c>
      <c r="B55" t="s">
        <v>172</v>
      </c>
      <c r="C55" t="s">
        <v>306</v>
      </c>
      <c r="D55" t="s">
        <v>186</v>
      </c>
      <c r="E55" t="s">
        <v>314</v>
      </c>
      <c r="F55">
        <v>26</v>
      </c>
      <c r="G55" t="s">
        <v>180</v>
      </c>
      <c r="H55" t="s">
        <v>177</v>
      </c>
      <c r="J55" t="s">
        <v>175</v>
      </c>
      <c r="K55">
        <v>4</v>
      </c>
      <c r="L55" t="s">
        <v>315</v>
      </c>
      <c r="M55" t="s">
        <v>177</v>
      </c>
      <c r="N55">
        <v>4</v>
      </c>
      <c r="O55" t="s">
        <v>316</v>
      </c>
      <c r="P55" t="s">
        <v>177</v>
      </c>
      <c r="Q55" t="s">
        <v>317</v>
      </c>
      <c r="R55" t="s">
        <v>175</v>
      </c>
      <c r="S55" t="s">
        <v>172</v>
      </c>
      <c r="T55" t="s">
        <v>177</v>
      </c>
      <c r="U55" t="s">
        <v>176</v>
      </c>
      <c r="V55" t="s">
        <v>176</v>
      </c>
      <c r="W55" t="s">
        <v>177</v>
      </c>
      <c r="X55" t="s">
        <v>176</v>
      </c>
      <c r="Y55" t="s">
        <v>176</v>
      </c>
      <c r="Z55" t="s">
        <v>177</v>
      </c>
      <c r="AA55" t="s">
        <v>176</v>
      </c>
      <c r="AB55" t="s">
        <v>318</v>
      </c>
      <c r="AC55" t="s">
        <v>2</v>
      </c>
      <c r="AD55" t="s">
        <v>3</v>
      </c>
      <c r="AE55" t="s">
        <v>3</v>
      </c>
      <c r="AF55" t="s">
        <v>3</v>
      </c>
      <c r="AG55" t="s">
        <v>3</v>
      </c>
      <c r="AH55" t="s">
        <v>1</v>
      </c>
      <c r="AI55" t="s">
        <v>1</v>
      </c>
      <c r="AJ55" t="s">
        <v>175</v>
      </c>
      <c r="AK55" t="s">
        <v>3</v>
      </c>
      <c r="AL55" t="s">
        <v>3</v>
      </c>
    </row>
    <row r="56" spans="1:38" x14ac:dyDescent="0.2">
      <c r="A56">
        <v>3117346</v>
      </c>
      <c r="B56" t="s">
        <v>172</v>
      </c>
      <c r="C56" t="s">
        <v>193</v>
      </c>
      <c r="D56" t="s">
        <v>232</v>
      </c>
      <c r="E56" t="s">
        <v>293</v>
      </c>
      <c r="F56">
        <v>26</v>
      </c>
      <c r="G56" t="s">
        <v>180</v>
      </c>
      <c r="H56" t="s">
        <v>176</v>
      </c>
      <c r="J56" t="s">
        <v>175</v>
      </c>
      <c r="K56">
        <v>5</v>
      </c>
      <c r="L56" t="s">
        <v>319</v>
      </c>
      <c r="M56" t="s">
        <v>177</v>
      </c>
      <c r="N56">
        <v>2</v>
      </c>
      <c r="O56" t="s">
        <v>320</v>
      </c>
      <c r="P56" t="s">
        <v>177</v>
      </c>
      <c r="R56" t="s">
        <v>175</v>
      </c>
      <c r="S56" t="s">
        <v>172</v>
      </c>
      <c r="T56" t="s">
        <v>176</v>
      </c>
      <c r="U56" t="s">
        <v>176</v>
      </c>
      <c r="V56" t="s">
        <v>176</v>
      </c>
      <c r="W56" t="s">
        <v>176</v>
      </c>
      <c r="X56" t="s">
        <v>176</v>
      </c>
      <c r="Y56" t="s">
        <v>176</v>
      </c>
      <c r="Z56" t="s">
        <v>176</v>
      </c>
      <c r="AA56" t="s">
        <v>176</v>
      </c>
      <c r="AC56" t="s">
        <v>64</v>
      </c>
      <c r="AD56" t="s">
        <v>64</v>
      </c>
      <c r="AE56" t="s">
        <v>64</v>
      </c>
      <c r="AF56" t="s">
        <v>64</v>
      </c>
      <c r="AG56" t="s">
        <v>64</v>
      </c>
      <c r="AH56" t="s">
        <v>3</v>
      </c>
      <c r="AI56" t="s">
        <v>3</v>
      </c>
      <c r="AJ56" t="s">
        <v>175</v>
      </c>
      <c r="AK56" t="s">
        <v>64</v>
      </c>
      <c r="AL56" t="s">
        <v>64</v>
      </c>
    </row>
    <row r="57" spans="1:38" x14ac:dyDescent="0.2">
      <c r="A57">
        <v>3117353</v>
      </c>
      <c r="B57" t="s">
        <v>172</v>
      </c>
      <c r="C57" t="s">
        <v>199</v>
      </c>
      <c r="D57" t="s">
        <v>321</v>
      </c>
      <c r="E57" t="s">
        <v>274</v>
      </c>
      <c r="F57">
        <v>23</v>
      </c>
      <c r="G57" t="s">
        <v>180</v>
      </c>
      <c r="H57" t="s">
        <v>176</v>
      </c>
      <c r="I57" t="s">
        <v>179</v>
      </c>
      <c r="J57" t="s">
        <v>175</v>
      </c>
      <c r="K57">
        <v>6</v>
      </c>
      <c r="L57" t="s">
        <v>353</v>
      </c>
      <c r="M57" t="s">
        <v>177</v>
      </c>
      <c r="N57">
        <v>1</v>
      </c>
      <c r="O57" t="s">
        <v>354</v>
      </c>
      <c r="P57" t="s">
        <v>177</v>
      </c>
      <c r="Q57" t="s">
        <v>322</v>
      </c>
      <c r="R57" t="s">
        <v>175</v>
      </c>
      <c r="S57" t="s">
        <v>172</v>
      </c>
      <c r="T57" t="s">
        <v>176</v>
      </c>
      <c r="U57" t="s">
        <v>176</v>
      </c>
      <c r="V57" t="s">
        <v>176</v>
      </c>
      <c r="W57" t="s">
        <v>176</v>
      </c>
      <c r="X57" t="s">
        <v>176</v>
      </c>
      <c r="Y57" t="s">
        <v>176</v>
      </c>
      <c r="Z57" t="s">
        <v>176</v>
      </c>
      <c r="AA57" t="s">
        <v>177</v>
      </c>
      <c r="AC57" t="s">
        <v>1</v>
      </c>
      <c r="AD57" t="s">
        <v>3</v>
      </c>
      <c r="AE57" t="s">
        <v>1</v>
      </c>
      <c r="AF57" t="s">
        <v>3</v>
      </c>
      <c r="AG57" t="s">
        <v>1</v>
      </c>
      <c r="AH57" t="s">
        <v>3</v>
      </c>
      <c r="AI57" t="s">
        <v>1</v>
      </c>
      <c r="AJ57" t="s">
        <v>175</v>
      </c>
      <c r="AK57" t="s">
        <v>1</v>
      </c>
      <c r="AL57" t="s">
        <v>1</v>
      </c>
    </row>
    <row r="58" spans="1:38" x14ac:dyDescent="0.2">
      <c r="A58">
        <v>3117355</v>
      </c>
      <c r="B58" t="s">
        <v>172</v>
      </c>
      <c r="C58" t="s">
        <v>199</v>
      </c>
      <c r="D58" t="s">
        <v>173</v>
      </c>
      <c r="E58" t="s">
        <v>174</v>
      </c>
      <c r="J58" t="s">
        <v>175</v>
      </c>
      <c r="R58" t="s">
        <v>175</v>
      </c>
      <c r="S58" t="s">
        <v>172</v>
      </c>
      <c r="T58" t="s">
        <v>176</v>
      </c>
      <c r="U58" t="s">
        <v>176</v>
      </c>
      <c r="V58" t="s">
        <v>176</v>
      </c>
      <c r="W58" t="s">
        <v>176</v>
      </c>
      <c r="X58" t="s">
        <v>176</v>
      </c>
      <c r="Y58" t="s">
        <v>176</v>
      </c>
      <c r="Z58" t="s">
        <v>176</v>
      </c>
      <c r="AA58" t="s">
        <v>176</v>
      </c>
      <c r="AJ58" t="s">
        <v>175</v>
      </c>
    </row>
    <row r="59" spans="1:38" x14ac:dyDescent="0.2">
      <c r="A59">
        <v>3117364</v>
      </c>
      <c r="B59" t="s">
        <v>172</v>
      </c>
      <c r="C59" t="s">
        <v>228</v>
      </c>
      <c r="D59" t="s">
        <v>323</v>
      </c>
      <c r="E59" t="s">
        <v>324</v>
      </c>
      <c r="F59">
        <v>28</v>
      </c>
      <c r="G59" t="s">
        <v>180</v>
      </c>
      <c r="H59" t="s">
        <v>176</v>
      </c>
      <c r="I59" t="s">
        <v>181</v>
      </c>
      <c r="J59" t="s">
        <v>175</v>
      </c>
      <c r="K59">
        <v>5</v>
      </c>
      <c r="L59" t="s">
        <v>325</v>
      </c>
      <c r="M59" t="s">
        <v>177</v>
      </c>
      <c r="N59">
        <v>2</v>
      </c>
      <c r="O59" t="s">
        <v>326</v>
      </c>
      <c r="P59" t="s">
        <v>176</v>
      </c>
      <c r="R59" t="s">
        <v>175</v>
      </c>
      <c r="S59" t="s">
        <v>172</v>
      </c>
      <c r="T59" t="s">
        <v>176</v>
      </c>
      <c r="U59" t="s">
        <v>176</v>
      </c>
      <c r="V59" t="s">
        <v>176</v>
      </c>
      <c r="W59" t="s">
        <v>176</v>
      </c>
      <c r="X59" t="s">
        <v>176</v>
      </c>
      <c r="Y59" t="s">
        <v>176</v>
      </c>
      <c r="Z59" t="s">
        <v>176</v>
      </c>
      <c r="AA59" t="s">
        <v>177</v>
      </c>
      <c r="AC59" t="s">
        <v>3</v>
      </c>
      <c r="AD59" t="s">
        <v>3</v>
      </c>
      <c r="AE59" t="s">
        <v>3</v>
      </c>
      <c r="AF59" t="s">
        <v>3</v>
      </c>
      <c r="AG59" t="s">
        <v>3</v>
      </c>
      <c r="AH59" t="s">
        <v>1</v>
      </c>
      <c r="AI59" t="s">
        <v>2</v>
      </c>
      <c r="AJ59" t="s">
        <v>175</v>
      </c>
      <c r="AK59" t="s">
        <v>3</v>
      </c>
      <c r="AL59" t="s">
        <v>1</v>
      </c>
    </row>
    <row r="60" spans="1:38" x14ac:dyDescent="0.2">
      <c r="A60">
        <v>3117369</v>
      </c>
      <c r="B60" t="s">
        <v>172</v>
      </c>
      <c r="C60" t="s">
        <v>228</v>
      </c>
      <c r="D60" t="s">
        <v>232</v>
      </c>
      <c r="E60" t="s">
        <v>327</v>
      </c>
      <c r="F60">
        <v>23</v>
      </c>
      <c r="G60" t="s">
        <v>180</v>
      </c>
      <c r="H60" t="s">
        <v>176</v>
      </c>
      <c r="I60" t="s">
        <v>188</v>
      </c>
      <c r="J60" t="s">
        <v>175</v>
      </c>
      <c r="K60">
        <v>5</v>
      </c>
      <c r="L60" t="s">
        <v>355</v>
      </c>
      <c r="M60" t="s">
        <v>177</v>
      </c>
      <c r="N60">
        <v>3</v>
      </c>
      <c r="O60" t="s">
        <v>356</v>
      </c>
      <c r="P60" t="s">
        <v>176</v>
      </c>
      <c r="R60" t="s">
        <v>175</v>
      </c>
      <c r="S60" t="s">
        <v>172</v>
      </c>
      <c r="T60" t="s">
        <v>176</v>
      </c>
      <c r="U60" t="s">
        <v>176</v>
      </c>
      <c r="V60" t="s">
        <v>176</v>
      </c>
      <c r="W60" t="s">
        <v>176</v>
      </c>
      <c r="X60" t="s">
        <v>176</v>
      </c>
      <c r="Y60" t="s">
        <v>176</v>
      </c>
      <c r="Z60" t="s">
        <v>176</v>
      </c>
      <c r="AA60" t="s">
        <v>177</v>
      </c>
      <c r="AC60" t="s">
        <v>64</v>
      </c>
      <c r="AD60" t="s">
        <v>2</v>
      </c>
      <c r="AE60" t="s">
        <v>3</v>
      </c>
      <c r="AF60" t="s">
        <v>2</v>
      </c>
      <c r="AG60" t="s">
        <v>1</v>
      </c>
      <c r="AH60" t="s">
        <v>3</v>
      </c>
      <c r="AI60" t="s">
        <v>3</v>
      </c>
      <c r="AJ60" t="s">
        <v>175</v>
      </c>
      <c r="AK60" t="s">
        <v>3</v>
      </c>
      <c r="AL60" t="s">
        <v>1</v>
      </c>
    </row>
    <row r="61" spans="1:38" x14ac:dyDescent="0.2">
      <c r="A61">
        <v>3117371</v>
      </c>
      <c r="B61" t="s">
        <v>172</v>
      </c>
      <c r="C61" t="s">
        <v>228</v>
      </c>
      <c r="D61" t="s">
        <v>232</v>
      </c>
      <c r="E61" t="s">
        <v>328</v>
      </c>
      <c r="F61">
        <v>22</v>
      </c>
      <c r="G61" t="s">
        <v>180</v>
      </c>
      <c r="H61" t="s">
        <v>176</v>
      </c>
      <c r="I61" t="s">
        <v>179</v>
      </c>
      <c r="J61" t="s">
        <v>175</v>
      </c>
      <c r="K61">
        <v>4</v>
      </c>
      <c r="L61" t="s">
        <v>329</v>
      </c>
      <c r="M61" t="s">
        <v>177</v>
      </c>
      <c r="N61">
        <v>1</v>
      </c>
      <c r="O61" t="s">
        <v>330</v>
      </c>
      <c r="P61" t="s">
        <v>176</v>
      </c>
      <c r="R61" t="s">
        <v>175</v>
      </c>
      <c r="S61" t="s">
        <v>172</v>
      </c>
      <c r="T61" t="s">
        <v>176</v>
      </c>
      <c r="U61" t="s">
        <v>176</v>
      </c>
      <c r="V61" t="s">
        <v>176</v>
      </c>
      <c r="W61" t="s">
        <v>176</v>
      </c>
      <c r="X61" t="s">
        <v>176</v>
      </c>
      <c r="Y61" t="s">
        <v>176</v>
      </c>
      <c r="Z61" t="s">
        <v>176</v>
      </c>
      <c r="AA61" t="s">
        <v>177</v>
      </c>
      <c r="AC61" t="s">
        <v>1</v>
      </c>
      <c r="AD61" t="s">
        <v>3</v>
      </c>
      <c r="AE61" t="s">
        <v>1</v>
      </c>
      <c r="AF61" t="s">
        <v>3</v>
      </c>
      <c r="AG61" t="s">
        <v>1</v>
      </c>
      <c r="AH61" t="s">
        <v>1</v>
      </c>
      <c r="AI61" t="s">
        <v>3</v>
      </c>
      <c r="AJ61" t="s">
        <v>175</v>
      </c>
      <c r="AK61" t="s">
        <v>1</v>
      </c>
      <c r="AL61" t="s">
        <v>64</v>
      </c>
    </row>
    <row r="62" spans="1:38" x14ac:dyDescent="0.2">
      <c r="A62">
        <v>3117375</v>
      </c>
      <c r="B62" t="s">
        <v>172</v>
      </c>
      <c r="C62" t="s">
        <v>186</v>
      </c>
      <c r="D62" t="s">
        <v>203</v>
      </c>
      <c r="E62" t="s">
        <v>331</v>
      </c>
      <c r="F62">
        <v>21</v>
      </c>
      <c r="G62" t="s">
        <v>180</v>
      </c>
      <c r="H62" t="s">
        <v>176</v>
      </c>
      <c r="I62" t="s">
        <v>181</v>
      </c>
      <c r="J62" t="s">
        <v>175</v>
      </c>
      <c r="K62">
        <v>5</v>
      </c>
      <c r="L62" t="s">
        <v>189</v>
      </c>
      <c r="M62" t="s">
        <v>176</v>
      </c>
      <c r="P62" t="s">
        <v>176</v>
      </c>
      <c r="R62" t="s">
        <v>175</v>
      </c>
      <c r="S62" t="s">
        <v>172</v>
      </c>
      <c r="T62" t="s">
        <v>176</v>
      </c>
      <c r="U62" t="s">
        <v>176</v>
      </c>
      <c r="V62" t="s">
        <v>176</v>
      </c>
      <c r="W62" t="s">
        <v>176</v>
      </c>
      <c r="X62" t="s">
        <v>176</v>
      </c>
      <c r="Y62" t="s">
        <v>176</v>
      </c>
      <c r="Z62" t="s">
        <v>176</v>
      </c>
      <c r="AA62" t="s">
        <v>177</v>
      </c>
      <c r="AC62" t="s">
        <v>1</v>
      </c>
      <c r="AD62" t="s">
        <v>1</v>
      </c>
      <c r="AE62" t="s">
        <v>1</v>
      </c>
      <c r="AF62" t="s">
        <v>1</v>
      </c>
      <c r="AG62" t="s">
        <v>1</v>
      </c>
      <c r="AH62" t="s">
        <v>1</v>
      </c>
      <c r="AI62" t="s">
        <v>3</v>
      </c>
      <c r="AJ62" t="s">
        <v>175</v>
      </c>
      <c r="AK62" t="s">
        <v>1</v>
      </c>
      <c r="AL62" t="s">
        <v>64</v>
      </c>
    </row>
    <row r="63" spans="1:38" x14ac:dyDescent="0.2">
      <c r="A63">
        <v>3117390</v>
      </c>
      <c r="B63" t="s">
        <v>172</v>
      </c>
      <c r="C63" t="s">
        <v>186</v>
      </c>
      <c r="D63" t="s">
        <v>173</v>
      </c>
      <c r="E63" t="s">
        <v>174</v>
      </c>
      <c r="J63" t="s">
        <v>175</v>
      </c>
      <c r="R63" t="s">
        <v>175</v>
      </c>
      <c r="S63" t="s">
        <v>172</v>
      </c>
      <c r="T63" t="s">
        <v>176</v>
      </c>
      <c r="U63" t="s">
        <v>176</v>
      </c>
      <c r="V63" t="s">
        <v>176</v>
      </c>
      <c r="W63" t="s">
        <v>176</v>
      </c>
      <c r="X63" t="s">
        <v>176</v>
      </c>
      <c r="Y63" t="s">
        <v>176</v>
      </c>
      <c r="Z63" t="s">
        <v>176</v>
      </c>
      <c r="AA63" t="s">
        <v>176</v>
      </c>
      <c r="AJ63" t="s">
        <v>175</v>
      </c>
    </row>
    <row r="64" spans="1:38" x14ac:dyDescent="0.2">
      <c r="A64">
        <v>3117391</v>
      </c>
      <c r="B64" t="s">
        <v>172</v>
      </c>
      <c r="C64" t="s">
        <v>186</v>
      </c>
      <c r="D64" t="s">
        <v>332</v>
      </c>
      <c r="E64" t="s">
        <v>204</v>
      </c>
      <c r="F64">
        <v>25</v>
      </c>
      <c r="G64" t="s">
        <v>180</v>
      </c>
      <c r="H64" t="s">
        <v>176</v>
      </c>
      <c r="I64" t="s">
        <v>188</v>
      </c>
      <c r="J64" t="s">
        <v>175</v>
      </c>
      <c r="K64">
        <v>7</v>
      </c>
      <c r="L64" t="s">
        <v>333</v>
      </c>
      <c r="M64" t="s">
        <v>177</v>
      </c>
      <c r="N64">
        <v>5</v>
      </c>
      <c r="O64" t="s">
        <v>334</v>
      </c>
      <c r="P64" t="s">
        <v>176</v>
      </c>
      <c r="R64" t="s">
        <v>175</v>
      </c>
      <c r="S64" t="s">
        <v>172</v>
      </c>
      <c r="T64" t="s">
        <v>176</v>
      </c>
      <c r="U64" t="s">
        <v>176</v>
      </c>
      <c r="V64" t="s">
        <v>176</v>
      </c>
      <c r="W64" t="s">
        <v>176</v>
      </c>
      <c r="X64" t="s">
        <v>176</v>
      </c>
      <c r="Y64" t="s">
        <v>176</v>
      </c>
      <c r="Z64" t="s">
        <v>176</v>
      </c>
      <c r="AA64" t="s">
        <v>177</v>
      </c>
      <c r="AC64" t="s">
        <v>1</v>
      </c>
      <c r="AD64" t="s">
        <v>1</v>
      </c>
      <c r="AE64" t="s">
        <v>1</v>
      </c>
      <c r="AF64" t="s">
        <v>2</v>
      </c>
      <c r="AG64" t="s">
        <v>3</v>
      </c>
      <c r="AH64" t="s">
        <v>2</v>
      </c>
      <c r="AI64" t="s">
        <v>2</v>
      </c>
      <c r="AJ64" t="s">
        <v>175</v>
      </c>
      <c r="AK64" t="s">
        <v>3</v>
      </c>
      <c r="AL64" t="s">
        <v>1</v>
      </c>
    </row>
    <row r="65" spans="1:38" x14ac:dyDescent="0.2">
      <c r="A65">
        <v>3117393</v>
      </c>
      <c r="B65" t="s">
        <v>172</v>
      </c>
      <c r="C65" t="s">
        <v>203</v>
      </c>
      <c r="D65" t="s">
        <v>335</v>
      </c>
      <c r="E65" t="s">
        <v>336</v>
      </c>
      <c r="F65">
        <v>22</v>
      </c>
      <c r="G65" t="s">
        <v>178</v>
      </c>
      <c r="H65" t="s">
        <v>176</v>
      </c>
      <c r="I65" t="s">
        <v>188</v>
      </c>
      <c r="J65" t="s">
        <v>175</v>
      </c>
      <c r="K65">
        <v>3</v>
      </c>
      <c r="L65" t="s">
        <v>337</v>
      </c>
      <c r="M65" t="s">
        <v>177</v>
      </c>
      <c r="N65">
        <v>2</v>
      </c>
      <c r="O65" t="s">
        <v>338</v>
      </c>
      <c r="P65" t="s">
        <v>176</v>
      </c>
      <c r="R65" t="s">
        <v>175</v>
      </c>
      <c r="S65" t="s">
        <v>172</v>
      </c>
      <c r="T65" t="s">
        <v>176</v>
      </c>
      <c r="U65" t="s">
        <v>176</v>
      </c>
      <c r="V65" t="s">
        <v>176</v>
      </c>
      <c r="W65" t="s">
        <v>176</v>
      </c>
      <c r="X65" t="s">
        <v>176</v>
      </c>
      <c r="Y65" t="s">
        <v>176</v>
      </c>
      <c r="Z65" t="s">
        <v>176</v>
      </c>
      <c r="AA65" t="s">
        <v>177</v>
      </c>
      <c r="AC65" t="s">
        <v>64</v>
      </c>
      <c r="AD65" t="s">
        <v>64</v>
      </c>
      <c r="AE65" t="s">
        <v>64</v>
      </c>
      <c r="AF65" t="s">
        <v>64</v>
      </c>
      <c r="AG65" t="s">
        <v>64</v>
      </c>
      <c r="AH65" t="s">
        <v>64</v>
      </c>
      <c r="AI65" t="s">
        <v>1</v>
      </c>
      <c r="AJ65" t="s">
        <v>175</v>
      </c>
      <c r="AK65" t="s">
        <v>64</v>
      </c>
      <c r="AL65" t="s">
        <v>3</v>
      </c>
    </row>
    <row r="66" spans="1:38" x14ac:dyDescent="0.2">
      <c r="A66" s="8">
        <v>3117316</v>
      </c>
      <c r="B66" t="s">
        <v>172</v>
      </c>
      <c r="C66" t="s">
        <v>219</v>
      </c>
      <c r="D66" t="s">
        <v>173</v>
      </c>
      <c r="E66" t="s">
        <v>174</v>
      </c>
      <c r="J66" t="s">
        <v>175</v>
      </c>
      <c r="R66" t="s">
        <v>175</v>
      </c>
      <c r="S66" t="s">
        <v>172</v>
      </c>
      <c r="T66" t="s">
        <v>176</v>
      </c>
      <c r="U66" t="s">
        <v>176</v>
      </c>
      <c r="V66" t="s">
        <v>176</v>
      </c>
      <c r="W66" t="s">
        <v>176</v>
      </c>
      <c r="X66" t="s">
        <v>176</v>
      </c>
      <c r="Y66" t="s">
        <v>176</v>
      </c>
      <c r="Z66" t="s">
        <v>176</v>
      </c>
      <c r="AA66" t="s">
        <v>176</v>
      </c>
      <c r="AJ66" t="s">
        <v>175</v>
      </c>
    </row>
    <row r="67" spans="1:38" x14ac:dyDescent="0.2">
      <c r="A67">
        <v>3117414</v>
      </c>
      <c r="B67" t="s">
        <v>172</v>
      </c>
      <c r="C67" t="s">
        <v>232</v>
      </c>
      <c r="D67" t="s">
        <v>332</v>
      </c>
      <c r="E67" t="s">
        <v>339</v>
      </c>
      <c r="G67" t="s">
        <v>180</v>
      </c>
      <c r="H67" t="s">
        <v>176</v>
      </c>
      <c r="I67" t="s">
        <v>188</v>
      </c>
      <c r="J67" t="s">
        <v>175</v>
      </c>
      <c r="K67">
        <v>3</v>
      </c>
      <c r="L67" t="s">
        <v>340</v>
      </c>
      <c r="M67" t="s">
        <v>177</v>
      </c>
      <c r="N67">
        <v>1</v>
      </c>
      <c r="O67" t="s">
        <v>341</v>
      </c>
      <c r="P67" t="s">
        <v>176</v>
      </c>
      <c r="R67" t="s">
        <v>175</v>
      </c>
      <c r="S67" t="s">
        <v>172</v>
      </c>
      <c r="T67" t="s">
        <v>176</v>
      </c>
      <c r="U67" t="s">
        <v>176</v>
      </c>
      <c r="V67" t="s">
        <v>176</v>
      </c>
      <c r="W67" t="s">
        <v>176</v>
      </c>
      <c r="X67" t="s">
        <v>176</v>
      </c>
      <c r="Y67" t="s">
        <v>176</v>
      </c>
      <c r="Z67" t="s">
        <v>176</v>
      </c>
      <c r="AA67" t="s">
        <v>177</v>
      </c>
      <c r="AC67" t="s">
        <v>64</v>
      </c>
      <c r="AD67" t="s">
        <v>64</v>
      </c>
      <c r="AE67" t="s">
        <v>64</v>
      </c>
      <c r="AF67" t="s">
        <v>3</v>
      </c>
      <c r="AG67" t="s">
        <v>1</v>
      </c>
      <c r="AH67" t="s">
        <v>64</v>
      </c>
      <c r="AI67" t="s">
        <v>1</v>
      </c>
      <c r="AJ67" t="s">
        <v>175</v>
      </c>
      <c r="AK67" t="s">
        <v>64</v>
      </c>
      <c r="AL67" t="s">
        <v>64</v>
      </c>
    </row>
    <row r="68" spans="1:38" x14ac:dyDescent="0.2">
      <c r="A68">
        <v>3117415</v>
      </c>
      <c r="B68" t="s">
        <v>172</v>
      </c>
      <c r="C68" t="s">
        <v>232</v>
      </c>
      <c r="D68" t="s">
        <v>173</v>
      </c>
      <c r="E68" t="s">
        <v>174</v>
      </c>
      <c r="J68" t="s">
        <v>175</v>
      </c>
      <c r="R68" t="s">
        <v>175</v>
      </c>
      <c r="S68" t="s">
        <v>172</v>
      </c>
      <c r="T68" t="s">
        <v>176</v>
      </c>
      <c r="U68" t="s">
        <v>176</v>
      </c>
      <c r="V68" t="s">
        <v>176</v>
      </c>
      <c r="W68" t="s">
        <v>176</v>
      </c>
      <c r="X68" t="s">
        <v>176</v>
      </c>
      <c r="Y68" t="s">
        <v>176</v>
      </c>
      <c r="Z68" t="s">
        <v>176</v>
      </c>
      <c r="AA68" t="s">
        <v>176</v>
      </c>
      <c r="AJ68" t="s">
        <v>175</v>
      </c>
    </row>
    <row r="69" spans="1:38" x14ac:dyDescent="0.2">
      <c r="A69">
        <v>3117420</v>
      </c>
      <c r="B69" t="s">
        <v>172</v>
      </c>
      <c r="C69" t="s">
        <v>321</v>
      </c>
      <c r="D69" t="s">
        <v>335</v>
      </c>
      <c r="E69" t="s">
        <v>342</v>
      </c>
      <c r="F69">
        <v>22</v>
      </c>
      <c r="G69" t="s">
        <v>178</v>
      </c>
      <c r="H69" t="s">
        <v>176</v>
      </c>
      <c r="I69" t="s">
        <v>181</v>
      </c>
      <c r="J69" t="s">
        <v>175</v>
      </c>
      <c r="K69">
        <v>5</v>
      </c>
      <c r="L69" t="s">
        <v>343</v>
      </c>
      <c r="M69" t="s">
        <v>176</v>
      </c>
      <c r="P69" t="s">
        <v>176</v>
      </c>
      <c r="R69" t="s">
        <v>175</v>
      </c>
      <c r="S69" t="s">
        <v>172</v>
      </c>
      <c r="T69" t="s">
        <v>176</v>
      </c>
      <c r="U69" t="s">
        <v>176</v>
      </c>
      <c r="V69" t="s">
        <v>176</v>
      </c>
      <c r="W69" t="s">
        <v>176</v>
      </c>
      <c r="X69" t="s">
        <v>176</v>
      </c>
      <c r="Y69" t="s">
        <v>176</v>
      </c>
      <c r="Z69" t="s">
        <v>176</v>
      </c>
      <c r="AA69" t="s">
        <v>177</v>
      </c>
      <c r="AC69" t="s">
        <v>1</v>
      </c>
      <c r="AD69" t="s">
        <v>1</v>
      </c>
      <c r="AE69" t="s">
        <v>1</v>
      </c>
      <c r="AF69" t="s">
        <v>1</v>
      </c>
      <c r="AG69" t="s">
        <v>1</v>
      </c>
      <c r="AH69" t="s">
        <v>3</v>
      </c>
      <c r="AI69" t="s">
        <v>3</v>
      </c>
      <c r="AJ69" t="s">
        <v>175</v>
      </c>
      <c r="AK69" t="s">
        <v>1</v>
      </c>
      <c r="AL69" t="s">
        <v>1</v>
      </c>
    </row>
    <row r="70" spans="1:38" x14ac:dyDescent="0.2">
      <c r="A70">
        <v>3117422</v>
      </c>
      <c r="B70" t="s">
        <v>172</v>
      </c>
      <c r="C70" t="s">
        <v>332</v>
      </c>
      <c r="D70" t="s">
        <v>344</v>
      </c>
      <c r="E70" t="s">
        <v>345</v>
      </c>
      <c r="F70">
        <v>26</v>
      </c>
      <c r="G70" t="s">
        <v>180</v>
      </c>
      <c r="H70" t="s">
        <v>176</v>
      </c>
      <c r="I70" t="s">
        <v>179</v>
      </c>
      <c r="J70" t="s">
        <v>175</v>
      </c>
      <c r="K70">
        <v>6</v>
      </c>
      <c r="L70" t="s">
        <v>346</v>
      </c>
      <c r="M70" t="s">
        <v>176</v>
      </c>
      <c r="P70" t="s">
        <v>176</v>
      </c>
      <c r="R70" t="s">
        <v>175</v>
      </c>
      <c r="S70" t="s">
        <v>172</v>
      </c>
      <c r="T70" t="s">
        <v>176</v>
      </c>
      <c r="U70" t="s">
        <v>176</v>
      </c>
      <c r="V70" t="s">
        <v>177</v>
      </c>
      <c r="W70" t="s">
        <v>177</v>
      </c>
      <c r="X70" t="s">
        <v>177</v>
      </c>
      <c r="Y70" t="s">
        <v>176</v>
      </c>
      <c r="Z70" t="s">
        <v>176</v>
      </c>
      <c r="AA70" t="s">
        <v>176</v>
      </c>
      <c r="AC70" t="s">
        <v>1</v>
      </c>
      <c r="AD70" t="s">
        <v>3</v>
      </c>
      <c r="AE70" t="s">
        <v>1</v>
      </c>
      <c r="AF70" t="s">
        <v>3</v>
      </c>
      <c r="AG70" t="s">
        <v>1</v>
      </c>
      <c r="AH70" t="s">
        <v>1</v>
      </c>
      <c r="AI70" t="s">
        <v>1</v>
      </c>
      <c r="AJ70" t="s">
        <v>175</v>
      </c>
      <c r="AK70" t="s">
        <v>3</v>
      </c>
      <c r="AL70" t="s">
        <v>1</v>
      </c>
    </row>
    <row r="71" spans="1:38" x14ac:dyDescent="0.2">
      <c r="A71">
        <v>3117570</v>
      </c>
      <c r="B71" t="s">
        <v>172</v>
      </c>
      <c r="C71" t="s">
        <v>347</v>
      </c>
      <c r="D71" t="s">
        <v>348</v>
      </c>
      <c r="E71" t="s">
        <v>349</v>
      </c>
      <c r="F71">
        <v>26</v>
      </c>
      <c r="G71" t="s">
        <v>180</v>
      </c>
      <c r="H71" t="s">
        <v>176</v>
      </c>
      <c r="I71" t="s">
        <v>179</v>
      </c>
      <c r="J71" t="s">
        <v>175</v>
      </c>
      <c r="K71">
        <v>5</v>
      </c>
      <c r="L71" t="s">
        <v>350</v>
      </c>
      <c r="M71" t="s">
        <v>176</v>
      </c>
      <c r="P71" t="s">
        <v>176</v>
      </c>
      <c r="R71" t="s">
        <v>175</v>
      </c>
      <c r="S71" t="s">
        <v>172</v>
      </c>
      <c r="T71" t="s">
        <v>176</v>
      </c>
      <c r="U71" t="s">
        <v>176</v>
      </c>
      <c r="V71" t="s">
        <v>176</v>
      </c>
      <c r="W71" t="s">
        <v>176</v>
      </c>
      <c r="X71" t="s">
        <v>176</v>
      </c>
      <c r="Y71" t="s">
        <v>176</v>
      </c>
      <c r="Z71" t="s">
        <v>176</v>
      </c>
      <c r="AA71" t="s">
        <v>177</v>
      </c>
      <c r="AC71" t="s">
        <v>1</v>
      </c>
      <c r="AD71" t="s">
        <v>3</v>
      </c>
      <c r="AE71" t="s">
        <v>1</v>
      </c>
      <c r="AF71" t="s">
        <v>3</v>
      </c>
      <c r="AG71" t="s">
        <v>1</v>
      </c>
      <c r="AH71" t="s">
        <v>3</v>
      </c>
      <c r="AI71" t="s">
        <v>1</v>
      </c>
      <c r="AJ71" t="s">
        <v>175</v>
      </c>
      <c r="AK71" t="s">
        <v>3</v>
      </c>
      <c r="AL71"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159A5-D9BA-3142-AD5D-41BFDDC1CFDE}">
  <dimension ref="A1:BJ130"/>
  <sheetViews>
    <sheetView topLeftCell="AV1" workbookViewId="0">
      <selection activeCell="BI2" sqref="BI2"/>
    </sheetView>
  </sheetViews>
  <sheetFormatPr baseColWidth="10" defaultRowHeight="16" x14ac:dyDescent="0.2"/>
  <cols>
    <col min="4" max="4" width="16.83203125" customWidth="1"/>
    <col min="5" max="5" width="17.6640625" customWidth="1"/>
    <col min="10" max="10" width="21.5" customWidth="1"/>
    <col min="36" max="36" width="32.6640625" customWidth="1"/>
    <col min="39" max="39" width="25.5" customWidth="1"/>
    <col min="42" max="42" width="21.83203125" customWidth="1"/>
    <col min="51" max="51" width="18.33203125" customWidth="1"/>
  </cols>
  <sheetData>
    <row r="1" spans="1:62" x14ac:dyDescent="0.2">
      <c r="A1" s="7">
        <v>1</v>
      </c>
      <c r="B1" s="7">
        <v>2</v>
      </c>
      <c r="C1" s="7">
        <v>3</v>
      </c>
      <c r="D1" s="7">
        <v>4</v>
      </c>
      <c r="E1" s="7">
        <v>5</v>
      </c>
      <c r="F1" s="7">
        <v>6</v>
      </c>
      <c r="G1" s="7">
        <v>7</v>
      </c>
      <c r="H1" s="7">
        <v>8</v>
      </c>
      <c r="I1" s="7">
        <v>9</v>
      </c>
      <c r="J1" s="7">
        <v>10</v>
      </c>
      <c r="K1" s="7">
        <v>11</v>
      </c>
      <c r="L1" s="7">
        <v>12</v>
      </c>
      <c r="M1" s="7">
        <v>13</v>
      </c>
      <c r="N1" s="7">
        <v>14</v>
      </c>
      <c r="O1" s="7">
        <v>15</v>
      </c>
      <c r="P1" s="7">
        <v>16</v>
      </c>
      <c r="Q1" s="7">
        <v>17</v>
      </c>
      <c r="R1" s="7">
        <v>18</v>
      </c>
      <c r="S1" s="7">
        <v>19</v>
      </c>
      <c r="T1" s="7">
        <v>20</v>
      </c>
      <c r="U1" s="7">
        <v>21</v>
      </c>
      <c r="V1" s="7">
        <v>22</v>
      </c>
      <c r="W1" s="7">
        <v>23</v>
      </c>
      <c r="X1" s="7">
        <v>24</v>
      </c>
      <c r="Y1" s="7">
        <v>25</v>
      </c>
      <c r="Z1" s="7">
        <v>26</v>
      </c>
      <c r="AA1" s="7">
        <v>27</v>
      </c>
      <c r="AB1" s="7">
        <v>28</v>
      </c>
      <c r="AC1" s="7">
        <v>29</v>
      </c>
      <c r="AD1" s="7">
        <v>30</v>
      </c>
      <c r="AE1" s="7">
        <v>31</v>
      </c>
      <c r="AF1" s="7">
        <v>32</v>
      </c>
      <c r="AG1" s="7">
        <v>33</v>
      </c>
      <c r="AH1" s="7">
        <v>34</v>
      </c>
      <c r="AI1" s="7">
        <v>35</v>
      </c>
      <c r="AJ1" s="7">
        <v>36</v>
      </c>
      <c r="AK1" s="7">
        <v>37</v>
      </c>
      <c r="AL1" s="7">
        <v>38</v>
      </c>
      <c r="AM1" s="7">
        <v>39</v>
      </c>
      <c r="AN1" s="7">
        <v>40</v>
      </c>
      <c r="AO1" s="7">
        <v>41</v>
      </c>
      <c r="AP1" s="7">
        <v>42</v>
      </c>
      <c r="AQ1" s="7">
        <v>43</v>
      </c>
      <c r="AR1" s="7">
        <v>44</v>
      </c>
      <c r="AS1" s="7">
        <v>45</v>
      </c>
      <c r="AT1" s="7">
        <v>46</v>
      </c>
      <c r="AU1" s="7">
        <v>47</v>
      </c>
      <c r="AV1" s="7">
        <v>48</v>
      </c>
      <c r="AW1" s="7">
        <v>49</v>
      </c>
      <c r="AX1" s="7">
        <v>50</v>
      </c>
      <c r="AY1" s="7">
        <v>51</v>
      </c>
      <c r="AZ1" s="7">
        <v>52</v>
      </c>
      <c r="BA1" s="7">
        <v>53</v>
      </c>
      <c r="BB1" s="7">
        <v>54</v>
      </c>
      <c r="BC1" s="7">
        <v>55</v>
      </c>
      <c r="BD1" s="7">
        <v>56</v>
      </c>
      <c r="BE1" s="7">
        <v>57</v>
      </c>
      <c r="BF1" s="7">
        <v>58</v>
      </c>
      <c r="BG1" s="7">
        <v>59</v>
      </c>
      <c r="BH1" s="7">
        <v>60</v>
      </c>
      <c r="BI1" s="7">
        <v>61</v>
      </c>
      <c r="BJ1" s="7">
        <v>62</v>
      </c>
    </row>
    <row r="2" spans="1:62" x14ac:dyDescent="0.2">
      <c r="A2" s="29"/>
      <c r="B2" s="29"/>
      <c r="C2" s="29"/>
      <c r="D2" s="29"/>
      <c r="E2" s="29"/>
      <c r="F2" s="29"/>
      <c r="G2" s="29"/>
      <c r="H2" s="29"/>
      <c r="I2" s="29"/>
      <c r="J2" s="29"/>
      <c r="K2" s="29" t="s">
        <v>441</v>
      </c>
      <c r="L2" s="29" t="s">
        <v>442</v>
      </c>
      <c r="M2" s="29" t="s">
        <v>443</v>
      </c>
      <c r="N2" s="29" t="s">
        <v>444</v>
      </c>
      <c r="O2" s="29" t="s">
        <v>445</v>
      </c>
      <c r="P2" s="29" t="s">
        <v>446</v>
      </c>
      <c r="Q2" s="29" t="s">
        <v>447</v>
      </c>
      <c r="R2" s="29" t="s">
        <v>448</v>
      </c>
      <c r="S2" s="29" t="s">
        <v>449</v>
      </c>
      <c r="T2" s="29" t="s">
        <v>450</v>
      </c>
      <c r="U2" s="29" t="s">
        <v>451</v>
      </c>
      <c r="V2" s="29" t="s">
        <v>124</v>
      </c>
      <c r="W2" s="29" t="s">
        <v>452</v>
      </c>
      <c r="X2" s="29" t="s">
        <v>453</v>
      </c>
      <c r="Y2" s="29" t="s">
        <v>454</v>
      </c>
      <c r="Z2" s="29" t="s">
        <v>455</v>
      </c>
      <c r="AA2" s="29" t="s">
        <v>456</v>
      </c>
      <c r="AB2" s="29" t="s">
        <v>457</v>
      </c>
      <c r="AC2" s="29" t="s">
        <v>458</v>
      </c>
      <c r="AD2" s="29" t="s">
        <v>459</v>
      </c>
      <c r="AE2" s="29" t="s">
        <v>460</v>
      </c>
      <c r="AF2" s="29" t="s">
        <v>461</v>
      </c>
      <c r="AG2" s="29"/>
      <c r="AH2" s="29"/>
      <c r="AI2" s="29"/>
      <c r="AJ2" s="29" t="s">
        <v>394</v>
      </c>
      <c r="AK2" s="29" t="s">
        <v>462</v>
      </c>
      <c r="AL2" s="29" t="s">
        <v>463</v>
      </c>
      <c r="AM2" s="29" t="s">
        <v>395</v>
      </c>
      <c r="AN2" s="29" t="s">
        <v>464</v>
      </c>
      <c r="AO2" s="29" t="s">
        <v>465</v>
      </c>
      <c r="AP2" s="29" t="s">
        <v>396</v>
      </c>
      <c r="AQ2" s="29" t="s">
        <v>466</v>
      </c>
      <c r="AR2" s="29" t="s">
        <v>467</v>
      </c>
      <c r="AS2" s="29" t="s">
        <v>397</v>
      </c>
      <c r="AT2" s="29" t="s">
        <v>468</v>
      </c>
      <c r="AU2" s="29" t="s">
        <v>469</v>
      </c>
      <c r="AV2" s="29" t="s">
        <v>398</v>
      </c>
      <c r="AW2" s="29" t="s">
        <v>470</v>
      </c>
      <c r="AX2" s="29" t="s">
        <v>471</v>
      </c>
      <c r="AY2" s="29" t="s">
        <v>399</v>
      </c>
      <c r="AZ2" s="29" t="s">
        <v>472</v>
      </c>
      <c r="BA2" s="29" t="s">
        <v>473</v>
      </c>
      <c r="BB2" s="29" t="s">
        <v>474</v>
      </c>
      <c r="BC2" s="29" t="s">
        <v>475</v>
      </c>
      <c r="BD2" s="29" t="s">
        <v>476</v>
      </c>
      <c r="BE2" s="29" t="s">
        <v>477</v>
      </c>
      <c r="BF2" s="29" t="s">
        <v>478</v>
      </c>
      <c r="BG2" s="29" t="s">
        <v>479</v>
      </c>
      <c r="BH2" s="29" t="s">
        <v>480</v>
      </c>
      <c r="BI2" s="29" t="s">
        <v>885</v>
      </c>
      <c r="BJ2" s="29" t="s">
        <v>481</v>
      </c>
    </row>
    <row r="3" spans="1:62" x14ac:dyDescent="0.2">
      <c r="A3" s="29" t="s">
        <v>106</v>
      </c>
      <c r="B3" s="29" t="s">
        <v>107</v>
      </c>
      <c r="C3" s="29" t="s">
        <v>135</v>
      </c>
      <c r="D3" s="29" t="s">
        <v>136</v>
      </c>
      <c r="E3" s="29" t="s">
        <v>137</v>
      </c>
      <c r="F3" s="29" t="s">
        <v>482</v>
      </c>
      <c r="G3" s="29" t="s">
        <v>484</v>
      </c>
      <c r="H3" s="29" t="s">
        <v>485</v>
      </c>
      <c r="I3" s="29" t="s">
        <v>486</v>
      </c>
      <c r="J3" s="29" t="s">
        <v>487</v>
      </c>
      <c r="K3" s="29" t="s">
        <v>488</v>
      </c>
      <c r="L3" s="29" t="s">
        <v>489</v>
      </c>
      <c r="M3" s="29" t="s">
        <v>490</v>
      </c>
      <c r="N3" s="29" t="s">
        <v>491</v>
      </c>
      <c r="O3" s="29" t="s">
        <v>492</v>
      </c>
      <c r="P3" s="29" t="s">
        <v>493</v>
      </c>
      <c r="Q3" s="29" t="s">
        <v>494</v>
      </c>
      <c r="R3" s="29" t="s">
        <v>495</v>
      </c>
      <c r="S3" s="29" t="s">
        <v>496</v>
      </c>
      <c r="T3" s="29" t="s">
        <v>497</v>
      </c>
      <c r="U3" s="29" t="s">
        <v>498</v>
      </c>
      <c r="V3" s="29" t="s">
        <v>499</v>
      </c>
      <c r="W3" s="29" t="s">
        <v>500</v>
      </c>
      <c r="X3" s="29" t="s">
        <v>125</v>
      </c>
      <c r="Y3" s="29" t="s">
        <v>126</v>
      </c>
      <c r="Z3" s="29" t="s">
        <v>127</v>
      </c>
      <c r="AA3" s="29" t="s">
        <v>128</v>
      </c>
      <c r="AB3" s="29" t="s">
        <v>130</v>
      </c>
      <c r="AC3" s="29" t="s">
        <v>131</v>
      </c>
      <c r="AD3" s="29" t="s">
        <v>501</v>
      </c>
      <c r="AE3" s="29" t="s">
        <v>133</v>
      </c>
      <c r="AF3" s="29" t="s">
        <v>502</v>
      </c>
      <c r="AG3" s="29" t="s">
        <v>503</v>
      </c>
      <c r="AH3" s="29" t="s">
        <v>504</v>
      </c>
      <c r="AI3" s="29" t="s">
        <v>113</v>
      </c>
      <c r="AJ3" s="29" t="s">
        <v>394</v>
      </c>
      <c r="AK3" s="29" t="s">
        <v>382</v>
      </c>
      <c r="AL3" s="29" t="s">
        <v>383</v>
      </c>
      <c r="AM3" s="29" t="s">
        <v>395</v>
      </c>
      <c r="AN3" s="29" t="s">
        <v>384</v>
      </c>
      <c r="AO3" s="29" t="s">
        <v>385</v>
      </c>
      <c r="AP3" s="29" t="s">
        <v>396</v>
      </c>
      <c r="AQ3" s="29" t="s">
        <v>386</v>
      </c>
      <c r="AR3" s="29" t="s">
        <v>387</v>
      </c>
      <c r="AS3" s="29" t="s">
        <v>397</v>
      </c>
      <c r="AT3" s="29" t="s">
        <v>388</v>
      </c>
      <c r="AU3" s="29" t="s">
        <v>389</v>
      </c>
      <c r="AV3" s="29" t="s">
        <v>398</v>
      </c>
      <c r="AW3" s="29" t="s">
        <v>390</v>
      </c>
      <c r="AX3" s="29" t="s">
        <v>391</v>
      </c>
      <c r="AY3" s="29" t="s">
        <v>399</v>
      </c>
      <c r="AZ3" s="29" t="s">
        <v>392</v>
      </c>
      <c r="BA3" s="29" t="s">
        <v>393</v>
      </c>
      <c r="BB3" s="29" t="s">
        <v>505</v>
      </c>
      <c r="BC3" s="29" t="s">
        <v>506</v>
      </c>
      <c r="BD3" s="29" t="s">
        <v>507</v>
      </c>
      <c r="BE3" s="29" t="s">
        <v>508</v>
      </c>
      <c r="BF3" s="29" t="s">
        <v>509</v>
      </c>
      <c r="BG3" s="29" t="s">
        <v>510</v>
      </c>
      <c r="BH3" s="29" t="s">
        <v>511</v>
      </c>
      <c r="BI3" s="29" t="s">
        <v>512</v>
      </c>
      <c r="BJ3" s="29" t="s">
        <v>513</v>
      </c>
    </row>
    <row r="4" spans="1:62" x14ac:dyDescent="0.2">
      <c r="A4" s="29" t="str">
        <f t="shared" ref="A4:A35" si="0">B4&amp;"-"&amp;I4</f>
        <v>3117368-P1</v>
      </c>
      <c r="B4" s="29">
        <v>3117368</v>
      </c>
      <c r="C4" s="29">
        <v>3117320</v>
      </c>
      <c r="D4" s="29" t="s">
        <v>228</v>
      </c>
      <c r="E4" s="29" t="s">
        <v>400</v>
      </c>
      <c r="F4" s="29" t="s">
        <v>401</v>
      </c>
      <c r="G4" s="29" t="s">
        <v>154</v>
      </c>
      <c r="H4" s="29" t="s">
        <v>440</v>
      </c>
      <c r="I4" s="29" t="s">
        <v>402</v>
      </c>
      <c r="J4" s="29" t="str">
        <f>VLOOKUP(C4,' RAW Demographics'!A:E,5,FALSE())</f>
        <v>4 minutes, 28 seconds</v>
      </c>
      <c r="K4" s="29">
        <v>23</v>
      </c>
      <c r="L4" s="29" t="s">
        <v>180</v>
      </c>
      <c r="M4" s="29" t="s">
        <v>176</v>
      </c>
      <c r="N4" s="29" t="s">
        <v>188</v>
      </c>
      <c r="O4" s="29">
        <v>4</v>
      </c>
      <c r="P4" s="29" t="s">
        <v>261</v>
      </c>
      <c r="Q4" s="29" t="s">
        <v>177</v>
      </c>
      <c r="R4" s="29">
        <v>1</v>
      </c>
      <c r="S4" s="29" t="s">
        <v>262</v>
      </c>
      <c r="T4" s="29" t="s">
        <v>176</v>
      </c>
      <c r="U4" s="29"/>
      <c r="V4" s="29" t="s">
        <v>158</v>
      </c>
      <c r="W4" s="29"/>
      <c r="X4" s="29" t="s">
        <v>1</v>
      </c>
      <c r="Y4" s="29" t="s">
        <v>2</v>
      </c>
      <c r="Z4" s="29" t="s">
        <v>1</v>
      </c>
      <c r="AA4" s="29" t="s">
        <v>3</v>
      </c>
      <c r="AB4" s="29" t="s">
        <v>1</v>
      </c>
      <c r="AC4" s="29" t="s">
        <v>64</v>
      </c>
      <c r="AD4" s="29" t="s">
        <v>3</v>
      </c>
      <c r="AE4" s="29" t="s">
        <v>2</v>
      </c>
      <c r="AF4" s="29" t="s">
        <v>1</v>
      </c>
      <c r="AG4" s="29" t="s">
        <v>514</v>
      </c>
      <c r="AH4" s="29" t="s">
        <v>514</v>
      </c>
      <c r="AI4" s="29" t="s">
        <v>514</v>
      </c>
      <c r="AJ4" s="29" t="s">
        <v>403</v>
      </c>
      <c r="AK4" s="29" t="s">
        <v>5</v>
      </c>
      <c r="AL4" s="29" t="s">
        <v>12</v>
      </c>
      <c r="AM4" s="29" t="s">
        <v>404</v>
      </c>
      <c r="AN4" s="29" t="s">
        <v>19</v>
      </c>
      <c r="AO4" s="29" t="s">
        <v>20</v>
      </c>
      <c r="AP4" s="29" t="s">
        <v>405</v>
      </c>
      <c r="AQ4" s="29" t="s">
        <v>22</v>
      </c>
      <c r="AR4" s="29" t="s">
        <v>8</v>
      </c>
      <c r="AS4" s="29" t="s">
        <v>406</v>
      </c>
      <c r="AT4" s="29" t="s">
        <v>22</v>
      </c>
      <c r="AU4" s="29" t="s">
        <v>8</v>
      </c>
      <c r="AV4" s="29" t="s">
        <v>361</v>
      </c>
      <c r="AW4" s="29" t="s">
        <v>6</v>
      </c>
      <c r="AX4" s="29" t="s">
        <v>22</v>
      </c>
      <c r="AY4" s="29" t="s">
        <v>13</v>
      </c>
      <c r="AZ4" s="29" t="s">
        <v>22</v>
      </c>
      <c r="BA4" s="29" t="s">
        <v>8</v>
      </c>
      <c r="BB4" s="29" t="s">
        <v>10</v>
      </c>
      <c r="BC4" s="29" t="s">
        <v>11</v>
      </c>
      <c r="BD4" s="29" t="s">
        <v>11</v>
      </c>
      <c r="BE4" s="29" t="s">
        <v>16</v>
      </c>
      <c r="BF4" s="29" t="s">
        <v>14</v>
      </c>
      <c r="BG4" s="29" t="s">
        <v>23</v>
      </c>
      <c r="BH4" s="29" t="s">
        <v>23</v>
      </c>
      <c r="BI4" s="29" t="s">
        <v>10</v>
      </c>
      <c r="BJ4" s="29" t="s">
        <v>176</v>
      </c>
    </row>
    <row r="5" spans="1:62" x14ac:dyDescent="0.2">
      <c r="A5" s="29" t="str">
        <f t="shared" si="0"/>
        <v>3117373-P1</v>
      </c>
      <c r="B5" s="29">
        <v>3117373</v>
      </c>
      <c r="C5" s="29">
        <v>3117291</v>
      </c>
      <c r="D5" s="29" t="s">
        <v>186</v>
      </c>
      <c r="E5" s="29" t="s">
        <v>375</v>
      </c>
      <c r="F5" s="29" t="s">
        <v>407</v>
      </c>
      <c r="G5" s="29" t="s">
        <v>154</v>
      </c>
      <c r="H5" s="29" t="s">
        <v>440</v>
      </c>
      <c r="I5" s="29" t="s">
        <v>402</v>
      </c>
      <c r="J5" s="29" t="str">
        <f>VLOOKUP(C5,' RAW Demographics'!A:E,5,FALSE())</f>
        <v>4 minutes, 50 seconds</v>
      </c>
      <c r="K5" s="29">
        <v>23</v>
      </c>
      <c r="L5" s="29" t="s">
        <v>180</v>
      </c>
      <c r="M5" s="29" t="s">
        <v>176</v>
      </c>
      <c r="N5" s="29" t="s">
        <v>188</v>
      </c>
      <c r="O5" s="29">
        <v>4</v>
      </c>
      <c r="P5" s="29" t="s">
        <v>189</v>
      </c>
      <c r="Q5" s="29" t="s">
        <v>176</v>
      </c>
      <c r="R5" s="29"/>
      <c r="S5" s="29"/>
      <c r="T5" s="29" t="s">
        <v>176</v>
      </c>
      <c r="U5" s="29"/>
      <c r="V5" s="29" t="s">
        <v>160</v>
      </c>
      <c r="W5" s="29"/>
      <c r="X5" s="29" t="s">
        <v>64</v>
      </c>
      <c r="Y5" s="29" t="s">
        <v>1</v>
      </c>
      <c r="Z5" s="29" t="s">
        <v>1</v>
      </c>
      <c r="AA5" s="29" t="s">
        <v>1</v>
      </c>
      <c r="AB5" s="29" t="s">
        <v>1</v>
      </c>
      <c r="AC5" s="29" t="s">
        <v>3</v>
      </c>
      <c r="AD5" s="29" t="s">
        <v>64</v>
      </c>
      <c r="AE5" s="29" t="s">
        <v>64</v>
      </c>
      <c r="AF5" s="29" t="s">
        <v>64</v>
      </c>
      <c r="AG5" s="29" t="s">
        <v>514</v>
      </c>
      <c r="AH5" s="29" t="s">
        <v>514</v>
      </c>
      <c r="AI5" s="29" t="s">
        <v>514</v>
      </c>
      <c r="AJ5" s="29" t="s">
        <v>408</v>
      </c>
      <c r="AK5" s="29" t="s">
        <v>22</v>
      </c>
      <c r="AL5" s="29" t="s">
        <v>18</v>
      </c>
      <c r="AM5" s="29" t="s">
        <v>409</v>
      </c>
      <c r="AN5" s="29" t="s">
        <v>17</v>
      </c>
      <c r="AO5" s="29" t="s">
        <v>18</v>
      </c>
      <c r="AP5" s="29" t="s">
        <v>410</v>
      </c>
      <c r="AQ5" s="29" t="s">
        <v>22</v>
      </c>
      <c r="AR5" s="29" t="s">
        <v>18</v>
      </c>
      <c r="AS5" s="29" t="s">
        <v>411</v>
      </c>
      <c r="AT5" s="29" t="s">
        <v>5</v>
      </c>
      <c r="AU5" s="29" t="s">
        <v>18</v>
      </c>
      <c r="AV5" s="29" t="s">
        <v>66</v>
      </c>
      <c r="AW5" s="29" t="s">
        <v>18</v>
      </c>
      <c r="AX5" s="29" t="s">
        <v>5</v>
      </c>
      <c r="AY5" s="29" t="s">
        <v>9</v>
      </c>
      <c r="AZ5" s="29" t="s">
        <v>17</v>
      </c>
      <c r="BA5" s="29" t="s">
        <v>18</v>
      </c>
      <c r="BB5" s="29" t="s">
        <v>23</v>
      </c>
      <c r="BC5" s="29" t="s">
        <v>10</v>
      </c>
      <c r="BD5" s="29" t="s">
        <v>23</v>
      </c>
      <c r="BE5" s="29" t="s">
        <v>10</v>
      </c>
      <c r="BF5" s="29" t="s">
        <v>11</v>
      </c>
      <c r="BG5" s="29" t="s">
        <v>11</v>
      </c>
      <c r="BH5" s="29" t="s">
        <v>23</v>
      </c>
      <c r="BI5" s="29" t="s">
        <v>23</v>
      </c>
      <c r="BJ5" s="29" t="s">
        <v>176</v>
      </c>
    </row>
    <row r="6" spans="1:62" x14ac:dyDescent="0.2">
      <c r="A6" s="29" t="str">
        <f t="shared" si="0"/>
        <v>3117380-P1</v>
      </c>
      <c r="B6" s="29">
        <v>3117380</v>
      </c>
      <c r="C6" s="29">
        <v>3117303</v>
      </c>
      <c r="D6" s="29" t="s">
        <v>186</v>
      </c>
      <c r="E6" s="29" t="s">
        <v>371</v>
      </c>
      <c r="F6" s="29" t="s">
        <v>412</v>
      </c>
      <c r="G6" s="29" t="s">
        <v>154</v>
      </c>
      <c r="H6" s="29" t="s">
        <v>440</v>
      </c>
      <c r="I6" s="29" t="s">
        <v>402</v>
      </c>
      <c r="J6" s="29" t="str">
        <f>VLOOKUP(C6,' RAW Demographics'!A:E,5,FALSE())</f>
        <v>4 minutes, 56 seconds</v>
      </c>
      <c r="K6" s="29">
        <v>23</v>
      </c>
      <c r="L6" s="29" t="s">
        <v>180</v>
      </c>
      <c r="M6" s="29" t="s">
        <v>176</v>
      </c>
      <c r="N6" s="29" t="s">
        <v>182</v>
      </c>
      <c r="O6" s="29">
        <v>4</v>
      </c>
      <c r="P6" s="29" t="s">
        <v>218</v>
      </c>
      <c r="Q6" s="29" t="s">
        <v>176</v>
      </c>
      <c r="R6" s="29"/>
      <c r="S6" s="29"/>
      <c r="T6" s="29" t="s">
        <v>176</v>
      </c>
      <c r="U6" s="29"/>
      <c r="V6" s="29" t="s">
        <v>156</v>
      </c>
      <c r="W6" s="29"/>
      <c r="X6" s="29" t="s">
        <v>64</v>
      </c>
      <c r="Y6" s="29" t="s">
        <v>64</v>
      </c>
      <c r="Z6" s="29" t="s">
        <v>64</v>
      </c>
      <c r="AA6" s="29" t="s">
        <v>1</v>
      </c>
      <c r="AB6" s="29" t="s">
        <v>64</v>
      </c>
      <c r="AC6" s="29" t="s">
        <v>64</v>
      </c>
      <c r="AD6" s="29" t="s">
        <v>1</v>
      </c>
      <c r="AE6" s="29" t="s">
        <v>64</v>
      </c>
      <c r="AF6" s="29" t="s">
        <v>64</v>
      </c>
      <c r="AG6" s="29" t="s">
        <v>514</v>
      </c>
      <c r="AH6" s="29" t="s">
        <v>514</v>
      </c>
      <c r="AI6" s="29" t="s">
        <v>514</v>
      </c>
      <c r="AJ6" s="29" t="s">
        <v>413</v>
      </c>
      <c r="AK6" s="29" t="s">
        <v>22</v>
      </c>
      <c r="AL6" s="29" t="s">
        <v>6</v>
      </c>
      <c r="AM6" s="29" t="s">
        <v>414</v>
      </c>
      <c r="AN6" s="29" t="s">
        <v>17</v>
      </c>
      <c r="AO6" s="29" t="s">
        <v>18</v>
      </c>
      <c r="AP6" s="29" t="s">
        <v>415</v>
      </c>
      <c r="AQ6" s="29" t="s">
        <v>22</v>
      </c>
      <c r="AR6" s="29" t="s">
        <v>6</v>
      </c>
      <c r="AS6" s="29" t="s">
        <v>411</v>
      </c>
      <c r="AT6" s="29" t="s">
        <v>22</v>
      </c>
      <c r="AU6" s="29" t="s">
        <v>6</v>
      </c>
      <c r="AV6" s="29" t="s">
        <v>4</v>
      </c>
      <c r="AW6" s="29" t="s">
        <v>8</v>
      </c>
      <c r="AX6" s="29" t="s">
        <v>7</v>
      </c>
      <c r="AY6" s="29" t="s">
        <v>9</v>
      </c>
      <c r="AZ6" s="29" t="s">
        <v>22</v>
      </c>
      <c r="BA6" s="29" t="s">
        <v>8</v>
      </c>
      <c r="BB6" s="29" t="s">
        <v>10</v>
      </c>
      <c r="BC6" s="29" t="s">
        <v>10</v>
      </c>
      <c r="BD6" s="29" t="s">
        <v>10</v>
      </c>
      <c r="BE6" s="29" t="s">
        <v>10</v>
      </c>
      <c r="BF6" s="29" t="s">
        <v>10</v>
      </c>
      <c r="BG6" s="29" t="s">
        <v>10</v>
      </c>
      <c r="BH6" s="29" t="s">
        <v>23</v>
      </c>
      <c r="BI6" s="29" t="s">
        <v>10</v>
      </c>
      <c r="BJ6" s="29" t="s">
        <v>176</v>
      </c>
    </row>
    <row r="7" spans="1:62" x14ac:dyDescent="0.2">
      <c r="A7" s="29" t="str">
        <f t="shared" si="0"/>
        <v>3117384-P1</v>
      </c>
      <c r="B7" s="29">
        <v>3117384</v>
      </c>
      <c r="C7" s="29">
        <v>3117302</v>
      </c>
      <c r="D7" s="29" t="s">
        <v>186</v>
      </c>
      <c r="E7" s="29" t="s">
        <v>400</v>
      </c>
      <c r="F7" s="29" t="s">
        <v>416</v>
      </c>
      <c r="G7" s="29" t="s">
        <v>154</v>
      </c>
      <c r="H7" s="29" t="s">
        <v>440</v>
      </c>
      <c r="I7" s="29" t="s">
        <v>402</v>
      </c>
      <c r="J7" s="29" t="str">
        <f>VLOOKUP(C7,' RAW Demographics'!A:E,5,FALSE())</f>
        <v>5 minutes, 13 seconds</v>
      </c>
      <c r="K7" s="29">
        <v>23</v>
      </c>
      <c r="L7" s="29" t="s">
        <v>180</v>
      </c>
      <c r="M7" s="29" t="s">
        <v>176</v>
      </c>
      <c r="N7" s="29" t="s">
        <v>179</v>
      </c>
      <c r="O7" s="29">
        <v>5</v>
      </c>
      <c r="P7" s="29" t="s">
        <v>215</v>
      </c>
      <c r="Q7" s="29" t="s">
        <v>177</v>
      </c>
      <c r="R7" s="29">
        <v>1</v>
      </c>
      <c r="S7" s="29" t="s">
        <v>216</v>
      </c>
      <c r="T7" s="29" t="s">
        <v>176</v>
      </c>
      <c r="U7" s="29"/>
      <c r="V7" s="29" t="s">
        <v>160</v>
      </c>
      <c r="W7" s="29"/>
      <c r="X7" s="29" t="s">
        <v>64</v>
      </c>
      <c r="Y7" s="29" t="s">
        <v>1</v>
      </c>
      <c r="Z7" s="29" t="s">
        <v>1</v>
      </c>
      <c r="AA7" s="29" t="s">
        <v>3</v>
      </c>
      <c r="AB7" s="29" t="s">
        <v>1</v>
      </c>
      <c r="AC7" s="29" t="s">
        <v>2</v>
      </c>
      <c r="AD7" s="29" t="s">
        <v>3</v>
      </c>
      <c r="AE7" s="29" t="s">
        <v>1</v>
      </c>
      <c r="AF7" s="29" t="s">
        <v>1</v>
      </c>
      <c r="AG7" s="29" t="s">
        <v>514</v>
      </c>
      <c r="AH7" s="29" t="s">
        <v>514</v>
      </c>
      <c r="AI7" s="29" t="s">
        <v>514</v>
      </c>
      <c r="AJ7" s="29" t="s">
        <v>417</v>
      </c>
      <c r="AK7" s="29" t="s">
        <v>22</v>
      </c>
      <c r="AL7" s="29" t="s">
        <v>6</v>
      </c>
      <c r="AM7" s="29" t="s">
        <v>409</v>
      </c>
      <c r="AN7" s="29" t="s">
        <v>22</v>
      </c>
      <c r="AO7" s="29" t="s">
        <v>6</v>
      </c>
      <c r="AP7" s="29" t="s">
        <v>418</v>
      </c>
      <c r="AQ7" s="29" t="s">
        <v>22</v>
      </c>
      <c r="AR7" s="29" t="s">
        <v>6</v>
      </c>
      <c r="AS7" s="29" t="s">
        <v>411</v>
      </c>
      <c r="AT7" s="29" t="s">
        <v>22</v>
      </c>
      <c r="AU7" s="29" t="s">
        <v>6</v>
      </c>
      <c r="AV7" s="29" t="s">
        <v>361</v>
      </c>
      <c r="AW7" s="29" t="s">
        <v>6</v>
      </c>
      <c r="AX7" s="29" t="s">
        <v>22</v>
      </c>
      <c r="AY7" s="29" t="s">
        <v>9</v>
      </c>
      <c r="AZ7" s="29" t="s">
        <v>22</v>
      </c>
      <c r="BA7" s="29" t="s">
        <v>6</v>
      </c>
      <c r="BB7" s="29" t="s">
        <v>10</v>
      </c>
      <c r="BC7" s="29" t="s">
        <v>10</v>
      </c>
      <c r="BD7" s="29" t="s">
        <v>10</v>
      </c>
      <c r="BE7" s="29" t="s">
        <v>23</v>
      </c>
      <c r="BF7" s="29" t="s">
        <v>23</v>
      </c>
      <c r="BG7" s="29" t="s">
        <v>10</v>
      </c>
      <c r="BH7" s="29" t="s">
        <v>10</v>
      </c>
      <c r="BI7" s="29" t="s">
        <v>10</v>
      </c>
      <c r="BJ7" s="29" t="s">
        <v>177</v>
      </c>
    </row>
    <row r="8" spans="1:62" x14ac:dyDescent="0.2">
      <c r="A8" s="29" t="str">
        <f t="shared" si="0"/>
        <v>3117405-P1</v>
      </c>
      <c r="B8" s="29">
        <v>3117405</v>
      </c>
      <c r="C8" s="29">
        <v>3117330</v>
      </c>
      <c r="D8" s="29" t="s">
        <v>219</v>
      </c>
      <c r="E8" s="29" t="s">
        <v>419</v>
      </c>
      <c r="F8" s="29" t="s">
        <v>420</v>
      </c>
      <c r="G8" s="29" t="s">
        <v>154</v>
      </c>
      <c r="H8" s="29" t="s">
        <v>440</v>
      </c>
      <c r="I8" s="29" t="s">
        <v>402</v>
      </c>
      <c r="J8" s="29" t="str">
        <f>VLOOKUP(C8,' RAW Demographics'!A:E,5,FALSE())</f>
        <v>6 minutes, 47 seconds</v>
      </c>
      <c r="K8" s="29">
        <v>37</v>
      </c>
      <c r="L8" s="29" t="s">
        <v>180</v>
      </c>
      <c r="M8" s="29" t="s">
        <v>176</v>
      </c>
      <c r="N8" s="29" t="s">
        <v>179</v>
      </c>
      <c r="O8" s="29">
        <v>7</v>
      </c>
      <c r="P8" s="29" t="s">
        <v>285</v>
      </c>
      <c r="Q8" s="29" t="s">
        <v>177</v>
      </c>
      <c r="R8" s="29">
        <v>10</v>
      </c>
      <c r="S8" s="29" t="s">
        <v>286</v>
      </c>
      <c r="T8" s="29" t="s">
        <v>177</v>
      </c>
      <c r="U8" s="29" t="s">
        <v>287</v>
      </c>
      <c r="V8" s="29" t="s">
        <v>156</v>
      </c>
      <c r="W8" s="29"/>
      <c r="X8" s="29" t="s">
        <v>3</v>
      </c>
      <c r="Y8" s="29" t="s">
        <v>2</v>
      </c>
      <c r="Z8" s="29" t="s">
        <v>3</v>
      </c>
      <c r="AA8" s="29" t="s">
        <v>3</v>
      </c>
      <c r="AB8" s="29" t="s">
        <v>3</v>
      </c>
      <c r="AC8" s="29" t="s">
        <v>2</v>
      </c>
      <c r="AD8" s="29" t="s">
        <v>3</v>
      </c>
      <c r="AE8" s="29" t="s">
        <v>1</v>
      </c>
      <c r="AF8" s="29" t="s">
        <v>1</v>
      </c>
      <c r="AG8" s="29" t="s">
        <v>514</v>
      </c>
      <c r="AH8" s="29" t="s">
        <v>514</v>
      </c>
      <c r="AI8" s="29" t="s">
        <v>514</v>
      </c>
      <c r="AJ8" s="29" t="s">
        <v>421</v>
      </c>
      <c r="AK8" s="29" t="s">
        <v>5</v>
      </c>
      <c r="AL8" s="29" t="s">
        <v>8</v>
      </c>
      <c r="AM8" s="29" t="s">
        <v>422</v>
      </c>
      <c r="AN8" s="29" t="s">
        <v>5</v>
      </c>
      <c r="AO8" s="29" t="s">
        <v>8</v>
      </c>
      <c r="AP8" s="29" t="s">
        <v>423</v>
      </c>
      <c r="AQ8" s="29" t="s">
        <v>22</v>
      </c>
      <c r="AR8" s="29" t="s">
        <v>6</v>
      </c>
      <c r="AS8" s="29" t="s">
        <v>424</v>
      </c>
      <c r="AT8" s="29" t="s">
        <v>22</v>
      </c>
      <c r="AU8" s="29" t="s">
        <v>8</v>
      </c>
      <c r="AV8" s="29" t="s">
        <v>425</v>
      </c>
      <c r="AW8" s="29" t="s">
        <v>8</v>
      </c>
      <c r="AX8" s="29" t="s">
        <v>5</v>
      </c>
      <c r="AY8" s="29" t="s">
        <v>426</v>
      </c>
      <c r="AZ8" s="29" t="s">
        <v>7</v>
      </c>
      <c r="BA8" s="29" t="s">
        <v>12</v>
      </c>
      <c r="BB8" s="29" t="s">
        <v>10</v>
      </c>
      <c r="BC8" s="29" t="s">
        <v>10</v>
      </c>
      <c r="BD8" s="29" t="s">
        <v>10</v>
      </c>
      <c r="BE8" s="29" t="s">
        <v>10</v>
      </c>
      <c r="BF8" s="29" t="s">
        <v>14</v>
      </c>
      <c r="BG8" s="29" t="s">
        <v>10</v>
      </c>
      <c r="BH8" s="29" t="s">
        <v>10</v>
      </c>
      <c r="BI8" s="29" t="s">
        <v>10</v>
      </c>
      <c r="BJ8" s="29" t="s">
        <v>176</v>
      </c>
    </row>
    <row r="9" spans="1:62" x14ac:dyDescent="0.2">
      <c r="A9" s="29" t="str">
        <f t="shared" si="0"/>
        <v>3117434-P1</v>
      </c>
      <c r="B9" s="29">
        <v>3117434</v>
      </c>
      <c r="C9" s="29">
        <v>3117393</v>
      </c>
      <c r="D9" s="29" t="s">
        <v>335</v>
      </c>
      <c r="E9" s="29" t="s">
        <v>427</v>
      </c>
      <c r="F9" s="29" t="s">
        <v>428</v>
      </c>
      <c r="G9" s="29" t="s">
        <v>154</v>
      </c>
      <c r="H9" s="29" t="s">
        <v>440</v>
      </c>
      <c r="I9" s="29" t="s">
        <v>402</v>
      </c>
      <c r="J9" s="29" t="str">
        <f>VLOOKUP(C9,' RAW Demographics'!A:E,5,FALSE())</f>
        <v>10 minutes, 31 seconds</v>
      </c>
      <c r="K9" s="29">
        <v>22</v>
      </c>
      <c r="L9" s="29" t="s">
        <v>178</v>
      </c>
      <c r="M9" s="29" t="s">
        <v>176</v>
      </c>
      <c r="N9" s="29" t="s">
        <v>188</v>
      </c>
      <c r="O9" s="29">
        <v>3</v>
      </c>
      <c r="P9" s="29" t="s">
        <v>515</v>
      </c>
      <c r="Q9" s="29" t="s">
        <v>177</v>
      </c>
      <c r="R9" s="29">
        <v>2</v>
      </c>
      <c r="S9" s="29" t="s">
        <v>516</v>
      </c>
      <c r="T9" s="29" t="s">
        <v>176</v>
      </c>
      <c r="U9" s="29"/>
      <c r="V9" s="29" t="s">
        <v>160</v>
      </c>
      <c r="W9" s="29"/>
      <c r="X9" s="29" t="s">
        <v>64</v>
      </c>
      <c r="Y9" s="29" t="s">
        <v>64</v>
      </c>
      <c r="Z9" s="29" t="s">
        <v>64</v>
      </c>
      <c r="AA9" s="29" t="s">
        <v>64</v>
      </c>
      <c r="AB9" s="29" t="s">
        <v>64</v>
      </c>
      <c r="AC9" s="29" t="s">
        <v>64</v>
      </c>
      <c r="AD9" s="29" t="s">
        <v>1</v>
      </c>
      <c r="AE9" s="29" t="s">
        <v>64</v>
      </c>
      <c r="AF9" s="29" t="s">
        <v>3</v>
      </c>
      <c r="AG9" s="29" t="s">
        <v>514</v>
      </c>
      <c r="AH9" s="29" t="s">
        <v>514</v>
      </c>
      <c r="AI9" s="29" t="s">
        <v>514</v>
      </c>
      <c r="AJ9" s="29" t="s">
        <v>429</v>
      </c>
      <c r="AK9" s="29" t="s">
        <v>7</v>
      </c>
      <c r="AL9" s="29" t="s">
        <v>12</v>
      </c>
      <c r="AM9" s="29" t="s">
        <v>430</v>
      </c>
      <c r="AN9" s="29" t="s">
        <v>7</v>
      </c>
      <c r="AO9" s="29" t="s">
        <v>12</v>
      </c>
      <c r="AP9" s="29" t="s">
        <v>418</v>
      </c>
      <c r="AQ9" s="29" t="s">
        <v>7</v>
      </c>
      <c r="AR9" s="29" t="s">
        <v>12</v>
      </c>
      <c r="AS9" s="29" t="s">
        <v>431</v>
      </c>
      <c r="AT9" s="29" t="s">
        <v>7</v>
      </c>
      <c r="AU9" s="29" t="s">
        <v>12</v>
      </c>
      <c r="AV9" s="29" t="s">
        <v>362</v>
      </c>
      <c r="AW9" s="29" t="s">
        <v>12</v>
      </c>
      <c r="AX9" s="29" t="s">
        <v>7</v>
      </c>
      <c r="AY9" s="29" t="s">
        <v>432</v>
      </c>
      <c r="AZ9" s="29" t="s">
        <v>7</v>
      </c>
      <c r="BA9" s="29" t="s">
        <v>12</v>
      </c>
      <c r="BB9" s="29" t="s">
        <v>10</v>
      </c>
      <c r="BC9" s="29" t="s">
        <v>11</v>
      </c>
      <c r="BD9" s="29" t="s">
        <v>11</v>
      </c>
      <c r="BE9" s="29" t="s">
        <v>11</v>
      </c>
      <c r="BF9" s="29" t="s">
        <v>14</v>
      </c>
      <c r="BG9" s="29" t="s">
        <v>10</v>
      </c>
      <c r="BH9" s="29" t="s">
        <v>10</v>
      </c>
      <c r="BI9" s="29" t="s">
        <v>10</v>
      </c>
      <c r="BJ9" s="29" t="s">
        <v>177</v>
      </c>
    </row>
    <row r="10" spans="1:62" x14ac:dyDescent="0.2">
      <c r="A10" s="29" t="str">
        <f t="shared" si="0"/>
        <v>3117368-P2</v>
      </c>
      <c r="B10" s="29">
        <v>3117368</v>
      </c>
      <c r="C10" s="29">
        <v>3117320</v>
      </c>
      <c r="D10" s="29" t="s">
        <v>228</v>
      </c>
      <c r="E10" s="29" t="s">
        <v>400</v>
      </c>
      <c r="F10" s="29" t="s">
        <v>401</v>
      </c>
      <c r="G10" s="29" t="s">
        <v>154</v>
      </c>
      <c r="H10" s="29" t="s">
        <v>440</v>
      </c>
      <c r="I10" s="29" t="s">
        <v>433</v>
      </c>
      <c r="J10" s="29" t="str">
        <f>VLOOKUP(C10,' RAW Demographics'!A:E,5,FALSE())</f>
        <v>4 minutes, 28 seconds</v>
      </c>
      <c r="K10" s="29">
        <v>23</v>
      </c>
      <c r="L10" s="29" t="s">
        <v>180</v>
      </c>
      <c r="M10" s="29" t="s">
        <v>176</v>
      </c>
      <c r="N10" s="29" t="s">
        <v>188</v>
      </c>
      <c r="O10" s="29">
        <v>4</v>
      </c>
      <c r="P10" s="29" t="s">
        <v>261</v>
      </c>
      <c r="Q10" s="29" t="s">
        <v>177</v>
      </c>
      <c r="R10" s="29">
        <v>1</v>
      </c>
      <c r="S10" s="29" t="s">
        <v>262</v>
      </c>
      <c r="T10" s="29" t="s">
        <v>176</v>
      </c>
      <c r="U10" s="29"/>
      <c r="V10" s="29" t="s">
        <v>158</v>
      </c>
      <c r="W10" s="29"/>
      <c r="X10" s="29" t="s">
        <v>1</v>
      </c>
      <c r="Y10" s="29" t="s">
        <v>2</v>
      </c>
      <c r="Z10" s="29" t="s">
        <v>1</v>
      </c>
      <c r="AA10" s="29" t="s">
        <v>3</v>
      </c>
      <c r="AB10" s="29" t="s">
        <v>1</v>
      </c>
      <c r="AC10" s="29" t="s">
        <v>64</v>
      </c>
      <c r="AD10" s="29" t="s">
        <v>3</v>
      </c>
      <c r="AE10" s="29" t="s">
        <v>2</v>
      </c>
      <c r="AF10" s="29" t="s">
        <v>1</v>
      </c>
      <c r="AG10" s="29" t="s">
        <v>514</v>
      </c>
      <c r="AH10" s="29" t="s">
        <v>514</v>
      </c>
      <c r="AI10" s="29" t="s">
        <v>514</v>
      </c>
      <c r="AJ10" s="29" t="s">
        <v>434</v>
      </c>
      <c r="AK10" s="29" t="s">
        <v>17</v>
      </c>
      <c r="AL10" s="29" t="s">
        <v>18</v>
      </c>
      <c r="AM10" s="29" t="s">
        <v>435</v>
      </c>
      <c r="AN10" s="29" t="s">
        <v>17</v>
      </c>
      <c r="AO10" s="29" t="s">
        <v>18</v>
      </c>
      <c r="AP10" s="29" t="s">
        <v>49</v>
      </c>
      <c r="AQ10" s="29" t="s">
        <v>17</v>
      </c>
      <c r="AR10" s="29" t="s">
        <v>18</v>
      </c>
      <c r="AS10" s="29" t="s">
        <v>436</v>
      </c>
      <c r="AT10" s="29" t="s">
        <v>17</v>
      </c>
      <c r="AU10" s="29" t="s">
        <v>18</v>
      </c>
      <c r="AV10" s="29" t="s">
        <v>9</v>
      </c>
      <c r="AW10" s="29" t="s">
        <v>17</v>
      </c>
      <c r="AX10" s="29" t="s">
        <v>18</v>
      </c>
      <c r="AY10" s="29" t="s">
        <v>9</v>
      </c>
      <c r="AZ10" s="29" t="s">
        <v>17</v>
      </c>
      <c r="BA10" s="29" t="s">
        <v>18</v>
      </c>
      <c r="BB10" s="29" t="s">
        <v>23</v>
      </c>
      <c r="BC10" s="29" t="s">
        <v>10</v>
      </c>
      <c r="BD10" s="29" t="s">
        <v>10</v>
      </c>
      <c r="BE10" s="29" t="s">
        <v>10</v>
      </c>
      <c r="BF10" s="29" t="s">
        <v>10</v>
      </c>
      <c r="BG10" s="29" t="s">
        <v>10</v>
      </c>
      <c r="BH10" s="29" t="s">
        <v>10</v>
      </c>
      <c r="BI10" s="29" t="s">
        <v>10</v>
      </c>
      <c r="BJ10" s="29" t="s">
        <v>11</v>
      </c>
    </row>
    <row r="11" spans="1:62" x14ac:dyDescent="0.2">
      <c r="A11" s="29" t="str">
        <f t="shared" si="0"/>
        <v>3117373-P2</v>
      </c>
      <c r="B11" s="29">
        <v>3117373</v>
      </c>
      <c r="C11" s="29">
        <v>3117291</v>
      </c>
      <c r="D11" s="29" t="s">
        <v>186</v>
      </c>
      <c r="E11" s="29" t="s">
        <v>375</v>
      </c>
      <c r="F11" s="29" t="s">
        <v>407</v>
      </c>
      <c r="G11" s="29" t="s">
        <v>154</v>
      </c>
      <c r="H11" s="29" t="s">
        <v>440</v>
      </c>
      <c r="I11" s="29" t="s">
        <v>433</v>
      </c>
      <c r="J11" s="29" t="str">
        <f>VLOOKUP(C11,' RAW Demographics'!A:E,5,FALSE())</f>
        <v>4 minutes, 50 seconds</v>
      </c>
      <c r="K11" s="29">
        <v>23</v>
      </c>
      <c r="L11" s="29" t="s">
        <v>180</v>
      </c>
      <c r="M11" s="29" t="s">
        <v>176</v>
      </c>
      <c r="N11" s="29" t="s">
        <v>188</v>
      </c>
      <c r="O11" s="29">
        <v>4</v>
      </c>
      <c r="P11" s="29" t="s">
        <v>189</v>
      </c>
      <c r="Q11" s="29" t="s">
        <v>176</v>
      </c>
      <c r="R11" s="29"/>
      <c r="S11" s="29"/>
      <c r="T11" s="29" t="s">
        <v>176</v>
      </c>
      <c r="U11" s="29"/>
      <c r="V11" s="29" t="s">
        <v>160</v>
      </c>
      <c r="W11" s="29"/>
      <c r="X11" s="29" t="s">
        <v>64</v>
      </c>
      <c r="Y11" s="29" t="s">
        <v>1</v>
      </c>
      <c r="Z11" s="29" t="s">
        <v>1</v>
      </c>
      <c r="AA11" s="29" t="s">
        <v>1</v>
      </c>
      <c r="AB11" s="29" t="s">
        <v>1</v>
      </c>
      <c r="AC11" s="29" t="s">
        <v>3</v>
      </c>
      <c r="AD11" s="29" t="s">
        <v>64</v>
      </c>
      <c r="AE11" s="29" t="s">
        <v>64</v>
      </c>
      <c r="AF11" s="29" t="s">
        <v>64</v>
      </c>
      <c r="AG11" s="29" t="s">
        <v>514</v>
      </c>
      <c r="AH11" s="29" t="s">
        <v>514</v>
      </c>
      <c r="AI11" s="29" t="s">
        <v>514</v>
      </c>
      <c r="AJ11" s="29" t="s">
        <v>434</v>
      </c>
      <c r="AK11" s="29" t="s">
        <v>17</v>
      </c>
      <c r="AL11" s="29" t="s">
        <v>18</v>
      </c>
      <c r="AM11" s="29" t="s">
        <v>435</v>
      </c>
      <c r="AN11" s="29" t="s">
        <v>5</v>
      </c>
      <c r="AO11" s="29" t="s">
        <v>18</v>
      </c>
      <c r="AP11" s="29" t="s">
        <v>734</v>
      </c>
      <c r="AQ11" s="29" t="s">
        <v>17</v>
      </c>
      <c r="AR11" s="29" t="s">
        <v>18</v>
      </c>
      <c r="AS11" s="29" t="s">
        <v>436</v>
      </c>
      <c r="AT11" s="29" t="s">
        <v>17</v>
      </c>
      <c r="AU11" s="29" t="s">
        <v>18</v>
      </c>
      <c r="AV11" s="29" t="s">
        <v>4</v>
      </c>
      <c r="AW11" s="29" t="s">
        <v>5</v>
      </c>
      <c r="AX11" s="29" t="s">
        <v>18</v>
      </c>
      <c r="AY11" s="29" t="s">
        <v>4</v>
      </c>
      <c r="AZ11" s="29" t="s">
        <v>17</v>
      </c>
      <c r="BA11" s="29" t="s">
        <v>18</v>
      </c>
      <c r="BB11" s="29" t="s">
        <v>23</v>
      </c>
      <c r="BC11" s="29" t="s">
        <v>10</v>
      </c>
      <c r="BD11" s="29" t="s">
        <v>23</v>
      </c>
      <c r="BE11" s="29" t="s">
        <v>11</v>
      </c>
      <c r="BF11" s="29" t="s">
        <v>10</v>
      </c>
      <c r="BG11" s="29" t="s">
        <v>23</v>
      </c>
      <c r="BH11" s="29" t="s">
        <v>10</v>
      </c>
      <c r="BI11" s="29" t="s">
        <v>23</v>
      </c>
      <c r="BJ11" s="29" t="s">
        <v>23</v>
      </c>
    </row>
    <row r="12" spans="1:62" x14ac:dyDescent="0.2">
      <c r="A12" s="29" t="str">
        <f t="shared" si="0"/>
        <v>3117380-P2</v>
      </c>
      <c r="B12" s="29">
        <v>3117380</v>
      </c>
      <c r="C12" s="29">
        <v>3117303</v>
      </c>
      <c r="D12" s="29" t="s">
        <v>186</v>
      </c>
      <c r="E12" s="29" t="s">
        <v>371</v>
      </c>
      <c r="F12" s="29" t="s">
        <v>412</v>
      </c>
      <c r="G12" s="29" t="s">
        <v>154</v>
      </c>
      <c r="H12" s="29" t="s">
        <v>440</v>
      </c>
      <c r="I12" s="29" t="s">
        <v>433</v>
      </c>
      <c r="J12" s="29" t="str">
        <f>VLOOKUP(C12,' RAW Demographics'!A:E,5,FALSE())</f>
        <v>4 minutes, 56 seconds</v>
      </c>
      <c r="K12" s="29">
        <v>23</v>
      </c>
      <c r="L12" s="29" t="s">
        <v>180</v>
      </c>
      <c r="M12" s="29" t="s">
        <v>176</v>
      </c>
      <c r="N12" s="29" t="s">
        <v>182</v>
      </c>
      <c r="O12" s="29">
        <v>4</v>
      </c>
      <c r="P12" s="29" t="s">
        <v>218</v>
      </c>
      <c r="Q12" s="29" t="s">
        <v>176</v>
      </c>
      <c r="R12" s="29"/>
      <c r="S12" s="29"/>
      <c r="T12" s="29" t="s">
        <v>176</v>
      </c>
      <c r="U12" s="29"/>
      <c r="V12" s="29" t="s">
        <v>156</v>
      </c>
      <c r="W12" s="29"/>
      <c r="X12" s="29" t="s">
        <v>64</v>
      </c>
      <c r="Y12" s="29" t="s">
        <v>64</v>
      </c>
      <c r="Z12" s="29" t="s">
        <v>64</v>
      </c>
      <c r="AA12" s="29" t="s">
        <v>1</v>
      </c>
      <c r="AB12" s="29" t="s">
        <v>64</v>
      </c>
      <c r="AC12" s="29" t="s">
        <v>64</v>
      </c>
      <c r="AD12" s="29" t="s">
        <v>1</v>
      </c>
      <c r="AE12" s="29" t="s">
        <v>64</v>
      </c>
      <c r="AF12" s="29" t="s">
        <v>64</v>
      </c>
      <c r="AG12" s="29" t="s">
        <v>514</v>
      </c>
      <c r="AH12" s="29" t="s">
        <v>514</v>
      </c>
      <c r="AI12" s="29" t="s">
        <v>514</v>
      </c>
      <c r="AJ12" s="29" t="s">
        <v>436</v>
      </c>
      <c r="AK12" s="29" t="s">
        <v>5</v>
      </c>
      <c r="AL12" s="29" t="s">
        <v>6</v>
      </c>
      <c r="AM12" s="29" t="s">
        <v>435</v>
      </c>
      <c r="AN12" s="29" t="s">
        <v>22</v>
      </c>
      <c r="AO12" s="29" t="s">
        <v>6</v>
      </c>
      <c r="AP12" s="29" t="s">
        <v>734</v>
      </c>
      <c r="AQ12" s="29" t="s">
        <v>22</v>
      </c>
      <c r="AR12" s="29" t="s">
        <v>6</v>
      </c>
      <c r="AS12" s="29" t="s">
        <v>437</v>
      </c>
      <c r="AT12" s="29" t="s">
        <v>22</v>
      </c>
      <c r="AU12" s="29" t="s">
        <v>6</v>
      </c>
      <c r="AV12" s="29" t="s">
        <v>4</v>
      </c>
      <c r="AW12" s="29" t="s">
        <v>22</v>
      </c>
      <c r="AX12" s="29" t="s">
        <v>6</v>
      </c>
      <c r="AY12" s="29" t="s">
        <v>4</v>
      </c>
      <c r="AZ12" s="29" t="s">
        <v>22</v>
      </c>
      <c r="BA12" s="29" t="s">
        <v>6</v>
      </c>
      <c r="BB12" s="29" t="s">
        <v>10</v>
      </c>
      <c r="BC12" s="29" t="s">
        <v>10</v>
      </c>
      <c r="BD12" s="29" t="s">
        <v>10</v>
      </c>
      <c r="BE12" s="29" t="s">
        <v>10</v>
      </c>
      <c r="BF12" s="29" t="s">
        <v>10</v>
      </c>
      <c r="BG12" s="29" t="s">
        <v>10</v>
      </c>
      <c r="BH12" s="29" t="s">
        <v>10</v>
      </c>
      <c r="BI12" s="29" t="s">
        <v>10</v>
      </c>
      <c r="BJ12" s="29" t="s">
        <v>10</v>
      </c>
    </row>
    <row r="13" spans="1:62" x14ac:dyDescent="0.2">
      <c r="A13" s="29" t="str">
        <f t="shared" si="0"/>
        <v>3117384-P2</v>
      </c>
      <c r="B13" s="29">
        <v>3117384</v>
      </c>
      <c r="C13" s="29">
        <v>3117302</v>
      </c>
      <c r="D13" s="29" t="s">
        <v>186</v>
      </c>
      <c r="E13" s="29" t="s">
        <v>400</v>
      </c>
      <c r="F13" s="29" t="s">
        <v>416</v>
      </c>
      <c r="G13" s="29" t="s">
        <v>154</v>
      </c>
      <c r="H13" s="29" t="s">
        <v>440</v>
      </c>
      <c r="I13" s="29" t="s">
        <v>433</v>
      </c>
      <c r="J13" s="29" t="str">
        <f>VLOOKUP(C13,' RAW Demographics'!A:E,5,FALSE())</f>
        <v>5 minutes, 13 seconds</v>
      </c>
      <c r="K13" s="29">
        <v>23</v>
      </c>
      <c r="L13" s="29" t="s">
        <v>180</v>
      </c>
      <c r="M13" s="29" t="s">
        <v>176</v>
      </c>
      <c r="N13" s="29" t="s">
        <v>179</v>
      </c>
      <c r="O13" s="29">
        <v>5</v>
      </c>
      <c r="P13" s="29" t="s">
        <v>215</v>
      </c>
      <c r="Q13" s="29" t="s">
        <v>177</v>
      </c>
      <c r="R13" s="29">
        <v>1</v>
      </c>
      <c r="S13" s="29" t="s">
        <v>216</v>
      </c>
      <c r="T13" s="29" t="s">
        <v>176</v>
      </c>
      <c r="U13" s="29"/>
      <c r="V13" s="29" t="s">
        <v>160</v>
      </c>
      <c r="W13" s="29"/>
      <c r="X13" s="29" t="s">
        <v>64</v>
      </c>
      <c r="Y13" s="29" t="s">
        <v>1</v>
      </c>
      <c r="Z13" s="29" t="s">
        <v>1</v>
      </c>
      <c r="AA13" s="29" t="s">
        <v>3</v>
      </c>
      <c r="AB13" s="29" t="s">
        <v>1</v>
      </c>
      <c r="AC13" s="29" t="s">
        <v>2</v>
      </c>
      <c r="AD13" s="29" t="s">
        <v>3</v>
      </c>
      <c r="AE13" s="29" t="s">
        <v>1</v>
      </c>
      <c r="AF13" s="29" t="s">
        <v>1</v>
      </c>
      <c r="AG13" s="29" t="s">
        <v>514</v>
      </c>
      <c r="AH13" s="29" t="s">
        <v>514</v>
      </c>
      <c r="AI13" s="29" t="s">
        <v>514</v>
      </c>
      <c r="AJ13" s="29" t="s">
        <v>434</v>
      </c>
      <c r="AK13" s="29" t="s">
        <v>22</v>
      </c>
      <c r="AL13" s="29" t="s">
        <v>6</v>
      </c>
      <c r="AM13" s="29" t="s">
        <v>435</v>
      </c>
      <c r="AN13" s="29" t="s">
        <v>22</v>
      </c>
      <c r="AO13" s="29" t="s">
        <v>6</v>
      </c>
      <c r="AP13" s="29" t="s">
        <v>734</v>
      </c>
      <c r="AQ13" s="29" t="s">
        <v>22</v>
      </c>
      <c r="AR13" s="29" t="s">
        <v>6</v>
      </c>
      <c r="AS13" s="29" t="s">
        <v>735</v>
      </c>
      <c r="AT13" s="29" t="s">
        <v>22</v>
      </c>
      <c r="AU13" s="29" t="s">
        <v>6</v>
      </c>
      <c r="AV13" s="29" t="s">
        <v>13</v>
      </c>
      <c r="AW13" s="29" t="s">
        <v>22</v>
      </c>
      <c r="AX13" s="29" t="s">
        <v>6</v>
      </c>
      <c r="AY13" s="29" t="s">
        <v>4</v>
      </c>
      <c r="AZ13" s="29" t="s">
        <v>22</v>
      </c>
      <c r="BA13" s="29" t="s">
        <v>6</v>
      </c>
      <c r="BB13" s="29" t="s">
        <v>10</v>
      </c>
      <c r="BC13" s="29" t="s">
        <v>10</v>
      </c>
      <c r="BD13" s="29" t="s">
        <v>23</v>
      </c>
      <c r="BE13" s="29" t="s">
        <v>23</v>
      </c>
      <c r="BF13" s="29" t="s">
        <v>10</v>
      </c>
      <c r="BG13" s="29" t="s">
        <v>14</v>
      </c>
      <c r="BH13" s="29" t="s">
        <v>10</v>
      </c>
      <c r="BI13" s="29" t="s">
        <v>10</v>
      </c>
      <c r="BJ13" s="29" t="s">
        <v>11</v>
      </c>
    </row>
    <row r="14" spans="1:62" x14ac:dyDescent="0.2">
      <c r="A14" s="29" t="str">
        <f t="shared" si="0"/>
        <v>3117405-P2</v>
      </c>
      <c r="B14" s="29">
        <v>3117405</v>
      </c>
      <c r="C14" s="29">
        <v>3117330</v>
      </c>
      <c r="D14" s="29" t="s">
        <v>219</v>
      </c>
      <c r="E14" s="29" t="s">
        <v>419</v>
      </c>
      <c r="F14" s="29" t="s">
        <v>420</v>
      </c>
      <c r="G14" s="29" t="s">
        <v>154</v>
      </c>
      <c r="H14" s="29" t="s">
        <v>440</v>
      </c>
      <c r="I14" s="29" t="s">
        <v>433</v>
      </c>
      <c r="J14" s="29" t="str">
        <f>VLOOKUP(C14,' RAW Demographics'!A:E,5,FALSE())</f>
        <v>6 minutes, 47 seconds</v>
      </c>
      <c r="K14" s="29">
        <v>37</v>
      </c>
      <c r="L14" s="29" t="s">
        <v>180</v>
      </c>
      <c r="M14" s="29" t="s">
        <v>176</v>
      </c>
      <c r="N14" s="29" t="s">
        <v>179</v>
      </c>
      <c r="O14" s="29">
        <v>7</v>
      </c>
      <c r="P14" s="29" t="s">
        <v>285</v>
      </c>
      <c r="Q14" s="29" t="s">
        <v>177</v>
      </c>
      <c r="R14" s="29">
        <v>10</v>
      </c>
      <c r="S14" s="29" t="s">
        <v>286</v>
      </c>
      <c r="T14" s="29" t="s">
        <v>177</v>
      </c>
      <c r="U14" s="29" t="s">
        <v>287</v>
      </c>
      <c r="V14" s="29" t="s">
        <v>156</v>
      </c>
      <c r="W14" s="29"/>
      <c r="X14" s="29" t="s">
        <v>3</v>
      </c>
      <c r="Y14" s="29" t="s">
        <v>2</v>
      </c>
      <c r="Z14" s="29" t="s">
        <v>3</v>
      </c>
      <c r="AA14" s="29" t="s">
        <v>3</v>
      </c>
      <c r="AB14" s="29" t="s">
        <v>3</v>
      </c>
      <c r="AC14" s="29" t="s">
        <v>2</v>
      </c>
      <c r="AD14" s="29" t="s">
        <v>3</v>
      </c>
      <c r="AE14" s="29" t="s">
        <v>1</v>
      </c>
      <c r="AF14" s="29" t="s">
        <v>1</v>
      </c>
      <c r="AG14" s="29" t="s">
        <v>514</v>
      </c>
      <c r="AH14" s="29" t="s">
        <v>514</v>
      </c>
      <c r="AI14" s="29" t="s">
        <v>514</v>
      </c>
      <c r="AJ14" s="29" t="s">
        <v>434</v>
      </c>
      <c r="AK14" s="29" t="s">
        <v>22</v>
      </c>
      <c r="AL14" s="29" t="s">
        <v>6</v>
      </c>
      <c r="AM14" s="29" t="s">
        <v>435</v>
      </c>
      <c r="AN14" s="29" t="s">
        <v>22</v>
      </c>
      <c r="AO14" s="29" t="s">
        <v>6</v>
      </c>
      <c r="AP14" s="29" t="s">
        <v>734</v>
      </c>
      <c r="AQ14" s="29" t="s">
        <v>22</v>
      </c>
      <c r="AR14" s="29" t="s">
        <v>6</v>
      </c>
      <c r="AS14" s="29" t="s">
        <v>436</v>
      </c>
      <c r="AT14" s="29" t="s">
        <v>22</v>
      </c>
      <c r="AU14" s="29" t="s">
        <v>6</v>
      </c>
      <c r="AV14" s="29" t="s">
        <v>4</v>
      </c>
      <c r="AW14" s="29" t="s">
        <v>5</v>
      </c>
      <c r="AX14" s="29" t="s">
        <v>8</v>
      </c>
      <c r="AY14" s="29" t="s">
        <v>4</v>
      </c>
      <c r="AZ14" s="29" t="s">
        <v>22</v>
      </c>
      <c r="BA14" s="29" t="s">
        <v>6</v>
      </c>
      <c r="BB14" s="29" t="s">
        <v>10</v>
      </c>
      <c r="BC14" s="29" t="s">
        <v>10</v>
      </c>
      <c r="BD14" s="29" t="s">
        <v>10</v>
      </c>
      <c r="BE14" s="29" t="s">
        <v>23</v>
      </c>
      <c r="BF14" s="29" t="s">
        <v>23</v>
      </c>
      <c r="BG14" s="29" t="s">
        <v>23</v>
      </c>
      <c r="BH14" s="29" t="s">
        <v>23</v>
      </c>
      <c r="BI14" s="29" t="s">
        <v>10</v>
      </c>
      <c r="BJ14" s="29" t="s">
        <v>23</v>
      </c>
    </row>
    <row r="15" spans="1:62" x14ac:dyDescent="0.2">
      <c r="A15" s="29" t="str">
        <f t="shared" si="0"/>
        <v>3117434-P2</v>
      </c>
      <c r="B15" s="29">
        <v>3117434</v>
      </c>
      <c r="C15" s="29">
        <v>3117393</v>
      </c>
      <c r="D15" s="29" t="s">
        <v>335</v>
      </c>
      <c r="E15" s="29" t="s">
        <v>427</v>
      </c>
      <c r="F15" s="29" t="s">
        <v>428</v>
      </c>
      <c r="G15" s="29" t="s">
        <v>154</v>
      </c>
      <c r="H15" s="29" t="s">
        <v>440</v>
      </c>
      <c r="I15" s="29" t="s">
        <v>433</v>
      </c>
      <c r="J15" s="29" t="str">
        <f>VLOOKUP(C15,' RAW Demographics'!A:E,5,FALSE())</f>
        <v>10 minutes, 31 seconds</v>
      </c>
      <c r="K15" s="29">
        <v>22</v>
      </c>
      <c r="L15" s="29" t="s">
        <v>178</v>
      </c>
      <c r="M15" s="29" t="s">
        <v>176</v>
      </c>
      <c r="N15" s="29" t="s">
        <v>188</v>
      </c>
      <c r="O15" s="29">
        <v>3</v>
      </c>
      <c r="P15" s="29" t="s">
        <v>515</v>
      </c>
      <c r="Q15" s="29" t="s">
        <v>177</v>
      </c>
      <c r="R15" s="29">
        <v>2</v>
      </c>
      <c r="S15" s="29" t="s">
        <v>516</v>
      </c>
      <c r="T15" s="29" t="s">
        <v>176</v>
      </c>
      <c r="U15" s="29"/>
      <c r="V15" s="29" t="s">
        <v>160</v>
      </c>
      <c r="W15" s="29"/>
      <c r="X15" s="29" t="s">
        <v>64</v>
      </c>
      <c r="Y15" s="29" t="s">
        <v>64</v>
      </c>
      <c r="Z15" s="29" t="s">
        <v>64</v>
      </c>
      <c r="AA15" s="29" t="s">
        <v>64</v>
      </c>
      <c r="AB15" s="29" t="s">
        <v>64</v>
      </c>
      <c r="AC15" s="29" t="s">
        <v>64</v>
      </c>
      <c r="AD15" s="29" t="s">
        <v>1</v>
      </c>
      <c r="AE15" s="29" t="s">
        <v>64</v>
      </c>
      <c r="AF15" s="29" t="s">
        <v>3</v>
      </c>
      <c r="AG15" s="29" t="s">
        <v>514</v>
      </c>
      <c r="AH15" s="29" t="s">
        <v>514</v>
      </c>
      <c r="AI15" s="29" t="s">
        <v>514</v>
      </c>
      <c r="AJ15" s="29" t="s">
        <v>438</v>
      </c>
      <c r="AK15" s="29" t="s">
        <v>5</v>
      </c>
      <c r="AL15" s="29" t="s">
        <v>8</v>
      </c>
      <c r="AM15" s="29" t="s">
        <v>439</v>
      </c>
      <c r="AN15" s="29" t="s">
        <v>5</v>
      </c>
      <c r="AO15" s="29" t="s">
        <v>8</v>
      </c>
      <c r="AP15" s="29" t="s">
        <v>736</v>
      </c>
      <c r="AQ15" s="29" t="s">
        <v>5</v>
      </c>
      <c r="AR15" s="29" t="s">
        <v>8</v>
      </c>
      <c r="AS15" s="29" t="s">
        <v>436</v>
      </c>
      <c r="AT15" s="29" t="s">
        <v>5</v>
      </c>
      <c r="AU15" s="29" t="s">
        <v>8</v>
      </c>
      <c r="AV15" s="29" t="s">
        <v>13</v>
      </c>
      <c r="AW15" s="29" t="s">
        <v>19</v>
      </c>
      <c r="AX15" s="29" t="s">
        <v>8</v>
      </c>
      <c r="AY15" s="29" t="s">
        <v>61</v>
      </c>
      <c r="AZ15" s="29" t="s">
        <v>19</v>
      </c>
      <c r="BA15" s="29" t="s">
        <v>12</v>
      </c>
      <c r="BB15" s="29" t="s">
        <v>10</v>
      </c>
      <c r="BC15" s="29" t="s">
        <v>10</v>
      </c>
      <c r="BD15" s="29" t="s">
        <v>10</v>
      </c>
      <c r="BE15" s="29" t="s">
        <v>10</v>
      </c>
      <c r="BF15" s="29" t="s">
        <v>11</v>
      </c>
      <c r="BG15" s="29" t="s">
        <v>10</v>
      </c>
      <c r="BH15" s="29" t="s">
        <v>10</v>
      </c>
      <c r="BI15" s="29" t="s">
        <v>10</v>
      </c>
      <c r="BJ15" s="29" t="s">
        <v>10</v>
      </c>
    </row>
    <row r="16" spans="1:62" x14ac:dyDescent="0.2">
      <c r="A16" s="29" t="str">
        <f t="shared" si="0"/>
        <v>3117358-P1</v>
      </c>
      <c r="B16" s="29">
        <v>3117358</v>
      </c>
      <c r="C16" s="29">
        <v>3117321</v>
      </c>
      <c r="D16" s="29" t="s">
        <v>199</v>
      </c>
      <c r="E16" s="29" t="s">
        <v>363</v>
      </c>
      <c r="F16" s="29" t="s">
        <v>364</v>
      </c>
      <c r="G16" s="29" t="s">
        <v>154</v>
      </c>
      <c r="H16" s="29" t="s">
        <v>381</v>
      </c>
      <c r="I16" s="29" t="s">
        <v>402</v>
      </c>
      <c r="J16" s="29" t="str">
        <f>VLOOKUP(C16,' RAW Demographics'!A:E,5,FALSE())</f>
        <v>3 minutes, 19 seconds</v>
      </c>
      <c r="K16" s="29">
        <v>24</v>
      </c>
      <c r="L16" s="29" t="s">
        <v>180</v>
      </c>
      <c r="M16" s="29" t="s">
        <v>177</v>
      </c>
      <c r="N16" s="29" t="s">
        <v>514</v>
      </c>
      <c r="O16" s="29">
        <v>6</v>
      </c>
      <c r="P16" s="29" t="s">
        <v>221</v>
      </c>
      <c r="Q16" s="29" t="s">
        <v>176</v>
      </c>
      <c r="R16" s="29"/>
      <c r="S16" s="29"/>
      <c r="T16" s="29" t="s">
        <v>176</v>
      </c>
      <c r="U16" s="29"/>
      <c r="V16" s="29" t="s">
        <v>153</v>
      </c>
      <c r="W16" s="29"/>
      <c r="X16" s="29" t="s">
        <v>3</v>
      </c>
      <c r="Y16" s="29" t="s">
        <v>3</v>
      </c>
      <c r="Z16" s="29" t="s">
        <v>1</v>
      </c>
      <c r="AA16" s="29" t="s">
        <v>3</v>
      </c>
      <c r="AB16" s="29" t="s">
        <v>1</v>
      </c>
      <c r="AC16" s="29" t="s">
        <v>1</v>
      </c>
      <c r="AD16" s="29" t="s">
        <v>3</v>
      </c>
      <c r="AE16" s="29" t="s">
        <v>3</v>
      </c>
      <c r="AF16" s="29" t="s">
        <v>1</v>
      </c>
      <c r="AG16" s="29" t="s">
        <v>514</v>
      </c>
      <c r="AH16" s="29" t="s">
        <v>514</v>
      </c>
      <c r="AI16" s="29" t="s">
        <v>514</v>
      </c>
      <c r="AJ16" s="29" t="s">
        <v>434</v>
      </c>
      <c r="AK16" s="29" t="s">
        <v>17</v>
      </c>
      <c r="AL16" s="29" t="s">
        <v>18</v>
      </c>
      <c r="AM16" s="29" t="s">
        <v>435</v>
      </c>
      <c r="AN16" s="29" t="s">
        <v>17</v>
      </c>
      <c r="AO16" s="29" t="s">
        <v>18</v>
      </c>
      <c r="AP16" s="29" t="s">
        <v>737</v>
      </c>
      <c r="AQ16" s="29" t="s">
        <v>17</v>
      </c>
      <c r="AR16" s="29" t="s">
        <v>6</v>
      </c>
      <c r="AS16" s="29" t="s">
        <v>436</v>
      </c>
      <c r="AT16" s="29" t="s">
        <v>17</v>
      </c>
      <c r="AU16" s="29" t="s">
        <v>18</v>
      </c>
      <c r="AV16" s="29" t="s">
        <v>4</v>
      </c>
      <c r="AW16" s="29" t="s">
        <v>17</v>
      </c>
      <c r="AX16" s="29" t="s">
        <v>6</v>
      </c>
      <c r="AY16" s="29" t="s">
        <v>4</v>
      </c>
      <c r="AZ16" s="29" t="s">
        <v>17</v>
      </c>
      <c r="BA16" s="29" t="s">
        <v>18</v>
      </c>
      <c r="BB16" s="29" t="s">
        <v>23</v>
      </c>
      <c r="BC16" s="29" t="s">
        <v>11</v>
      </c>
      <c r="BD16" s="29" t="s">
        <v>23</v>
      </c>
      <c r="BE16" s="29" t="s">
        <v>10</v>
      </c>
      <c r="BF16" s="29" t="s">
        <v>11</v>
      </c>
      <c r="BG16" s="29" t="s">
        <v>23</v>
      </c>
      <c r="BH16" s="29" t="s">
        <v>23</v>
      </c>
      <c r="BI16" s="29" t="s">
        <v>23</v>
      </c>
      <c r="BJ16" s="29" t="s">
        <v>176</v>
      </c>
    </row>
    <row r="17" spans="1:62" x14ac:dyDescent="0.2">
      <c r="A17" s="29" t="str">
        <f t="shared" si="0"/>
        <v>3117362-P1</v>
      </c>
      <c r="B17" s="29">
        <v>3117362</v>
      </c>
      <c r="C17" s="29">
        <v>3117331</v>
      </c>
      <c r="D17" s="29" t="s">
        <v>228</v>
      </c>
      <c r="E17" s="29" t="s">
        <v>365</v>
      </c>
      <c r="F17" s="29" t="s">
        <v>366</v>
      </c>
      <c r="G17" s="29" t="s">
        <v>154</v>
      </c>
      <c r="H17" s="29" t="s">
        <v>381</v>
      </c>
      <c r="I17" s="29" t="s">
        <v>402</v>
      </c>
      <c r="J17" s="29" t="str">
        <f>VLOOKUP(C17,' RAW Demographics'!A:E,5,FALSE())</f>
        <v>3 minutes, 38 seconds</v>
      </c>
      <c r="K17" s="29">
        <v>23</v>
      </c>
      <c r="L17" s="29" t="s">
        <v>180</v>
      </c>
      <c r="M17" s="29" t="s">
        <v>176</v>
      </c>
      <c r="N17" s="29" t="s">
        <v>179</v>
      </c>
      <c r="O17" s="29">
        <v>6</v>
      </c>
      <c r="P17" s="29" t="s">
        <v>189</v>
      </c>
      <c r="Q17" s="29" t="s">
        <v>177</v>
      </c>
      <c r="R17" s="29">
        <v>3</v>
      </c>
      <c r="S17" s="29" t="s">
        <v>289</v>
      </c>
      <c r="T17" s="29" t="s">
        <v>176</v>
      </c>
      <c r="U17" s="29"/>
      <c r="V17" s="29" t="s">
        <v>160</v>
      </c>
      <c r="W17" s="29"/>
      <c r="X17" s="29" t="s">
        <v>1</v>
      </c>
      <c r="Y17" s="29" t="s">
        <v>1</v>
      </c>
      <c r="Z17" s="29" t="s">
        <v>1</v>
      </c>
      <c r="AA17" s="29" t="s">
        <v>1</v>
      </c>
      <c r="AB17" s="29" t="s">
        <v>1</v>
      </c>
      <c r="AC17" s="29" t="s">
        <v>3</v>
      </c>
      <c r="AD17" s="29" t="s">
        <v>3</v>
      </c>
      <c r="AE17" s="29" t="s">
        <v>64</v>
      </c>
      <c r="AF17" s="29" t="s">
        <v>64</v>
      </c>
      <c r="AG17" s="29" t="s">
        <v>514</v>
      </c>
      <c r="AH17" s="29" t="s">
        <v>514</v>
      </c>
      <c r="AI17" s="29" t="s">
        <v>514</v>
      </c>
      <c r="AJ17" s="29" t="s">
        <v>437</v>
      </c>
      <c r="AK17" s="29" t="s">
        <v>5</v>
      </c>
      <c r="AL17" s="29" t="s">
        <v>6</v>
      </c>
      <c r="AM17" s="29" t="s">
        <v>41</v>
      </c>
      <c r="AN17" s="29" t="s">
        <v>5</v>
      </c>
      <c r="AO17" s="29" t="s">
        <v>6</v>
      </c>
      <c r="AP17" s="29" t="s">
        <v>738</v>
      </c>
      <c r="AQ17" s="29" t="s">
        <v>5</v>
      </c>
      <c r="AR17" s="29" t="s">
        <v>6</v>
      </c>
      <c r="AS17" s="29" t="s">
        <v>517</v>
      </c>
      <c r="AT17" s="29" t="s">
        <v>5</v>
      </c>
      <c r="AU17" s="29" t="s">
        <v>6</v>
      </c>
      <c r="AV17" s="29" t="s">
        <v>66</v>
      </c>
      <c r="AW17" s="29" t="s">
        <v>17</v>
      </c>
      <c r="AX17" s="29" t="s">
        <v>18</v>
      </c>
      <c r="AY17" s="29" t="s">
        <v>739</v>
      </c>
      <c r="AZ17" s="29" t="s">
        <v>19</v>
      </c>
      <c r="BA17" s="29" t="s">
        <v>20</v>
      </c>
      <c r="BB17" s="29" t="s">
        <v>10</v>
      </c>
      <c r="BC17" s="29" t="s">
        <v>14</v>
      </c>
      <c r="BD17" s="29" t="s">
        <v>14</v>
      </c>
      <c r="BE17" s="29" t="s">
        <v>16</v>
      </c>
      <c r="BF17" s="29" t="s">
        <v>14</v>
      </c>
      <c r="BG17" s="29" t="s">
        <v>10</v>
      </c>
      <c r="BH17" s="29" t="s">
        <v>10</v>
      </c>
      <c r="BI17" s="29" t="s">
        <v>10</v>
      </c>
      <c r="BJ17" s="29" t="s">
        <v>176</v>
      </c>
    </row>
    <row r="18" spans="1:62" x14ac:dyDescent="0.2">
      <c r="A18" s="29" t="str">
        <f t="shared" si="0"/>
        <v>3117367-P1</v>
      </c>
      <c r="B18" s="29">
        <v>3117367</v>
      </c>
      <c r="C18" s="29">
        <v>3117329</v>
      </c>
      <c r="D18" s="29" t="s">
        <v>228</v>
      </c>
      <c r="E18" s="29" t="s">
        <v>367</v>
      </c>
      <c r="F18" s="29" t="s">
        <v>368</v>
      </c>
      <c r="G18" s="29" t="s">
        <v>154</v>
      </c>
      <c r="H18" s="29" t="s">
        <v>381</v>
      </c>
      <c r="I18" s="29" t="s">
        <v>402</v>
      </c>
      <c r="J18" s="29" t="str">
        <f>VLOOKUP(C18,' RAW Demographics'!A:E,5,FALSE())</f>
        <v>4 minutes, 24 seconds</v>
      </c>
      <c r="K18" s="29">
        <v>23</v>
      </c>
      <c r="L18" s="29" t="s">
        <v>180</v>
      </c>
      <c r="M18" s="29" t="s">
        <v>176</v>
      </c>
      <c r="N18" s="29" t="s">
        <v>179</v>
      </c>
      <c r="O18" s="29">
        <v>15</v>
      </c>
      <c r="P18" s="29" t="s">
        <v>281</v>
      </c>
      <c r="Q18" s="29" t="s">
        <v>177</v>
      </c>
      <c r="R18" s="29">
        <v>2</v>
      </c>
      <c r="S18" s="29" t="s">
        <v>282</v>
      </c>
      <c r="T18" s="29" t="s">
        <v>176</v>
      </c>
      <c r="U18" s="29"/>
      <c r="V18" s="29" t="s">
        <v>518</v>
      </c>
      <c r="W18" s="29"/>
      <c r="X18" s="29" t="s">
        <v>1</v>
      </c>
      <c r="Y18" s="29" t="s">
        <v>1</v>
      </c>
      <c r="Z18" s="29" t="s">
        <v>1</v>
      </c>
      <c r="AA18" s="29" t="s">
        <v>514</v>
      </c>
      <c r="AB18" s="29" t="s">
        <v>1</v>
      </c>
      <c r="AC18" s="29" t="s">
        <v>3</v>
      </c>
      <c r="AD18" s="29" t="s">
        <v>3</v>
      </c>
      <c r="AE18" s="29" t="s">
        <v>3</v>
      </c>
      <c r="AF18" s="29" t="s">
        <v>64</v>
      </c>
      <c r="AG18" s="29" t="s">
        <v>514</v>
      </c>
      <c r="AH18" s="29" t="s">
        <v>514</v>
      </c>
      <c r="AI18" s="29" t="s">
        <v>514</v>
      </c>
      <c r="AJ18" s="29" t="s">
        <v>437</v>
      </c>
      <c r="AK18" s="29" t="s">
        <v>22</v>
      </c>
      <c r="AL18" s="29" t="s">
        <v>6</v>
      </c>
      <c r="AM18" s="29" t="s">
        <v>41</v>
      </c>
      <c r="AN18" s="29" t="s">
        <v>22</v>
      </c>
      <c r="AO18" s="29" t="s">
        <v>6</v>
      </c>
      <c r="AP18" s="29" t="s">
        <v>737</v>
      </c>
      <c r="AQ18" s="29" t="s">
        <v>5</v>
      </c>
      <c r="AR18" s="29" t="s">
        <v>8</v>
      </c>
      <c r="AS18" s="29" t="s">
        <v>436</v>
      </c>
      <c r="AT18" s="29" t="s">
        <v>22</v>
      </c>
      <c r="AU18" s="29" t="s">
        <v>6</v>
      </c>
      <c r="AV18" s="29" t="s">
        <v>357</v>
      </c>
      <c r="AW18" s="29" t="s">
        <v>5</v>
      </c>
      <c r="AX18" s="29" t="s">
        <v>8</v>
      </c>
      <c r="AY18" s="29" t="s">
        <v>4</v>
      </c>
      <c r="AZ18" s="29" t="s">
        <v>7</v>
      </c>
      <c r="BA18" s="29" t="s">
        <v>8</v>
      </c>
      <c r="BB18" s="29" t="s">
        <v>23</v>
      </c>
      <c r="BC18" s="29" t="s">
        <v>23</v>
      </c>
      <c r="BD18" s="29" t="s">
        <v>23</v>
      </c>
      <c r="BE18" s="29" t="s">
        <v>23</v>
      </c>
      <c r="BF18" s="29" t="s">
        <v>11</v>
      </c>
      <c r="BG18" s="29" t="s">
        <v>10</v>
      </c>
      <c r="BH18" s="29" t="s">
        <v>23</v>
      </c>
      <c r="BI18" s="29" t="s">
        <v>23</v>
      </c>
      <c r="BJ18" s="29" t="s">
        <v>177</v>
      </c>
    </row>
    <row r="19" spans="1:62" x14ac:dyDescent="0.2">
      <c r="A19" s="29" t="str">
        <f t="shared" si="0"/>
        <v>3117377-P1</v>
      </c>
      <c r="B19" s="29">
        <v>3117377</v>
      </c>
      <c r="C19" s="29">
        <v>3117327</v>
      </c>
      <c r="D19" s="29" t="s">
        <v>186</v>
      </c>
      <c r="E19" s="29" t="s">
        <v>369</v>
      </c>
      <c r="F19" s="29" t="s">
        <v>370</v>
      </c>
      <c r="G19" s="29" t="s">
        <v>154</v>
      </c>
      <c r="H19" s="29" t="s">
        <v>381</v>
      </c>
      <c r="I19" s="29" t="s">
        <v>402</v>
      </c>
      <c r="J19" s="29" t="str">
        <f>VLOOKUP(C19,' RAW Demographics'!A:E,5,FALSE())</f>
        <v>4 minutes, 38 seconds</v>
      </c>
      <c r="K19" s="29">
        <v>24</v>
      </c>
      <c r="L19" s="29" t="s">
        <v>180</v>
      </c>
      <c r="M19" s="29" t="s">
        <v>176</v>
      </c>
      <c r="N19" s="29" t="s">
        <v>188</v>
      </c>
      <c r="O19" s="29">
        <v>4</v>
      </c>
      <c r="P19" s="29" t="s">
        <v>277</v>
      </c>
      <c r="Q19" s="29" t="s">
        <v>177</v>
      </c>
      <c r="R19" s="29">
        <v>2</v>
      </c>
      <c r="S19" s="29" t="s">
        <v>278</v>
      </c>
      <c r="T19" s="29" t="s">
        <v>176</v>
      </c>
      <c r="U19" s="29"/>
      <c r="V19" s="29" t="s">
        <v>160</v>
      </c>
      <c r="W19" s="29"/>
      <c r="X19" s="29" t="s">
        <v>64</v>
      </c>
      <c r="Y19" s="29" t="s">
        <v>64</v>
      </c>
      <c r="Z19" s="29" t="s">
        <v>64</v>
      </c>
      <c r="AA19" s="29" t="s">
        <v>64</v>
      </c>
      <c r="AB19" s="29" t="s">
        <v>64</v>
      </c>
      <c r="AC19" s="29" t="s">
        <v>64</v>
      </c>
      <c r="AD19" s="29" t="s">
        <v>64</v>
      </c>
      <c r="AE19" s="29" t="s">
        <v>1</v>
      </c>
      <c r="AF19" s="29" t="s">
        <v>64</v>
      </c>
      <c r="AG19" s="29" t="s">
        <v>514</v>
      </c>
      <c r="AH19" s="29" t="s">
        <v>514</v>
      </c>
      <c r="AI19" s="29" t="s">
        <v>514</v>
      </c>
      <c r="AJ19" s="29" t="s">
        <v>519</v>
      </c>
      <c r="AK19" s="29" t="s">
        <v>22</v>
      </c>
      <c r="AL19" s="29" t="s">
        <v>8</v>
      </c>
      <c r="AM19" s="29" t="s">
        <v>520</v>
      </c>
      <c r="AN19" s="29" t="s">
        <v>5</v>
      </c>
      <c r="AO19" s="29" t="s">
        <v>8</v>
      </c>
      <c r="AP19" s="29" t="s">
        <v>740</v>
      </c>
      <c r="AQ19" s="29" t="s">
        <v>5</v>
      </c>
      <c r="AR19" s="29" t="s">
        <v>8</v>
      </c>
      <c r="AS19" s="29" t="s">
        <v>521</v>
      </c>
      <c r="AT19" s="29" t="s">
        <v>5</v>
      </c>
      <c r="AU19" s="29" t="s">
        <v>8</v>
      </c>
      <c r="AV19" s="29" t="s">
        <v>360</v>
      </c>
      <c r="AW19" s="29" t="s">
        <v>7</v>
      </c>
      <c r="AX19" s="29" t="s">
        <v>12</v>
      </c>
      <c r="AY19" s="29" t="s">
        <v>40</v>
      </c>
      <c r="AZ19" s="29" t="s">
        <v>5</v>
      </c>
      <c r="BA19" s="29" t="s">
        <v>8</v>
      </c>
      <c r="BB19" s="29" t="s">
        <v>10</v>
      </c>
      <c r="BC19" s="29" t="s">
        <v>10</v>
      </c>
      <c r="BD19" s="29" t="s">
        <v>10</v>
      </c>
      <c r="BE19" s="29" t="s">
        <v>11</v>
      </c>
      <c r="BF19" s="29" t="s">
        <v>11</v>
      </c>
      <c r="BG19" s="29" t="s">
        <v>10</v>
      </c>
      <c r="BH19" s="29" t="s">
        <v>10</v>
      </c>
      <c r="BI19" s="29" t="s">
        <v>10</v>
      </c>
      <c r="BJ19" s="29" t="s">
        <v>177</v>
      </c>
    </row>
    <row r="20" spans="1:62" x14ac:dyDescent="0.2">
      <c r="A20" s="29" t="str">
        <f t="shared" si="0"/>
        <v>3117395-P1</v>
      </c>
      <c r="B20" s="29">
        <v>3117395</v>
      </c>
      <c r="C20" s="29">
        <v>3117332</v>
      </c>
      <c r="D20" s="29" t="s">
        <v>203</v>
      </c>
      <c r="E20" s="29" t="s">
        <v>371</v>
      </c>
      <c r="F20" s="29" t="s">
        <v>372</v>
      </c>
      <c r="G20" s="29" t="s">
        <v>154</v>
      </c>
      <c r="H20" s="29" t="s">
        <v>381</v>
      </c>
      <c r="I20" s="29" t="s">
        <v>402</v>
      </c>
      <c r="J20" s="29" t="str">
        <f>VLOOKUP(C20,' RAW Demographics'!A:E,5,FALSE())</f>
        <v>5 minutes, 26 seconds</v>
      </c>
      <c r="K20" s="29">
        <v>26</v>
      </c>
      <c r="L20" s="29" t="s">
        <v>180</v>
      </c>
      <c r="M20" s="29" t="s">
        <v>176</v>
      </c>
      <c r="N20" s="29" t="s">
        <v>179</v>
      </c>
      <c r="O20" s="29">
        <v>6</v>
      </c>
      <c r="P20" s="29" t="s">
        <v>522</v>
      </c>
      <c r="Q20" s="29" t="s">
        <v>176</v>
      </c>
      <c r="R20" s="29"/>
      <c r="S20" s="29"/>
      <c r="T20" s="29" t="s">
        <v>176</v>
      </c>
      <c r="U20" s="29"/>
      <c r="V20" s="29" t="s">
        <v>160</v>
      </c>
      <c r="W20" s="29"/>
      <c r="X20" s="29" t="s">
        <v>64</v>
      </c>
      <c r="Y20" s="29" t="s">
        <v>64</v>
      </c>
      <c r="Z20" s="29" t="s">
        <v>64</v>
      </c>
      <c r="AA20" s="29" t="s">
        <v>64</v>
      </c>
      <c r="AB20" s="29" t="s">
        <v>1</v>
      </c>
      <c r="AC20" s="29" t="s">
        <v>1</v>
      </c>
      <c r="AD20" s="29" t="s">
        <v>1</v>
      </c>
      <c r="AE20" s="29" t="s">
        <v>64</v>
      </c>
      <c r="AF20" s="29" t="s">
        <v>64</v>
      </c>
      <c r="AG20" s="29" t="s">
        <v>514</v>
      </c>
      <c r="AH20" s="29" t="s">
        <v>514</v>
      </c>
      <c r="AI20" s="29" t="s">
        <v>514</v>
      </c>
      <c r="AJ20" s="29" t="s">
        <v>434</v>
      </c>
      <c r="AK20" s="29" t="s">
        <v>5</v>
      </c>
      <c r="AL20" s="29" t="s">
        <v>8</v>
      </c>
      <c r="AM20" s="29" t="s">
        <v>435</v>
      </c>
      <c r="AN20" s="29" t="s">
        <v>5</v>
      </c>
      <c r="AO20" s="29" t="s">
        <v>8</v>
      </c>
      <c r="AP20" s="29" t="s">
        <v>734</v>
      </c>
      <c r="AQ20" s="29" t="s">
        <v>5</v>
      </c>
      <c r="AR20" s="29" t="s">
        <v>8</v>
      </c>
      <c r="AS20" s="29" t="s">
        <v>735</v>
      </c>
      <c r="AT20" s="29" t="s">
        <v>5</v>
      </c>
      <c r="AU20" s="29" t="s">
        <v>6</v>
      </c>
      <c r="AV20" s="29" t="s">
        <v>357</v>
      </c>
      <c r="AW20" s="29" t="s">
        <v>5</v>
      </c>
      <c r="AX20" s="29" t="s">
        <v>8</v>
      </c>
      <c r="AY20" s="29" t="s">
        <v>40</v>
      </c>
      <c r="AZ20" s="29" t="s">
        <v>7</v>
      </c>
      <c r="BA20" s="29" t="s">
        <v>8</v>
      </c>
      <c r="BB20" s="29" t="s">
        <v>10</v>
      </c>
      <c r="BC20" s="29" t="s">
        <v>10</v>
      </c>
      <c r="BD20" s="29" t="s">
        <v>10</v>
      </c>
      <c r="BE20" s="29" t="s">
        <v>10</v>
      </c>
      <c r="BF20" s="29" t="s">
        <v>10</v>
      </c>
      <c r="BG20" s="29" t="s">
        <v>10</v>
      </c>
      <c r="BH20" s="29" t="s">
        <v>10</v>
      </c>
      <c r="BI20" s="29" t="s">
        <v>10</v>
      </c>
      <c r="BJ20" s="29" t="s">
        <v>177</v>
      </c>
    </row>
    <row r="21" spans="1:62" x14ac:dyDescent="0.2">
      <c r="A21" s="29" t="str">
        <f t="shared" si="0"/>
        <v>3117400-P1</v>
      </c>
      <c r="B21" s="29">
        <v>3117400</v>
      </c>
      <c r="C21" s="29">
        <v>3117300</v>
      </c>
      <c r="D21" s="29" t="s">
        <v>203</v>
      </c>
      <c r="E21" s="29" t="s">
        <v>373</v>
      </c>
      <c r="F21" s="29" t="s">
        <v>374</v>
      </c>
      <c r="G21" s="29" t="s">
        <v>154</v>
      </c>
      <c r="H21" s="29" t="s">
        <v>381</v>
      </c>
      <c r="I21" s="29" t="s">
        <v>402</v>
      </c>
      <c r="J21" s="29" t="str">
        <f>VLOOKUP(C21,' RAW Demographics'!A:E,5,FALSE())</f>
        <v>6 minutes, 19 seconds</v>
      </c>
      <c r="K21" s="29">
        <v>26</v>
      </c>
      <c r="L21" s="29" t="s">
        <v>180</v>
      </c>
      <c r="M21" s="29" t="s">
        <v>176</v>
      </c>
      <c r="N21" s="29" t="s">
        <v>188</v>
      </c>
      <c r="O21" s="29">
        <v>5</v>
      </c>
      <c r="P21" s="29" t="s">
        <v>211</v>
      </c>
      <c r="Q21" s="29" t="s">
        <v>177</v>
      </c>
      <c r="R21" s="29">
        <v>5</v>
      </c>
      <c r="S21" s="29" t="s">
        <v>212</v>
      </c>
      <c r="T21" s="29" t="s">
        <v>176</v>
      </c>
      <c r="U21" s="29"/>
      <c r="V21" s="29" t="s">
        <v>160</v>
      </c>
      <c r="W21" s="29"/>
      <c r="X21" s="29" t="s">
        <v>64</v>
      </c>
      <c r="Y21" s="29" t="s">
        <v>64</v>
      </c>
      <c r="Z21" s="29" t="s">
        <v>1</v>
      </c>
      <c r="AA21" s="29" t="s">
        <v>1</v>
      </c>
      <c r="AB21" s="29" t="s">
        <v>64</v>
      </c>
      <c r="AC21" s="29" t="s">
        <v>1</v>
      </c>
      <c r="AD21" s="29" t="s">
        <v>1</v>
      </c>
      <c r="AE21" s="29" t="s">
        <v>1</v>
      </c>
      <c r="AF21" s="29" t="s">
        <v>64</v>
      </c>
      <c r="AG21" s="29" t="s">
        <v>514</v>
      </c>
      <c r="AH21" s="29" t="s">
        <v>514</v>
      </c>
      <c r="AI21" s="29" t="s">
        <v>514</v>
      </c>
      <c r="AJ21" s="29" t="s">
        <v>741</v>
      </c>
      <c r="AK21" s="29" t="s">
        <v>5</v>
      </c>
      <c r="AL21" s="29" t="s">
        <v>8</v>
      </c>
      <c r="AM21" s="29" t="s">
        <v>523</v>
      </c>
      <c r="AN21" s="29" t="s">
        <v>7</v>
      </c>
      <c r="AO21" s="29" t="s">
        <v>12</v>
      </c>
      <c r="AP21" s="29" t="s">
        <v>742</v>
      </c>
      <c r="AQ21" s="29" t="s">
        <v>5</v>
      </c>
      <c r="AR21" s="29" t="s">
        <v>8</v>
      </c>
      <c r="AS21" s="29" t="s">
        <v>436</v>
      </c>
      <c r="AT21" s="29" t="s">
        <v>22</v>
      </c>
      <c r="AU21" s="29" t="s">
        <v>6</v>
      </c>
      <c r="AV21" s="29" t="s">
        <v>13</v>
      </c>
      <c r="AW21" s="29" t="s">
        <v>7</v>
      </c>
      <c r="AX21" s="29" t="s">
        <v>12</v>
      </c>
      <c r="AY21" s="29" t="s">
        <v>4</v>
      </c>
      <c r="AZ21" s="29" t="s">
        <v>5</v>
      </c>
      <c r="BA21" s="29" t="s">
        <v>8</v>
      </c>
      <c r="BB21" s="29" t="s">
        <v>10</v>
      </c>
      <c r="BC21" s="29" t="s">
        <v>11</v>
      </c>
      <c r="BD21" s="29" t="s">
        <v>11</v>
      </c>
      <c r="BE21" s="29" t="s">
        <v>11</v>
      </c>
      <c r="BF21" s="29" t="s">
        <v>14</v>
      </c>
      <c r="BG21" s="29" t="s">
        <v>10</v>
      </c>
      <c r="BH21" s="29" t="s">
        <v>10</v>
      </c>
      <c r="BI21" s="29" t="s">
        <v>10</v>
      </c>
      <c r="BJ21" s="29" t="s">
        <v>176</v>
      </c>
    </row>
    <row r="22" spans="1:62" x14ac:dyDescent="0.2">
      <c r="A22" s="29" t="str">
        <f t="shared" si="0"/>
        <v>3117416-P1</v>
      </c>
      <c r="B22" s="29">
        <v>3117416</v>
      </c>
      <c r="C22" s="29">
        <v>3117369</v>
      </c>
      <c r="D22" s="29" t="s">
        <v>232</v>
      </c>
      <c r="E22" s="29" t="s">
        <v>375</v>
      </c>
      <c r="F22" s="29" t="s">
        <v>376</v>
      </c>
      <c r="G22" s="29" t="s">
        <v>154</v>
      </c>
      <c r="H22" s="29" t="s">
        <v>381</v>
      </c>
      <c r="I22" s="29" t="s">
        <v>402</v>
      </c>
      <c r="J22" s="29" t="str">
        <f>VLOOKUP(C22,' RAW Demographics'!A:E,5,FALSE())</f>
        <v>3 minutes, 25 seconds</v>
      </c>
      <c r="K22" s="29">
        <v>23</v>
      </c>
      <c r="L22" s="29" t="s">
        <v>180</v>
      </c>
      <c r="M22" s="29" t="s">
        <v>176</v>
      </c>
      <c r="N22" s="29" t="s">
        <v>188</v>
      </c>
      <c r="O22" s="29">
        <v>5</v>
      </c>
      <c r="P22" s="29" t="s">
        <v>355</v>
      </c>
      <c r="Q22" s="29" t="s">
        <v>177</v>
      </c>
      <c r="R22" s="29">
        <v>3</v>
      </c>
      <c r="S22" s="29" t="s">
        <v>356</v>
      </c>
      <c r="T22" s="29" t="s">
        <v>176</v>
      </c>
      <c r="U22" s="29"/>
      <c r="V22" s="29" t="s">
        <v>160</v>
      </c>
      <c r="W22" s="29"/>
      <c r="X22" s="29" t="s">
        <v>64</v>
      </c>
      <c r="Y22" s="29" t="s">
        <v>2</v>
      </c>
      <c r="Z22" s="29" t="s">
        <v>3</v>
      </c>
      <c r="AA22" s="29" t="s">
        <v>2</v>
      </c>
      <c r="AB22" s="29" t="s">
        <v>1</v>
      </c>
      <c r="AC22" s="29" t="s">
        <v>3</v>
      </c>
      <c r="AD22" s="29" t="s">
        <v>3</v>
      </c>
      <c r="AE22" s="29" t="s">
        <v>3</v>
      </c>
      <c r="AF22" s="29" t="s">
        <v>1</v>
      </c>
      <c r="AG22" s="29" t="s">
        <v>514</v>
      </c>
      <c r="AH22" s="29" t="s">
        <v>514</v>
      </c>
      <c r="AI22" s="29" t="s">
        <v>514</v>
      </c>
      <c r="AJ22" s="29" t="s">
        <v>434</v>
      </c>
      <c r="AK22" s="29" t="s">
        <v>17</v>
      </c>
      <c r="AL22" s="29" t="s">
        <v>6</v>
      </c>
      <c r="AM22" s="29" t="s">
        <v>435</v>
      </c>
      <c r="AN22" s="29" t="s">
        <v>17</v>
      </c>
      <c r="AO22" s="29" t="s">
        <v>6</v>
      </c>
      <c r="AP22" s="29" t="s">
        <v>734</v>
      </c>
      <c r="AQ22" s="29" t="s">
        <v>5</v>
      </c>
      <c r="AR22" s="29" t="s">
        <v>8</v>
      </c>
      <c r="AS22" s="29" t="s">
        <v>436</v>
      </c>
      <c r="AT22" s="29" t="s">
        <v>17</v>
      </c>
      <c r="AU22" s="29" t="s">
        <v>6</v>
      </c>
      <c r="AV22" s="29" t="s">
        <v>13</v>
      </c>
      <c r="AW22" s="29" t="s">
        <v>17</v>
      </c>
      <c r="AX22" s="29" t="s">
        <v>8</v>
      </c>
      <c r="AY22" s="29" t="s">
        <v>4</v>
      </c>
      <c r="AZ22" s="29" t="s">
        <v>17</v>
      </c>
      <c r="BA22" s="29" t="s">
        <v>6</v>
      </c>
      <c r="BB22" s="29" t="s">
        <v>23</v>
      </c>
      <c r="BC22" s="29" t="s">
        <v>23</v>
      </c>
      <c r="BD22" s="29" t="s">
        <v>23</v>
      </c>
      <c r="BE22" s="29" t="s">
        <v>10</v>
      </c>
      <c r="BF22" s="29" t="s">
        <v>23</v>
      </c>
      <c r="BG22" s="29" t="s">
        <v>23</v>
      </c>
      <c r="BH22" s="29" t="s">
        <v>10</v>
      </c>
      <c r="BI22" s="29" t="s">
        <v>23</v>
      </c>
      <c r="BJ22" s="29" t="s">
        <v>176</v>
      </c>
    </row>
    <row r="23" spans="1:62" x14ac:dyDescent="0.2">
      <c r="A23" s="29" t="str">
        <f t="shared" si="0"/>
        <v>3117418-P1</v>
      </c>
      <c r="B23" s="29">
        <v>3117418</v>
      </c>
      <c r="C23" s="29">
        <v>3117335</v>
      </c>
      <c r="D23" s="29" t="s">
        <v>232</v>
      </c>
      <c r="E23" s="29" t="s">
        <v>377</v>
      </c>
      <c r="F23" s="29" t="s">
        <v>378</v>
      </c>
      <c r="G23" s="29" t="s">
        <v>154</v>
      </c>
      <c r="H23" s="29" t="s">
        <v>381</v>
      </c>
      <c r="I23" s="29" t="s">
        <v>402</v>
      </c>
      <c r="J23" s="29" t="str">
        <f>VLOOKUP(C23,' RAW Demographics'!A:E,5,FALSE())</f>
        <v>8 minutes, 1 seconds</v>
      </c>
      <c r="K23" s="29">
        <v>22</v>
      </c>
      <c r="L23" s="29" t="s">
        <v>180</v>
      </c>
      <c r="M23" s="29" t="s">
        <v>176</v>
      </c>
      <c r="N23" s="29" t="s">
        <v>179</v>
      </c>
      <c r="O23" s="29">
        <v>5</v>
      </c>
      <c r="P23" s="29" t="s">
        <v>230</v>
      </c>
      <c r="Q23" s="29" t="s">
        <v>177</v>
      </c>
      <c r="R23" s="29">
        <v>1</v>
      </c>
      <c r="S23" s="29" t="s">
        <v>297</v>
      </c>
      <c r="T23" s="29" t="s">
        <v>176</v>
      </c>
      <c r="U23" s="29"/>
      <c r="V23" s="29" t="s">
        <v>156</v>
      </c>
      <c r="W23" s="29"/>
      <c r="X23" s="29" t="s">
        <v>1</v>
      </c>
      <c r="Y23" s="29" t="s">
        <v>64</v>
      </c>
      <c r="Z23" s="29" t="s">
        <v>1</v>
      </c>
      <c r="AA23" s="29" t="s">
        <v>64</v>
      </c>
      <c r="AB23" s="29" t="s">
        <v>64</v>
      </c>
      <c r="AC23" s="29" t="s">
        <v>64</v>
      </c>
      <c r="AD23" s="29" t="s">
        <v>3</v>
      </c>
      <c r="AE23" s="29" t="s">
        <v>1</v>
      </c>
      <c r="AF23" s="29" t="s">
        <v>64</v>
      </c>
      <c r="AG23" s="29" t="s">
        <v>514</v>
      </c>
      <c r="AH23" s="29" t="s">
        <v>514</v>
      </c>
      <c r="AI23" s="29" t="s">
        <v>514</v>
      </c>
      <c r="AJ23" s="29" t="s">
        <v>434</v>
      </c>
      <c r="AK23" s="29" t="s">
        <v>22</v>
      </c>
      <c r="AL23" s="29" t="s">
        <v>6</v>
      </c>
      <c r="AM23" s="29" t="s">
        <v>435</v>
      </c>
      <c r="AN23" s="29" t="s">
        <v>22</v>
      </c>
      <c r="AO23" s="29" t="s">
        <v>6</v>
      </c>
      <c r="AP23" s="29" t="s">
        <v>734</v>
      </c>
      <c r="AQ23" s="29" t="s">
        <v>22</v>
      </c>
      <c r="AR23" s="29" t="s">
        <v>6</v>
      </c>
      <c r="AS23" s="29" t="s">
        <v>436</v>
      </c>
      <c r="AT23" s="29" t="s">
        <v>22</v>
      </c>
      <c r="AU23" s="29" t="s">
        <v>6</v>
      </c>
      <c r="AV23" s="29" t="s">
        <v>13</v>
      </c>
      <c r="AW23" s="29" t="s">
        <v>22</v>
      </c>
      <c r="AX23" s="29" t="s">
        <v>6</v>
      </c>
      <c r="AY23" s="29" t="s">
        <v>4</v>
      </c>
      <c r="AZ23" s="29" t="s">
        <v>22</v>
      </c>
      <c r="BA23" s="29" t="s">
        <v>6</v>
      </c>
      <c r="BB23" s="29" t="s">
        <v>23</v>
      </c>
      <c r="BC23" s="29" t="s">
        <v>10</v>
      </c>
      <c r="BD23" s="29" t="s">
        <v>10</v>
      </c>
      <c r="BE23" s="29" t="s">
        <v>10</v>
      </c>
      <c r="BF23" s="29" t="s">
        <v>11</v>
      </c>
      <c r="BG23" s="29" t="s">
        <v>10</v>
      </c>
      <c r="BH23" s="29" t="s">
        <v>10</v>
      </c>
      <c r="BI23" s="29" t="s">
        <v>23</v>
      </c>
      <c r="BJ23" s="29" t="s">
        <v>176</v>
      </c>
    </row>
    <row r="24" spans="1:62" x14ac:dyDescent="0.2">
      <c r="A24" s="29" t="str">
        <f t="shared" si="0"/>
        <v>3117423-P1</v>
      </c>
      <c r="B24" s="29">
        <v>3117423</v>
      </c>
      <c r="C24" s="29">
        <v>3117414</v>
      </c>
      <c r="D24" s="29" t="s">
        <v>332</v>
      </c>
      <c r="E24" s="29" t="s">
        <v>371</v>
      </c>
      <c r="F24" s="29" t="s">
        <v>379</v>
      </c>
      <c r="G24" s="29" t="s">
        <v>154</v>
      </c>
      <c r="H24" s="29" t="s">
        <v>381</v>
      </c>
      <c r="I24" s="29" t="s">
        <v>402</v>
      </c>
      <c r="J24" s="29" t="str">
        <f>VLOOKUP(C24,' RAW Demographics'!A:E,5,FALSE())</f>
        <v>3 minutes, 0 seconds</v>
      </c>
      <c r="K24" s="29" t="s">
        <v>514</v>
      </c>
      <c r="L24" s="29" t="s">
        <v>180</v>
      </c>
      <c r="M24" s="29" t="s">
        <v>176</v>
      </c>
      <c r="N24" s="29" t="s">
        <v>188</v>
      </c>
      <c r="O24" s="29">
        <v>3</v>
      </c>
      <c r="P24" s="29" t="s">
        <v>340</v>
      </c>
      <c r="Q24" s="29" t="s">
        <v>177</v>
      </c>
      <c r="R24" s="29">
        <v>1</v>
      </c>
      <c r="S24" s="29" t="s">
        <v>341</v>
      </c>
      <c r="T24" s="29" t="s">
        <v>176</v>
      </c>
      <c r="U24" s="29"/>
      <c r="V24" s="29" t="s">
        <v>160</v>
      </c>
      <c r="W24" s="29"/>
      <c r="X24" s="29" t="s">
        <v>64</v>
      </c>
      <c r="Y24" s="29" t="s">
        <v>64</v>
      </c>
      <c r="Z24" s="29" t="s">
        <v>64</v>
      </c>
      <c r="AA24" s="29" t="s">
        <v>3</v>
      </c>
      <c r="AB24" s="29" t="s">
        <v>1</v>
      </c>
      <c r="AC24" s="29" t="s">
        <v>64</v>
      </c>
      <c r="AD24" s="29" t="s">
        <v>1</v>
      </c>
      <c r="AE24" s="29" t="s">
        <v>64</v>
      </c>
      <c r="AF24" s="29" t="s">
        <v>64</v>
      </c>
      <c r="AG24" s="29" t="s">
        <v>514</v>
      </c>
      <c r="AH24" s="29" t="s">
        <v>514</v>
      </c>
      <c r="AI24" s="29" t="s">
        <v>514</v>
      </c>
      <c r="AJ24" s="29" t="s">
        <v>434</v>
      </c>
      <c r="AK24" s="29" t="s">
        <v>17</v>
      </c>
      <c r="AL24" s="29" t="s">
        <v>18</v>
      </c>
      <c r="AM24" s="29" t="s">
        <v>435</v>
      </c>
      <c r="AN24" s="29" t="s">
        <v>17</v>
      </c>
      <c r="AO24" s="29" t="s">
        <v>18</v>
      </c>
      <c r="AP24" s="29" t="s">
        <v>737</v>
      </c>
      <c r="AQ24" s="29" t="s">
        <v>17</v>
      </c>
      <c r="AR24" s="29" t="s">
        <v>18</v>
      </c>
      <c r="AS24" s="29" t="s">
        <v>436</v>
      </c>
      <c r="AT24" s="29" t="s">
        <v>17</v>
      </c>
      <c r="AU24" s="29" t="s">
        <v>18</v>
      </c>
      <c r="AV24" s="29" t="s">
        <v>13</v>
      </c>
      <c r="AW24" s="29" t="s">
        <v>17</v>
      </c>
      <c r="AX24" s="29" t="s">
        <v>18</v>
      </c>
      <c r="AY24" s="29" t="s">
        <v>4</v>
      </c>
      <c r="AZ24" s="29" t="s">
        <v>17</v>
      </c>
      <c r="BA24" s="29" t="s">
        <v>18</v>
      </c>
      <c r="BB24" s="29" t="s">
        <v>23</v>
      </c>
      <c r="BC24" s="29" t="s">
        <v>10</v>
      </c>
      <c r="BD24" s="29" t="s">
        <v>10</v>
      </c>
      <c r="BE24" s="29" t="s">
        <v>10</v>
      </c>
      <c r="BF24" s="29" t="s">
        <v>23</v>
      </c>
      <c r="BG24" s="29" t="s">
        <v>23</v>
      </c>
      <c r="BH24" s="29" t="s">
        <v>23</v>
      </c>
      <c r="BI24" s="29" t="s">
        <v>23</v>
      </c>
      <c r="BJ24" s="29" t="s">
        <v>176</v>
      </c>
    </row>
    <row r="25" spans="1:62" x14ac:dyDescent="0.2">
      <c r="A25" s="29" t="str">
        <f t="shared" si="0"/>
        <v>3117358-P2</v>
      </c>
      <c r="B25" s="29">
        <v>3117358</v>
      </c>
      <c r="C25" s="29">
        <v>3117321</v>
      </c>
      <c r="D25" s="29" t="s">
        <v>199</v>
      </c>
      <c r="E25" s="29" t="s">
        <v>363</v>
      </c>
      <c r="F25" s="29" t="s">
        <v>364</v>
      </c>
      <c r="G25" s="29" t="s">
        <v>154</v>
      </c>
      <c r="H25" s="29" t="s">
        <v>381</v>
      </c>
      <c r="I25" s="29" t="s">
        <v>433</v>
      </c>
      <c r="J25" s="29" t="str">
        <f>VLOOKUP(C25,' RAW Demographics'!A:E,5,FALSE())</f>
        <v>3 minutes, 19 seconds</v>
      </c>
      <c r="K25" s="29">
        <v>24</v>
      </c>
      <c r="L25" s="29" t="s">
        <v>180</v>
      </c>
      <c r="M25" s="29" t="s">
        <v>177</v>
      </c>
      <c r="N25" s="29" t="s">
        <v>514</v>
      </c>
      <c r="O25" s="29">
        <v>6</v>
      </c>
      <c r="P25" s="29" t="s">
        <v>221</v>
      </c>
      <c r="Q25" s="29" t="s">
        <v>176</v>
      </c>
      <c r="R25" s="29"/>
      <c r="S25" s="29"/>
      <c r="T25" s="29" t="s">
        <v>176</v>
      </c>
      <c r="U25" s="29"/>
      <c r="V25" s="29" t="s">
        <v>153</v>
      </c>
      <c r="W25" s="29"/>
      <c r="X25" s="29" t="s">
        <v>3</v>
      </c>
      <c r="Y25" s="29" t="s">
        <v>3</v>
      </c>
      <c r="Z25" s="29" t="s">
        <v>1</v>
      </c>
      <c r="AA25" s="29" t="s">
        <v>3</v>
      </c>
      <c r="AB25" s="29" t="s">
        <v>1</v>
      </c>
      <c r="AC25" s="29" t="s">
        <v>1</v>
      </c>
      <c r="AD25" s="29" t="s">
        <v>3</v>
      </c>
      <c r="AE25" s="29" t="s">
        <v>3</v>
      </c>
      <c r="AF25" s="29" t="s">
        <v>1</v>
      </c>
      <c r="AG25" s="29" t="s">
        <v>514</v>
      </c>
      <c r="AH25" s="29" t="s">
        <v>514</v>
      </c>
      <c r="AI25" s="29" t="s">
        <v>514</v>
      </c>
      <c r="AJ25" s="29" t="s">
        <v>417</v>
      </c>
      <c r="AK25" s="29" t="s">
        <v>17</v>
      </c>
      <c r="AL25" s="29" t="s">
        <v>18</v>
      </c>
      <c r="AM25" s="29" t="s">
        <v>409</v>
      </c>
      <c r="AN25" s="29" t="s">
        <v>17</v>
      </c>
      <c r="AO25" s="29" t="s">
        <v>18</v>
      </c>
      <c r="AP25" s="29" t="s">
        <v>524</v>
      </c>
      <c r="AQ25" s="29" t="s">
        <v>17</v>
      </c>
      <c r="AR25" s="29" t="s">
        <v>6</v>
      </c>
      <c r="AS25" s="29" t="s">
        <v>411</v>
      </c>
      <c r="AT25" s="29" t="s">
        <v>17</v>
      </c>
      <c r="AU25" s="29" t="s">
        <v>18</v>
      </c>
      <c r="AV25" s="29" t="s">
        <v>4</v>
      </c>
      <c r="AW25" s="29" t="s">
        <v>17</v>
      </c>
      <c r="AX25" s="29" t="s">
        <v>18</v>
      </c>
      <c r="AY25" s="29" t="s">
        <v>9</v>
      </c>
      <c r="AZ25" s="29" t="s">
        <v>17</v>
      </c>
      <c r="BA25" s="29" t="s">
        <v>18</v>
      </c>
      <c r="BB25" s="29" t="s">
        <v>23</v>
      </c>
      <c r="BC25" s="29" t="s">
        <v>11</v>
      </c>
      <c r="BD25" s="29" t="s">
        <v>10</v>
      </c>
      <c r="BE25" s="29" t="s">
        <v>10</v>
      </c>
      <c r="BF25" s="29" t="s">
        <v>10</v>
      </c>
      <c r="BG25" s="29" t="s">
        <v>10</v>
      </c>
      <c r="BH25" s="29" t="s">
        <v>23</v>
      </c>
      <c r="BI25" s="29" t="s">
        <v>23</v>
      </c>
      <c r="BJ25" s="29" t="s">
        <v>10</v>
      </c>
    </row>
    <row r="26" spans="1:62" x14ac:dyDescent="0.2">
      <c r="A26" s="29" t="str">
        <f t="shared" si="0"/>
        <v>3117362-P2</v>
      </c>
      <c r="B26" s="29">
        <v>3117362</v>
      </c>
      <c r="C26" s="29">
        <v>3117331</v>
      </c>
      <c r="D26" s="29" t="s">
        <v>228</v>
      </c>
      <c r="E26" s="29" t="s">
        <v>365</v>
      </c>
      <c r="F26" s="29" t="s">
        <v>366</v>
      </c>
      <c r="G26" s="29" t="s">
        <v>154</v>
      </c>
      <c r="H26" s="29" t="s">
        <v>381</v>
      </c>
      <c r="I26" s="29" t="s">
        <v>433</v>
      </c>
      <c r="J26" s="29" t="str">
        <f>VLOOKUP(C26,' RAW Demographics'!A:E,5,FALSE())</f>
        <v>3 minutes, 38 seconds</v>
      </c>
      <c r="K26" s="29">
        <v>23</v>
      </c>
      <c r="L26" s="29" t="s">
        <v>180</v>
      </c>
      <c r="M26" s="29" t="s">
        <v>176</v>
      </c>
      <c r="N26" s="29" t="s">
        <v>179</v>
      </c>
      <c r="O26" s="29">
        <v>6</v>
      </c>
      <c r="P26" s="29" t="s">
        <v>189</v>
      </c>
      <c r="Q26" s="29" t="s">
        <v>177</v>
      </c>
      <c r="R26" s="29">
        <v>3</v>
      </c>
      <c r="S26" s="29" t="s">
        <v>289</v>
      </c>
      <c r="T26" s="29" t="s">
        <v>176</v>
      </c>
      <c r="U26" s="29"/>
      <c r="V26" s="29" t="s">
        <v>160</v>
      </c>
      <c r="W26" s="29"/>
      <c r="X26" s="29" t="s">
        <v>1</v>
      </c>
      <c r="Y26" s="29" t="s">
        <v>1</v>
      </c>
      <c r="Z26" s="29" t="s">
        <v>1</v>
      </c>
      <c r="AA26" s="29" t="s">
        <v>1</v>
      </c>
      <c r="AB26" s="29" t="s">
        <v>1</v>
      </c>
      <c r="AC26" s="29" t="s">
        <v>3</v>
      </c>
      <c r="AD26" s="29" t="s">
        <v>3</v>
      </c>
      <c r="AE26" s="29" t="s">
        <v>64</v>
      </c>
      <c r="AF26" s="29" t="s">
        <v>64</v>
      </c>
      <c r="AG26" s="29" t="s">
        <v>514</v>
      </c>
      <c r="AH26" s="29" t="s">
        <v>514</v>
      </c>
      <c r="AI26" s="29" t="s">
        <v>514</v>
      </c>
      <c r="AJ26" s="29" t="s">
        <v>525</v>
      </c>
      <c r="AK26" s="29" t="s">
        <v>5</v>
      </c>
      <c r="AL26" s="29" t="s">
        <v>6</v>
      </c>
      <c r="AM26" s="29" t="s">
        <v>414</v>
      </c>
      <c r="AN26" s="29" t="s">
        <v>5</v>
      </c>
      <c r="AO26" s="29" t="s">
        <v>6</v>
      </c>
      <c r="AP26" s="29" t="s">
        <v>524</v>
      </c>
      <c r="AQ26" s="29" t="s">
        <v>5</v>
      </c>
      <c r="AR26" s="29" t="s">
        <v>8</v>
      </c>
      <c r="AS26" s="29" t="s">
        <v>526</v>
      </c>
      <c r="AT26" s="29" t="s">
        <v>5</v>
      </c>
      <c r="AU26" s="29" t="s">
        <v>6</v>
      </c>
      <c r="AV26" s="29" t="s">
        <v>66</v>
      </c>
      <c r="AW26" s="29" t="s">
        <v>22</v>
      </c>
      <c r="AX26" s="29" t="s">
        <v>18</v>
      </c>
      <c r="AY26" s="29" t="s">
        <v>527</v>
      </c>
      <c r="AZ26" s="29" t="s">
        <v>19</v>
      </c>
      <c r="BA26" s="29" t="s">
        <v>20</v>
      </c>
      <c r="BB26" s="29" t="s">
        <v>10</v>
      </c>
      <c r="BC26" s="29" t="s">
        <v>14</v>
      </c>
      <c r="BD26" s="29" t="s">
        <v>14</v>
      </c>
      <c r="BE26" s="29" t="s">
        <v>14</v>
      </c>
      <c r="BF26" s="29" t="s">
        <v>14</v>
      </c>
      <c r="BG26" s="29" t="s">
        <v>10</v>
      </c>
      <c r="BH26" s="29" t="s">
        <v>10</v>
      </c>
      <c r="BI26" s="29" t="s">
        <v>10</v>
      </c>
      <c r="BJ26" s="29" t="s">
        <v>10</v>
      </c>
    </row>
    <row r="27" spans="1:62" x14ac:dyDescent="0.2">
      <c r="A27" s="29" t="str">
        <f t="shared" si="0"/>
        <v>3117367-P2</v>
      </c>
      <c r="B27" s="29">
        <v>3117367</v>
      </c>
      <c r="C27" s="29">
        <v>3117329</v>
      </c>
      <c r="D27" s="29" t="s">
        <v>228</v>
      </c>
      <c r="E27" s="29" t="s">
        <v>367</v>
      </c>
      <c r="F27" s="29" t="s">
        <v>368</v>
      </c>
      <c r="G27" s="29" t="s">
        <v>154</v>
      </c>
      <c r="H27" s="29" t="s">
        <v>381</v>
      </c>
      <c r="I27" s="29" t="s">
        <v>433</v>
      </c>
      <c r="J27" s="29" t="str">
        <f>VLOOKUP(C27,' RAW Demographics'!A:E,5,FALSE())</f>
        <v>4 minutes, 24 seconds</v>
      </c>
      <c r="K27" s="29">
        <v>23</v>
      </c>
      <c r="L27" s="29" t="s">
        <v>180</v>
      </c>
      <c r="M27" s="29" t="s">
        <v>176</v>
      </c>
      <c r="N27" s="29" t="s">
        <v>179</v>
      </c>
      <c r="O27" s="29">
        <v>15</v>
      </c>
      <c r="P27" s="29" t="s">
        <v>281</v>
      </c>
      <c r="Q27" s="29" t="s">
        <v>177</v>
      </c>
      <c r="R27" s="29">
        <v>2</v>
      </c>
      <c r="S27" s="29" t="s">
        <v>282</v>
      </c>
      <c r="T27" s="29" t="s">
        <v>176</v>
      </c>
      <c r="U27" s="29"/>
      <c r="V27" s="29" t="s">
        <v>518</v>
      </c>
      <c r="W27" s="29"/>
      <c r="X27" s="29" t="s">
        <v>1</v>
      </c>
      <c r="Y27" s="29" t="s">
        <v>1</v>
      </c>
      <c r="Z27" s="29" t="s">
        <v>1</v>
      </c>
      <c r="AA27" s="29" t="s">
        <v>514</v>
      </c>
      <c r="AB27" s="29" t="s">
        <v>1</v>
      </c>
      <c r="AC27" s="29" t="s">
        <v>3</v>
      </c>
      <c r="AD27" s="29" t="s">
        <v>3</v>
      </c>
      <c r="AE27" s="29" t="s">
        <v>3</v>
      </c>
      <c r="AF27" s="29" t="s">
        <v>64</v>
      </c>
      <c r="AG27" s="29" t="s">
        <v>514</v>
      </c>
      <c r="AH27" s="29" t="s">
        <v>514</v>
      </c>
      <c r="AI27" s="29" t="s">
        <v>514</v>
      </c>
      <c r="AJ27" s="29" t="s">
        <v>417</v>
      </c>
      <c r="AK27" s="29" t="s">
        <v>22</v>
      </c>
      <c r="AL27" s="29" t="s">
        <v>6</v>
      </c>
      <c r="AM27" s="29" t="s">
        <v>409</v>
      </c>
      <c r="AN27" s="29" t="s">
        <v>17</v>
      </c>
      <c r="AO27" s="29" t="s">
        <v>18</v>
      </c>
      <c r="AP27" s="29" t="s">
        <v>524</v>
      </c>
      <c r="AQ27" s="29" t="s">
        <v>5</v>
      </c>
      <c r="AR27" s="29" t="s">
        <v>8</v>
      </c>
      <c r="AS27" s="29" t="s">
        <v>411</v>
      </c>
      <c r="AT27" s="29" t="s">
        <v>22</v>
      </c>
      <c r="AU27" s="29" t="s">
        <v>6</v>
      </c>
      <c r="AV27" s="29" t="s">
        <v>361</v>
      </c>
      <c r="AW27" s="29" t="s">
        <v>22</v>
      </c>
      <c r="AX27" s="29" t="s">
        <v>12</v>
      </c>
      <c r="AY27" s="29" t="s">
        <v>9</v>
      </c>
      <c r="AZ27" s="29" t="s">
        <v>22</v>
      </c>
      <c r="BA27" s="29" t="s">
        <v>8</v>
      </c>
      <c r="BB27" s="29" t="s">
        <v>23</v>
      </c>
      <c r="BC27" s="29" t="s">
        <v>23</v>
      </c>
      <c r="BD27" s="29" t="s">
        <v>23</v>
      </c>
      <c r="BE27" s="29" t="s">
        <v>23</v>
      </c>
      <c r="BF27" s="29" t="s">
        <v>11</v>
      </c>
      <c r="BG27" s="29" t="s">
        <v>23</v>
      </c>
      <c r="BH27" s="29" t="s">
        <v>23</v>
      </c>
      <c r="BI27" s="29" t="s">
        <v>23</v>
      </c>
      <c r="BJ27" s="29" t="s">
        <v>23</v>
      </c>
    </row>
    <row r="28" spans="1:62" x14ac:dyDescent="0.2">
      <c r="A28" s="29" t="str">
        <f t="shared" si="0"/>
        <v>3117377-P2</v>
      </c>
      <c r="B28" s="29">
        <v>3117377</v>
      </c>
      <c r="C28" s="29">
        <v>3117327</v>
      </c>
      <c r="D28" s="29" t="s">
        <v>186</v>
      </c>
      <c r="E28" s="29" t="s">
        <v>369</v>
      </c>
      <c r="F28" s="29" t="s">
        <v>370</v>
      </c>
      <c r="G28" s="29" t="s">
        <v>154</v>
      </c>
      <c r="H28" s="29" t="s">
        <v>381</v>
      </c>
      <c r="I28" s="29" t="s">
        <v>433</v>
      </c>
      <c r="J28" s="29" t="str">
        <f>VLOOKUP(C28,' RAW Demographics'!A:E,5,FALSE())</f>
        <v>4 minutes, 38 seconds</v>
      </c>
      <c r="K28" s="29">
        <v>24</v>
      </c>
      <c r="L28" s="29" t="s">
        <v>180</v>
      </c>
      <c r="M28" s="29" t="s">
        <v>176</v>
      </c>
      <c r="N28" s="29" t="s">
        <v>188</v>
      </c>
      <c r="O28" s="29">
        <v>4</v>
      </c>
      <c r="P28" s="29" t="s">
        <v>277</v>
      </c>
      <c r="Q28" s="29" t="s">
        <v>177</v>
      </c>
      <c r="R28" s="29">
        <v>2</v>
      </c>
      <c r="S28" s="29" t="s">
        <v>278</v>
      </c>
      <c r="T28" s="29" t="s">
        <v>176</v>
      </c>
      <c r="U28" s="29"/>
      <c r="V28" s="29" t="s">
        <v>160</v>
      </c>
      <c r="W28" s="29"/>
      <c r="X28" s="29" t="s">
        <v>64</v>
      </c>
      <c r="Y28" s="29" t="s">
        <v>64</v>
      </c>
      <c r="Z28" s="29" t="s">
        <v>64</v>
      </c>
      <c r="AA28" s="29" t="s">
        <v>64</v>
      </c>
      <c r="AB28" s="29" t="s">
        <v>64</v>
      </c>
      <c r="AC28" s="29" t="s">
        <v>64</v>
      </c>
      <c r="AD28" s="29" t="s">
        <v>64</v>
      </c>
      <c r="AE28" s="29" t="s">
        <v>1</v>
      </c>
      <c r="AF28" s="29" t="s">
        <v>64</v>
      </c>
      <c r="AG28" s="29" t="s">
        <v>514</v>
      </c>
      <c r="AH28" s="29" t="s">
        <v>514</v>
      </c>
      <c r="AI28" s="29" t="s">
        <v>514</v>
      </c>
      <c r="AJ28" s="29" t="s">
        <v>528</v>
      </c>
      <c r="AK28" s="29" t="s">
        <v>5</v>
      </c>
      <c r="AL28" s="29" t="s">
        <v>12</v>
      </c>
      <c r="AM28" s="29" t="s">
        <v>414</v>
      </c>
      <c r="AN28" s="29" t="s">
        <v>5</v>
      </c>
      <c r="AO28" s="29" t="s">
        <v>8</v>
      </c>
      <c r="AP28" s="29" t="s">
        <v>529</v>
      </c>
      <c r="AQ28" s="29" t="s">
        <v>7</v>
      </c>
      <c r="AR28" s="29" t="s">
        <v>12</v>
      </c>
      <c r="AS28" s="29" t="s">
        <v>530</v>
      </c>
      <c r="AT28" s="29" t="s">
        <v>5</v>
      </c>
      <c r="AU28" s="29" t="s">
        <v>8</v>
      </c>
      <c r="AV28" s="29" t="s">
        <v>531</v>
      </c>
      <c r="AW28" s="29" t="s">
        <v>7</v>
      </c>
      <c r="AX28" s="29" t="s">
        <v>12</v>
      </c>
      <c r="AY28" s="29" t="s">
        <v>532</v>
      </c>
      <c r="AZ28" s="29" t="s">
        <v>7</v>
      </c>
      <c r="BA28" s="29" t="s">
        <v>12</v>
      </c>
      <c r="BB28" s="29" t="s">
        <v>10</v>
      </c>
      <c r="BC28" s="29" t="s">
        <v>10</v>
      </c>
      <c r="BD28" s="29" t="s">
        <v>10</v>
      </c>
      <c r="BE28" s="29" t="s">
        <v>11</v>
      </c>
      <c r="BF28" s="29" t="s">
        <v>10</v>
      </c>
      <c r="BG28" s="29" t="s">
        <v>10</v>
      </c>
      <c r="BH28" s="29" t="s">
        <v>10</v>
      </c>
      <c r="BI28" s="29" t="s">
        <v>10</v>
      </c>
      <c r="BJ28" s="29" t="s">
        <v>10</v>
      </c>
    </row>
    <row r="29" spans="1:62" x14ac:dyDescent="0.2">
      <c r="A29" s="29" t="str">
        <f t="shared" si="0"/>
        <v>3117395-P2</v>
      </c>
      <c r="B29" s="29">
        <v>3117395</v>
      </c>
      <c r="C29" s="29">
        <v>3117332</v>
      </c>
      <c r="D29" s="29" t="s">
        <v>203</v>
      </c>
      <c r="E29" s="29" t="s">
        <v>371</v>
      </c>
      <c r="F29" s="29" t="s">
        <v>372</v>
      </c>
      <c r="G29" s="29" t="s">
        <v>154</v>
      </c>
      <c r="H29" s="29" t="s">
        <v>381</v>
      </c>
      <c r="I29" s="29" t="s">
        <v>433</v>
      </c>
      <c r="J29" s="29" t="str">
        <f>VLOOKUP(C29,' RAW Demographics'!A:E,5,FALSE())</f>
        <v>5 minutes, 26 seconds</v>
      </c>
      <c r="K29" s="29">
        <v>26</v>
      </c>
      <c r="L29" s="29" t="s">
        <v>180</v>
      </c>
      <c r="M29" s="29" t="s">
        <v>176</v>
      </c>
      <c r="N29" s="29" t="s">
        <v>179</v>
      </c>
      <c r="O29" s="29">
        <v>6</v>
      </c>
      <c r="P29" s="29" t="s">
        <v>522</v>
      </c>
      <c r="Q29" s="29" t="s">
        <v>176</v>
      </c>
      <c r="R29" s="29"/>
      <c r="S29" s="29"/>
      <c r="T29" s="29" t="s">
        <v>176</v>
      </c>
      <c r="U29" s="29"/>
      <c r="V29" s="29" t="s">
        <v>160</v>
      </c>
      <c r="W29" s="29"/>
      <c r="X29" s="29" t="s">
        <v>64</v>
      </c>
      <c r="Y29" s="29" t="s">
        <v>64</v>
      </c>
      <c r="Z29" s="29" t="s">
        <v>64</v>
      </c>
      <c r="AA29" s="29" t="s">
        <v>64</v>
      </c>
      <c r="AB29" s="29" t="s">
        <v>1</v>
      </c>
      <c r="AC29" s="29" t="s">
        <v>1</v>
      </c>
      <c r="AD29" s="29" t="s">
        <v>1</v>
      </c>
      <c r="AE29" s="29" t="s">
        <v>64</v>
      </c>
      <c r="AF29" s="29" t="s">
        <v>64</v>
      </c>
      <c r="AG29" s="29" t="s">
        <v>514</v>
      </c>
      <c r="AH29" s="29" t="s">
        <v>514</v>
      </c>
      <c r="AI29" s="29" t="s">
        <v>514</v>
      </c>
      <c r="AJ29" s="29" t="s">
        <v>417</v>
      </c>
      <c r="AK29" s="29" t="s">
        <v>22</v>
      </c>
      <c r="AL29" s="29" t="s">
        <v>6</v>
      </c>
      <c r="AM29" s="29" t="s">
        <v>409</v>
      </c>
      <c r="AN29" s="29" t="s">
        <v>22</v>
      </c>
      <c r="AO29" s="29" t="s">
        <v>6</v>
      </c>
      <c r="AP29" s="29" t="s">
        <v>410</v>
      </c>
      <c r="AQ29" s="29" t="s">
        <v>22</v>
      </c>
      <c r="AR29" s="29" t="s">
        <v>6</v>
      </c>
      <c r="AS29" s="29" t="s">
        <v>533</v>
      </c>
      <c r="AT29" s="29" t="s">
        <v>5</v>
      </c>
      <c r="AU29" s="29" t="s">
        <v>8</v>
      </c>
      <c r="AV29" s="29" t="s">
        <v>361</v>
      </c>
      <c r="AW29" s="29" t="s">
        <v>5</v>
      </c>
      <c r="AX29" s="29" t="s">
        <v>8</v>
      </c>
      <c r="AY29" s="29" t="s">
        <v>9</v>
      </c>
      <c r="AZ29" s="29" t="s">
        <v>5</v>
      </c>
      <c r="BA29" s="29" t="s">
        <v>8</v>
      </c>
      <c r="BB29" s="29" t="s">
        <v>23</v>
      </c>
      <c r="BC29" s="29" t="s">
        <v>23</v>
      </c>
      <c r="BD29" s="29" t="s">
        <v>23</v>
      </c>
      <c r="BE29" s="29" t="s">
        <v>10</v>
      </c>
      <c r="BF29" s="29" t="s">
        <v>10</v>
      </c>
      <c r="BG29" s="29" t="s">
        <v>10</v>
      </c>
      <c r="BH29" s="29" t="s">
        <v>10</v>
      </c>
      <c r="BI29" s="29" t="s">
        <v>10</v>
      </c>
      <c r="BJ29" s="29" t="s">
        <v>10</v>
      </c>
    </row>
    <row r="30" spans="1:62" x14ac:dyDescent="0.2">
      <c r="A30" s="29" t="str">
        <f t="shared" si="0"/>
        <v>3117400-P2</v>
      </c>
      <c r="B30" s="29">
        <v>3117400</v>
      </c>
      <c r="C30" s="29">
        <v>3117300</v>
      </c>
      <c r="D30" s="29" t="s">
        <v>203</v>
      </c>
      <c r="E30" s="29" t="s">
        <v>373</v>
      </c>
      <c r="F30" s="29" t="s">
        <v>374</v>
      </c>
      <c r="G30" s="29" t="s">
        <v>154</v>
      </c>
      <c r="H30" s="29" t="s">
        <v>381</v>
      </c>
      <c r="I30" s="29" t="s">
        <v>433</v>
      </c>
      <c r="J30" s="29" t="str">
        <f>VLOOKUP(C30,' RAW Demographics'!A:E,5,FALSE())</f>
        <v>6 minutes, 19 seconds</v>
      </c>
      <c r="K30" s="29">
        <v>26</v>
      </c>
      <c r="L30" s="29" t="s">
        <v>180</v>
      </c>
      <c r="M30" s="29" t="s">
        <v>176</v>
      </c>
      <c r="N30" s="29" t="s">
        <v>188</v>
      </c>
      <c r="O30" s="29">
        <v>5</v>
      </c>
      <c r="P30" s="29" t="s">
        <v>211</v>
      </c>
      <c r="Q30" s="29" t="s">
        <v>177</v>
      </c>
      <c r="R30" s="29">
        <v>5</v>
      </c>
      <c r="S30" s="29" t="s">
        <v>212</v>
      </c>
      <c r="T30" s="29" t="s">
        <v>176</v>
      </c>
      <c r="U30" s="29"/>
      <c r="V30" s="29" t="s">
        <v>160</v>
      </c>
      <c r="W30" s="29"/>
      <c r="X30" s="29" t="s">
        <v>64</v>
      </c>
      <c r="Y30" s="29" t="s">
        <v>64</v>
      </c>
      <c r="Z30" s="29" t="s">
        <v>1</v>
      </c>
      <c r="AA30" s="29" t="s">
        <v>1</v>
      </c>
      <c r="AB30" s="29" t="s">
        <v>64</v>
      </c>
      <c r="AC30" s="29" t="s">
        <v>1</v>
      </c>
      <c r="AD30" s="29" t="s">
        <v>1</v>
      </c>
      <c r="AE30" s="29" t="s">
        <v>1</v>
      </c>
      <c r="AF30" s="29" t="s">
        <v>64</v>
      </c>
      <c r="AG30" s="29" t="s">
        <v>514</v>
      </c>
      <c r="AH30" s="29" t="s">
        <v>514</v>
      </c>
      <c r="AI30" s="29" t="s">
        <v>514</v>
      </c>
      <c r="AJ30" s="29" t="s">
        <v>534</v>
      </c>
      <c r="AK30" s="29" t="s">
        <v>22</v>
      </c>
      <c r="AL30" s="29" t="s">
        <v>6</v>
      </c>
      <c r="AM30" s="29" t="s">
        <v>409</v>
      </c>
      <c r="AN30" s="29" t="s">
        <v>22</v>
      </c>
      <c r="AO30" s="29" t="s">
        <v>6</v>
      </c>
      <c r="AP30" s="29" t="s">
        <v>410</v>
      </c>
      <c r="AQ30" s="29" t="s">
        <v>5</v>
      </c>
      <c r="AR30" s="29" t="s">
        <v>8</v>
      </c>
      <c r="AS30" s="29" t="s">
        <v>535</v>
      </c>
      <c r="AT30" s="29" t="s">
        <v>5</v>
      </c>
      <c r="AU30" s="29" t="s">
        <v>8</v>
      </c>
      <c r="AV30" s="29" t="s">
        <v>361</v>
      </c>
      <c r="AW30" s="29" t="s">
        <v>5</v>
      </c>
      <c r="AX30" s="29" t="s">
        <v>8</v>
      </c>
      <c r="AY30" s="29" t="s">
        <v>9</v>
      </c>
      <c r="AZ30" s="29" t="s">
        <v>5</v>
      </c>
      <c r="BA30" s="29" t="s">
        <v>8</v>
      </c>
      <c r="BB30" s="29" t="s">
        <v>10</v>
      </c>
      <c r="BC30" s="29" t="s">
        <v>11</v>
      </c>
      <c r="BD30" s="29" t="s">
        <v>11</v>
      </c>
      <c r="BE30" s="29" t="s">
        <v>11</v>
      </c>
      <c r="BF30" s="29" t="s">
        <v>11</v>
      </c>
      <c r="BG30" s="29" t="s">
        <v>10</v>
      </c>
      <c r="BH30" s="29" t="s">
        <v>10</v>
      </c>
      <c r="BI30" s="29" t="s">
        <v>10</v>
      </c>
      <c r="BJ30" s="29" t="s">
        <v>14</v>
      </c>
    </row>
    <row r="31" spans="1:62" x14ac:dyDescent="0.2">
      <c r="A31" s="29" t="str">
        <f t="shared" si="0"/>
        <v>3117416-P2</v>
      </c>
      <c r="B31" s="29">
        <v>3117416</v>
      </c>
      <c r="C31" s="29">
        <v>3117369</v>
      </c>
      <c r="D31" s="29" t="s">
        <v>232</v>
      </c>
      <c r="E31" s="29" t="s">
        <v>375</v>
      </c>
      <c r="F31" s="29" t="s">
        <v>376</v>
      </c>
      <c r="G31" s="29" t="s">
        <v>154</v>
      </c>
      <c r="H31" s="29" t="s">
        <v>381</v>
      </c>
      <c r="I31" s="29" t="s">
        <v>433</v>
      </c>
      <c r="J31" s="29" t="str">
        <f>VLOOKUP(C31,' RAW Demographics'!A:E,5,FALSE())</f>
        <v>3 minutes, 25 seconds</v>
      </c>
      <c r="K31" s="29">
        <v>23</v>
      </c>
      <c r="L31" s="29" t="s">
        <v>180</v>
      </c>
      <c r="M31" s="29" t="s">
        <v>176</v>
      </c>
      <c r="N31" s="29" t="s">
        <v>188</v>
      </c>
      <c r="O31" s="29">
        <v>5</v>
      </c>
      <c r="P31" s="29" t="s">
        <v>355</v>
      </c>
      <c r="Q31" s="29" t="s">
        <v>177</v>
      </c>
      <c r="R31" s="29">
        <v>3</v>
      </c>
      <c r="S31" s="29" t="s">
        <v>356</v>
      </c>
      <c r="T31" s="29" t="s">
        <v>176</v>
      </c>
      <c r="U31" s="29"/>
      <c r="V31" s="29" t="s">
        <v>160</v>
      </c>
      <c r="W31" s="29"/>
      <c r="X31" s="29" t="s">
        <v>64</v>
      </c>
      <c r="Y31" s="29" t="s">
        <v>2</v>
      </c>
      <c r="Z31" s="29" t="s">
        <v>3</v>
      </c>
      <c r="AA31" s="29" t="s">
        <v>2</v>
      </c>
      <c r="AB31" s="29" t="s">
        <v>1</v>
      </c>
      <c r="AC31" s="29" t="s">
        <v>3</v>
      </c>
      <c r="AD31" s="29" t="s">
        <v>3</v>
      </c>
      <c r="AE31" s="29" t="s">
        <v>3</v>
      </c>
      <c r="AF31" s="29" t="s">
        <v>1</v>
      </c>
      <c r="AG31" s="29" t="s">
        <v>514</v>
      </c>
      <c r="AH31" s="29" t="s">
        <v>514</v>
      </c>
      <c r="AI31" s="29" t="s">
        <v>514</v>
      </c>
      <c r="AJ31" s="29" t="s">
        <v>417</v>
      </c>
      <c r="AK31" s="29" t="s">
        <v>5</v>
      </c>
      <c r="AL31" s="29" t="s">
        <v>6</v>
      </c>
      <c r="AM31" s="29" t="s">
        <v>409</v>
      </c>
      <c r="AN31" s="29" t="s">
        <v>17</v>
      </c>
      <c r="AO31" s="29" t="s">
        <v>6</v>
      </c>
      <c r="AP31" s="29" t="s">
        <v>524</v>
      </c>
      <c r="AQ31" s="29" t="s">
        <v>5</v>
      </c>
      <c r="AR31" s="29" t="s">
        <v>8</v>
      </c>
      <c r="AS31" s="29" t="s">
        <v>533</v>
      </c>
      <c r="AT31" s="29" t="s">
        <v>22</v>
      </c>
      <c r="AU31" s="29" t="s">
        <v>8</v>
      </c>
      <c r="AV31" s="29" t="s">
        <v>66</v>
      </c>
      <c r="AW31" s="29" t="s">
        <v>17</v>
      </c>
      <c r="AX31" s="29" t="s">
        <v>8</v>
      </c>
      <c r="AY31" s="29" t="s">
        <v>9</v>
      </c>
      <c r="AZ31" s="29" t="s">
        <v>22</v>
      </c>
      <c r="BA31" s="29" t="s">
        <v>8</v>
      </c>
      <c r="BB31" s="29" t="s">
        <v>23</v>
      </c>
      <c r="BC31" s="29" t="s">
        <v>23</v>
      </c>
      <c r="BD31" s="29" t="s">
        <v>23</v>
      </c>
      <c r="BE31" s="29" t="s">
        <v>11</v>
      </c>
      <c r="BF31" s="29" t="s">
        <v>10</v>
      </c>
      <c r="BG31" s="29" t="s">
        <v>23</v>
      </c>
      <c r="BH31" s="29" t="s">
        <v>23</v>
      </c>
      <c r="BI31" s="29" t="s">
        <v>23</v>
      </c>
      <c r="BJ31" s="29" t="s">
        <v>23</v>
      </c>
    </row>
    <row r="32" spans="1:62" x14ac:dyDescent="0.2">
      <c r="A32" s="29" t="str">
        <f t="shared" si="0"/>
        <v>3117418-P2</v>
      </c>
      <c r="B32" s="29">
        <v>3117418</v>
      </c>
      <c r="C32" s="29">
        <v>3117335</v>
      </c>
      <c r="D32" s="29" t="s">
        <v>232</v>
      </c>
      <c r="E32" s="29" t="s">
        <v>377</v>
      </c>
      <c r="F32" s="29" t="s">
        <v>378</v>
      </c>
      <c r="G32" s="29" t="s">
        <v>154</v>
      </c>
      <c r="H32" s="29" t="s">
        <v>381</v>
      </c>
      <c r="I32" s="29" t="s">
        <v>433</v>
      </c>
      <c r="J32" s="29" t="str">
        <f>VLOOKUP(C32,' RAW Demographics'!A:E,5,FALSE())</f>
        <v>8 minutes, 1 seconds</v>
      </c>
      <c r="K32" s="29">
        <v>22</v>
      </c>
      <c r="L32" s="29" t="s">
        <v>180</v>
      </c>
      <c r="M32" s="29" t="s">
        <v>176</v>
      </c>
      <c r="N32" s="29" t="s">
        <v>179</v>
      </c>
      <c r="O32" s="29">
        <v>5</v>
      </c>
      <c r="P32" s="29" t="s">
        <v>230</v>
      </c>
      <c r="Q32" s="29" t="s">
        <v>177</v>
      </c>
      <c r="R32" s="29">
        <v>1</v>
      </c>
      <c r="S32" s="29" t="s">
        <v>297</v>
      </c>
      <c r="T32" s="29" t="s">
        <v>176</v>
      </c>
      <c r="U32" s="29"/>
      <c r="V32" s="29" t="s">
        <v>156</v>
      </c>
      <c r="W32" s="29"/>
      <c r="X32" s="29" t="s">
        <v>1</v>
      </c>
      <c r="Y32" s="29" t="s">
        <v>64</v>
      </c>
      <c r="Z32" s="29" t="s">
        <v>1</v>
      </c>
      <c r="AA32" s="29" t="s">
        <v>64</v>
      </c>
      <c r="AB32" s="29" t="s">
        <v>64</v>
      </c>
      <c r="AC32" s="29" t="s">
        <v>64</v>
      </c>
      <c r="AD32" s="29" t="s">
        <v>3</v>
      </c>
      <c r="AE32" s="29" t="s">
        <v>1</v>
      </c>
      <c r="AF32" s="29" t="s">
        <v>64</v>
      </c>
      <c r="AG32" s="29" t="s">
        <v>514</v>
      </c>
      <c r="AH32" s="29" t="s">
        <v>514</v>
      </c>
      <c r="AI32" s="29" t="s">
        <v>514</v>
      </c>
      <c r="AJ32" s="29" t="s">
        <v>417</v>
      </c>
      <c r="AK32" s="29" t="s">
        <v>22</v>
      </c>
      <c r="AL32" s="29" t="s">
        <v>6</v>
      </c>
      <c r="AM32" s="29" t="s">
        <v>409</v>
      </c>
      <c r="AN32" s="29" t="s">
        <v>22</v>
      </c>
      <c r="AO32" s="29" t="s">
        <v>6</v>
      </c>
      <c r="AP32" s="29" t="s">
        <v>418</v>
      </c>
      <c r="AQ32" s="29" t="s">
        <v>22</v>
      </c>
      <c r="AR32" s="29" t="s">
        <v>6</v>
      </c>
      <c r="AS32" s="29" t="s">
        <v>535</v>
      </c>
      <c r="AT32" s="29" t="s">
        <v>22</v>
      </c>
      <c r="AU32" s="29" t="s">
        <v>6</v>
      </c>
      <c r="AV32" s="29" t="s">
        <v>66</v>
      </c>
      <c r="AW32" s="29" t="s">
        <v>22</v>
      </c>
      <c r="AX32" s="29" t="s">
        <v>6</v>
      </c>
      <c r="AY32" s="29" t="s">
        <v>9</v>
      </c>
      <c r="AZ32" s="29" t="s">
        <v>22</v>
      </c>
      <c r="BA32" s="29" t="s">
        <v>6</v>
      </c>
      <c r="BB32" s="29" t="s">
        <v>23</v>
      </c>
      <c r="BC32" s="29" t="s">
        <v>23</v>
      </c>
      <c r="BD32" s="29" t="s">
        <v>23</v>
      </c>
      <c r="BE32" s="29" t="s">
        <v>10</v>
      </c>
      <c r="BF32" s="29" t="s">
        <v>10</v>
      </c>
      <c r="BG32" s="29" t="s">
        <v>23</v>
      </c>
      <c r="BH32" s="29" t="s">
        <v>23</v>
      </c>
      <c r="BI32" s="29" t="s">
        <v>23</v>
      </c>
      <c r="BJ32" s="29" t="s">
        <v>10</v>
      </c>
    </row>
    <row r="33" spans="1:62" x14ac:dyDescent="0.2">
      <c r="A33" s="29" t="str">
        <f t="shared" si="0"/>
        <v>3117423-P2</v>
      </c>
      <c r="B33" s="29">
        <v>3117423</v>
      </c>
      <c r="C33" s="29">
        <v>3117414</v>
      </c>
      <c r="D33" s="29" t="s">
        <v>332</v>
      </c>
      <c r="E33" s="29" t="s">
        <v>371</v>
      </c>
      <c r="F33" s="29" t="s">
        <v>379</v>
      </c>
      <c r="G33" s="29" t="s">
        <v>154</v>
      </c>
      <c r="H33" s="29" t="s">
        <v>381</v>
      </c>
      <c r="I33" s="29" t="s">
        <v>433</v>
      </c>
      <c r="J33" s="29" t="str">
        <f>VLOOKUP(C33,' RAW Demographics'!A:E,5,FALSE())</f>
        <v>3 minutes, 0 seconds</v>
      </c>
      <c r="K33" s="29" t="s">
        <v>514</v>
      </c>
      <c r="L33" s="29" t="s">
        <v>180</v>
      </c>
      <c r="M33" s="29" t="s">
        <v>176</v>
      </c>
      <c r="N33" s="29" t="s">
        <v>188</v>
      </c>
      <c r="O33" s="29">
        <v>3</v>
      </c>
      <c r="P33" s="29" t="s">
        <v>340</v>
      </c>
      <c r="Q33" s="29" t="s">
        <v>177</v>
      </c>
      <c r="R33" s="29">
        <v>1</v>
      </c>
      <c r="S33" s="29" t="s">
        <v>341</v>
      </c>
      <c r="T33" s="29" t="s">
        <v>176</v>
      </c>
      <c r="U33" s="29"/>
      <c r="V33" s="29" t="s">
        <v>160</v>
      </c>
      <c r="W33" s="29"/>
      <c r="X33" s="29" t="s">
        <v>64</v>
      </c>
      <c r="Y33" s="29" t="s">
        <v>64</v>
      </c>
      <c r="Z33" s="29" t="s">
        <v>64</v>
      </c>
      <c r="AA33" s="29" t="s">
        <v>3</v>
      </c>
      <c r="AB33" s="29" t="s">
        <v>1</v>
      </c>
      <c r="AC33" s="29" t="s">
        <v>64</v>
      </c>
      <c r="AD33" s="29" t="s">
        <v>1</v>
      </c>
      <c r="AE33" s="29" t="s">
        <v>64</v>
      </c>
      <c r="AF33" s="29" t="s">
        <v>64</v>
      </c>
      <c r="AG33" s="29" t="s">
        <v>514</v>
      </c>
      <c r="AH33" s="29" t="s">
        <v>514</v>
      </c>
      <c r="AI33" s="29" t="s">
        <v>514</v>
      </c>
      <c r="AJ33" s="29" t="s">
        <v>417</v>
      </c>
      <c r="AK33" s="29" t="s">
        <v>17</v>
      </c>
      <c r="AL33" s="29" t="s">
        <v>18</v>
      </c>
      <c r="AM33" s="29" t="s">
        <v>409</v>
      </c>
      <c r="AN33" s="29" t="s">
        <v>17</v>
      </c>
      <c r="AO33" s="29" t="s">
        <v>18</v>
      </c>
      <c r="AP33" s="29" t="s">
        <v>524</v>
      </c>
      <c r="AQ33" s="29" t="s">
        <v>17</v>
      </c>
      <c r="AR33" s="29" t="s">
        <v>18</v>
      </c>
      <c r="AS33" s="29" t="s">
        <v>411</v>
      </c>
      <c r="AT33" s="29" t="s">
        <v>22</v>
      </c>
      <c r="AU33" s="29" t="s">
        <v>8</v>
      </c>
      <c r="AV33" s="29" t="s">
        <v>361</v>
      </c>
      <c r="AW33" s="29" t="s">
        <v>22</v>
      </c>
      <c r="AX33" s="29" t="s">
        <v>6</v>
      </c>
      <c r="AY33" s="29" t="s">
        <v>9</v>
      </c>
      <c r="AZ33" s="29" t="s">
        <v>17</v>
      </c>
      <c r="BA33" s="29" t="s">
        <v>6</v>
      </c>
      <c r="BB33" s="29" t="s">
        <v>23</v>
      </c>
      <c r="BC33" s="29" t="s">
        <v>10</v>
      </c>
      <c r="BD33" s="29" t="s">
        <v>10</v>
      </c>
      <c r="BE33" s="29" t="s">
        <v>10</v>
      </c>
      <c r="BF33" s="29" t="s">
        <v>23</v>
      </c>
      <c r="BG33" s="29" t="s">
        <v>23</v>
      </c>
      <c r="BH33" s="29" t="s">
        <v>23</v>
      </c>
      <c r="BI33" s="29" t="s">
        <v>23</v>
      </c>
      <c r="BJ33" s="29" t="s">
        <v>14</v>
      </c>
    </row>
    <row r="34" spans="1:62" x14ac:dyDescent="0.2">
      <c r="A34" s="29" t="str">
        <f t="shared" si="0"/>
        <v>3117357-P1</v>
      </c>
      <c r="B34" s="29">
        <v>3117357</v>
      </c>
      <c r="C34" s="29">
        <v>3117305</v>
      </c>
      <c r="D34" s="29" t="s">
        <v>199</v>
      </c>
      <c r="E34" s="29" t="s">
        <v>536</v>
      </c>
      <c r="F34" s="29" t="s">
        <v>537</v>
      </c>
      <c r="G34" s="29" t="s">
        <v>538</v>
      </c>
      <c r="H34" s="29" t="s">
        <v>381</v>
      </c>
      <c r="I34" s="29" t="s">
        <v>402</v>
      </c>
      <c r="J34" s="29" t="str">
        <f>VLOOKUP(C34,' RAW Demographics'!A:E,5,FALSE())</f>
        <v>3 minutes, 21 seconds</v>
      </c>
      <c r="K34" s="29">
        <v>24</v>
      </c>
      <c r="L34" s="29" t="s">
        <v>180</v>
      </c>
      <c r="M34" s="29" t="s">
        <v>176</v>
      </c>
      <c r="N34" s="29" t="s">
        <v>179</v>
      </c>
      <c r="O34" s="29">
        <v>5</v>
      </c>
      <c r="P34" s="29" t="s">
        <v>189</v>
      </c>
      <c r="Q34" s="29" t="s">
        <v>177</v>
      </c>
      <c r="R34" s="29">
        <v>2</v>
      </c>
      <c r="S34" s="29" t="s">
        <v>224</v>
      </c>
      <c r="T34" s="29" t="s">
        <v>176</v>
      </c>
      <c r="U34" s="29"/>
      <c r="V34" s="29" t="s">
        <v>160</v>
      </c>
      <c r="W34" s="29"/>
      <c r="X34" s="29" t="s">
        <v>64</v>
      </c>
      <c r="Y34" s="29" t="s">
        <v>1</v>
      </c>
      <c r="Z34" s="29" t="s">
        <v>1</v>
      </c>
      <c r="AA34" s="29" t="s">
        <v>64</v>
      </c>
      <c r="AB34" s="29" t="s">
        <v>1</v>
      </c>
      <c r="AC34" s="29" t="s">
        <v>2</v>
      </c>
      <c r="AD34" s="29" t="s">
        <v>2</v>
      </c>
      <c r="AE34" s="29" t="s">
        <v>3</v>
      </c>
      <c r="AF34" s="29" t="s">
        <v>3</v>
      </c>
      <c r="AG34" s="29" t="s">
        <v>514</v>
      </c>
      <c r="AH34" s="29" t="s">
        <v>514</v>
      </c>
      <c r="AI34" s="29" t="s">
        <v>514</v>
      </c>
      <c r="AJ34" s="29" t="s">
        <v>434</v>
      </c>
      <c r="AK34" s="29" t="s">
        <v>17</v>
      </c>
      <c r="AL34" s="29" t="s">
        <v>18</v>
      </c>
      <c r="AM34" s="29" t="s">
        <v>435</v>
      </c>
      <c r="AN34" s="29" t="s">
        <v>17</v>
      </c>
      <c r="AO34" s="29" t="s">
        <v>18</v>
      </c>
      <c r="AP34" s="29" t="s">
        <v>737</v>
      </c>
      <c r="AQ34" s="29" t="s">
        <v>22</v>
      </c>
      <c r="AR34" s="29" t="s">
        <v>6</v>
      </c>
      <c r="AS34" s="29" t="s">
        <v>436</v>
      </c>
      <c r="AT34" s="29" t="s">
        <v>17</v>
      </c>
      <c r="AU34" s="29" t="s">
        <v>18</v>
      </c>
      <c r="AV34" s="29" t="s">
        <v>13</v>
      </c>
      <c r="AW34" s="29" t="s">
        <v>22</v>
      </c>
      <c r="AX34" s="29" t="s">
        <v>18</v>
      </c>
      <c r="AY34" s="29" t="s">
        <v>4</v>
      </c>
      <c r="AZ34" s="29" t="s">
        <v>22</v>
      </c>
      <c r="BA34" s="29" t="s">
        <v>18</v>
      </c>
      <c r="BB34" s="29" t="s">
        <v>23</v>
      </c>
      <c r="BC34" s="29" t="s">
        <v>11</v>
      </c>
      <c r="BD34" s="29" t="s">
        <v>14</v>
      </c>
      <c r="BE34" s="29" t="s">
        <v>23</v>
      </c>
      <c r="BF34" s="29" t="s">
        <v>23</v>
      </c>
      <c r="BG34" s="29" t="s">
        <v>23</v>
      </c>
      <c r="BH34" s="29" t="s">
        <v>23</v>
      </c>
      <c r="BI34" s="29" t="s">
        <v>11</v>
      </c>
      <c r="BJ34" s="29" t="s">
        <v>177</v>
      </c>
    </row>
    <row r="35" spans="1:62" x14ac:dyDescent="0.2">
      <c r="A35" s="29" t="str">
        <f t="shared" si="0"/>
        <v>3117378-P1</v>
      </c>
      <c r="B35" s="29">
        <v>3117378</v>
      </c>
      <c r="C35" s="29">
        <v>3117336</v>
      </c>
      <c r="D35" s="29" t="s">
        <v>186</v>
      </c>
      <c r="E35" s="29" t="s">
        <v>539</v>
      </c>
      <c r="F35" s="29" t="s">
        <v>540</v>
      </c>
      <c r="G35" s="29" t="s">
        <v>538</v>
      </c>
      <c r="H35" s="29" t="s">
        <v>381</v>
      </c>
      <c r="I35" s="29" t="s">
        <v>402</v>
      </c>
      <c r="J35" s="29" t="str">
        <f>VLOOKUP(C35,' RAW Demographics'!A:E,5,FALSE())</f>
        <v>4 minutes, 13 seconds</v>
      </c>
      <c r="K35" s="29">
        <v>21</v>
      </c>
      <c r="L35" s="29" t="s">
        <v>180</v>
      </c>
      <c r="M35" s="29" t="s">
        <v>176</v>
      </c>
      <c r="N35" s="29" t="s">
        <v>181</v>
      </c>
      <c r="O35" s="29">
        <v>4</v>
      </c>
      <c r="P35" s="29" t="s">
        <v>246</v>
      </c>
      <c r="Q35" s="29" t="s">
        <v>177</v>
      </c>
      <c r="R35" s="29">
        <v>1</v>
      </c>
      <c r="S35" s="29" t="s">
        <v>299</v>
      </c>
      <c r="T35" s="29" t="s">
        <v>176</v>
      </c>
      <c r="U35" s="29"/>
      <c r="V35" s="29" t="s">
        <v>160</v>
      </c>
      <c r="W35" s="29"/>
      <c r="X35" s="29" t="s">
        <v>64</v>
      </c>
      <c r="Y35" s="29" t="s">
        <v>64</v>
      </c>
      <c r="Z35" s="29" t="s">
        <v>64</v>
      </c>
      <c r="AA35" s="29" t="s">
        <v>64</v>
      </c>
      <c r="AB35" s="29" t="s">
        <v>64</v>
      </c>
      <c r="AC35" s="29" t="s">
        <v>64</v>
      </c>
      <c r="AD35" s="29" t="s">
        <v>1</v>
      </c>
      <c r="AE35" s="29" t="s">
        <v>64</v>
      </c>
      <c r="AF35" s="29" t="s">
        <v>64</v>
      </c>
      <c r="AG35" s="29" t="s">
        <v>514</v>
      </c>
      <c r="AH35" s="29" t="s">
        <v>514</v>
      </c>
      <c r="AI35" s="29" t="s">
        <v>514</v>
      </c>
      <c r="AJ35" s="29" t="s">
        <v>438</v>
      </c>
      <c r="AK35" s="29" t="s">
        <v>22</v>
      </c>
      <c r="AL35" s="29" t="s">
        <v>6</v>
      </c>
      <c r="AM35" s="29" t="s">
        <v>711</v>
      </c>
      <c r="AN35" s="29" t="s">
        <v>22</v>
      </c>
      <c r="AO35" s="29" t="s">
        <v>6</v>
      </c>
      <c r="AP35" s="29" t="s">
        <v>734</v>
      </c>
      <c r="AQ35" s="29" t="s">
        <v>22</v>
      </c>
      <c r="AR35" s="29" t="s">
        <v>6</v>
      </c>
      <c r="AS35" s="29" t="s">
        <v>436</v>
      </c>
      <c r="AT35" s="29" t="s">
        <v>22</v>
      </c>
      <c r="AU35" s="29" t="s">
        <v>6</v>
      </c>
      <c r="AV35" s="29" t="s">
        <v>13</v>
      </c>
      <c r="AW35" s="29" t="s">
        <v>22</v>
      </c>
      <c r="AX35" s="29" t="s">
        <v>8</v>
      </c>
      <c r="AY35" s="29" t="s">
        <v>4</v>
      </c>
      <c r="AZ35" s="29" t="s">
        <v>22</v>
      </c>
      <c r="BA35" s="29" t="s">
        <v>6</v>
      </c>
      <c r="BB35" s="29" t="s">
        <v>10</v>
      </c>
      <c r="BC35" s="29" t="s">
        <v>10</v>
      </c>
      <c r="BD35" s="29" t="s">
        <v>10</v>
      </c>
      <c r="BE35" s="29" t="s">
        <v>10</v>
      </c>
      <c r="BF35" s="29" t="s">
        <v>10</v>
      </c>
      <c r="BG35" s="29" t="s">
        <v>10</v>
      </c>
      <c r="BH35" s="29" t="s">
        <v>10</v>
      </c>
      <c r="BI35" s="29" t="s">
        <v>10</v>
      </c>
      <c r="BJ35" s="29" t="s">
        <v>176</v>
      </c>
    </row>
    <row r="36" spans="1:62" x14ac:dyDescent="0.2">
      <c r="A36" s="29" t="str">
        <f t="shared" ref="A36:A67" si="1">B36&amp;"-"&amp;I36</f>
        <v>3117382-P1</v>
      </c>
      <c r="B36" s="29">
        <v>3117382</v>
      </c>
      <c r="C36" s="29">
        <v>3117315</v>
      </c>
      <c r="D36" s="29" t="s">
        <v>186</v>
      </c>
      <c r="E36" s="29" t="s">
        <v>400</v>
      </c>
      <c r="F36" s="29" t="s">
        <v>541</v>
      </c>
      <c r="G36" s="29" t="s">
        <v>538</v>
      </c>
      <c r="H36" s="29" t="s">
        <v>381</v>
      </c>
      <c r="I36" s="29" t="s">
        <v>402</v>
      </c>
      <c r="J36" s="29" t="str">
        <f>VLOOKUP(C36,' RAW Demographics'!A:E,5,FALSE())</f>
        <v>4 minutes, 54 seconds</v>
      </c>
      <c r="K36" s="29">
        <v>23</v>
      </c>
      <c r="L36" s="29" t="s">
        <v>180</v>
      </c>
      <c r="M36" s="29" t="s">
        <v>176</v>
      </c>
      <c r="N36" s="29" t="s">
        <v>179</v>
      </c>
      <c r="O36" s="29">
        <v>5</v>
      </c>
      <c r="P36" s="29" t="s">
        <v>250</v>
      </c>
      <c r="Q36" s="29" t="s">
        <v>176</v>
      </c>
      <c r="R36" s="29"/>
      <c r="S36" s="29"/>
      <c r="T36" s="29" t="s">
        <v>176</v>
      </c>
      <c r="U36" s="29"/>
      <c r="V36" s="29" t="s">
        <v>160</v>
      </c>
      <c r="W36" s="29"/>
      <c r="X36" s="29" t="s">
        <v>64</v>
      </c>
      <c r="Y36" s="29" t="s">
        <v>1</v>
      </c>
      <c r="Z36" s="29" t="s">
        <v>1</v>
      </c>
      <c r="AA36" s="29" t="s">
        <v>1</v>
      </c>
      <c r="AB36" s="29" t="s">
        <v>1</v>
      </c>
      <c r="AC36" s="29" t="s">
        <v>1</v>
      </c>
      <c r="AD36" s="29" t="s">
        <v>1</v>
      </c>
      <c r="AE36" s="29" t="s">
        <v>1</v>
      </c>
      <c r="AF36" s="29" t="s">
        <v>1</v>
      </c>
      <c r="AG36" s="29" t="s">
        <v>514</v>
      </c>
      <c r="AH36" s="29" t="s">
        <v>514</v>
      </c>
      <c r="AI36" s="29" t="s">
        <v>514</v>
      </c>
      <c r="AJ36" s="29" t="s">
        <v>434</v>
      </c>
      <c r="AK36" s="29" t="s">
        <v>22</v>
      </c>
      <c r="AL36" s="29" t="s">
        <v>18</v>
      </c>
      <c r="AM36" s="29" t="s">
        <v>435</v>
      </c>
      <c r="AN36" s="29" t="s">
        <v>22</v>
      </c>
      <c r="AO36" s="29" t="s">
        <v>18</v>
      </c>
      <c r="AP36" s="29" t="s">
        <v>734</v>
      </c>
      <c r="AQ36" s="29" t="s">
        <v>22</v>
      </c>
      <c r="AR36" s="29" t="s">
        <v>18</v>
      </c>
      <c r="AS36" s="29" t="s">
        <v>436</v>
      </c>
      <c r="AT36" s="29" t="s">
        <v>22</v>
      </c>
      <c r="AU36" s="29" t="s">
        <v>18</v>
      </c>
      <c r="AV36" s="29" t="s">
        <v>4</v>
      </c>
      <c r="AW36" s="29" t="s">
        <v>22</v>
      </c>
      <c r="AX36" s="29" t="s">
        <v>18</v>
      </c>
      <c r="AY36" s="29" t="s">
        <v>4</v>
      </c>
      <c r="AZ36" s="29" t="s">
        <v>17</v>
      </c>
      <c r="BA36" s="29" t="s">
        <v>18</v>
      </c>
      <c r="BB36" s="29" t="s">
        <v>23</v>
      </c>
      <c r="BC36" s="29" t="s">
        <v>10</v>
      </c>
      <c r="BD36" s="29" t="s">
        <v>10</v>
      </c>
      <c r="BE36" s="29" t="s">
        <v>10</v>
      </c>
      <c r="BF36" s="29" t="s">
        <v>23</v>
      </c>
      <c r="BG36" s="29" t="s">
        <v>23</v>
      </c>
      <c r="BH36" s="29" t="s">
        <v>23</v>
      </c>
      <c r="BI36" s="29" t="s">
        <v>23</v>
      </c>
      <c r="BJ36" s="29" t="s">
        <v>176</v>
      </c>
    </row>
    <row r="37" spans="1:62" x14ac:dyDescent="0.2">
      <c r="A37" s="29" t="str">
        <f t="shared" si="1"/>
        <v>3117383-P1</v>
      </c>
      <c r="B37" s="29">
        <v>3117383</v>
      </c>
      <c r="C37" s="29">
        <v>3117328</v>
      </c>
      <c r="D37" s="29" t="s">
        <v>186</v>
      </c>
      <c r="E37" s="29" t="s">
        <v>539</v>
      </c>
      <c r="F37" s="29" t="s">
        <v>542</v>
      </c>
      <c r="G37" s="29" t="s">
        <v>538</v>
      </c>
      <c r="H37" s="29" t="s">
        <v>381</v>
      </c>
      <c r="I37" s="29" t="s">
        <v>402</v>
      </c>
      <c r="J37" s="29" t="str">
        <f>VLOOKUP(C37,' RAW Demographics'!A:E,5,FALSE())</f>
        <v>4 minutes, 57 seconds</v>
      </c>
      <c r="K37" s="29">
        <v>22</v>
      </c>
      <c r="L37" s="29" t="s">
        <v>180</v>
      </c>
      <c r="M37" s="29" t="s">
        <v>176</v>
      </c>
      <c r="N37" s="29" t="s">
        <v>188</v>
      </c>
      <c r="O37" s="29">
        <v>4</v>
      </c>
      <c r="P37" s="29" t="s">
        <v>279</v>
      </c>
      <c r="Q37" s="29" t="s">
        <v>177</v>
      </c>
      <c r="R37" s="29">
        <v>2</v>
      </c>
      <c r="S37" s="29" t="s">
        <v>247</v>
      </c>
      <c r="T37" s="29" t="s">
        <v>176</v>
      </c>
      <c r="U37" s="29"/>
      <c r="V37" s="29" t="s">
        <v>160</v>
      </c>
      <c r="W37" s="29"/>
      <c r="X37" s="29" t="s">
        <v>64</v>
      </c>
      <c r="Y37" s="29" t="s">
        <v>3</v>
      </c>
      <c r="Z37" s="29" t="s">
        <v>1</v>
      </c>
      <c r="AA37" s="29" t="s">
        <v>2</v>
      </c>
      <c r="AB37" s="29" t="s">
        <v>64</v>
      </c>
      <c r="AC37" s="29" t="s">
        <v>3</v>
      </c>
      <c r="AD37" s="29" t="s">
        <v>64</v>
      </c>
      <c r="AE37" s="29" t="s">
        <v>1</v>
      </c>
      <c r="AF37" s="29" t="s">
        <v>64</v>
      </c>
      <c r="AG37" s="29" t="s">
        <v>514</v>
      </c>
      <c r="AH37" s="29" t="s">
        <v>514</v>
      </c>
      <c r="AI37" s="29" t="s">
        <v>514</v>
      </c>
      <c r="AJ37" s="29" t="s">
        <v>434</v>
      </c>
      <c r="AK37" s="29" t="s">
        <v>22</v>
      </c>
      <c r="AL37" s="29" t="s">
        <v>18</v>
      </c>
      <c r="AM37" s="29" t="s">
        <v>435</v>
      </c>
      <c r="AN37" s="29" t="s">
        <v>22</v>
      </c>
      <c r="AO37" s="29" t="s">
        <v>18</v>
      </c>
      <c r="AP37" s="29" t="s">
        <v>734</v>
      </c>
      <c r="AQ37" s="29" t="s">
        <v>22</v>
      </c>
      <c r="AR37" s="29" t="s">
        <v>18</v>
      </c>
      <c r="AS37" s="29" t="s">
        <v>436</v>
      </c>
      <c r="AT37" s="29" t="s">
        <v>22</v>
      </c>
      <c r="AU37" s="29" t="s">
        <v>18</v>
      </c>
      <c r="AV37" s="29" t="s">
        <v>13</v>
      </c>
      <c r="AW37" s="29" t="s">
        <v>22</v>
      </c>
      <c r="AX37" s="29" t="s">
        <v>18</v>
      </c>
      <c r="AY37" s="29" t="s">
        <v>4</v>
      </c>
      <c r="AZ37" s="29" t="s">
        <v>22</v>
      </c>
      <c r="BA37" s="29" t="s">
        <v>18</v>
      </c>
      <c r="BB37" s="29" t="s">
        <v>23</v>
      </c>
      <c r="BC37" s="29" t="s">
        <v>10</v>
      </c>
      <c r="BD37" s="29" t="s">
        <v>23</v>
      </c>
      <c r="BE37" s="29" t="s">
        <v>23</v>
      </c>
      <c r="BF37" s="29" t="s">
        <v>23</v>
      </c>
      <c r="BG37" s="29" t="s">
        <v>23</v>
      </c>
      <c r="BH37" s="29" t="s">
        <v>23</v>
      </c>
      <c r="BI37" s="29" t="s">
        <v>23</v>
      </c>
      <c r="BJ37" s="29" t="s">
        <v>177</v>
      </c>
    </row>
    <row r="38" spans="1:62" x14ac:dyDescent="0.2">
      <c r="A38" s="29" t="str">
        <f t="shared" si="1"/>
        <v>3117397-P1</v>
      </c>
      <c r="B38" s="29">
        <v>3117397</v>
      </c>
      <c r="C38" s="29">
        <v>3117317</v>
      </c>
      <c r="D38" s="29" t="s">
        <v>203</v>
      </c>
      <c r="E38" s="29" t="s">
        <v>377</v>
      </c>
      <c r="F38" s="29" t="s">
        <v>543</v>
      </c>
      <c r="G38" s="29" t="s">
        <v>538</v>
      </c>
      <c r="H38" s="29" t="s">
        <v>381</v>
      </c>
      <c r="I38" s="29" t="s">
        <v>402</v>
      </c>
      <c r="J38" s="29" t="str">
        <f>VLOOKUP(C38,' RAW Demographics'!A:E,5,FALSE())</f>
        <v>5 minutes, 47 seconds</v>
      </c>
      <c r="K38" s="29">
        <v>27</v>
      </c>
      <c r="L38" s="29" t="s">
        <v>178</v>
      </c>
      <c r="M38" s="29" t="s">
        <v>176</v>
      </c>
      <c r="N38" s="29" t="s">
        <v>179</v>
      </c>
      <c r="O38" s="29">
        <v>2</v>
      </c>
      <c r="P38" s="29" t="s">
        <v>256</v>
      </c>
      <c r="Q38" s="29" t="s">
        <v>177</v>
      </c>
      <c r="R38" s="29">
        <v>3</v>
      </c>
      <c r="S38" s="29" t="s">
        <v>257</v>
      </c>
      <c r="T38" s="29" t="s">
        <v>176</v>
      </c>
      <c r="U38" s="29"/>
      <c r="V38" s="29" t="s">
        <v>153</v>
      </c>
      <c r="W38" s="29"/>
      <c r="X38" s="29" t="s">
        <v>1</v>
      </c>
      <c r="Y38" s="29" t="s">
        <v>1</v>
      </c>
      <c r="Z38" s="29" t="s">
        <v>64</v>
      </c>
      <c r="AA38" s="29" t="s">
        <v>64</v>
      </c>
      <c r="AB38" s="29" t="s">
        <v>64</v>
      </c>
      <c r="AC38" s="29" t="s">
        <v>64</v>
      </c>
      <c r="AD38" s="29" t="s">
        <v>1</v>
      </c>
      <c r="AE38" s="29" t="s">
        <v>3</v>
      </c>
      <c r="AF38" s="29" t="s">
        <v>64</v>
      </c>
      <c r="AG38" s="29" t="s">
        <v>514</v>
      </c>
      <c r="AH38" s="29" t="s">
        <v>514</v>
      </c>
      <c r="AI38" s="29" t="s">
        <v>514</v>
      </c>
      <c r="AJ38" s="29" t="s">
        <v>434</v>
      </c>
      <c r="AK38" s="29" t="s">
        <v>19</v>
      </c>
      <c r="AL38" s="29" t="s">
        <v>6</v>
      </c>
      <c r="AM38" s="29" t="s">
        <v>435</v>
      </c>
      <c r="AN38" s="29" t="s">
        <v>22</v>
      </c>
      <c r="AO38" s="29" t="s">
        <v>6</v>
      </c>
      <c r="AP38" s="29" t="s">
        <v>734</v>
      </c>
      <c r="AQ38" s="29" t="s">
        <v>22</v>
      </c>
      <c r="AR38" s="29" t="s">
        <v>6</v>
      </c>
      <c r="AS38" s="29" t="s">
        <v>436</v>
      </c>
      <c r="AT38" s="29" t="s">
        <v>5</v>
      </c>
      <c r="AU38" s="29" t="s">
        <v>8</v>
      </c>
      <c r="AV38" s="29" t="s">
        <v>13</v>
      </c>
      <c r="AW38" s="29" t="s">
        <v>5</v>
      </c>
      <c r="AX38" s="29" t="s">
        <v>8</v>
      </c>
      <c r="AY38" s="29" t="s">
        <v>4</v>
      </c>
      <c r="AZ38" s="29" t="s">
        <v>22</v>
      </c>
      <c r="BA38" s="29" t="s">
        <v>8</v>
      </c>
      <c r="BB38" s="29" t="s">
        <v>10</v>
      </c>
      <c r="BC38" s="29" t="s">
        <v>10</v>
      </c>
      <c r="BD38" s="29" t="s">
        <v>10</v>
      </c>
      <c r="BE38" s="29" t="s">
        <v>10</v>
      </c>
      <c r="BF38" s="29" t="s">
        <v>10</v>
      </c>
      <c r="BG38" s="29" t="s">
        <v>10</v>
      </c>
      <c r="BH38" s="29" t="s">
        <v>10</v>
      </c>
      <c r="BI38" s="29" t="s">
        <v>10</v>
      </c>
      <c r="BJ38" s="29" t="s">
        <v>177</v>
      </c>
    </row>
    <row r="39" spans="1:62" x14ac:dyDescent="0.2">
      <c r="A39" s="29" t="str">
        <f t="shared" si="1"/>
        <v>3117417-P1</v>
      </c>
      <c r="B39" s="29">
        <v>3117417</v>
      </c>
      <c r="C39" s="29">
        <v>3117371</v>
      </c>
      <c r="D39" s="29" t="s">
        <v>232</v>
      </c>
      <c r="E39" s="29" t="s">
        <v>544</v>
      </c>
      <c r="F39" s="29" t="s">
        <v>545</v>
      </c>
      <c r="G39" s="29" t="s">
        <v>538</v>
      </c>
      <c r="H39" s="29" t="s">
        <v>381</v>
      </c>
      <c r="I39" s="29" t="s">
        <v>402</v>
      </c>
      <c r="J39" s="29" t="str">
        <f>VLOOKUP(C39,' RAW Demographics'!A:E,5,FALSE())</f>
        <v>3 minutes, 30 seconds</v>
      </c>
      <c r="K39" s="29">
        <v>22</v>
      </c>
      <c r="L39" s="29" t="s">
        <v>180</v>
      </c>
      <c r="M39" s="29" t="s">
        <v>176</v>
      </c>
      <c r="N39" s="29" t="s">
        <v>179</v>
      </c>
      <c r="O39" s="29">
        <v>4</v>
      </c>
      <c r="P39" s="29" t="s">
        <v>329</v>
      </c>
      <c r="Q39" s="29" t="s">
        <v>177</v>
      </c>
      <c r="R39" s="29">
        <v>1</v>
      </c>
      <c r="S39" s="29" t="s">
        <v>330</v>
      </c>
      <c r="T39" s="29" t="s">
        <v>176</v>
      </c>
      <c r="U39" s="29"/>
      <c r="V39" s="29" t="s">
        <v>160</v>
      </c>
      <c r="W39" s="29"/>
      <c r="X39" s="29" t="s">
        <v>1</v>
      </c>
      <c r="Y39" s="29" t="s">
        <v>3</v>
      </c>
      <c r="Z39" s="29" t="s">
        <v>1</v>
      </c>
      <c r="AA39" s="29" t="s">
        <v>3</v>
      </c>
      <c r="AB39" s="29" t="s">
        <v>1</v>
      </c>
      <c r="AC39" s="29" t="s">
        <v>1</v>
      </c>
      <c r="AD39" s="29" t="s">
        <v>3</v>
      </c>
      <c r="AE39" s="29" t="s">
        <v>1</v>
      </c>
      <c r="AF39" s="29" t="s">
        <v>64</v>
      </c>
      <c r="AG39" s="29" t="s">
        <v>514</v>
      </c>
      <c r="AH39" s="29" t="s">
        <v>514</v>
      </c>
      <c r="AI39" s="29" t="s">
        <v>514</v>
      </c>
      <c r="AJ39" s="29" t="s">
        <v>712</v>
      </c>
      <c r="AK39" s="29" t="s">
        <v>17</v>
      </c>
      <c r="AL39" s="29" t="s">
        <v>18</v>
      </c>
      <c r="AM39" s="29" t="s">
        <v>435</v>
      </c>
      <c r="AN39" s="29" t="s">
        <v>17</v>
      </c>
      <c r="AO39" s="29" t="s">
        <v>18</v>
      </c>
      <c r="AP39" s="29" t="s">
        <v>48</v>
      </c>
      <c r="AQ39" s="29" t="s">
        <v>17</v>
      </c>
      <c r="AR39" s="29" t="s">
        <v>18</v>
      </c>
      <c r="AS39" s="29" t="s">
        <v>436</v>
      </c>
      <c r="AT39" s="29" t="s">
        <v>17</v>
      </c>
      <c r="AU39" s="29" t="s">
        <v>18</v>
      </c>
      <c r="AV39" s="29" t="s">
        <v>13</v>
      </c>
      <c r="AW39" s="29" t="s">
        <v>17</v>
      </c>
      <c r="AX39" s="29" t="s">
        <v>18</v>
      </c>
      <c r="AY39" s="29" t="s">
        <v>4</v>
      </c>
      <c r="AZ39" s="29" t="s">
        <v>17</v>
      </c>
      <c r="BA39" s="29" t="s">
        <v>18</v>
      </c>
      <c r="BB39" s="29" t="s">
        <v>10</v>
      </c>
      <c r="BC39" s="29" t="s">
        <v>10</v>
      </c>
      <c r="BD39" s="29" t="s">
        <v>10</v>
      </c>
      <c r="BE39" s="29" t="s">
        <v>10</v>
      </c>
      <c r="BF39" s="29" t="s">
        <v>10</v>
      </c>
      <c r="BG39" s="29" t="s">
        <v>23</v>
      </c>
      <c r="BH39" s="29" t="s">
        <v>23</v>
      </c>
      <c r="BI39" s="29" t="s">
        <v>23</v>
      </c>
      <c r="BJ39" s="29" t="s">
        <v>177</v>
      </c>
    </row>
    <row r="40" spans="1:62" x14ac:dyDescent="0.2">
      <c r="A40" s="29" t="str">
        <f t="shared" si="1"/>
        <v>3117427-P1</v>
      </c>
      <c r="B40" s="29">
        <v>3117427</v>
      </c>
      <c r="C40" s="29">
        <v>3117364</v>
      </c>
      <c r="D40" s="29" t="s">
        <v>546</v>
      </c>
      <c r="E40" s="29" t="s">
        <v>547</v>
      </c>
      <c r="F40" s="29" t="s">
        <v>548</v>
      </c>
      <c r="G40" s="29" t="s">
        <v>538</v>
      </c>
      <c r="H40" s="29" t="s">
        <v>381</v>
      </c>
      <c r="I40" s="29" t="s">
        <v>402</v>
      </c>
      <c r="J40" s="29" t="str">
        <f>VLOOKUP(C40,' RAW Demographics'!A:E,5,FALSE())</f>
        <v>8 minutes, 14 seconds</v>
      </c>
      <c r="K40" s="29">
        <v>28</v>
      </c>
      <c r="L40" s="29" t="s">
        <v>180</v>
      </c>
      <c r="M40" s="29" t="s">
        <v>176</v>
      </c>
      <c r="N40" s="29" t="s">
        <v>181</v>
      </c>
      <c r="O40" s="29">
        <v>5</v>
      </c>
      <c r="P40" s="29" t="s">
        <v>549</v>
      </c>
      <c r="Q40" s="29" t="s">
        <v>177</v>
      </c>
      <c r="R40" s="29">
        <v>2</v>
      </c>
      <c r="S40" s="29" t="s">
        <v>326</v>
      </c>
      <c r="T40" s="29" t="s">
        <v>176</v>
      </c>
      <c r="U40" s="29"/>
      <c r="V40" s="29" t="s">
        <v>160</v>
      </c>
      <c r="W40" s="29"/>
      <c r="X40" s="29" t="s">
        <v>3</v>
      </c>
      <c r="Y40" s="29" t="s">
        <v>3</v>
      </c>
      <c r="Z40" s="29" t="s">
        <v>3</v>
      </c>
      <c r="AA40" s="29" t="s">
        <v>3</v>
      </c>
      <c r="AB40" s="29" t="s">
        <v>3</v>
      </c>
      <c r="AC40" s="29" t="s">
        <v>1</v>
      </c>
      <c r="AD40" s="29" t="s">
        <v>2</v>
      </c>
      <c r="AE40" s="29" t="s">
        <v>3</v>
      </c>
      <c r="AF40" s="29" t="s">
        <v>1</v>
      </c>
      <c r="AG40" s="29" t="s">
        <v>514</v>
      </c>
      <c r="AH40" s="29" t="s">
        <v>514</v>
      </c>
      <c r="AI40" s="29" t="s">
        <v>514</v>
      </c>
      <c r="AJ40" s="29" t="s">
        <v>434</v>
      </c>
      <c r="AK40" s="29" t="s">
        <v>5</v>
      </c>
      <c r="AL40" s="29" t="s">
        <v>8</v>
      </c>
      <c r="AM40" s="29" t="s">
        <v>435</v>
      </c>
      <c r="AN40" s="29" t="s">
        <v>5</v>
      </c>
      <c r="AO40" s="29" t="s">
        <v>8</v>
      </c>
      <c r="AP40" s="29" t="s">
        <v>734</v>
      </c>
      <c r="AQ40" s="29" t="s">
        <v>5</v>
      </c>
      <c r="AR40" s="29" t="s">
        <v>8</v>
      </c>
      <c r="AS40" s="29" t="s">
        <v>436</v>
      </c>
      <c r="AT40" s="29" t="s">
        <v>22</v>
      </c>
      <c r="AU40" s="29" t="s">
        <v>6</v>
      </c>
      <c r="AV40" s="29" t="s">
        <v>13</v>
      </c>
      <c r="AW40" s="29" t="s">
        <v>5</v>
      </c>
      <c r="AX40" s="29" t="s">
        <v>12</v>
      </c>
      <c r="AY40" s="29" t="s">
        <v>4</v>
      </c>
      <c r="AZ40" s="29" t="s">
        <v>5</v>
      </c>
      <c r="BA40" s="29" t="s">
        <v>12</v>
      </c>
      <c r="BB40" s="29" t="s">
        <v>10</v>
      </c>
      <c r="BC40" s="29" t="s">
        <v>10</v>
      </c>
      <c r="BD40" s="29" t="s">
        <v>10</v>
      </c>
      <c r="BE40" s="29" t="s">
        <v>10</v>
      </c>
      <c r="BF40" s="29" t="s">
        <v>11</v>
      </c>
      <c r="BG40" s="29" t="s">
        <v>11</v>
      </c>
      <c r="BH40" s="29" t="s">
        <v>10</v>
      </c>
      <c r="BI40" s="29" t="s">
        <v>10</v>
      </c>
      <c r="BJ40" s="29" t="s">
        <v>176</v>
      </c>
    </row>
    <row r="41" spans="1:62" x14ac:dyDescent="0.2">
      <c r="A41" s="29" t="str">
        <f t="shared" si="1"/>
        <v>3117572-P1</v>
      </c>
      <c r="B41" s="29">
        <v>3117572</v>
      </c>
      <c r="C41" s="29">
        <v>3117570</v>
      </c>
      <c r="D41" s="29" t="s">
        <v>348</v>
      </c>
      <c r="E41" s="29" t="s">
        <v>550</v>
      </c>
      <c r="F41" s="29" t="s">
        <v>551</v>
      </c>
      <c r="G41" s="29" t="s">
        <v>538</v>
      </c>
      <c r="H41" s="29" t="s">
        <v>381</v>
      </c>
      <c r="I41" s="29" t="s">
        <v>402</v>
      </c>
      <c r="J41" s="29" t="str">
        <f>VLOOKUP(C41,' RAW Demographics'!A:E,5,FALSE())</f>
        <v>2 minutes, 16 seconds</v>
      </c>
      <c r="K41" s="29">
        <v>26</v>
      </c>
      <c r="L41" s="29" t="s">
        <v>180</v>
      </c>
      <c r="M41" s="29" t="s">
        <v>176</v>
      </c>
      <c r="N41" s="29" t="s">
        <v>179</v>
      </c>
      <c r="O41" s="29">
        <v>5</v>
      </c>
      <c r="P41" s="29" t="s">
        <v>350</v>
      </c>
      <c r="Q41" s="29" t="s">
        <v>176</v>
      </c>
      <c r="R41" s="29"/>
      <c r="S41" s="29"/>
      <c r="T41" s="29" t="s">
        <v>176</v>
      </c>
      <c r="U41" s="29"/>
      <c r="V41" s="29" t="s">
        <v>160</v>
      </c>
      <c r="W41" s="29"/>
      <c r="X41" s="29" t="s">
        <v>1</v>
      </c>
      <c r="Y41" s="29" t="s">
        <v>3</v>
      </c>
      <c r="Z41" s="29" t="s">
        <v>1</v>
      </c>
      <c r="AA41" s="29" t="s">
        <v>3</v>
      </c>
      <c r="AB41" s="29" t="s">
        <v>1</v>
      </c>
      <c r="AC41" s="29" t="s">
        <v>3</v>
      </c>
      <c r="AD41" s="29" t="s">
        <v>1</v>
      </c>
      <c r="AE41" s="29" t="s">
        <v>3</v>
      </c>
      <c r="AF41" s="29" t="s">
        <v>1</v>
      </c>
      <c r="AG41" s="29" t="s">
        <v>514</v>
      </c>
      <c r="AH41" s="29" t="s">
        <v>514</v>
      </c>
      <c r="AI41" s="29" t="s">
        <v>514</v>
      </c>
      <c r="AJ41" s="29" t="s">
        <v>37</v>
      </c>
      <c r="AK41" s="29" t="s">
        <v>22</v>
      </c>
      <c r="AL41" s="29" t="s">
        <v>6</v>
      </c>
      <c r="AM41" s="29" t="s">
        <v>435</v>
      </c>
      <c r="AN41" s="29" t="s">
        <v>22</v>
      </c>
      <c r="AO41" s="29" t="s">
        <v>6</v>
      </c>
      <c r="AP41" s="29" t="s">
        <v>737</v>
      </c>
      <c r="AQ41" s="29" t="s">
        <v>22</v>
      </c>
      <c r="AR41" s="29" t="s">
        <v>6</v>
      </c>
      <c r="AS41" s="29" t="s">
        <v>436</v>
      </c>
      <c r="AT41" s="29" t="s">
        <v>22</v>
      </c>
      <c r="AU41" s="29" t="s">
        <v>6</v>
      </c>
      <c r="AV41" s="29" t="s">
        <v>43</v>
      </c>
      <c r="AW41" s="29" t="s">
        <v>22</v>
      </c>
      <c r="AX41" s="29" t="s">
        <v>6</v>
      </c>
      <c r="AY41" s="29" t="s">
        <v>9</v>
      </c>
      <c r="AZ41" s="29" t="s">
        <v>5</v>
      </c>
      <c r="BA41" s="29" t="s">
        <v>8</v>
      </c>
      <c r="BB41" s="29" t="s">
        <v>11</v>
      </c>
      <c r="BC41" s="29" t="s">
        <v>11</v>
      </c>
      <c r="BD41" s="29" t="s">
        <v>11</v>
      </c>
      <c r="BE41" s="29" t="s">
        <v>10</v>
      </c>
      <c r="BF41" s="29" t="s">
        <v>10</v>
      </c>
      <c r="BG41" s="29" t="s">
        <v>11</v>
      </c>
      <c r="BH41" s="29" t="s">
        <v>11</v>
      </c>
      <c r="BI41" s="29" t="s">
        <v>10</v>
      </c>
      <c r="BJ41" s="29" t="s">
        <v>176</v>
      </c>
    </row>
    <row r="42" spans="1:62" x14ac:dyDescent="0.2">
      <c r="A42" s="29" t="str">
        <f t="shared" si="1"/>
        <v>3117357-P2</v>
      </c>
      <c r="B42" s="29">
        <v>3117357</v>
      </c>
      <c r="C42" s="29">
        <v>3117305</v>
      </c>
      <c r="D42" s="29" t="s">
        <v>199</v>
      </c>
      <c r="E42" s="29" t="s">
        <v>536</v>
      </c>
      <c r="F42" s="29" t="s">
        <v>537</v>
      </c>
      <c r="G42" s="29" t="s">
        <v>538</v>
      </c>
      <c r="H42" s="29" t="s">
        <v>381</v>
      </c>
      <c r="I42" s="29" t="s">
        <v>433</v>
      </c>
      <c r="J42" s="29" t="str">
        <f>VLOOKUP(C42,' RAW Demographics'!A:E,5,FALSE())</f>
        <v>3 minutes, 21 seconds</v>
      </c>
      <c r="K42" s="29">
        <v>24</v>
      </c>
      <c r="L42" s="29" t="s">
        <v>180</v>
      </c>
      <c r="M42" s="29" t="s">
        <v>176</v>
      </c>
      <c r="N42" s="29" t="s">
        <v>179</v>
      </c>
      <c r="O42" s="29">
        <v>5</v>
      </c>
      <c r="P42" s="29" t="s">
        <v>189</v>
      </c>
      <c r="Q42" s="29" t="s">
        <v>177</v>
      </c>
      <c r="R42" s="29">
        <v>2</v>
      </c>
      <c r="S42" s="29" t="s">
        <v>224</v>
      </c>
      <c r="T42" s="29" t="s">
        <v>176</v>
      </c>
      <c r="U42" s="29"/>
      <c r="V42" s="29" t="s">
        <v>160</v>
      </c>
      <c r="W42" s="29"/>
      <c r="X42" s="29" t="s">
        <v>64</v>
      </c>
      <c r="Y42" s="29" t="s">
        <v>1</v>
      </c>
      <c r="Z42" s="29" t="s">
        <v>1</v>
      </c>
      <c r="AA42" s="29" t="s">
        <v>64</v>
      </c>
      <c r="AB42" s="29" t="s">
        <v>1</v>
      </c>
      <c r="AC42" s="29" t="s">
        <v>2</v>
      </c>
      <c r="AD42" s="29" t="s">
        <v>2</v>
      </c>
      <c r="AE42" s="29" t="s">
        <v>3</v>
      </c>
      <c r="AF42" s="29" t="s">
        <v>3</v>
      </c>
      <c r="AG42" s="29" t="s">
        <v>514</v>
      </c>
      <c r="AH42" s="29" t="s">
        <v>514</v>
      </c>
      <c r="AI42" s="29" t="s">
        <v>514</v>
      </c>
      <c r="AJ42" s="29" t="s">
        <v>417</v>
      </c>
      <c r="AK42" s="29" t="s">
        <v>22</v>
      </c>
      <c r="AL42" s="29" t="s">
        <v>18</v>
      </c>
      <c r="AM42" s="29" t="s">
        <v>409</v>
      </c>
      <c r="AN42" s="29" t="s">
        <v>22</v>
      </c>
      <c r="AO42" s="29" t="s">
        <v>18</v>
      </c>
      <c r="AP42" s="29" t="s">
        <v>418</v>
      </c>
      <c r="AQ42" s="29" t="s">
        <v>22</v>
      </c>
      <c r="AR42" s="29" t="s">
        <v>18</v>
      </c>
      <c r="AS42" s="29" t="s">
        <v>82</v>
      </c>
      <c r="AT42" s="29" t="s">
        <v>17</v>
      </c>
      <c r="AU42" s="29" t="s">
        <v>18</v>
      </c>
      <c r="AV42" s="29" t="s">
        <v>66</v>
      </c>
      <c r="AW42" s="29" t="s">
        <v>17</v>
      </c>
      <c r="AX42" s="29" t="s">
        <v>18</v>
      </c>
      <c r="AY42" s="29" t="s">
        <v>9</v>
      </c>
      <c r="AZ42" s="29" t="s">
        <v>22</v>
      </c>
      <c r="BA42" s="29" t="s">
        <v>18</v>
      </c>
      <c r="BB42" s="29" t="s">
        <v>23</v>
      </c>
      <c r="BC42" s="29" t="s">
        <v>23</v>
      </c>
      <c r="BD42" s="29" t="s">
        <v>23</v>
      </c>
      <c r="BE42" s="29" t="s">
        <v>23</v>
      </c>
      <c r="BF42" s="29" t="s">
        <v>23</v>
      </c>
      <c r="BG42" s="29" t="s">
        <v>23</v>
      </c>
      <c r="BH42" s="29" t="s">
        <v>23</v>
      </c>
      <c r="BI42" s="29" t="s">
        <v>23</v>
      </c>
      <c r="BJ42" s="29" t="s">
        <v>23</v>
      </c>
    </row>
    <row r="43" spans="1:62" s="1" customFormat="1" x14ac:dyDescent="0.2">
      <c r="A43" s="29" t="str">
        <f t="shared" si="1"/>
        <v>3117378-P2</v>
      </c>
      <c r="B43" s="29">
        <v>3117378</v>
      </c>
      <c r="C43" s="29">
        <v>3117336</v>
      </c>
      <c r="D43" s="29" t="s">
        <v>186</v>
      </c>
      <c r="E43" s="29" t="s">
        <v>539</v>
      </c>
      <c r="F43" s="29" t="s">
        <v>540</v>
      </c>
      <c r="G43" s="29" t="s">
        <v>538</v>
      </c>
      <c r="H43" s="29" t="s">
        <v>381</v>
      </c>
      <c r="I43" s="29" t="s">
        <v>433</v>
      </c>
      <c r="J43" s="29" t="str">
        <f>VLOOKUP(C43,' RAW Demographics'!A:E,5,FALSE())</f>
        <v>4 minutes, 13 seconds</v>
      </c>
      <c r="K43" s="29">
        <v>21</v>
      </c>
      <c r="L43" s="29" t="s">
        <v>180</v>
      </c>
      <c r="M43" s="29" t="s">
        <v>176</v>
      </c>
      <c r="N43" s="29" t="s">
        <v>181</v>
      </c>
      <c r="O43" s="29">
        <v>4</v>
      </c>
      <c r="P43" s="29" t="s">
        <v>246</v>
      </c>
      <c r="Q43" s="29" t="s">
        <v>177</v>
      </c>
      <c r="R43" s="29">
        <v>1</v>
      </c>
      <c r="S43" s="29" t="s">
        <v>299</v>
      </c>
      <c r="T43" s="29" t="s">
        <v>176</v>
      </c>
      <c r="U43" s="29"/>
      <c r="V43" s="29" t="s">
        <v>160</v>
      </c>
      <c r="W43" s="29"/>
      <c r="X43" s="29" t="s">
        <v>64</v>
      </c>
      <c r="Y43" s="29" t="s">
        <v>64</v>
      </c>
      <c r="Z43" s="29" t="s">
        <v>64</v>
      </c>
      <c r="AA43" s="29" t="s">
        <v>64</v>
      </c>
      <c r="AB43" s="29" t="s">
        <v>64</v>
      </c>
      <c r="AC43" s="29" t="s">
        <v>64</v>
      </c>
      <c r="AD43" s="29" t="s">
        <v>1</v>
      </c>
      <c r="AE43" s="29" t="s">
        <v>64</v>
      </c>
      <c r="AF43" s="29" t="s">
        <v>64</v>
      </c>
      <c r="AG43" s="29" t="s">
        <v>514</v>
      </c>
      <c r="AH43" s="29" t="s">
        <v>514</v>
      </c>
      <c r="AI43" s="29" t="s">
        <v>514</v>
      </c>
      <c r="AJ43" s="29" t="s">
        <v>534</v>
      </c>
      <c r="AK43" s="29" t="s">
        <v>22</v>
      </c>
      <c r="AL43" s="29" t="s">
        <v>6</v>
      </c>
      <c r="AM43" s="29" t="s">
        <v>409</v>
      </c>
      <c r="AN43" s="29" t="s">
        <v>22</v>
      </c>
      <c r="AO43" s="29" t="s">
        <v>6</v>
      </c>
      <c r="AP43" s="29" t="s">
        <v>410</v>
      </c>
      <c r="AQ43" s="29" t="s">
        <v>22</v>
      </c>
      <c r="AR43" s="29" t="s">
        <v>6</v>
      </c>
      <c r="AS43" s="29" t="s">
        <v>535</v>
      </c>
      <c r="AT43" s="29" t="s">
        <v>22</v>
      </c>
      <c r="AU43" s="29" t="s">
        <v>6</v>
      </c>
      <c r="AV43" s="29" t="s">
        <v>361</v>
      </c>
      <c r="AW43" s="29" t="s">
        <v>22</v>
      </c>
      <c r="AX43" s="29" t="s">
        <v>6</v>
      </c>
      <c r="AY43" s="29" t="s">
        <v>9</v>
      </c>
      <c r="AZ43" s="29" t="s">
        <v>22</v>
      </c>
      <c r="BA43" s="29" t="s">
        <v>6</v>
      </c>
      <c r="BB43" s="29" t="s">
        <v>10</v>
      </c>
      <c r="BC43" s="29" t="s">
        <v>10</v>
      </c>
      <c r="BD43" s="29" t="s">
        <v>10</v>
      </c>
      <c r="BE43" s="29" t="s">
        <v>10</v>
      </c>
      <c r="BF43" s="29" t="s">
        <v>10</v>
      </c>
      <c r="BG43" s="29" t="s">
        <v>10</v>
      </c>
      <c r="BH43" s="29" t="s">
        <v>10</v>
      </c>
      <c r="BI43" s="29" t="s">
        <v>10</v>
      </c>
      <c r="BJ43" s="29" t="s">
        <v>11</v>
      </c>
    </row>
    <row r="44" spans="1:62" x14ac:dyDescent="0.2">
      <c r="A44" s="29" t="str">
        <f t="shared" si="1"/>
        <v>3117382-P2</v>
      </c>
      <c r="B44" s="29">
        <v>3117382</v>
      </c>
      <c r="C44" s="29">
        <v>3117315</v>
      </c>
      <c r="D44" s="29" t="s">
        <v>186</v>
      </c>
      <c r="E44" s="29" t="s">
        <v>400</v>
      </c>
      <c r="F44" s="29" t="s">
        <v>541</v>
      </c>
      <c r="G44" s="29" t="s">
        <v>538</v>
      </c>
      <c r="H44" s="29" t="s">
        <v>381</v>
      </c>
      <c r="I44" s="29" t="s">
        <v>433</v>
      </c>
      <c r="J44" s="29" t="str">
        <f>VLOOKUP(C44,' RAW Demographics'!A:E,5,FALSE())</f>
        <v>4 minutes, 54 seconds</v>
      </c>
      <c r="K44" s="29">
        <v>23</v>
      </c>
      <c r="L44" s="29" t="s">
        <v>180</v>
      </c>
      <c r="M44" s="29" t="s">
        <v>176</v>
      </c>
      <c r="N44" s="29" t="s">
        <v>179</v>
      </c>
      <c r="O44" s="29">
        <v>5</v>
      </c>
      <c r="P44" s="29" t="s">
        <v>250</v>
      </c>
      <c r="Q44" s="29" t="s">
        <v>176</v>
      </c>
      <c r="R44" s="29"/>
      <c r="S44" s="29"/>
      <c r="T44" s="29" t="s">
        <v>176</v>
      </c>
      <c r="U44" s="29"/>
      <c r="V44" s="29" t="s">
        <v>160</v>
      </c>
      <c r="W44" s="29"/>
      <c r="X44" s="29" t="s">
        <v>64</v>
      </c>
      <c r="Y44" s="29" t="s">
        <v>1</v>
      </c>
      <c r="Z44" s="29" t="s">
        <v>1</v>
      </c>
      <c r="AA44" s="29" t="s">
        <v>1</v>
      </c>
      <c r="AB44" s="29" t="s">
        <v>1</v>
      </c>
      <c r="AC44" s="29" t="s">
        <v>1</v>
      </c>
      <c r="AD44" s="29" t="s">
        <v>1</v>
      </c>
      <c r="AE44" s="29" t="s">
        <v>1</v>
      </c>
      <c r="AF44" s="29" t="s">
        <v>1</v>
      </c>
      <c r="AG44" s="29" t="s">
        <v>514</v>
      </c>
      <c r="AH44" s="29" t="s">
        <v>514</v>
      </c>
      <c r="AI44" s="29" t="s">
        <v>514</v>
      </c>
      <c r="AJ44" s="29" t="s">
        <v>534</v>
      </c>
      <c r="AK44" s="29" t="s">
        <v>22</v>
      </c>
      <c r="AL44" s="29" t="s">
        <v>18</v>
      </c>
      <c r="AM44" s="29" t="s">
        <v>409</v>
      </c>
      <c r="AN44" s="29" t="s">
        <v>22</v>
      </c>
      <c r="AO44" s="29" t="s">
        <v>18</v>
      </c>
      <c r="AP44" s="29" t="s">
        <v>410</v>
      </c>
      <c r="AQ44" s="29" t="s">
        <v>22</v>
      </c>
      <c r="AR44" s="29" t="s">
        <v>18</v>
      </c>
      <c r="AS44" s="29" t="s">
        <v>82</v>
      </c>
      <c r="AT44" s="29" t="s">
        <v>22</v>
      </c>
      <c r="AU44" s="29" t="s">
        <v>18</v>
      </c>
      <c r="AV44" s="29" t="s">
        <v>9</v>
      </c>
      <c r="AW44" s="29" t="s">
        <v>22</v>
      </c>
      <c r="AX44" s="29" t="s">
        <v>18</v>
      </c>
      <c r="AY44" s="29" t="s">
        <v>9</v>
      </c>
      <c r="AZ44" s="29" t="s">
        <v>22</v>
      </c>
      <c r="BA44" s="29" t="s">
        <v>18</v>
      </c>
      <c r="BB44" s="29" t="s">
        <v>23</v>
      </c>
      <c r="BC44" s="29" t="s">
        <v>23</v>
      </c>
      <c r="BD44" s="29" t="s">
        <v>23</v>
      </c>
      <c r="BE44" s="29" t="s">
        <v>23</v>
      </c>
      <c r="BF44" s="29" t="s">
        <v>23</v>
      </c>
      <c r="BG44" s="29" t="s">
        <v>23</v>
      </c>
      <c r="BH44" s="29" t="s">
        <v>23</v>
      </c>
      <c r="BI44" s="29" t="s">
        <v>23</v>
      </c>
      <c r="BJ44" s="29" t="s">
        <v>23</v>
      </c>
    </row>
    <row r="45" spans="1:62" x14ac:dyDescent="0.2">
      <c r="A45" s="29" t="str">
        <f t="shared" si="1"/>
        <v>3117383-P2</v>
      </c>
      <c r="B45" s="29">
        <v>3117383</v>
      </c>
      <c r="C45" s="29">
        <v>3117328</v>
      </c>
      <c r="D45" s="29" t="s">
        <v>186</v>
      </c>
      <c r="E45" s="29" t="s">
        <v>539</v>
      </c>
      <c r="F45" s="29" t="s">
        <v>542</v>
      </c>
      <c r="G45" s="29" t="s">
        <v>538</v>
      </c>
      <c r="H45" s="29" t="s">
        <v>381</v>
      </c>
      <c r="I45" s="29" t="s">
        <v>433</v>
      </c>
      <c r="J45" s="29" t="str">
        <f>VLOOKUP(C45,' RAW Demographics'!A:E,5,FALSE())</f>
        <v>4 minutes, 57 seconds</v>
      </c>
      <c r="K45" s="29">
        <v>22</v>
      </c>
      <c r="L45" s="29" t="s">
        <v>180</v>
      </c>
      <c r="M45" s="29" t="s">
        <v>176</v>
      </c>
      <c r="N45" s="29" t="s">
        <v>188</v>
      </c>
      <c r="O45" s="29">
        <v>4</v>
      </c>
      <c r="P45" s="29" t="s">
        <v>279</v>
      </c>
      <c r="Q45" s="29" t="s">
        <v>177</v>
      </c>
      <c r="R45" s="29">
        <v>2</v>
      </c>
      <c r="S45" s="29" t="s">
        <v>247</v>
      </c>
      <c r="T45" s="29" t="s">
        <v>176</v>
      </c>
      <c r="U45" s="29"/>
      <c r="V45" s="29" t="s">
        <v>160</v>
      </c>
      <c r="W45" s="29"/>
      <c r="X45" s="29" t="s">
        <v>64</v>
      </c>
      <c r="Y45" s="29" t="s">
        <v>3</v>
      </c>
      <c r="Z45" s="29" t="s">
        <v>1</v>
      </c>
      <c r="AA45" s="29" t="s">
        <v>2</v>
      </c>
      <c r="AB45" s="29" t="s">
        <v>64</v>
      </c>
      <c r="AC45" s="29" t="s">
        <v>3</v>
      </c>
      <c r="AD45" s="29" t="s">
        <v>64</v>
      </c>
      <c r="AE45" s="29" t="s">
        <v>1</v>
      </c>
      <c r="AF45" s="29" t="s">
        <v>64</v>
      </c>
      <c r="AG45" s="29" t="s">
        <v>514</v>
      </c>
      <c r="AH45" s="29" t="s">
        <v>514</v>
      </c>
      <c r="AI45" s="29" t="s">
        <v>514</v>
      </c>
      <c r="AJ45" s="29" t="s">
        <v>534</v>
      </c>
      <c r="AK45" s="29" t="s">
        <v>22</v>
      </c>
      <c r="AL45" s="29" t="s">
        <v>18</v>
      </c>
      <c r="AM45" s="29" t="s">
        <v>409</v>
      </c>
      <c r="AN45" s="29" t="s">
        <v>22</v>
      </c>
      <c r="AO45" s="29" t="s">
        <v>18</v>
      </c>
      <c r="AP45" s="29" t="s">
        <v>418</v>
      </c>
      <c r="AQ45" s="29" t="s">
        <v>22</v>
      </c>
      <c r="AR45" s="29" t="s">
        <v>18</v>
      </c>
      <c r="AS45" s="29" t="s">
        <v>535</v>
      </c>
      <c r="AT45" s="29" t="s">
        <v>22</v>
      </c>
      <c r="AU45" s="29" t="s">
        <v>18</v>
      </c>
      <c r="AV45" s="29" t="s">
        <v>66</v>
      </c>
      <c r="AW45" s="29" t="s">
        <v>22</v>
      </c>
      <c r="AX45" s="29" t="s">
        <v>18</v>
      </c>
      <c r="AY45" s="29" t="s">
        <v>9</v>
      </c>
      <c r="AZ45" s="29" t="s">
        <v>22</v>
      </c>
      <c r="BA45" s="29" t="s">
        <v>18</v>
      </c>
      <c r="BB45" s="29" t="s">
        <v>23</v>
      </c>
      <c r="BC45" s="29" t="s">
        <v>10</v>
      </c>
      <c r="BD45" s="29" t="s">
        <v>23</v>
      </c>
      <c r="BE45" s="29" t="s">
        <v>23</v>
      </c>
      <c r="BF45" s="29" t="s">
        <v>23</v>
      </c>
      <c r="BG45" s="29" t="s">
        <v>23</v>
      </c>
      <c r="BH45" s="29" t="s">
        <v>23</v>
      </c>
      <c r="BI45" s="29" t="s">
        <v>23</v>
      </c>
      <c r="BJ45" s="29" t="s">
        <v>10</v>
      </c>
    </row>
    <row r="46" spans="1:62" x14ac:dyDescent="0.2">
      <c r="A46" s="29" t="str">
        <f t="shared" si="1"/>
        <v>3117397-P2</v>
      </c>
      <c r="B46" s="29">
        <v>3117397</v>
      </c>
      <c r="C46" s="29">
        <v>3117317</v>
      </c>
      <c r="D46" s="29" t="s">
        <v>203</v>
      </c>
      <c r="E46" s="29" t="s">
        <v>377</v>
      </c>
      <c r="F46" s="29" t="s">
        <v>543</v>
      </c>
      <c r="G46" s="29" t="s">
        <v>538</v>
      </c>
      <c r="H46" s="29" t="s">
        <v>381</v>
      </c>
      <c r="I46" s="29" t="s">
        <v>433</v>
      </c>
      <c r="J46" s="29" t="str">
        <f>VLOOKUP(C46,' RAW Demographics'!A:E,5,FALSE())</f>
        <v>5 minutes, 47 seconds</v>
      </c>
      <c r="K46" s="29">
        <v>27</v>
      </c>
      <c r="L46" s="29" t="s">
        <v>178</v>
      </c>
      <c r="M46" s="29" t="s">
        <v>176</v>
      </c>
      <c r="N46" s="29" t="s">
        <v>179</v>
      </c>
      <c r="O46" s="29">
        <v>2</v>
      </c>
      <c r="P46" s="29" t="s">
        <v>256</v>
      </c>
      <c r="Q46" s="29" t="s">
        <v>177</v>
      </c>
      <c r="R46" s="29">
        <v>3</v>
      </c>
      <c r="S46" s="29" t="s">
        <v>257</v>
      </c>
      <c r="T46" s="29" t="s">
        <v>176</v>
      </c>
      <c r="U46" s="29"/>
      <c r="V46" s="29" t="s">
        <v>153</v>
      </c>
      <c r="W46" s="29"/>
      <c r="X46" s="29" t="s">
        <v>1</v>
      </c>
      <c r="Y46" s="29" t="s">
        <v>1</v>
      </c>
      <c r="Z46" s="29" t="s">
        <v>64</v>
      </c>
      <c r="AA46" s="29" t="s">
        <v>64</v>
      </c>
      <c r="AB46" s="29" t="s">
        <v>64</v>
      </c>
      <c r="AC46" s="29" t="s">
        <v>64</v>
      </c>
      <c r="AD46" s="29" t="s">
        <v>1</v>
      </c>
      <c r="AE46" s="29" t="s">
        <v>3</v>
      </c>
      <c r="AF46" s="29" t="s">
        <v>64</v>
      </c>
      <c r="AG46" s="29" t="s">
        <v>514</v>
      </c>
      <c r="AH46" s="29" t="s">
        <v>514</v>
      </c>
      <c r="AI46" s="29" t="s">
        <v>514</v>
      </c>
      <c r="AJ46" s="29" t="s">
        <v>417</v>
      </c>
      <c r="AK46" s="29" t="s">
        <v>22</v>
      </c>
      <c r="AL46" s="29" t="s">
        <v>6</v>
      </c>
      <c r="AM46" s="29" t="s">
        <v>409</v>
      </c>
      <c r="AN46" s="29" t="s">
        <v>17</v>
      </c>
      <c r="AO46" s="29" t="s">
        <v>18</v>
      </c>
      <c r="AP46" s="29" t="s">
        <v>410</v>
      </c>
      <c r="AQ46" s="29" t="s">
        <v>22</v>
      </c>
      <c r="AR46" s="29" t="s">
        <v>6</v>
      </c>
      <c r="AS46" s="29" t="s">
        <v>535</v>
      </c>
      <c r="AT46" s="29" t="s">
        <v>22</v>
      </c>
      <c r="AU46" s="29" t="s">
        <v>6</v>
      </c>
      <c r="AV46" s="29" t="s">
        <v>361</v>
      </c>
      <c r="AW46" s="29" t="s">
        <v>22</v>
      </c>
      <c r="AX46" s="29" t="s">
        <v>6</v>
      </c>
      <c r="AY46" s="29" t="s">
        <v>9</v>
      </c>
      <c r="AZ46" s="29" t="s">
        <v>5</v>
      </c>
      <c r="BA46" s="29" t="s">
        <v>8</v>
      </c>
      <c r="BB46" s="29" t="s">
        <v>10</v>
      </c>
      <c r="BC46" s="29" t="s">
        <v>10</v>
      </c>
      <c r="BD46" s="29" t="s">
        <v>10</v>
      </c>
      <c r="BE46" s="29" t="s">
        <v>10</v>
      </c>
      <c r="BF46" s="29" t="s">
        <v>10</v>
      </c>
      <c r="BG46" s="29" t="s">
        <v>11</v>
      </c>
      <c r="BH46" s="29" t="s">
        <v>10</v>
      </c>
      <c r="BI46" s="29" t="s">
        <v>10</v>
      </c>
      <c r="BJ46" s="29" t="s">
        <v>23</v>
      </c>
    </row>
    <row r="47" spans="1:62" x14ac:dyDescent="0.2">
      <c r="A47" s="29" t="str">
        <f t="shared" si="1"/>
        <v>3117417-P2</v>
      </c>
      <c r="B47" s="29">
        <v>3117417</v>
      </c>
      <c r="C47" s="29">
        <v>3117371</v>
      </c>
      <c r="D47" s="29" t="s">
        <v>232</v>
      </c>
      <c r="E47" s="29" t="s">
        <v>544</v>
      </c>
      <c r="F47" s="29" t="s">
        <v>545</v>
      </c>
      <c r="G47" s="29" t="s">
        <v>538</v>
      </c>
      <c r="H47" s="29" t="s">
        <v>381</v>
      </c>
      <c r="I47" s="29" t="s">
        <v>433</v>
      </c>
      <c r="J47" s="29" t="str">
        <f>VLOOKUP(C47,' RAW Demographics'!A:E,5,FALSE())</f>
        <v>3 minutes, 30 seconds</v>
      </c>
      <c r="K47" s="29">
        <v>22</v>
      </c>
      <c r="L47" s="29" t="s">
        <v>180</v>
      </c>
      <c r="M47" s="29" t="s">
        <v>176</v>
      </c>
      <c r="N47" s="29" t="s">
        <v>179</v>
      </c>
      <c r="O47" s="29">
        <v>4</v>
      </c>
      <c r="P47" s="29" t="s">
        <v>329</v>
      </c>
      <c r="Q47" s="29" t="s">
        <v>177</v>
      </c>
      <c r="R47" s="29">
        <v>1</v>
      </c>
      <c r="S47" s="29" t="s">
        <v>330</v>
      </c>
      <c r="T47" s="29" t="s">
        <v>176</v>
      </c>
      <c r="U47" s="29"/>
      <c r="V47" s="29" t="s">
        <v>160</v>
      </c>
      <c r="W47" s="29"/>
      <c r="X47" s="29" t="s">
        <v>1</v>
      </c>
      <c r="Y47" s="29" t="s">
        <v>3</v>
      </c>
      <c r="Z47" s="29" t="s">
        <v>1</v>
      </c>
      <c r="AA47" s="29" t="s">
        <v>3</v>
      </c>
      <c r="AB47" s="29" t="s">
        <v>1</v>
      </c>
      <c r="AC47" s="29" t="s">
        <v>1</v>
      </c>
      <c r="AD47" s="29" t="s">
        <v>3</v>
      </c>
      <c r="AE47" s="29" t="s">
        <v>1</v>
      </c>
      <c r="AF47" s="29" t="s">
        <v>64</v>
      </c>
      <c r="AG47" s="29" t="s">
        <v>514</v>
      </c>
      <c r="AH47" s="29" t="s">
        <v>514</v>
      </c>
      <c r="AI47" s="29" t="s">
        <v>514</v>
      </c>
      <c r="AJ47" s="29" t="s">
        <v>70</v>
      </c>
      <c r="AK47" s="29" t="s">
        <v>17</v>
      </c>
      <c r="AL47" s="29" t="s">
        <v>18</v>
      </c>
      <c r="AM47" s="29" t="s">
        <v>409</v>
      </c>
      <c r="AN47" s="29" t="s">
        <v>17</v>
      </c>
      <c r="AO47" s="29" t="s">
        <v>18</v>
      </c>
      <c r="AP47" s="29" t="s">
        <v>524</v>
      </c>
      <c r="AQ47" s="29" t="s">
        <v>17</v>
      </c>
      <c r="AR47" s="29" t="s">
        <v>18</v>
      </c>
      <c r="AS47" s="29" t="s">
        <v>535</v>
      </c>
      <c r="AT47" s="29" t="s">
        <v>17</v>
      </c>
      <c r="AU47" s="29" t="s">
        <v>18</v>
      </c>
      <c r="AV47" s="29" t="s">
        <v>66</v>
      </c>
      <c r="AW47" s="29" t="s">
        <v>22</v>
      </c>
      <c r="AX47" s="29" t="s">
        <v>18</v>
      </c>
      <c r="AY47" s="29" t="s">
        <v>9</v>
      </c>
      <c r="AZ47" s="29" t="s">
        <v>22</v>
      </c>
      <c r="BA47" s="29" t="s">
        <v>18</v>
      </c>
      <c r="BB47" s="29" t="s">
        <v>10</v>
      </c>
      <c r="BC47" s="29" t="s">
        <v>10</v>
      </c>
      <c r="BD47" s="29" t="s">
        <v>10</v>
      </c>
      <c r="BE47" s="29" t="s">
        <v>10</v>
      </c>
      <c r="BF47" s="29" t="s">
        <v>10</v>
      </c>
      <c r="BG47" s="29" t="s">
        <v>23</v>
      </c>
      <c r="BH47" s="29" t="s">
        <v>23</v>
      </c>
      <c r="BI47" s="29" t="s">
        <v>23</v>
      </c>
      <c r="BJ47" s="29" t="s">
        <v>23</v>
      </c>
    </row>
    <row r="48" spans="1:62" x14ac:dyDescent="0.2">
      <c r="A48" s="29" t="str">
        <f t="shared" si="1"/>
        <v>3117427-P2</v>
      </c>
      <c r="B48" s="29">
        <v>3117427</v>
      </c>
      <c r="C48" s="29">
        <v>3117364</v>
      </c>
      <c r="D48" s="29" t="s">
        <v>546</v>
      </c>
      <c r="E48" s="29" t="s">
        <v>547</v>
      </c>
      <c r="F48" s="29" t="s">
        <v>548</v>
      </c>
      <c r="G48" s="29" t="s">
        <v>538</v>
      </c>
      <c r="H48" s="29" t="s">
        <v>381</v>
      </c>
      <c r="I48" s="29" t="s">
        <v>433</v>
      </c>
      <c r="J48" s="29" t="str">
        <f>VLOOKUP(C48,' RAW Demographics'!A:E,5,FALSE())</f>
        <v>8 minutes, 14 seconds</v>
      </c>
      <c r="K48" s="29">
        <v>28</v>
      </c>
      <c r="L48" s="29" t="s">
        <v>180</v>
      </c>
      <c r="M48" s="29" t="s">
        <v>176</v>
      </c>
      <c r="N48" s="29" t="s">
        <v>181</v>
      </c>
      <c r="O48" s="29">
        <v>5</v>
      </c>
      <c r="P48" s="29" t="s">
        <v>549</v>
      </c>
      <c r="Q48" s="29" t="s">
        <v>177</v>
      </c>
      <c r="R48" s="29">
        <v>2</v>
      </c>
      <c r="S48" s="29" t="s">
        <v>326</v>
      </c>
      <c r="T48" s="29" t="s">
        <v>176</v>
      </c>
      <c r="U48" s="29"/>
      <c r="V48" s="29" t="s">
        <v>160</v>
      </c>
      <c r="W48" s="29"/>
      <c r="X48" s="29" t="s">
        <v>3</v>
      </c>
      <c r="Y48" s="29" t="s">
        <v>3</v>
      </c>
      <c r="Z48" s="29" t="s">
        <v>3</v>
      </c>
      <c r="AA48" s="29" t="s">
        <v>3</v>
      </c>
      <c r="AB48" s="29" t="s">
        <v>3</v>
      </c>
      <c r="AC48" s="29" t="s">
        <v>1</v>
      </c>
      <c r="AD48" s="29" t="s">
        <v>2</v>
      </c>
      <c r="AE48" s="29" t="s">
        <v>3</v>
      </c>
      <c r="AF48" s="29" t="s">
        <v>1</v>
      </c>
      <c r="AG48" s="29" t="s">
        <v>514</v>
      </c>
      <c r="AH48" s="29" t="s">
        <v>514</v>
      </c>
      <c r="AI48" s="29" t="s">
        <v>514</v>
      </c>
      <c r="AJ48" s="29" t="s">
        <v>534</v>
      </c>
      <c r="AK48" s="29" t="s">
        <v>5</v>
      </c>
      <c r="AL48" s="29" t="s">
        <v>8</v>
      </c>
      <c r="AM48" s="29" t="s">
        <v>409</v>
      </c>
      <c r="AN48" s="29" t="s">
        <v>5</v>
      </c>
      <c r="AO48" s="29" t="s">
        <v>8</v>
      </c>
      <c r="AP48" s="29" t="s">
        <v>418</v>
      </c>
      <c r="AQ48" s="29" t="s">
        <v>5</v>
      </c>
      <c r="AR48" s="29" t="s">
        <v>8</v>
      </c>
      <c r="AS48" s="29" t="s">
        <v>411</v>
      </c>
      <c r="AT48" s="29" t="s">
        <v>7</v>
      </c>
      <c r="AU48" s="29" t="s">
        <v>8</v>
      </c>
      <c r="AV48" s="29" t="s">
        <v>361</v>
      </c>
      <c r="AW48" s="29" t="s">
        <v>5</v>
      </c>
      <c r="AX48" s="29" t="s">
        <v>8</v>
      </c>
      <c r="AY48" s="29" t="s">
        <v>9</v>
      </c>
      <c r="AZ48" s="29" t="s">
        <v>5</v>
      </c>
      <c r="BA48" s="29" t="s">
        <v>8</v>
      </c>
      <c r="BB48" s="29" t="s">
        <v>10</v>
      </c>
      <c r="BC48" s="29" t="s">
        <v>10</v>
      </c>
      <c r="BD48" s="29" t="s">
        <v>10</v>
      </c>
      <c r="BE48" s="29" t="s">
        <v>10</v>
      </c>
      <c r="BF48" s="29" t="s">
        <v>10</v>
      </c>
      <c r="BG48" s="29" t="s">
        <v>10</v>
      </c>
      <c r="BH48" s="29" t="s">
        <v>10</v>
      </c>
      <c r="BI48" s="29" t="s">
        <v>10</v>
      </c>
      <c r="BJ48" s="29" t="s">
        <v>10</v>
      </c>
    </row>
    <row r="49" spans="1:62" x14ac:dyDescent="0.2">
      <c r="A49" s="29" t="str">
        <f t="shared" si="1"/>
        <v>3117572-P2</v>
      </c>
      <c r="B49" s="29">
        <v>3117572</v>
      </c>
      <c r="C49" s="29">
        <v>3117570</v>
      </c>
      <c r="D49" s="29" t="s">
        <v>348</v>
      </c>
      <c r="E49" s="29" t="s">
        <v>550</v>
      </c>
      <c r="F49" s="29" t="s">
        <v>551</v>
      </c>
      <c r="G49" s="29" t="s">
        <v>538</v>
      </c>
      <c r="H49" s="29" t="s">
        <v>381</v>
      </c>
      <c r="I49" s="29" t="s">
        <v>433</v>
      </c>
      <c r="J49" s="29" t="str">
        <f>VLOOKUP(C49,' RAW Demographics'!A:E,5,FALSE())</f>
        <v>2 minutes, 16 seconds</v>
      </c>
      <c r="K49" s="29">
        <v>26</v>
      </c>
      <c r="L49" s="29" t="s">
        <v>180</v>
      </c>
      <c r="M49" s="29" t="s">
        <v>176</v>
      </c>
      <c r="N49" s="29" t="s">
        <v>179</v>
      </c>
      <c r="O49" s="29">
        <v>5</v>
      </c>
      <c r="P49" s="29" t="s">
        <v>350</v>
      </c>
      <c r="Q49" s="29" t="s">
        <v>176</v>
      </c>
      <c r="R49" s="29"/>
      <c r="S49" s="29"/>
      <c r="T49" s="29" t="s">
        <v>176</v>
      </c>
      <c r="U49" s="29"/>
      <c r="V49" s="29" t="s">
        <v>160</v>
      </c>
      <c r="W49" s="29"/>
      <c r="X49" s="29" t="s">
        <v>1</v>
      </c>
      <c r="Y49" s="29" t="s">
        <v>3</v>
      </c>
      <c r="Z49" s="29" t="s">
        <v>1</v>
      </c>
      <c r="AA49" s="29" t="s">
        <v>3</v>
      </c>
      <c r="AB49" s="29" t="s">
        <v>1</v>
      </c>
      <c r="AC49" s="29" t="s">
        <v>3</v>
      </c>
      <c r="AD49" s="29" t="s">
        <v>1</v>
      </c>
      <c r="AE49" s="29" t="s">
        <v>3</v>
      </c>
      <c r="AF49" s="29" t="s">
        <v>1</v>
      </c>
      <c r="AG49" s="29" t="s">
        <v>514</v>
      </c>
      <c r="AH49" s="29" t="s">
        <v>514</v>
      </c>
      <c r="AI49" s="29" t="s">
        <v>514</v>
      </c>
      <c r="AJ49" s="29" t="s">
        <v>534</v>
      </c>
      <c r="AK49" s="29" t="s">
        <v>22</v>
      </c>
      <c r="AL49" s="29" t="s">
        <v>6</v>
      </c>
      <c r="AM49" s="29" t="s">
        <v>409</v>
      </c>
      <c r="AN49" s="29" t="s">
        <v>22</v>
      </c>
      <c r="AO49" s="29" t="s">
        <v>6</v>
      </c>
      <c r="AP49" s="29" t="s">
        <v>410</v>
      </c>
      <c r="AQ49" s="29" t="s">
        <v>22</v>
      </c>
      <c r="AR49" s="29" t="s">
        <v>6</v>
      </c>
      <c r="AS49" s="29" t="s">
        <v>82</v>
      </c>
      <c r="AT49" s="29" t="s">
        <v>22</v>
      </c>
      <c r="AU49" s="29" t="s">
        <v>6</v>
      </c>
      <c r="AV49" s="29" t="s">
        <v>713</v>
      </c>
      <c r="AW49" s="29" t="s">
        <v>22</v>
      </c>
      <c r="AX49" s="29" t="s">
        <v>6</v>
      </c>
      <c r="AY49" s="29" t="s">
        <v>9</v>
      </c>
      <c r="AZ49" s="29" t="s">
        <v>22</v>
      </c>
      <c r="BA49" s="29" t="s">
        <v>6</v>
      </c>
      <c r="BB49" s="29" t="s">
        <v>10</v>
      </c>
      <c r="BC49" s="29" t="s">
        <v>10</v>
      </c>
      <c r="BD49" s="29" t="s">
        <v>10</v>
      </c>
      <c r="BE49" s="29" t="s">
        <v>10</v>
      </c>
      <c r="BF49" s="29" t="s">
        <v>10</v>
      </c>
      <c r="BG49" s="29" t="s">
        <v>10</v>
      </c>
      <c r="BH49" s="29" t="s">
        <v>10</v>
      </c>
      <c r="BI49" s="29" t="s">
        <v>10</v>
      </c>
      <c r="BJ49" s="29" t="s">
        <v>10</v>
      </c>
    </row>
    <row r="50" spans="1:62" s="15" customFormat="1" x14ac:dyDescent="0.2">
      <c r="A50" s="29" t="str">
        <f t="shared" si="1"/>
        <v>3117349-P1</v>
      </c>
      <c r="B50" s="29">
        <v>3117349</v>
      </c>
      <c r="C50" s="29">
        <v>3117295</v>
      </c>
      <c r="D50" s="29" t="s">
        <v>193</v>
      </c>
      <c r="E50" s="29" t="s">
        <v>552</v>
      </c>
      <c r="F50" s="29" t="s">
        <v>553</v>
      </c>
      <c r="G50" s="29" t="s">
        <v>538</v>
      </c>
      <c r="H50" s="29" t="s">
        <v>440</v>
      </c>
      <c r="I50" s="29" t="s">
        <v>402</v>
      </c>
      <c r="J50" s="29" t="str">
        <f>VLOOKUP(C50,' RAW Demographics'!A:E,5,FALSE())</f>
        <v>2 minutes, 24 seconds</v>
      </c>
      <c r="K50" s="29">
        <v>22</v>
      </c>
      <c r="L50" s="29" t="s">
        <v>180</v>
      </c>
      <c r="M50" s="29" t="s">
        <v>176</v>
      </c>
      <c r="N50" s="29" t="s">
        <v>179</v>
      </c>
      <c r="O50" s="29">
        <v>3</v>
      </c>
      <c r="P50" s="29" t="s">
        <v>554</v>
      </c>
      <c r="Q50" s="29" t="s">
        <v>177</v>
      </c>
      <c r="R50" s="29">
        <v>2</v>
      </c>
      <c r="S50" s="29" t="s">
        <v>555</v>
      </c>
      <c r="T50" s="29" t="s">
        <v>176</v>
      </c>
      <c r="U50" s="29"/>
      <c r="V50" s="29" t="s">
        <v>160</v>
      </c>
      <c r="W50" s="29"/>
      <c r="X50" s="29" t="s">
        <v>1</v>
      </c>
      <c r="Y50" s="29" t="s">
        <v>64</v>
      </c>
      <c r="Z50" s="29" t="s">
        <v>1</v>
      </c>
      <c r="AA50" s="29" t="s">
        <v>1</v>
      </c>
      <c r="AB50" s="29" t="s">
        <v>1</v>
      </c>
      <c r="AC50" s="29" t="s">
        <v>2</v>
      </c>
      <c r="AD50" s="29" t="s">
        <v>3</v>
      </c>
      <c r="AE50" s="29" t="s">
        <v>64</v>
      </c>
      <c r="AF50" s="29" t="s">
        <v>64</v>
      </c>
      <c r="AG50" s="29" t="s">
        <v>514</v>
      </c>
      <c r="AH50" s="29" t="s">
        <v>514</v>
      </c>
      <c r="AI50" s="29" t="s">
        <v>514</v>
      </c>
      <c r="AJ50" s="29" t="s">
        <v>705</v>
      </c>
      <c r="AK50" s="29" t="s">
        <v>22</v>
      </c>
      <c r="AL50" s="29" t="s">
        <v>8</v>
      </c>
      <c r="AM50" s="29" t="s">
        <v>414</v>
      </c>
      <c r="AN50" s="29" t="s">
        <v>5</v>
      </c>
      <c r="AO50" s="29" t="s">
        <v>8</v>
      </c>
      <c r="AP50" s="29" t="s">
        <v>706</v>
      </c>
      <c r="AQ50" s="29" t="s">
        <v>5</v>
      </c>
      <c r="AR50" s="29" t="s">
        <v>8</v>
      </c>
      <c r="AS50" s="29" t="s">
        <v>411</v>
      </c>
      <c r="AT50" s="29" t="s">
        <v>22</v>
      </c>
      <c r="AU50" s="29" t="s">
        <v>8</v>
      </c>
      <c r="AV50" s="29" t="s">
        <v>361</v>
      </c>
      <c r="AW50" s="29" t="s">
        <v>22</v>
      </c>
      <c r="AX50" s="29" t="s">
        <v>8</v>
      </c>
      <c r="AY50" s="29" t="s">
        <v>9</v>
      </c>
      <c r="AZ50" s="29" t="s">
        <v>5</v>
      </c>
      <c r="BA50" s="29" t="s">
        <v>8</v>
      </c>
      <c r="BB50" s="29" t="s">
        <v>10</v>
      </c>
      <c r="BC50" s="29" t="s">
        <v>10</v>
      </c>
      <c r="BD50" s="29" t="s">
        <v>10</v>
      </c>
      <c r="BE50" s="29" t="s">
        <v>14</v>
      </c>
      <c r="BF50" s="29" t="s">
        <v>10</v>
      </c>
      <c r="BG50" s="29" t="s">
        <v>10</v>
      </c>
      <c r="BH50" s="29" t="s">
        <v>10</v>
      </c>
      <c r="BI50" s="29" t="s">
        <v>10</v>
      </c>
      <c r="BJ50" s="29" t="s">
        <v>176</v>
      </c>
    </row>
    <row r="51" spans="1:62" s="15" customFormat="1" x14ac:dyDescent="0.2">
      <c r="A51" s="29" t="str">
        <f t="shared" si="1"/>
        <v>3117352-P1</v>
      </c>
      <c r="B51" s="29">
        <v>3117352</v>
      </c>
      <c r="C51" s="29">
        <v>3117301</v>
      </c>
      <c r="D51" s="29" t="s">
        <v>199</v>
      </c>
      <c r="E51" s="29" t="s">
        <v>556</v>
      </c>
      <c r="F51" s="29" t="s">
        <v>557</v>
      </c>
      <c r="G51" s="29" t="s">
        <v>538</v>
      </c>
      <c r="H51" s="29" t="s">
        <v>440</v>
      </c>
      <c r="I51" s="29" t="s">
        <v>402</v>
      </c>
      <c r="J51" s="29" t="str">
        <f>VLOOKUP(C51,' RAW Demographics'!A:E,5,FALSE())</f>
        <v>3 minutes, 4 seconds</v>
      </c>
      <c r="K51" s="29">
        <v>24</v>
      </c>
      <c r="L51" s="29" t="s">
        <v>178</v>
      </c>
      <c r="M51" s="29" t="s">
        <v>176</v>
      </c>
      <c r="N51" s="29" t="s">
        <v>181</v>
      </c>
      <c r="O51" s="29">
        <v>6</v>
      </c>
      <c r="P51" s="29" t="s">
        <v>189</v>
      </c>
      <c r="Q51" s="29" t="s">
        <v>176</v>
      </c>
      <c r="R51" s="29"/>
      <c r="S51" s="29"/>
      <c r="T51" s="29" t="s">
        <v>176</v>
      </c>
      <c r="U51" s="29"/>
      <c r="V51" s="29" t="s">
        <v>558</v>
      </c>
      <c r="W51" s="29"/>
      <c r="X51" s="29" t="s">
        <v>64</v>
      </c>
      <c r="Y51" s="29" t="s">
        <v>1</v>
      </c>
      <c r="Z51" s="29" t="s">
        <v>64</v>
      </c>
      <c r="AA51" s="29" t="s">
        <v>1</v>
      </c>
      <c r="AB51" s="29" t="s">
        <v>64</v>
      </c>
      <c r="AC51" s="29" t="s">
        <v>64</v>
      </c>
      <c r="AD51" s="29" t="s">
        <v>1</v>
      </c>
      <c r="AE51" s="29" t="s">
        <v>64</v>
      </c>
      <c r="AF51" s="29" t="s">
        <v>64</v>
      </c>
      <c r="AG51" s="29" t="s">
        <v>514</v>
      </c>
      <c r="AH51" s="29" t="s">
        <v>514</v>
      </c>
      <c r="AI51" s="29" t="s">
        <v>514</v>
      </c>
      <c r="AJ51" s="29" t="s">
        <v>417</v>
      </c>
      <c r="AK51" s="29" t="s">
        <v>5</v>
      </c>
      <c r="AL51" s="29" t="s">
        <v>6</v>
      </c>
      <c r="AM51" s="29" t="s">
        <v>409</v>
      </c>
      <c r="AN51" s="29" t="s">
        <v>22</v>
      </c>
      <c r="AO51" s="29" t="s">
        <v>18</v>
      </c>
      <c r="AP51" s="29" t="s">
        <v>707</v>
      </c>
      <c r="AQ51" s="29" t="s">
        <v>5</v>
      </c>
      <c r="AR51" s="29" t="s">
        <v>6</v>
      </c>
      <c r="AS51" s="29" t="s">
        <v>411</v>
      </c>
      <c r="AT51" s="29" t="s">
        <v>5</v>
      </c>
      <c r="AU51" s="29" t="s">
        <v>6</v>
      </c>
      <c r="AV51" s="29" t="s">
        <v>66</v>
      </c>
      <c r="AW51" s="29" t="s">
        <v>5</v>
      </c>
      <c r="AX51" s="29" t="s">
        <v>6</v>
      </c>
      <c r="AY51" s="29" t="s">
        <v>9</v>
      </c>
      <c r="AZ51" s="29" t="s">
        <v>5</v>
      </c>
      <c r="BA51" s="29" t="s">
        <v>6</v>
      </c>
      <c r="BB51" s="29" t="s">
        <v>23</v>
      </c>
      <c r="BC51" s="29" t="s">
        <v>10</v>
      </c>
      <c r="BD51" s="29" t="s">
        <v>10</v>
      </c>
      <c r="BE51" s="29" t="s">
        <v>10</v>
      </c>
      <c r="BF51" s="29" t="s">
        <v>10</v>
      </c>
      <c r="BG51" s="29" t="s">
        <v>11</v>
      </c>
      <c r="BH51" s="29" t="s">
        <v>23</v>
      </c>
      <c r="BI51" s="29" t="s">
        <v>23</v>
      </c>
      <c r="BJ51" s="29" t="s">
        <v>176</v>
      </c>
    </row>
    <row r="52" spans="1:62" s="15" customFormat="1" x14ac:dyDescent="0.2">
      <c r="A52" s="29" t="str">
        <f t="shared" si="1"/>
        <v>3117354-P1</v>
      </c>
      <c r="B52" s="29">
        <v>3117354</v>
      </c>
      <c r="C52" s="29">
        <v>3117333</v>
      </c>
      <c r="D52" s="29" t="s">
        <v>199</v>
      </c>
      <c r="E52" s="29" t="s">
        <v>556</v>
      </c>
      <c r="F52" s="29" t="s">
        <v>559</v>
      </c>
      <c r="G52" s="29" t="s">
        <v>538</v>
      </c>
      <c r="H52" s="29" t="s">
        <v>440</v>
      </c>
      <c r="I52" s="29" t="s">
        <v>402</v>
      </c>
      <c r="J52" s="29" t="str">
        <f>VLOOKUP(C52,' RAW Demographics'!A:E,5,FALSE())</f>
        <v>2 minutes, 59 seconds</v>
      </c>
      <c r="K52" s="29">
        <v>26</v>
      </c>
      <c r="L52" s="29" t="s">
        <v>180</v>
      </c>
      <c r="M52" s="29" t="s">
        <v>176</v>
      </c>
      <c r="N52" s="29" t="s">
        <v>188</v>
      </c>
      <c r="O52" s="29">
        <v>8</v>
      </c>
      <c r="P52" s="29" t="s">
        <v>292</v>
      </c>
      <c r="Q52" s="29" t="s">
        <v>176</v>
      </c>
      <c r="R52" s="29"/>
      <c r="S52" s="29"/>
      <c r="T52" s="29" t="s">
        <v>176</v>
      </c>
      <c r="U52" s="29"/>
      <c r="V52" s="29" t="s">
        <v>160</v>
      </c>
      <c r="W52" s="29"/>
      <c r="X52" s="29" t="s">
        <v>1</v>
      </c>
      <c r="Y52" s="29" t="s">
        <v>3</v>
      </c>
      <c r="Z52" s="29" t="s">
        <v>3</v>
      </c>
      <c r="AA52" s="29" t="s">
        <v>64</v>
      </c>
      <c r="AB52" s="29" t="s">
        <v>1</v>
      </c>
      <c r="AC52" s="29" t="s">
        <v>1</v>
      </c>
      <c r="AD52" s="29" t="s">
        <v>1</v>
      </c>
      <c r="AE52" s="29" t="s">
        <v>64</v>
      </c>
      <c r="AF52" s="29" t="s">
        <v>64</v>
      </c>
      <c r="AG52" s="29" t="s">
        <v>514</v>
      </c>
      <c r="AH52" s="29" t="s">
        <v>514</v>
      </c>
      <c r="AI52" s="29" t="s">
        <v>514</v>
      </c>
      <c r="AJ52" s="29" t="s">
        <v>417</v>
      </c>
      <c r="AK52" s="29" t="s">
        <v>17</v>
      </c>
      <c r="AL52" s="29" t="s">
        <v>6</v>
      </c>
      <c r="AM52" s="29" t="s">
        <v>409</v>
      </c>
      <c r="AN52" s="29" t="s">
        <v>17</v>
      </c>
      <c r="AO52" s="29" t="s">
        <v>6</v>
      </c>
      <c r="AP52" s="29" t="s">
        <v>524</v>
      </c>
      <c r="AQ52" s="29" t="s">
        <v>17</v>
      </c>
      <c r="AR52" s="29" t="s">
        <v>8</v>
      </c>
      <c r="AS52" s="29" t="s">
        <v>535</v>
      </c>
      <c r="AT52" s="29" t="s">
        <v>17</v>
      </c>
      <c r="AU52" s="29" t="s">
        <v>6</v>
      </c>
      <c r="AV52" s="29" t="s">
        <v>362</v>
      </c>
      <c r="AW52" s="29" t="s">
        <v>17</v>
      </c>
      <c r="AX52" s="29" t="s">
        <v>6</v>
      </c>
      <c r="AY52" s="29" t="s">
        <v>9</v>
      </c>
      <c r="AZ52" s="29" t="s">
        <v>17</v>
      </c>
      <c r="BA52" s="29" t="s">
        <v>6</v>
      </c>
      <c r="BB52" s="29" t="s">
        <v>10</v>
      </c>
      <c r="BC52" s="29" t="s">
        <v>10</v>
      </c>
      <c r="BD52" s="29" t="s">
        <v>10</v>
      </c>
      <c r="BE52" s="29" t="s">
        <v>10</v>
      </c>
      <c r="BF52" s="29" t="s">
        <v>10</v>
      </c>
      <c r="BG52" s="29" t="s">
        <v>10</v>
      </c>
      <c r="BH52" s="29" t="s">
        <v>10</v>
      </c>
      <c r="BI52" s="29" t="s">
        <v>10</v>
      </c>
      <c r="BJ52" s="29" t="s">
        <v>177</v>
      </c>
    </row>
    <row r="53" spans="1:62" s="15" customFormat="1" x14ac:dyDescent="0.2">
      <c r="A53" s="29" t="str">
        <f t="shared" si="1"/>
        <v>3117374-P1</v>
      </c>
      <c r="B53" s="29">
        <v>3117374</v>
      </c>
      <c r="C53" s="29">
        <v>3117338</v>
      </c>
      <c r="D53" s="29" t="s">
        <v>186</v>
      </c>
      <c r="E53" s="29" t="s">
        <v>556</v>
      </c>
      <c r="F53" s="29" t="s">
        <v>560</v>
      </c>
      <c r="G53" s="29" t="s">
        <v>538</v>
      </c>
      <c r="H53" s="29" t="s">
        <v>440</v>
      </c>
      <c r="I53" s="29" t="s">
        <v>402</v>
      </c>
      <c r="J53" s="29" t="str">
        <f>VLOOKUP(C53,' RAW Demographics'!A:E,5,FALSE())</f>
        <v>4 minutes, 3 seconds</v>
      </c>
      <c r="K53" s="29">
        <v>22</v>
      </c>
      <c r="L53" s="29" t="s">
        <v>178</v>
      </c>
      <c r="M53" s="29" t="s">
        <v>176</v>
      </c>
      <c r="N53" s="29" t="s">
        <v>179</v>
      </c>
      <c r="O53" s="29">
        <v>16</v>
      </c>
      <c r="P53" s="29" t="s">
        <v>302</v>
      </c>
      <c r="Q53" s="29" t="s">
        <v>177</v>
      </c>
      <c r="R53" s="29">
        <v>4</v>
      </c>
      <c r="S53" s="29" t="s">
        <v>303</v>
      </c>
      <c r="T53" s="29" t="s">
        <v>176</v>
      </c>
      <c r="U53" s="29"/>
      <c r="V53" s="29" t="s">
        <v>160</v>
      </c>
      <c r="W53" s="29"/>
      <c r="X53" s="29" t="s">
        <v>1</v>
      </c>
      <c r="Y53" s="29" t="s">
        <v>64</v>
      </c>
      <c r="Z53" s="29" t="s">
        <v>64</v>
      </c>
      <c r="AA53" s="29" t="s">
        <v>64</v>
      </c>
      <c r="AB53" s="29" t="s">
        <v>64</v>
      </c>
      <c r="AC53" s="29" t="s">
        <v>64</v>
      </c>
      <c r="AD53" s="29" t="s">
        <v>64</v>
      </c>
      <c r="AE53" s="29" t="s">
        <v>1</v>
      </c>
      <c r="AF53" s="29" t="s">
        <v>64</v>
      </c>
      <c r="AG53" s="29" t="s">
        <v>514</v>
      </c>
      <c r="AH53" s="29" t="s">
        <v>514</v>
      </c>
      <c r="AI53" s="29" t="s">
        <v>514</v>
      </c>
      <c r="AJ53" s="29" t="s">
        <v>417</v>
      </c>
      <c r="AK53" s="29" t="s">
        <v>22</v>
      </c>
      <c r="AL53" s="29" t="s">
        <v>8</v>
      </c>
      <c r="AM53" s="29" t="s">
        <v>409</v>
      </c>
      <c r="AN53" s="29" t="s">
        <v>22</v>
      </c>
      <c r="AO53" s="29" t="s">
        <v>8</v>
      </c>
      <c r="AP53" s="29" t="s">
        <v>415</v>
      </c>
      <c r="AQ53" s="29" t="s">
        <v>5</v>
      </c>
      <c r="AR53" s="29" t="s">
        <v>12</v>
      </c>
      <c r="AS53" s="29" t="s">
        <v>535</v>
      </c>
      <c r="AT53" s="29" t="s">
        <v>22</v>
      </c>
      <c r="AU53" s="29" t="s">
        <v>8</v>
      </c>
      <c r="AV53" s="29" t="s">
        <v>4</v>
      </c>
      <c r="AW53" s="29" t="s">
        <v>5</v>
      </c>
      <c r="AX53" s="29" t="s">
        <v>12</v>
      </c>
      <c r="AY53" s="29" t="s">
        <v>73</v>
      </c>
      <c r="AZ53" s="29" t="s">
        <v>22</v>
      </c>
      <c r="BA53" s="29" t="s">
        <v>12</v>
      </c>
      <c r="BB53" s="29" t="s">
        <v>10</v>
      </c>
      <c r="BC53" s="29" t="s">
        <v>10</v>
      </c>
      <c r="BD53" s="29" t="s">
        <v>10</v>
      </c>
      <c r="BE53" s="29" t="s">
        <v>11</v>
      </c>
      <c r="BF53" s="29" t="s">
        <v>11</v>
      </c>
      <c r="BG53" s="29" t="s">
        <v>10</v>
      </c>
      <c r="BH53" s="29" t="s">
        <v>10</v>
      </c>
      <c r="BI53" s="29" t="s">
        <v>10</v>
      </c>
      <c r="BJ53" s="29" t="s">
        <v>177</v>
      </c>
    </row>
    <row r="54" spans="1:62" s="15" customFormat="1" x14ac:dyDescent="0.2">
      <c r="A54" s="29" t="str">
        <f t="shared" si="1"/>
        <v>3117387-P1</v>
      </c>
      <c r="B54" s="29">
        <v>3117387</v>
      </c>
      <c r="C54" s="29">
        <v>3117298</v>
      </c>
      <c r="D54" s="29" t="s">
        <v>186</v>
      </c>
      <c r="E54" s="29" t="s">
        <v>544</v>
      </c>
      <c r="F54" s="29" t="s">
        <v>561</v>
      </c>
      <c r="G54" s="29" t="s">
        <v>538</v>
      </c>
      <c r="H54" s="29" t="s">
        <v>440</v>
      </c>
      <c r="I54" s="29" t="s">
        <v>402</v>
      </c>
      <c r="J54" s="29" t="str">
        <f>VLOOKUP(C54,' RAW Demographics'!A:E,5,FALSE())</f>
        <v>5 minutes, 27 seconds</v>
      </c>
      <c r="K54" s="29">
        <v>23</v>
      </c>
      <c r="L54" s="29" t="s">
        <v>180</v>
      </c>
      <c r="M54" s="29" t="s">
        <v>176</v>
      </c>
      <c r="N54" s="29" t="s">
        <v>181</v>
      </c>
      <c r="O54" s="29">
        <v>5</v>
      </c>
      <c r="P54" s="29" t="s">
        <v>352</v>
      </c>
      <c r="Q54" s="29" t="s">
        <v>176</v>
      </c>
      <c r="R54" s="29"/>
      <c r="S54" s="29"/>
      <c r="T54" s="29" t="s">
        <v>176</v>
      </c>
      <c r="U54" s="29"/>
      <c r="V54" s="29" t="s">
        <v>160</v>
      </c>
      <c r="W54" s="29"/>
      <c r="X54" s="29" t="s">
        <v>64</v>
      </c>
      <c r="Y54" s="29" t="s">
        <v>64</v>
      </c>
      <c r="Z54" s="29" t="s">
        <v>1</v>
      </c>
      <c r="AA54" s="29" t="s">
        <v>64</v>
      </c>
      <c r="AB54" s="29" t="s">
        <v>64</v>
      </c>
      <c r="AC54" s="29" t="s">
        <v>64</v>
      </c>
      <c r="AD54" s="29" t="s">
        <v>1</v>
      </c>
      <c r="AE54" s="29" t="s">
        <v>64</v>
      </c>
      <c r="AF54" s="29" t="s">
        <v>64</v>
      </c>
      <c r="AG54" s="29" t="s">
        <v>514</v>
      </c>
      <c r="AH54" s="29" t="s">
        <v>514</v>
      </c>
      <c r="AI54" s="29" t="s">
        <v>514</v>
      </c>
      <c r="AJ54" s="29" t="s">
        <v>417</v>
      </c>
      <c r="AK54" s="29" t="s">
        <v>22</v>
      </c>
      <c r="AL54" s="29" t="s">
        <v>6</v>
      </c>
      <c r="AM54" s="29" t="s">
        <v>409</v>
      </c>
      <c r="AN54" s="29" t="s">
        <v>22</v>
      </c>
      <c r="AO54" s="29" t="s">
        <v>6</v>
      </c>
      <c r="AP54" s="29" t="s">
        <v>424</v>
      </c>
      <c r="AQ54" s="29" t="s">
        <v>22</v>
      </c>
      <c r="AR54" s="29" t="s">
        <v>6</v>
      </c>
      <c r="AS54" s="29" t="s">
        <v>411</v>
      </c>
      <c r="AT54" s="29" t="s">
        <v>22</v>
      </c>
      <c r="AU54" s="29" t="s">
        <v>8</v>
      </c>
      <c r="AV54" s="29" t="s">
        <v>66</v>
      </c>
      <c r="AW54" s="29" t="s">
        <v>22</v>
      </c>
      <c r="AX54" s="29" t="s">
        <v>6</v>
      </c>
      <c r="AY54" s="29" t="s">
        <v>9</v>
      </c>
      <c r="AZ54" s="29" t="s">
        <v>22</v>
      </c>
      <c r="BA54" s="29" t="s">
        <v>8</v>
      </c>
      <c r="BB54" s="29" t="s">
        <v>10</v>
      </c>
      <c r="BC54" s="29" t="s">
        <v>10</v>
      </c>
      <c r="BD54" s="29" t="s">
        <v>10</v>
      </c>
      <c r="BE54" s="29" t="s">
        <v>10</v>
      </c>
      <c r="BF54" s="29" t="s">
        <v>10</v>
      </c>
      <c r="BG54" s="29" t="s">
        <v>10</v>
      </c>
      <c r="BH54" s="29" t="s">
        <v>10</v>
      </c>
      <c r="BI54" s="29" t="s">
        <v>10</v>
      </c>
      <c r="BJ54" s="29" t="s">
        <v>176</v>
      </c>
    </row>
    <row r="55" spans="1:62" s="15" customFormat="1" x14ac:dyDescent="0.2">
      <c r="A55" s="29" t="str">
        <f t="shared" si="1"/>
        <v>3117388-P1</v>
      </c>
      <c r="B55" s="29">
        <v>3117388</v>
      </c>
      <c r="C55" s="29">
        <v>3117312</v>
      </c>
      <c r="D55" s="29" t="s">
        <v>186</v>
      </c>
      <c r="E55" s="29" t="s">
        <v>556</v>
      </c>
      <c r="F55" s="29" t="s">
        <v>562</v>
      </c>
      <c r="G55" s="29" t="s">
        <v>538</v>
      </c>
      <c r="H55" s="29" t="s">
        <v>440</v>
      </c>
      <c r="I55" s="29" t="s">
        <v>402</v>
      </c>
      <c r="J55" s="29" t="str">
        <f>VLOOKUP(C55,' RAW Demographics'!A:E,5,FALSE())</f>
        <v>5 minutes, 23 seconds</v>
      </c>
      <c r="K55" s="29">
        <v>27</v>
      </c>
      <c r="L55" s="29" t="s">
        <v>180</v>
      </c>
      <c r="M55" s="29" t="s">
        <v>176</v>
      </c>
      <c r="N55" s="29" t="s">
        <v>181</v>
      </c>
      <c r="O55" s="29">
        <v>8</v>
      </c>
      <c r="P55" s="29" t="s">
        <v>243</v>
      </c>
      <c r="Q55" s="29" t="s">
        <v>177</v>
      </c>
      <c r="R55" s="29">
        <v>7</v>
      </c>
      <c r="S55" s="29" t="s">
        <v>244</v>
      </c>
      <c r="T55" s="29" t="s">
        <v>176</v>
      </c>
      <c r="U55" s="29"/>
      <c r="V55" s="29" t="s">
        <v>160</v>
      </c>
      <c r="W55" s="29"/>
      <c r="X55" s="29" t="s">
        <v>64</v>
      </c>
      <c r="Y55" s="29" t="s">
        <v>3</v>
      </c>
      <c r="Z55" s="29" t="s">
        <v>3</v>
      </c>
      <c r="AA55" s="29" t="s">
        <v>2</v>
      </c>
      <c r="AB55" s="29" t="s">
        <v>3</v>
      </c>
      <c r="AC55" s="29" t="s">
        <v>1</v>
      </c>
      <c r="AD55" s="29" t="s">
        <v>3</v>
      </c>
      <c r="AE55" s="29" t="s">
        <v>1</v>
      </c>
      <c r="AF55" s="29" t="s">
        <v>64</v>
      </c>
      <c r="AG55" s="29" t="s">
        <v>514</v>
      </c>
      <c r="AH55" s="29" t="s">
        <v>514</v>
      </c>
      <c r="AI55" s="29" t="s">
        <v>514</v>
      </c>
      <c r="AJ55" s="29" t="s">
        <v>417</v>
      </c>
      <c r="AK55" s="29" t="s">
        <v>22</v>
      </c>
      <c r="AL55" s="29" t="s">
        <v>6</v>
      </c>
      <c r="AM55" s="29" t="s">
        <v>409</v>
      </c>
      <c r="AN55" s="29" t="s">
        <v>22</v>
      </c>
      <c r="AO55" s="29" t="s">
        <v>6</v>
      </c>
      <c r="AP55" s="29" t="s">
        <v>410</v>
      </c>
      <c r="AQ55" s="29" t="s">
        <v>22</v>
      </c>
      <c r="AR55" s="29" t="s">
        <v>6</v>
      </c>
      <c r="AS55" s="29" t="s">
        <v>411</v>
      </c>
      <c r="AT55" s="29" t="s">
        <v>5</v>
      </c>
      <c r="AU55" s="29" t="s">
        <v>8</v>
      </c>
      <c r="AV55" s="29" t="s">
        <v>4</v>
      </c>
      <c r="AW55" s="29" t="s">
        <v>22</v>
      </c>
      <c r="AX55" s="29" t="s">
        <v>6</v>
      </c>
      <c r="AY55" s="29" t="s">
        <v>9</v>
      </c>
      <c r="AZ55" s="29" t="s">
        <v>22</v>
      </c>
      <c r="BA55" s="29" t="s">
        <v>8</v>
      </c>
      <c r="BB55" s="29" t="s">
        <v>23</v>
      </c>
      <c r="BC55" s="29" t="s">
        <v>10</v>
      </c>
      <c r="BD55" s="29" t="s">
        <v>23</v>
      </c>
      <c r="BE55" s="29" t="s">
        <v>23</v>
      </c>
      <c r="BF55" s="29" t="s">
        <v>23</v>
      </c>
      <c r="BG55" s="29" t="s">
        <v>10</v>
      </c>
      <c r="BH55" s="29" t="s">
        <v>23</v>
      </c>
      <c r="BI55" s="29" t="s">
        <v>23</v>
      </c>
      <c r="BJ55" s="29" t="s">
        <v>177</v>
      </c>
    </row>
    <row r="56" spans="1:62" s="15" customFormat="1" x14ac:dyDescent="0.2">
      <c r="A56" s="29" t="str">
        <f t="shared" si="1"/>
        <v>3117394-P1</v>
      </c>
      <c r="B56" s="29">
        <v>3117394</v>
      </c>
      <c r="C56" s="29">
        <v>3117324</v>
      </c>
      <c r="D56" s="29" t="s">
        <v>203</v>
      </c>
      <c r="E56" s="29" t="s">
        <v>556</v>
      </c>
      <c r="F56" s="29" t="s">
        <v>563</v>
      </c>
      <c r="G56" s="29" t="s">
        <v>538</v>
      </c>
      <c r="H56" s="29" t="s">
        <v>440</v>
      </c>
      <c r="I56" s="29" t="s">
        <v>402</v>
      </c>
      <c r="J56" s="29" t="str">
        <f>VLOOKUP(C56,' RAW Demographics'!A:E,5,FALSE())</f>
        <v>5 minutes, 33 seconds</v>
      </c>
      <c r="K56" s="29">
        <v>22</v>
      </c>
      <c r="L56" s="29" t="s">
        <v>180</v>
      </c>
      <c r="M56" s="29" t="s">
        <v>176</v>
      </c>
      <c r="N56" s="29" t="s">
        <v>179</v>
      </c>
      <c r="O56" s="29">
        <v>4</v>
      </c>
      <c r="P56" s="29" t="s">
        <v>270</v>
      </c>
      <c r="Q56" s="29" t="s">
        <v>176</v>
      </c>
      <c r="R56" s="29"/>
      <c r="S56" s="29"/>
      <c r="T56" s="29" t="s">
        <v>176</v>
      </c>
      <c r="U56" s="29"/>
      <c r="V56" s="29" t="s">
        <v>160</v>
      </c>
      <c r="W56" s="29"/>
      <c r="X56" s="29" t="s">
        <v>1</v>
      </c>
      <c r="Y56" s="29" t="s">
        <v>1</v>
      </c>
      <c r="Z56" s="29" t="s">
        <v>1</v>
      </c>
      <c r="AA56" s="29" t="s">
        <v>1</v>
      </c>
      <c r="AB56" s="29" t="s">
        <v>64</v>
      </c>
      <c r="AC56" s="29" t="s">
        <v>1</v>
      </c>
      <c r="AD56" s="29" t="s">
        <v>3</v>
      </c>
      <c r="AE56" s="29" t="s">
        <v>1</v>
      </c>
      <c r="AF56" s="29" t="s">
        <v>1</v>
      </c>
      <c r="AG56" s="29" t="s">
        <v>514</v>
      </c>
      <c r="AH56" s="29" t="s">
        <v>514</v>
      </c>
      <c r="AI56" s="29" t="s">
        <v>514</v>
      </c>
      <c r="AJ56" s="29" t="s">
        <v>525</v>
      </c>
      <c r="AK56" s="29" t="s">
        <v>5</v>
      </c>
      <c r="AL56" s="29" t="s">
        <v>8</v>
      </c>
      <c r="AM56" s="29" t="s">
        <v>414</v>
      </c>
      <c r="AN56" s="29" t="s">
        <v>5</v>
      </c>
      <c r="AO56" s="29" t="s">
        <v>8</v>
      </c>
      <c r="AP56" s="29" t="s">
        <v>531</v>
      </c>
      <c r="AQ56" s="29" t="s">
        <v>5</v>
      </c>
      <c r="AR56" s="29" t="s">
        <v>8</v>
      </c>
      <c r="AS56" s="29" t="s">
        <v>708</v>
      </c>
      <c r="AT56" s="29" t="s">
        <v>5</v>
      </c>
      <c r="AU56" s="29" t="s">
        <v>8</v>
      </c>
      <c r="AV56" s="29" t="s">
        <v>66</v>
      </c>
      <c r="AW56" s="29" t="s">
        <v>5</v>
      </c>
      <c r="AX56" s="29" t="s">
        <v>8</v>
      </c>
      <c r="AY56" s="29" t="s">
        <v>9</v>
      </c>
      <c r="AZ56" s="29" t="s">
        <v>5</v>
      </c>
      <c r="BA56" s="29" t="s">
        <v>8</v>
      </c>
      <c r="BB56" s="29" t="s">
        <v>10</v>
      </c>
      <c r="BC56" s="29" t="s">
        <v>16</v>
      </c>
      <c r="BD56" s="29" t="s">
        <v>16</v>
      </c>
      <c r="BE56" s="29" t="s">
        <v>16</v>
      </c>
      <c r="BF56" s="29" t="s">
        <v>10</v>
      </c>
      <c r="BG56" s="29" t="s">
        <v>11</v>
      </c>
      <c r="BH56" s="29" t="s">
        <v>10</v>
      </c>
      <c r="BI56" s="29" t="s">
        <v>10</v>
      </c>
      <c r="BJ56" s="29" t="s">
        <v>177</v>
      </c>
    </row>
    <row r="57" spans="1:62" s="15" customFormat="1" x14ac:dyDescent="0.2">
      <c r="A57" s="29" t="str">
        <f t="shared" si="1"/>
        <v>3117410-P1</v>
      </c>
      <c r="B57" s="29">
        <v>3117410</v>
      </c>
      <c r="C57" s="29">
        <v>3117339</v>
      </c>
      <c r="D57" s="29" t="s">
        <v>219</v>
      </c>
      <c r="E57" s="29" t="s">
        <v>427</v>
      </c>
      <c r="F57" s="29" t="s">
        <v>564</v>
      </c>
      <c r="G57" s="29" t="s">
        <v>538</v>
      </c>
      <c r="H57" s="29" t="s">
        <v>440</v>
      </c>
      <c r="I57" s="29" t="s">
        <v>402</v>
      </c>
      <c r="J57" s="29" t="str">
        <f>VLOOKUP(C57,' RAW Demographics'!A:E,5,FALSE())</f>
        <v>6 minutes, 45 seconds</v>
      </c>
      <c r="K57" s="29">
        <v>26</v>
      </c>
      <c r="L57" s="29" t="s">
        <v>178</v>
      </c>
      <c r="M57" s="29" t="s">
        <v>176</v>
      </c>
      <c r="N57" s="29" t="s">
        <v>188</v>
      </c>
      <c r="O57" s="29">
        <v>5</v>
      </c>
      <c r="P57" s="29" t="s">
        <v>305</v>
      </c>
      <c r="Q57" s="29" t="s">
        <v>176</v>
      </c>
      <c r="R57" s="29"/>
      <c r="S57" s="29"/>
      <c r="T57" s="29" t="s">
        <v>176</v>
      </c>
      <c r="U57" s="29"/>
      <c r="V57" s="29" t="s">
        <v>160</v>
      </c>
      <c r="W57" s="29"/>
      <c r="X57" s="29" t="s">
        <v>64</v>
      </c>
      <c r="Y57" s="29" t="s">
        <v>64</v>
      </c>
      <c r="Z57" s="29" t="s">
        <v>64</v>
      </c>
      <c r="AA57" s="29" t="s">
        <v>64</v>
      </c>
      <c r="AB57" s="29" t="s">
        <v>64</v>
      </c>
      <c r="AC57" s="29" t="s">
        <v>64</v>
      </c>
      <c r="AD57" s="29" t="s">
        <v>64</v>
      </c>
      <c r="AE57" s="29" t="s">
        <v>64</v>
      </c>
      <c r="AF57" s="29" t="s">
        <v>64</v>
      </c>
      <c r="AG57" s="29" t="s">
        <v>514</v>
      </c>
      <c r="AH57" s="29" t="s">
        <v>514</v>
      </c>
      <c r="AI57" s="29" t="s">
        <v>514</v>
      </c>
      <c r="AJ57" s="29" t="s">
        <v>417</v>
      </c>
      <c r="AK57" s="29" t="s">
        <v>22</v>
      </c>
      <c r="AL57" s="29" t="s">
        <v>8</v>
      </c>
      <c r="AM57" s="29" t="s">
        <v>409</v>
      </c>
      <c r="AN57" s="29" t="s">
        <v>17</v>
      </c>
      <c r="AO57" s="29" t="s">
        <v>8</v>
      </c>
      <c r="AP57" s="29" t="s">
        <v>524</v>
      </c>
      <c r="AQ57" s="29" t="s">
        <v>5</v>
      </c>
      <c r="AR57" s="29" t="s">
        <v>8</v>
      </c>
      <c r="AS57" s="29" t="s">
        <v>411</v>
      </c>
      <c r="AT57" s="29" t="s">
        <v>5</v>
      </c>
      <c r="AU57" s="29" t="s">
        <v>12</v>
      </c>
      <c r="AV57" s="29" t="s">
        <v>581</v>
      </c>
      <c r="AW57" s="29" t="s">
        <v>22</v>
      </c>
      <c r="AX57" s="29" t="s">
        <v>12</v>
      </c>
      <c r="AY57" s="29" t="s">
        <v>9</v>
      </c>
      <c r="AZ57" s="29" t="s">
        <v>22</v>
      </c>
      <c r="BA57" s="29" t="s">
        <v>12</v>
      </c>
      <c r="BB57" s="29" t="s">
        <v>23</v>
      </c>
      <c r="BC57" s="29" t="s">
        <v>10</v>
      </c>
      <c r="BD57" s="29" t="s">
        <v>23</v>
      </c>
      <c r="BE57" s="29" t="s">
        <v>10</v>
      </c>
      <c r="BF57" s="29" t="s">
        <v>10</v>
      </c>
      <c r="BG57" s="29" t="s">
        <v>23</v>
      </c>
      <c r="BH57" s="29" t="s">
        <v>23</v>
      </c>
      <c r="BI57" s="29" t="s">
        <v>23</v>
      </c>
      <c r="BJ57" s="29" t="s">
        <v>176</v>
      </c>
    </row>
    <row r="58" spans="1:62" s="15" customFormat="1" x14ac:dyDescent="0.2">
      <c r="A58" s="29" t="str">
        <f t="shared" si="1"/>
        <v>3117425-P1</v>
      </c>
      <c r="B58" s="29">
        <v>3117425</v>
      </c>
      <c r="C58" s="29">
        <v>3117391</v>
      </c>
      <c r="D58" s="29" t="s">
        <v>332</v>
      </c>
      <c r="E58" s="29" t="s">
        <v>565</v>
      </c>
      <c r="F58" s="29" t="s">
        <v>566</v>
      </c>
      <c r="G58" s="29" t="s">
        <v>538</v>
      </c>
      <c r="H58" s="29" t="s">
        <v>440</v>
      </c>
      <c r="I58" s="29" t="s">
        <v>402</v>
      </c>
      <c r="J58" s="29" t="str">
        <f>VLOOKUP(C58,' RAW Demographics'!A:E,5,FALSE())</f>
        <v>5 minutes, 53 seconds</v>
      </c>
      <c r="K58" s="29">
        <v>25</v>
      </c>
      <c r="L58" s="29" t="s">
        <v>180</v>
      </c>
      <c r="M58" s="29" t="s">
        <v>176</v>
      </c>
      <c r="N58" s="29" t="s">
        <v>188</v>
      </c>
      <c r="O58" s="29">
        <v>7</v>
      </c>
      <c r="P58" s="29" t="s">
        <v>333</v>
      </c>
      <c r="Q58" s="29" t="s">
        <v>177</v>
      </c>
      <c r="R58" s="29">
        <v>5</v>
      </c>
      <c r="S58" s="29" t="s">
        <v>334</v>
      </c>
      <c r="T58" s="29" t="s">
        <v>176</v>
      </c>
      <c r="U58" s="29"/>
      <c r="V58" s="29" t="s">
        <v>160</v>
      </c>
      <c r="W58" s="29"/>
      <c r="X58" s="29" t="s">
        <v>1</v>
      </c>
      <c r="Y58" s="29" t="s">
        <v>1</v>
      </c>
      <c r="Z58" s="29" t="s">
        <v>1</v>
      </c>
      <c r="AA58" s="29" t="s">
        <v>2</v>
      </c>
      <c r="AB58" s="29" t="s">
        <v>3</v>
      </c>
      <c r="AC58" s="29" t="s">
        <v>2</v>
      </c>
      <c r="AD58" s="29" t="s">
        <v>2</v>
      </c>
      <c r="AE58" s="29" t="s">
        <v>3</v>
      </c>
      <c r="AF58" s="29" t="s">
        <v>1</v>
      </c>
      <c r="AG58" s="29" t="s">
        <v>514</v>
      </c>
      <c r="AH58" s="29" t="s">
        <v>514</v>
      </c>
      <c r="AI58" s="29" t="s">
        <v>514</v>
      </c>
      <c r="AJ58" s="29" t="s">
        <v>417</v>
      </c>
      <c r="AK58" s="29" t="s">
        <v>17</v>
      </c>
      <c r="AL58" s="29" t="s">
        <v>18</v>
      </c>
      <c r="AM58" s="29" t="s">
        <v>409</v>
      </c>
      <c r="AN58" s="29" t="s">
        <v>17</v>
      </c>
      <c r="AO58" s="29" t="s">
        <v>18</v>
      </c>
      <c r="AP58" s="29" t="s">
        <v>524</v>
      </c>
      <c r="AQ58" s="29" t="s">
        <v>22</v>
      </c>
      <c r="AR58" s="29" t="s">
        <v>6</v>
      </c>
      <c r="AS58" s="29" t="s">
        <v>535</v>
      </c>
      <c r="AT58" s="29" t="s">
        <v>17</v>
      </c>
      <c r="AU58" s="29" t="s">
        <v>18</v>
      </c>
      <c r="AV58" s="29" t="s">
        <v>66</v>
      </c>
      <c r="AW58" s="29" t="s">
        <v>22</v>
      </c>
      <c r="AX58" s="29" t="s">
        <v>8</v>
      </c>
      <c r="AY58" s="29" t="s">
        <v>9</v>
      </c>
      <c r="AZ58" s="29" t="s">
        <v>22</v>
      </c>
      <c r="BA58" s="29" t="s">
        <v>6</v>
      </c>
      <c r="BB58" s="29" t="s">
        <v>23</v>
      </c>
      <c r="BC58" s="29" t="s">
        <v>10</v>
      </c>
      <c r="BD58" s="29" t="s">
        <v>10</v>
      </c>
      <c r="BE58" s="29" t="s">
        <v>10</v>
      </c>
      <c r="BF58" s="29" t="s">
        <v>10</v>
      </c>
      <c r="BG58" s="29" t="s">
        <v>23</v>
      </c>
      <c r="BH58" s="29" t="s">
        <v>23</v>
      </c>
      <c r="BI58" s="29" t="s">
        <v>23</v>
      </c>
      <c r="BJ58" s="29" t="s">
        <v>176</v>
      </c>
    </row>
    <row r="59" spans="1:62" s="15" customFormat="1" x14ac:dyDescent="0.2">
      <c r="A59" s="29" t="str">
        <f t="shared" si="1"/>
        <v>3117349-P2</v>
      </c>
      <c r="B59" s="29">
        <v>3117349</v>
      </c>
      <c r="C59" s="29">
        <v>3117295</v>
      </c>
      <c r="D59" s="29" t="s">
        <v>193</v>
      </c>
      <c r="E59" s="29" t="s">
        <v>552</v>
      </c>
      <c r="F59" s="29" t="s">
        <v>553</v>
      </c>
      <c r="G59" s="29" t="s">
        <v>538</v>
      </c>
      <c r="H59" s="29" t="s">
        <v>440</v>
      </c>
      <c r="I59" s="29" t="s">
        <v>433</v>
      </c>
      <c r="J59" s="29" t="str">
        <f>VLOOKUP(C59,' RAW Demographics'!A:E,5,FALSE())</f>
        <v>2 minutes, 24 seconds</v>
      </c>
      <c r="K59" s="29">
        <v>22</v>
      </c>
      <c r="L59" s="29" t="s">
        <v>180</v>
      </c>
      <c r="M59" s="29" t="s">
        <v>176</v>
      </c>
      <c r="N59" s="29" t="s">
        <v>179</v>
      </c>
      <c r="O59" s="29">
        <v>3</v>
      </c>
      <c r="P59" s="29" t="s">
        <v>554</v>
      </c>
      <c r="Q59" s="29" t="s">
        <v>177</v>
      </c>
      <c r="R59" s="29">
        <v>2</v>
      </c>
      <c r="S59" s="29" t="s">
        <v>555</v>
      </c>
      <c r="T59" s="29" t="s">
        <v>176</v>
      </c>
      <c r="U59" s="29"/>
      <c r="V59" s="29" t="s">
        <v>160</v>
      </c>
      <c r="W59" s="29"/>
      <c r="X59" s="29" t="s">
        <v>1</v>
      </c>
      <c r="Y59" s="29" t="s">
        <v>64</v>
      </c>
      <c r="Z59" s="29" t="s">
        <v>1</v>
      </c>
      <c r="AA59" s="29" t="s">
        <v>1</v>
      </c>
      <c r="AB59" s="29" t="s">
        <v>1</v>
      </c>
      <c r="AC59" s="29" t="s">
        <v>2</v>
      </c>
      <c r="AD59" s="29" t="s">
        <v>3</v>
      </c>
      <c r="AE59" s="29" t="s">
        <v>64</v>
      </c>
      <c r="AF59" s="29" t="s">
        <v>64</v>
      </c>
      <c r="AG59" s="29" t="s">
        <v>514</v>
      </c>
      <c r="AH59" s="29" t="s">
        <v>514</v>
      </c>
      <c r="AI59" s="29" t="s">
        <v>514</v>
      </c>
      <c r="AJ59" s="29" t="s">
        <v>434</v>
      </c>
      <c r="AK59" s="29" t="s">
        <v>17</v>
      </c>
      <c r="AL59" s="29" t="s">
        <v>8</v>
      </c>
      <c r="AM59" s="29" t="s">
        <v>435</v>
      </c>
      <c r="AN59" s="29" t="s">
        <v>22</v>
      </c>
      <c r="AO59" s="29" t="s">
        <v>8</v>
      </c>
      <c r="AP59" s="29" t="s">
        <v>734</v>
      </c>
      <c r="AQ59" s="29" t="s">
        <v>5</v>
      </c>
      <c r="AR59" s="29" t="s">
        <v>5</v>
      </c>
      <c r="AS59" s="29" t="s">
        <v>436</v>
      </c>
      <c r="AT59" s="29" t="s">
        <v>22</v>
      </c>
      <c r="AU59" s="29" t="s">
        <v>8</v>
      </c>
      <c r="AV59" s="29" t="s">
        <v>13</v>
      </c>
      <c r="AW59" s="29" t="s">
        <v>22</v>
      </c>
      <c r="AX59" s="29" t="s">
        <v>8</v>
      </c>
      <c r="AY59" s="29" t="s">
        <v>4</v>
      </c>
      <c r="AZ59" s="29" t="s">
        <v>5</v>
      </c>
      <c r="BA59" s="29" t="s">
        <v>8</v>
      </c>
      <c r="BB59" s="29" t="s">
        <v>10</v>
      </c>
      <c r="BC59" s="29" t="s">
        <v>10</v>
      </c>
      <c r="BD59" s="29" t="s">
        <v>10</v>
      </c>
      <c r="BE59" s="29" t="s">
        <v>10</v>
      </c>
      <c r="BF59" s="29" t="s">
        <v>10</v>
      </c>
      <c r="BG59" s="29" t="s">
        <v>10</v>
      </c>
      <c r="BH59" s="29" t="s">
        <v>10</v>
      </c>
      <c r="BI59" s="29" t="s">
        <v>10</v>
      </c>
      <c r="BJ59" s="29" t="s">
        <v>10</v>
      </c>
    </row>
    <row r="60" spans="1:62" s="15" customFormat="1" x14ac:dyDescent="0.2">
      <c r="A60" s="29" t="str">
        <f t="shared" si="1"/>
        <v>3117352-P2</v>
      </c>
      <c r="B60" s="29">
        <v>3117352</v>
      </c>
      <c r="C60" s="29">
        <v>3117301</v>
      </c>
      <c r="D60" s="29" t="s">
        <v>199</v>
      </c>
      <c r="E60" s="29" t="s">
        <v>556</v>
      </c>
      <c r="F60" s="29" t="s">
        <v>557</v>
      </c>
      <c r="G60" s="29" t="s">
        <v>538</v>
      </c>
      <c r="H60" s="29" t="s">
        <v>440</v>
      </c>
      <c r="I60" s="29" t="s">
        <v>433</v>
      </c>
      <c r="J60" s="29" t="str">
        <f>VLOOKUP(C60,' RAW Demographics'!A:E,5,FALSE())</f>
        <v>3 minutes, 4 seconds</v>
      </c>
      <c r="K60" s="29">
        <v>24</v>
      </c>
      <c r="L60" s="29" t="s">
        <v>178</v>
      </c>
      <c r="M60" s="29" t="s">
        <v>176</v>
      </c>
      <c r="N60" s="29" t="s">
        <v>181</v>
      </c>
      <c r="O60" s="29">
        <v>6</v>
      </c>
      <c r="P60" s="29" t="s">
        <v>189</v>
      </c>
      <c r="Q60" s="29" t="s">
        <v>176</v>
      </c>
      <c r="R60" s="29"/>
      <c r="S60" s="29"/>
      <c r="T60" s="29" t="s">
        <v>176</v>
      </c>
      <c r="U60" s="29"/>
      <c r="V60" s="29" t="s">
        <v>558</v>
      </c>
      <c r="W60" s="29"/>
      <c r="X60" s="29" t="s">
        <v>64</v>
      </c>
      <c r="Y60" s="29" t="s">
        <v>1</v>
      </c>
      <c r="Z60" s="29" t="s">
        <v>64</v>
      </c>
      <c r="AA60" s="29" t="s">
        <v>1</v>
      </c>
      <c r="AB60" s="29" t="s">
        <v>64</v>
      </c>
      <c r="AC60" s="29" t="s">
        <v>64</v>
      </c>
      <c r="AD60" s="29" t="s">
        <v>1</v>
      </c>
      <c r="AE60" s="29" t="s">
        <v>64</v>
      </c>
      <c r="AF60" s="29" t="s">
        <v>64</v>
      </c>
      <c r="AG60" s="29" t="s">
        <v>514</v>
      </c>
      <c r="AH60" s="29" t="s">
        <v>514</v>
      </c>
      <c r="AI60" s="29" t="s">
        <v>514</v>
      </c>
      <c r="AJ60" s="29" t="s">
        <v>434</v>
      </c>
      <c r="AK60" s="29" t="s">
        <v>5</v>
      </c>
      <c r="AL60" s="29" t="s">
        <v>6</v>
      </c>
      <c r="AM60" s="29" t="s">
        <v>435</v>
      </c>
      <c r="AN60" s="29" t="s">
        <v>5</v>
      </c>
      <c r="AO60" s="29" t="s">
        <v>6</v>
      </c>
      <c r="AP60" s="29" t="s">
        <v>709</v>
      </c>
      <c r="AQ60" s="29" t="s">
        <v>5</v>
      </c>
      <c r="AR60" s="29" t="s">
        <v>5</v>
      </c>
      <c r="AS60" s="29" t="s">
        <v>436</v>
      </c>
      <c r="AT60" s="29" t="s">
        <v>5</v>
      </c>
      <c r="AU60" s="29" t="s">
        <v>6</v>
      </c>
      <c r="AV60" s="29" t="s">
        <v>13</v>
      </c>
      <c r="AW60" s="29" t="s">
        <v>5</v>
      </c>
      <c r="AX60" s="29" t="s">
        <v>6</v>
      </c>
      <c r="AY60" s="29" t="s">
        <v>4</v>
      </c>
      <c r="AZ60" s="29" t="s">
        <v>5</v>
      </c>
      <c r="BA60" s="29" t="s">
        <v>6</v>
      </c>
      <c r="BB60" s="29" t="s">
        <v>10</v>
      </c>
      <c r="BC60" s="29" t="s">
        <v>10</v>
      </c>
      <c r="BD60" s="29" t="s">
        <v>10</v>
      </c>
      <c r="BE60" s="29" t="s">
        <v>10</v>
      </c>
      <c r="BF60" s="29" t="s">
        <v>10</v>
      </c>
      <c r="BG60" s="29" t="s">
        <v>23</v>
      </c>
      <c r="BH60" s="29" t="s">
        <v>11</v>
      </c>
      <c r="BI60" s="29" t="s">
        <v>10</v>
      </c>
      <c r="BJ60" s="29" t="s">
        <v>10</v>
      </c>
    </row>
    <row r="61" spans="1:62" s="15" customFormat="1" x14ac:dyDescent="0.2">
      <c r="A61" s="29" t="str">
        <f t="shared" si="1"/>
        <v>3117354-P2</v>
      </c>
      <c r="B61" s="29">
        <v>3117354</v>
      </c>
      <c r="C61" s="29">
        <v>3117333</v>
      </c>
      <c r="D61" s="29" t="s">
        <v>199</v>
      </c>
      <c r="E61" s="29" t="s">
        <v>556</v>
      </c>
      <c r="F61" s="29" t="s">
        <v>559</v>
      </c>
      <c r="G61" s="29" t="s">
        <v>538</v>
      </c>
      <c r="H61" s="29" t="s">
        <v>440</v>
      </c>
      <c r="I61" s="29" t="s">
        <v>433</v>
      </c>
      <c r="J61" s="29" t="str">
        <f>VLOOKUP(C61,' RAW Demographics'!A:E,5,FALSE())</f>
        <v>2 minutes, 59 seconds</v>
      </c>
      <c r="K61" s="29">
        <v>26</v>
      </c>
      <c r="L61" s="29" t="s">
        <v>180</v>
      </c>
      <c r="M61" s="29" t="s">
        <v>176</v>
      </c>
      <c r="N61" s="29" t="s">
        <v>188</v>
      </c>
      <c r="O61" s="29">
        <v>8</v>
      </c>
      <c r="P61" s="29" t="s">
        <v>292</v>
      </c>
      <c r="Q61" s="29" t="s">
        <v>176</v>
      </c>
      <c r="R61" s="29"/>
      <c r="S61" s="29"/>
      <c r="T61" s="29" t="s">
        <v>176</v>
      </c>
      <c r="U61" s="29"/>
      <c r="V61" s="29" t="s">
        <v>160</v>
      </c>
      <c r="W61" s="29"/>
      <c r="X61" s="29" t="s">
        <v>1</v>
      </c>
      <c r="Y61" s="29" t="s">
        <v>3</v>
      </c>
      <c r="Z61" s="29" t="s">
        <v>3</v>
      </c>
      <c r="AA61" s="29" t="s">
        <v>64</v>
      </c>
      <c r="AB61" s="29" t="s">
        <v>1</v>
      </c>
      <c r="AC61" s="29" t="s">
        <v>1</v>
      </c>
      <c r="AD61" s="29" t="s">
        <v>1</v>
      </c>
      <c r="AE61" s="29" t="s">
        <v>64</v>
      </c>
      <c r="AF61" s="29" t="s">
        <v>64</v>
      </c>
      <c r="AG61" s="29" t="s">
        <v>514</v>
      </c>
      <c r="AH61" s="29" t="s">
        <v>514</v>
      </c>
      <c r="AI61" s="29" t="s">
        <v>514</v>
      </c>
      <c r="AJ61" s="29" t="s">
        <v>434</v>
      </c>
      <c r="AK61" s="29" t="s">
        <v>17</v>
      </c>
      <c r="AL61" s="29" t="s">
        <v>6</v>
      </c>
      <c r="AM61" s="29" t="s">
        <v>435</v>
      </c>
      <c r="AN61" s="29" t="s">
        <v>17</v>
      </c>
      <c r="AO61" s="29" t="s">
        <v>6</v>
      </c>
      <c r="AP61" s="29" t="s">
        <v>737</v>
      </c>
      <c r="AQ61" s="29" t="s">
        <v>17</v>
      </c>
      <c r="AR61" s="29" t="s">
        <v>17</v>
      </c>
      <c r="AS61" s="29" t="s">
        <v>436</v>
      </c>
      <c r="AT61" s="29" t="s">
        <v>17</v>
      </c>
      <c r="AU61" s="29" t="s">
        <v>6</v>
      </c>
      <c r="AV61" s="29" t="s">
        <v>13</v>
      </c>
      <c r="AW61" s="29" t="s">
        <v>17</v>
      </c>
      <c r="AX61" s="29" t="s">
        <v>6</v>
      </c>
      <c r="AY61" s="29" t="s">
        <v>4</v>
      </c>
      <c r="AZ61" s="29" t="s">
        <v>17</v>
      </c>
      <c r="BA61" s="29" t="s">
        <v>6</v>
      </c>
      <c r="BB61" s="29" t="s">
        <v>10</v>
      </c>
      <c r="BC61" s="29" t="s">
        <v>10</v>
      </c>
      <c r="BD61" s="29" t="s">
        <v>10</v>
      </c>
      <c r="BE61" s="29" t="s">
        <v>10</v>
      </c>
      <c r="BF61" s="29" t="s">
        <v>10</v>
      </c>
      <c r="BG61" s="29" t="s">
        <v>10</v>
      </c>
      <c r="BH61" s="29" t="s">
        <v>10</v>
      </c>
      <c r="BI61" s="29" t="s">
        <v>10</v>
      </c>
      <c r="BJ61" s="29" t="s">
        <v>10</v>
      </c>
    </row>
    <row r="62" spans="1:62" s="15" customFormat="1" x14ac:dyDescent="0.2">
      <c r="A62" s="29" t="str">
        <f t="shared" si="1"/>
        <v>3117374-P2</v>
      </c>
      <c r="B62" s="29">
        <v>3117374</v>
      </c>
      <c r="C62" s="29">
        <v>3117338</v>
      </c>
      <c r="D62" s="29" t="s">
        <v>186</v>
      </c>
      <c r="E62" s="29" t="s">
        <v>556</v>
      </c>
      <c r="F62" s="29" t="s">
        <v>560</v>
      </c>
      <c r="G62" s="29" t="s">
        <v>538</v>
      </c>
      <c r="H62" s="29" t="s">
        <v>440</v>
      </c>
      <c r="I62" s="29" t="s">
        <v>433</v>
      </c>
      <c r="J62" s="29" t="str">
        <f>VLOOKUP(C62,' RAW Demographics'!A:E,5,FALSE())</f>
        <v>4 minutes, 3 seconds</v>
      </c>
      <c r="K62" s="29">
        <v>22</v>
      </c>
      <c r="L62" s="29" t="s">
        <v>178</v>
      </c>
      <c r="M62" s="29" t="s">
        <v>176</v>
      </c>
      <c r="N62" s="29" t="s">
        <v>179</v>
      </c>
      <c r="O62" s="29">
        <v>16</v>
      </c>
      <c r="P62" s="29" t="s">
        <v>302</v>
      </c>
      <c r="Q62" s="29" t="s">
        <v>177</v>
      </c>
      <c r="R62" s="29">
        <v>4</v>
      </c>
      <c r="S62" s="29" t="s">
        <v>303</v>
      </c>
      <c r="T62" s="29" t="s">
        <v>176</v>
      </c>
      <c r="U62" s="29"/>
      <c r="V62" s="29" t="s">
        <v>160</v>
      </c>
      <c r="W62" s="29"/>
      <c r="X62" s="29" t="s">
        <v>1</v>
      </c>
      <c r="Y62" s="29" t="s">
        <v>64</v>
      </c>
      <c r="Z62" s="29" t="s">
        <v>64</v>
      </c>
      <c r="AA62" s="29" t="s">
        <v>64</v>
      </c>
      <c r="AB62" s="29" t="s">
        <v>64</v>
      </c>
      <c r="AC62" s="29" t="s">
        <v>64</v>
      </c>
      <c r="AD62" s="29" t="s">
        <v>64</v>
      </c>
      <c r="AE62" s="29" t="s">
        <v>1</v>
      </c>
      <c r="AF62" s="29" t="s">
        <v>64</v>
      </c>
      <c r="AG62" s="29" t="s">
        <v>514</v>
      </c>
      <c r="AH62" s="29" t="s">
        <v>514</v>
      </c>
      <c r="AI62" s="29" t="s">
        <v>514</v>
      </c>
      <c r="AJ62" s="29" t="s">
        <v>434</v>
      </c>
      <c r="AK62" s="29" t="s">
        <v>22</v>
      </c>
      <c r="AL62" s="29" t="s">
        <v>8</v>
      </c>
      <c r="AM62" s="29" t="s">
        <v>435</v>
      </c>
      <c r="AN62" s="29" t="s">
        <v>22</v>
      </c>
      <c r="AO62" s="29" t="s">
        <v>8</v>
      </c>
      <c r="AP62" s="29" t="s">
        <v>734</v>
      </c>
      <c r="AQ62" s="29" t="s">
        <v>22</v>
      </c>
      <c r="AR62" s="29" t="s">
        <v>22</v>
      </c>
      <c r="AS62" s="29" t="s">
        <v>436</v>
      </c>
      <c r="AT62" s="29" t="s">
        <v>22</v>
      </c>
      <c r="AU62" s="29" t="s">
        <v>8</v>
      </c>
      <c r="AV62" s="29" t="s">
        <v>21</v>
      </c>
      <c r="AW62" s="29" t="s">
        <v>5</v>
      </c>
      <c r="AX62" s="29" t="s">
        <v>12</v>
      </c>
      <c r="AY62" s="29" t="s">
        <v>40</v>
      </c>
      <c r="AZ62" s="29" t="s">
        <v>5</v>
      </c>
      <c r="BA62" s="29" t="s">
        <v>12</v>
      </c>
      <c r="BB62" s="29" t="s">
        <v>10</v>
      </c>
      <c r="BC62" s="29" t="s">
        <v>10</v>
      </c>
      <c r="BD62" s="29" t="s">
        <v>10</v>
      </c>
      <c r="BE62" s="29" t="s">
        <v>11</v>
      </c>
      <c r="BF62" s="29" t="s">
        <v>11</v>
      </c>
      <c r="BG62" s="29" t="s">
        <v>11</v>
      </c>
      <c r="BH62" s="29" t="s">
        <v>10</v>
      </c>
      <c r="BI62" s="29" t="s">
        <v>10</v>
      </c>
      <c r="BJ62" s="29" t="s">
        <v>14</v>
      </c>
    </row>
    <row r="63" spans="1:62" s="15" customFormat="1" x14ac:dyDescent="0.2">
      <c r="A63" s="29" t="str">
        <f t="shared" si="1"/>
        <v>3117387-P2</v>
      </c>
      <c r="B63" s="29">
        <v>3117387</v>
      </c>
      <c r="C63" s="29">
        <v>3117298</v>
      </c>
      <c r="D63" s="29" t="s">
        <v>186</v>
      </c>
      <c r="E63" s="29" t="s">
        <v>544</v>
      </c>
      <c r="F63" s="29" t="s">
        <v>561</v>
      </c>
      <c r="G63" s="29" t="s">
        <v>538</v>
      </c>
      <c r="H63" s="29" t="s">
        <v>440</v>
      </c>
      <c r="I63" s="29" t="s">
        <v>433</v>
      </c>
      <c r="J63" s="29" t="str">
        <f>VLOOKUP(C63,' RAW Demographics'!A:E,5,FALSE())</f>
        <v>5 minutes, 27 seconds</v>
      </c>
      <c r="K63" s="29">
        <v>23</v>
      </c>
      <c r="L63" s="29" t="s">
        <v>180</v>
      </c>
      <c r="M63" s="29" t="s">
        <v>176</v>
      </c>
      <c r="N63" s="29" t="s">
        <v>181</v>
      </c>
      <c r="O63" s="29">
        <v>5</v>
      </c>
      <c r="P63" s="29" t="s">
        <v>352</v>
      </c>
      <c r="Q63" s="29" t="s">
        <v>176</v>
      </c>
      <c r="R63" s="29"/>
      <c r="S63" s="29"/>
      <c r="T63" s="29" t="s">
        <v>176</v>
      </c>
      <c r="U63" s="29"/>
      <c r="V63" s="29" t="s">
        <v>160</v>
      </c>
      <c r="W63" s="29"/>
      <c r="X63" s="29" t="s">
        <v>64</v>
      </c>
      <c r="Y63" s="29" t="s">
        <v>64</v>
      </c>
      <c r="Z63" s="29" t="s">
        <v>1</v>
      </c>
      <c r="AA63" s="29" t="s">
        <v>64</v>
      </c>
      <c r="AB63" s="29" t="s">
        <v>64</v>
      </c>
      <c r="AC63" s="29" t="s">
        <v>64</v>
      </c>
      <c r="AD63" s="29" t="s">
        <v>1</v>
      </c>
      <c r="AE63" s="29" t="s">
        <v>64</v>
      </c>
      <c r="AF63" s="29" t="s">
        <v>64</v>
      </c>
      <c r="AG63" s="29" t="s">
        <v>514</v>
      </c>
      <c r="AH63" s="29" t="s">
        <v>514</v>
      </c>
      <c r="AI63" s="29" t="s">
        <v>514</v>
      </c>
      <c r="AJ63" s="29" t="s">
        <v>434</v>
      </c>
      <c r="AK63" s="29" t="s">
        <v>22</v>
      </c>
      <c r="AL63" s="29" t="s">
        <v>6</v>
      </c>
      <c r="AM63" s="29" t="s">
        <v>435</v>
      </c>
      <c r="AN63" s="29" t="s">
        <v>22</v>
      </c>
      <c r="AO63" s="29" t="s">
        <v>6</v>
      </c>
      <c r="AP63" s="29" t="s">
        <v>734</v>
      </c>
      <c r="AQ63" s="29" t="s">
        <v>22</v>
      </c>
      <c r="AR63" s="29" t="s">
        <v>22</v>
      </c>
      <c r="AS63" s="29" t="s">
        <v>436</v>
      </c>
      <c r="AT63" s="29" t="s">
        <v>22</v>
      </c>
      <c r="AU63" s="29" t="s">
        <v>6</v>
      </c>
      <c r="AV63" s="29" t="s">
        <v>13</v>
      </c>
      <c r="AW63" s="29" t="s">
        <v>22</v>
      </c>
      <c r="AX63" s="29" t="s">
        <v>6</v>
      </c>
      <c r="AY63" s="29" t="s">
        <v>4</v>
      </c>
      <c r="AZ63" s="29" t="s">
        <v>22</v>
      </c>
      <c r="BA63" s="29" t="s">
        <v>6</v>
      </c>
      <c r="BB63" s="29" t="s">
        <v>10</v>
      </c>
      <c r="BC63" s="29" t="s">
        <v>10</v>
      </c>
      <c r="BD63" s="29" t="s">
        <v>10</v>
      </c>
      <c r="BE63" s="29" t="s">
        <v>10</v>
      </c>
      <c r="BF63" s="29" t="s">
        <v>10</v>
      </c>
      <c r="BG63" s="29" t="s">
        <v>10</v>
      </c>
      <c r="BH63" s="29" t="s">
        <v>10</v>
      </c>
      <c r="BI63" s="29" t="s">
        <v>10</v>
      </c>
      <c r="BJ63" s="29" t="s">
        <v>23</v>
      </c>
    </row>
    <row r="64" spans="1:62" s="15" customFormat="1" x14ac:dyDescent="0.2">
      <c r="A64" s="29" t="str">
        <f t="shared" si="1"/>
        <v>3117388-P2</v>
      </c>
      <c r="B64" s="29">
        <v>3117388</v>
      </c>
      <c r="C64" s="29">
        <v>3117312</v>
      </c>
      <c r="D64" s="29" t="s">
        <v>186</v>
      </c>
      <c r="E64" s="29" t="s">
        <v>556</v>
      </c>
      <c r="F64" s="29" t="s">
        <v>562</v>
      </c>
      <c r="G64" s="29" t="s">
        <v>538</v>
      </c>
      <c r="H64" s="29" t="s">
        <v>440</v>
      </c>
      <c r="I64" s="29" t="s">
        <v>433</v>
      </c>
      <c r="J64" s="29" t="str">
        <f>VLOOKUP(C64,' RAW Demographics'!A:E,5,FALSE())</f>
        <v>5 minutes, 23 seconds</v>
      </c>
      <c r="K64" s="29">
        <v>27</v>
      </c>
      <c r="L64" s="29" t="s">
        <v>180</v>
      </c>
      <c r="M64" s="29" t="s">
        <v>176</v>
      </c>
      <c r="N64" s="29" t="s">
        <v>181</v>
      </c>
      <c r="O64" s="29">
        <v>8</v>
      </c>
      <c r="P64" s="29" t="s">
        <v>243</v>
      </c>
      <c r="Q64" s="29" t="s">
        <v>177</v>
      </c>
      <c r="R64" s="29">
        <v>7</v>
      </c>
      <c r="S64" s="29" t="s">
        <v>244</v>
      </c>
      <c r="T64" s="29" t="s">
        <v>176</v>
      </c>
      <c r="U64" s="29"/>
      <c r="V64" s="29" t="s">
        <v>160</v>
      </c>
      <c r="W64" s="29"/>
      <c r="X64" s="29" t="s">
        <v>64</v>
      </c>
      <c r="Y64" s="29" t="s">
        <v>3</v>
      </c>
      <c r="Z64" s="29" t="s">
        <v>3</v>
      </c>
      <c r="AA64" s="29" t="s">
        <v>2</v>
      </c>
      <c r="AB64" s="29" t="s">
        <v>3</v>
      </c>
      <c r="AC64" s="29" t="s">
        <v>1</v>
      </c>
      <c r="AD64" s="29" t="s">
        <v>3</v>
      </c>
      <c r="AE64" s="29" t="s">
        <v>1</v>
      </c>
      <c r="AF64" s="29" t="s">
        <v>64</v>
      </c>
      <c r="AG64" s="29" t="s">
        <v>514</v>
      </c>
      <c r="AH64" s="29" t="s">
        <v>514</v>
      </c>
      <c r="AI64" s="29" t="s">
        <v>514</v>
      </c>
      <c r="AJ64" s="29" t="s">
        <v>434</v>
      </c>
      <c r="AK64" s="29" t="s">
        <v>22</v>
      </c>
      <c r="AL64" s="29" t="s">
        <v>6</v>
      </c>
      <c r="AM64" s="29" t="s">
        <v>435</v>
      </c>
      <c r="AN64" s="29" t="s">
        <v>22</v>
      </c>
      <c r="AO64" s="29" t="s">
        <v>8</v>
      </c>
      <c r="AP64" s="29" t="s">
        <v>734</v>
      </c>
      <c r="AQ64" s="29" t="s">
        <v>22</v>
      </c>
      <c r="AR64" s="29" t="s">
        <v>22</v>
      </c>
      <c r="AS64" s="29" t="s">
        <v>735</v>
      </c>
      <c r="AT64" s="29" t="s">
        <v>22</v>
      </c>
      <c r="AU64" s="29" t="s">
        <v>8</v>
      </c>
      <c r="AV64" s="29" t="s">
        <v>4</v>
      </c>
      <c r="AW64" s="29" t="s">
        <v>22</v>
      </c>
      <c r="AX64" s="29" t="s">
        <v>6</v>
      </c>
      <c r="AY64" s="29" t="s">
        <v>4</v>
      </c>
      <c r="AZ64" s="29" t="s">
        <v>22</v>
      </c>
      <c r="BA64" s="29" t="s">
        <v>6</v>
      </c>
      <c r="BB64" s="29" t="s">
        <v>23</v>
      </c>
      <c r="BC64" s="29" t="s">
        <v>23</v>
      </c>
      <c r="BD64" s="29" t="s">
        <v>23</v>
      </c>
      <c r="BE64" s="29" t="s">
        <v>23</v>
      </c>
      <c r="BF64" s="29" t="s">
        <v>23</v>
      </c>
      <c r="BG64" s="29" t="s">
        <v>11</v>
      </c>
      <c r="BH64" s="29" t="s">
        <v>23</v>
      </c>
      <c r="BI64" s="29" t="s">
        <v>14</v>
      </c>
      <c r="BJ64" s="29" t="s">
        <v>10</v>
      </c>
    </row>
    <row r="65" spans="1:62" s="15" customFormat="1" x14ac:dyDescent="0.2">
      <c r="A65" s="29" t="str">
        <f t="shared" si="1"/>
        <v>3117394-P2</v>
      </c>
      <c r="B65" s="29">
        <v>3117394</v>
      </c>
      <c r="C65" s="29">
        <v>3117324</v>
      </c>
      <c r="D65" s="29" t="s">
        <v>203</v>
      </c>
      <c r="E65" s="29" t="s">
        <v>556</v>
      </c>
      <c r="F65" s="29" t="s">
        <v>563</v>
      </c>
      <c r="G65" s="29" t="s">
        <v>538</v>
      </c>
      <c r="H65" s="29" t="s">
        <v>440</v>
      </c>
      <c r="I65" s="29" t="s">
        <v>433</v>
      </c>
      <c r="J65" s="29" t="str">
        <f>VLOOKUP(C65,' RAW Demographics'!A:E,5,FALSE())</f>
        <v>5 minutes, 33 seconds</v>
      </c>
      <c r="K65" s="29">
        <v>22</v>
      </c>
      <c r="L65" s="29" t="s">
        <v>180</v>
      </c>
      <c r="M65" s="29" t="s">
        <v>176</v>
      </c>
      <c r="N65" s="29" t="s">
        <v>179</v>
      </c>
      <c r="O65" s="29">
        <v>4</v>
      </c>
      <c r="P65" s="29" t="s">
        <v>270</v>
      </c>
      <c r="Q65" s="29" t="s">
        <v>176</v>
      </c>
      <c r="R65" s="29"/>
      <c r="S65" s="29"/>
      <c r="T65" s="29" t="s">
        <v>176</v>
      </c>
      <c r="U65" s="29"/>
      <c r="V65" s="29" t="s">
        <v>160</v>
      </c>
      <c r="W65" s="29"/>
      <c r="X65" s="29" t="s">
        <v>1</v>
      </c>
      <c r="Y65" s="29" t="s">
        <v>1</v>
      </c>
      <c r="Z65" s="29" t="s">
        <v>1</v>
      </c>
      <c r="AA65" s="29" t="s">
        <v>1</v>
      </c>
      <c r="AB65" s="29" t="s">
        <v>64</v>
      </c>
      <c r="AC65" s="29" t="s">
        <v>1</v>
      </c>
      <c r="AD65" s="29" t="s">
        <v>3</v>
      </c>
      <c r="AE65" s="29" t="s">
        <v>1</v>
      </c>
      <c r="AF65" s="29" t="s">
        <v>1</v>
      </c>
      <c r="AG65" s="29" t="s">
        <v>514</v>
      </c>
      <c r="AH65" s="29" t="s">
        <v>514</v>
      </c>
      <c r="AI65" s="29" t="s">
        <v>514</v>
      </c>
      <c r="AJ65" s="29" t="s">
        <v>434</v>
      </c>
      <c r="AK65" s="29" t="s">
        <v>5</v>
      </c>
      <c r="AL65" s="29" t="s">
        <v>8</v>
      </c>
      <c r="AM65" s="29" t="s">
        <v>435</v>
      </c>
      <c r="AN65" s="29" t="s">
        <v>5</v>
      </c>
      <c r="AO65" s="29" t="s">
        <v>8</v>
      </c>
      <c r="AP65" s="29" t="s">
        <v>737</v>
      </c>
      <c r="AQ65" s="29" t="s">
        <v>5</v>
      </c>
      <c r="AR65" s="29" t="s">
        <v>5</v>
      </c>
      <c r="AS65" s="29" t="s">
        <v>735</v>
      </c>
      <c r="AT65" s="29" t="s">
        <v>5</v>
      </c>
      <c r="AU65" s="29" t="s">
        <v>8</v>
      </c>
      <c r="AV65" s="29" t="s">
        <v>13</v>
      </c>
      <c r="AW65" s="29" t="s">
        <v>5</v>
      </c>
      <c r="AX65" s="29" t="s">
        <v>8</v>
      </c>
      <c r="AY65" s="29" t="s">
        <v>4</v>
      </c>
      <c r="AZ65" s="29" t="s">
        <v>5</v>
      </c>
      <c r="BA65" s="29" t="s">
        <v>8</v>
      </c>
      <c r="BB65" s="29" t="s">
        <v>10</v>
      </c>
      <c r="BC65" s="29" t="s">
        <v>16</v>
      </c>
      <c r="BD65" s="29" t="s">
        <v>16</v>
      </c>
      <c r="BE65" s="29" t="s">
        <v>16</v>
      </c>
      <c r="BF65" s="29" t="s">
        <v>14</v>
      </c>
      <c r="BG65" s="29" t="s">
        <v>10</v>
      </c>
      <c r="BH65" s="29" t="s">
        <v>10</v>
      </c>
      <c r="BI65" s="29" t="s">
        <v>10</v>
      </c>
      <c r="BJ65" s="29" t="s">
        <v>11</v>
      </c>
    </row>
    <row r="66" spans="1:62" s="15" customFormat="1" x14ac:dyDescent="0.2">
      <c r="A66" s="29" t="str">
        <f t="shared" si="1"/>
        <v>3117410-P2</v>
      </c>
      <c r="B66" s="29">
        <v>3117410</v>
      </c>
      <c r="C66" s="29">
        <v>3117339</v>
      </c>
      <c r="D66" s="29" t="s">
        <v>219</v>
      </c>
      <c r="E66" s="29" t="s">
        <v>427</v>
      </c>
      <c r="F66" s="29" t="s">
        <v>564</v>
      </c>
      <c r="G66" s="29" t="s">
        <v>538</v>
      </c>
      <c r="H66" s="29" t="s">
        <v>440</v>
      </c>
      <c r="I66" s="29" t="s">
        <v>433</v>
      </c>
      <c r="J66" s="29" t="str">
        <f>VLOOKUP(C66,' RAW Demographics'!A:E,5,FALSE())</f>
        <v>6 minutes, 45 seconds</v>
      </c>
      <c r="K66" s="29">
        <v>26</v>
      </c>
      <c r="L66" s="29" t="s">
        <v>178</v>
      </c>
      <c r="M66" s="29" t="s">
        <v>176</v>
      </c>
      <c r="N66" s="29" t="s">
        <v>188</v>
      </c>
      <c r="O66" s="29">
        <v>5</v>
      </c>
      <c r="P66" s="29" t="s">
        <v>305</v>
      </c>
      <c r="Q66" s="29" t="s">
        <v>176</v>
      </c>
      <c r="R66" s="29"/>
      <c r="S66" s="29"/>
      <c r="T66" s="29" t="s">
        <v>176</v>
      </c>
      <c r="U66" s="29"/>
      <c r="V66" s="29" t="s">
        <v>160</v>
      </c>
      <c r="W66" s="29"/>
      <c r="X66" s="29" t="s">
        <v>64</v>
      </c>
      <c r="Y66" s="29" t="s">
        <v>64</v>
      </c>
      <c r="Z66" s="29" t="s">
        <v>64</v>
      </c>
      <c r="AA66" s="29" t="s">
        <v>64</v>
      </c>
      <c r="AB66" s="29" t="s">
        <v>64</v>
      </c>
      <c r="AC66" s="29" t="s">
        <v>64</v>
      </c>
      <c r="AD66" s="29" t="s">
        <v>64</v>
      </c>
      <c r="AE66" s="29" t="s">
        <v>64</v>
      </c>
      <c r="AF66" s="29" t="s">
        <v>64</v>
      </c>
      <c r="AG66" s="29" t="s">
        <v>514</v>
      </c>
      <c r="AH66" s="29" t="s">
        <v>514</v>
      </c>
      <c r="AI66" s="29" t="s">
        <v>514</v>
      </c>
      <c r="AJ66" s="29" t="s">
        <v>434</v>
      </c>
      <c r="AK66" s="29" t="s">
        <v>22</v>
      </c>
      <c r="AL66" s="29" t="s">
        <v>8</v>
      </c>
      <c r="AM66" s="29" t="s">
        <v>435</v>
      </c>
      <c r="AN66" s="29" t="s">
        <v>5</v>
      </c>
      <c r="AO66" s="29" t="s">
        <v>8</v>
      </c>
      <c r="AP66" s="29" t="s">
        <v>737</v>
      </c>
      <c r="AQ66" s="29" t="s">
        <v>5</v>
      </c>
      <c r="AR66" s="29" t="s">
        <v>5</v>
      </c>
      <c r="AS66" s="29" t="s">
        <v>436</v>
      </c>
      <c r="AT66" s="29" t="s">
        <v>5</v>
      </c>
      <c r="AU66" s="29" t="s">
        <v>6</v>
      </c>
      <c r="AV66" s="29" t="s">
        <v>710</v>
      </c>
      <c r="AW66" s="29" t="s">
        <v>7</v>
      </c>
      <c r="AX66" s="29" t="s">
        <v>8</v>
      </c>
      <c r="AY66" s="29" t="s">
        <v>4</v>
      </c>
      <c r="AZ66" s="29" t="s">
        <v>22</v>
      </c>
      <c r="BA66" s="29" t="s">
        <v>8</v>
      </c>
      <c r="BB66" s="29" t="s">
        <v>23</v>
      </c>
      <c r="BC66" s="29" t="s">
        <v>10</v>
      </c>
      <c r="BD66" s="29" t="s">
        <v>10</v>
      </c>
      <c r="BE66" s="29" t="s">
        <v>11</v>
      </c>
      <c r="BF66" s="29" t="s">
        <v>10</v>
      </c>
      <c r="BG66" s="29" t="s">
        <v>10</v>
      </c>
      <c r="BH66" s="29" t="s">
        <v>23</v>
      </c>
      <c r="BI66" s="29" t="s">
        <v>23</v>
      </c>
      <c r="BJ66" s="29" t="s">
        <v>11</v>
      </c>
    </row>
    <row r="67" spans="1:62" s="15" customFormat="1" x14ac:dyDescent="0.2">
      <c r="A67" s="29" t="str">
        <f t="shared" si="1"/>
        <v>3117425-P2</v>
      </c>
      <c r="B67" s="29">
        <v>3117425</v>
      </c>
      <c r="C67" s="29">
        <v>3117391</v>
      </c>
      <c r="D67" s="29" t="s">
        <v>332</v>
      </c>
      <c r="E67" s="29" t="s">
        <v>565</v>
      </c>
      <c r="F67" s="29" t="s">
        <v>566</v>
      </c>
      <c r="G67" s="29" t="s">
        <v>538</v>
      </c>
      <c r="H67" s="29" t="s">
        <v>440</v>
      </c>
      <c r="I67" s="29" t="s">
        <v>433</v>
      </c>
      <c r="J67" s="29" t="str">
        <f>VLOOKUP(C67,' RAW Demographics'!A:E,5,FALSE())</f>
        <v>5 minutes, 53 seconds</v>
      </c>
      <c r="K67" s="29">
        <v>25</v>
      </c>
      <c r="L67" s="29" t="s">
        <v>180</v>
      </c>
      <c r="M67" s="29" t="s">
        <v>176</v>
      </c>
      <c r="N67" s="29" t="s">
        <v>188</v>
      </c>
      <c r="O67" s="29">
        <v>7</v>
      </c>
      <c r="P67" s="29" t="s">
        <v>333</v>
      </c>
      <c r="Q67" s="29" t="s">
        <v>177</v>
      </c>
      <c r="R67" s="29">
        <v>5</v>
      </c>
      <c r="S67" s="29" t="s">
        <v>334</v>
      </c>
      <c r="T67" s="29" t="s">
        <v>176</v>
      </c>
      <c r="U67" s="29"/>
      <c r="V67" s="29" t="s">
        <v>160</v>
      </c>
      <c r="W67" s="29"/>
      <c r="X67" s="29" t="s">
        <v>1</v>
      </c>
      <c r="Y67" s="29" t="s">
        <v>1</v>
      </c>
      <c r="Z67" s="29" t="s">
        <v>1</v>
      </c>
      <c r="AA67" s="29" t="s">
        <v>2</v>
      </c>
      <c r="AB67" s="29" t="s">
        <v>3</v>
      </c>
      <c r="AC67" s="29" t="s">
        <v>2</v>
      </c>
      <c r="AD67" s="29" t="s">
        <v>2</v>
      </c>
      <c r="AE67" s="29" t="s">
        <v>3</v>
      </c>
      <c r="AF67" s="29" t="s">
        <v>1</v>
      </c>
      <c r="AG67" s="29" t="s">
        <v>514</v>
      </c>
      <c r="AH67" s="29" t="s">
        <v>514</v>
      </c>
      <c r="AI67" s="29" t="s">
        <v>514</v>
      </c>
      <c r="AJ67" s="29" t="s">
        <v>434</v>
      </c>
      <c r="AK67" s="29" t="s">
        <v>17</v>
      </c>
      <c r="AL67" s="29" t="s">
        <v>18</v>
      </c>
      <c r="AM67" s="29" t="s">
        <v>435</v>
      </c>
      <c r="AN67" s="29" t="s">
        <v>17</v>
      </c>
      <c r="AO67" s="29" t="s">
        <v>18</v>
      </c>
      <c r="AP67" s="29" t="s">
        <v>737</v>
      </c>
      <c r="AQ67" s="29" t="s">
        <v>17</v>
      </c>
      <c r="AR67" s="29" t="s">
        <v>17</v>
      </c>
      <c r="AS67" s="29" t="s">
        <v>436</v>
      </c>
      <c r="AT67" s="29" t="s">
        <v>17</v>
      </c>
      <c r="AU67" s="29" t="s">
        <v>18</v>
      </c>
      <c r="AV67" s="29" t="s">
        <v>13</v>
      </c>
      <c r="AW67" s="29" t="s">
        <v>17</v>
      </c>
      <c r="AX67" s="29" t="s">
        <v>18</v>
      </c>
      <c r="AY67" s="29" t="s">
        <v>4</v>
      </c>
      <c r="AZ67" s="29" t="s">
        <v>17</v>
      </c>
      <c r="BA67" s="29" t="s">
        <v>18</v>
      </c>
      <c r="BB67" s="29" t="s">
        <v>23</v>
      </c>
      <c r="BC67" s="29" t="s">
        <v>10</v>
      </c>
      <c r="BD67" s="29" t="s">
        <v>23</v>
      </c>
      <c r="BE67" s="29" t="s">
        <v>23</v>
      </c>
      <c r="BF67" s="29" t="s">
        <v>23</v>
      </c>
      <c r="BG67" s="29" t="s">
        <v>23</v>
      </c>
      <c r="BH67" s="29" t="s">
        <v>23</v>
      </c>
      <c r="BI67" s="29" t="s">
        <v>23</v>
      </c>
      <c r="BJ67" s="29" t="s">
        <v>11</v>
      </c>
    </row>
    <row r="68" spans="1:62" x14ac:dyDescent="0.2">
      <c r="A68" s="29" t="str">
        <f t="shared" ref="A68:A99" si="2">B68&amp;"-"&amp;I68</f>
        <v>3117347-P1</v>
      </c>
      <c r="B68" s="29">
        <v>3117347</v>
      </c>
      <c r="C68" s="29">
        <v>3117293</v>
      </c>
      <c r="D68" s="29" t="s">
        <v>193</v>
      </c>
      <c r="E68" s="29" t="s">
        <v>380</v>
      </c>
      <c r="F68" s="29" t="s">
        <v>567</v>
      </c>
      <c r="G68" s="29" t="s">
        <v>568</v>
      </c>
      <c r="H68" s="29" t="s">
        <v>440</v>
      </c>
      <c r="I68" s="29" t="s">
        <v>402</v>
      </c>
      <c r="J68" s="29" t="str">
        <f>VLOOKUP(C68,' RAW Demographics'!A:E,5,FALSE())</f>
        <v>2 minutes, 2 seconds</v>
      </c>
      <c r="K68" s="29">
        <v>23</v>
      </c>
      <c r="L68" s="29" t="s">
        <v>184</v>
      </c>
      <c r="M68" s="29" t="s">
        <v>176</v>
      </c>
      <c r="N68" s="29" t="s">
        <v>179</v>
      </c>
      <c r="O68" s="29">
        <v>4</v>
      </c>
      <c r="P68" s="29" t="s">
        <v>189</v>
      </c>
      <c r="Q68" s="29" t="s">
        <v>176</v>
      </c>
      <c r="R68" s="29"/>
      <c r="S68" s="29"/>
      <c r="T68" s="29" t="s">
        <v>176</v>
      </c>
      <c r="U68" s="29"/>
      <c r="V68" s="29" t="s">
        <v>160</v>
      </c>
      <c r="W68" s="29"/>
      <c r="X68" s="29" t="s">
        <v>64</v>
      </c>
      <c r="Y68" s="29" t="s">
        <v>3</v>
      </c>
      <c r="Z68" s="29" t="s">
        <v>1</v>
      </c>
      <c r="AA68" s="29" t="s">
        <v>3</v>
      </c>
      <c r="AB68" s="29" t="s">
        <v>64</v>
      </c>
      <c r="AC68" s="29" t="s">
        <v>1</v>
      </c>
      <c r="AD68" s="29" t="s">
        <v>1</v>
      </c>
      <c r="AE68" s="29" t="s">
        <v>2</v>
      </c>
      <c r="AF68" s="29" t="s">
        <v>1</v>
      </c>
      <c r="AG68" s="29" t="s">
        <v>514</v>
      </c>
      <c r="AH68" s="29" t="s">
        <v>514</v>
      </c>
      <c r="AI68" s="29" t="s">
        <v>514</v>
      </c>
      <c r="AJ68" s="29" t="s">
        <v>417</v>
      </c>
      <c r="AK68" s="29" t="s">
        <v>17</v>
      </c>
      <c r="AL68" s="29" t="s">
        <v>6</v>
      </c>
      <c r="AM68" s="29" t="s">
        <v>569</v>
      </c>
      <c r="AN68" s="29" t="s">
        <v>17</v>
      </c>
      <c r="AO68" s="29" t="s">
        <v>18</v>
      </c>
      <c r="AP68" s="29" t="s">
        <v>570</v>
      </c>
      <c r="AQ68" s="29" t="s">
        <v>17</v>
      </c>
      <c r="AR68" s="29" t="s">
        <v>18</v>
      </c>
      <c r="AS68" s="29" t="s">
        <v>571</v>
      </c>
      <c r="AT68" s="29" t="s">
        <v>17</v>
      </c>
      <c r="AU68" s="29" t="s">
        <v>18</v>
      </c>
      <c r="AV68" s="29" t="s">
        <v>66</v>
      </c>
      <c r="AW68" s="29" t="s">
        <v>22</v>
      </c>
      <c r="AX68" s="29" t="s">
        <v>6</v>
      </c>
      <c r="AY68" s="29" t="s">
        <v>9</v>
      </c>
      <c r="AZ68" s="29" t="s">
        <v>22</v>
      </c>
      <c r="BA68" s="29" t="s">
        <v>6</v>
      </c>
      <c r="BB68" s="29" t="s">
        <v>10</v>
      </c>
      <c r="BC68" s="29" t="s">
        <v>16</v>
      </c>
      <c r="BD68" s="29" t="s">
        <v>16</v>
      </c>
      <c r="BE68" s="29" t="s">
        <v>11</v>
      </c>
      <c r="BF68" s="29" t="s">
        <v>14</v>
      </c>
      <c r="BG68" s="29" t="s">
        <v>16</v>
      </c>
      <c r="BH68" s="29" t="s">
        <v>14</v>
      </c>
      <c r="BI68" s="29" t="s">
        <v>14</v>
      </c>
      <c r="BJ68" s="29" t="s">
        <v>176</v>
      </c>
    </row>
    <row r="69" spans="1:62" x14ac:dyDescent="0.2">
      <c r="A69" s="29" t="str">
        <f t="shared" si="2"/>
        <v>3117359-P1</v>
      </c>
      <c r="B69" s="29">
        <v>3117359</v>
      </c>
      <c r="C69" s="29">
        <v>3117323</v>
      </c>
      <c r="D69" s="29" t="s">
        <v>199</v>
      </c>
      <c r="E69" s="29" t="s">
        <v>572</v>
      </c>
      <c r="F69" s="29" t="s">
        <v>573</v>
      </c>
      <c r="G69" s="29" t="s">
        <v>568</v>
      </c>
      <c r="H69" s="29" t="s">
        <v>440</v>
      </c>
      <c r="I69" s="29" t="s">
        <v>402</v>
      </c>
      <c r="J69" s="29" t="str">
        <f>VLOOKUP(C69,' RAW Demographics'!A:E,5,FALSE())</f>
        <v>3 minutes, 23 seconds</v>
      </c>
      <c r="K69" s="29">
        <v>22</v>
      </c>
      <c r="L69" s="29" t="s">
        <v>178</v>
      </c>
      <c r="M69" s="29" t="s">
        <v>176</v>
      </c>
      <c r="N69" s="29" t="s">
        <v>188</v>
      </c>
      <c r="O69" s="29">
        <v>5</v>
      </c>
      <c r="P69" s="29" t="s">
        <v>267</v>
      </c>
      <c r="Q69" s="29" t="s">
        <v>177</v>
      </c>
      <c r="R69" s="29">
        <v>1</v>
      </c>
      <c r="S69" s="29" t="s">
        <v>268</v>
      </c>
      <c r="T69" s="29" t="s">
        <v>176</v>
      </c>
      <c r="U69" s="29"/>
      <c r="V69" s="29" t="s">
        <v>160</v>
      </c>
      <c r="W69" s="29"/>
      <c r="X69" s="29" t="s">
        <v>64</v>
      </c>
      <c r="Y69" s="29" t="s">
        <v>64</v>
      </c>
      <c r="Z69" s="29" t="s">
        <v>64</v>
      </c>
      <c r="AA69" s="29" t="s">
        <v>64</v>
      </c>
      <c r="AB69" s="29" t="s">
        <v>64</v>
      </c>
      <c r="AC69" s="29" t="s">
        <v>64</v>
      </c>
      <c r="AD69" s="29" t="s">
        <v>64</v>
      </c>
      <c r="AE69" s="29" t="s">
        <v>1</v>
      </c>
      <c r="AF69" s="29" t="s">
        <v>1</v>
      </c>
      <c r="AG69" s="29" t="s">
        <v>514</v>
      </c>
      <c r="AH69" s="29" t="s">
        <v>514</v>
      </c>
      <c r="AI69" s="29" t="s">
        <v>514</v>
      </c>
      <c r="AJ69" s="29" t="s">
        <v>417</v>
      </c>
      <c r="AK69" s="29" t="s">
        <v>22</v>
      </c>
      <c r="AL69" s="29" t="s">
        <v>6</v>
      </c>
      <c r="AM69" s="29" t="s">
        <v>409</v>
      </c>
      <c r="AN69" s="29" t="s">
        <v>17</v>
      </c>
      <c r="AO69" s="29" t="s">
        <v>18</v>
      </c>
      <c r="AP69" s="29" t="s">
        <v>574</v>
      </c>
      <c r="AQ69" s="29" t="s">
        <v>17</v>
      </c>
      <c r="AR69" s="29" t="s">
        <v>18</v>
      </c>
      <c r="AS69" s="29" t="s">
        <v>575</v>
      </c>
      <c r="AT69" s="29" t="s">
        <v>17</v>
      </c>
      <c r="AU69" s="29" t="s">
        <v>18</v>
      </c>
      <c r="AV69" s="29" t="s">
        <v>361</v>
      </c>
      <c r="AW69" s="29" t="s">
        <v>5</v>
      </c>
      <c r="AX69" s="29" t="s">
        <v>8</v>
      </c>
      <c r="AY69" s="29" t="s">
        <v>9</v>
      </c>
      <c r="AZ69" s="29" t="s">
        <v>22</v>
      </c>
      <c r="BA69" s="29" t="s">
        <v>6</v>
      </c>
      <c r="BB69" s="29" t="s">
        <v>23</v>
      </c>
      <c r="BC69" s="29" t="s">
        <v>10</v>
      </c>
      <c r="BD69" s="29" t="s">
        <v>10</v>
      </c>
      <c r="BE69" s="29" t="s">
        <v>10</v>
      </c>
      <c r="BF69" s="29" t="s">
        <v>10</v>
      </c>
      <c r="BG69" s="29" t="s">
        <v>10</v>
      </c>
      <c r="BH69" s="29" t="s">
        <v>10</v>
      </c>
      <c r="BI69" s="29" t="s">
        <v>10</v>
      </c>
      <c r="BJ69" s="29" t="s">
        <v>176</v>
      </c>
    </row>
    <row r="70" spans="1:62" x14ac:dyDescent="0.2">
      <c r="A70" s="29" t="str">
        <f t="shared" si="2"/>
        <v>3117363-P1</v>
      </c>
      <c r="B70" s="29">
        <v>3117363</v>
      </c>
      <c r="C70" s="29">
        <v>3117307</v>
      </c>
      <c r="D70" s="29" t="s">
        <v>228</v>
      </c>
      <c r="E70" s="29" t="s">
        <v>367</v>
      </c>
      <c r="F70" s="29" t="s">
        <v>576</v>
      </c>
      <c r="G70" s="29" t="s">
        <v>568</v>
      </c>
      <c r="H70" s="29" t="s">
        <v>440</v>
      </c>
      <c r="I70" s="29" t="s">
        <v>402</v>
      </c>
      <c r="J70" s="29" t="str">
        <f>VLOOKUP(C70,' RAW Demographics'!A:E,5,FALSE())</f>
        <v>3 minutes, 55 seconds</v>
      </c>
      <c r="K70" s="29">
        <v>23</v>
      </c>
      <c r="L70" s="29" t="s">
        <v>180</v>
      </c>
      <c r="M70" s="29" t="s">
        <v>176</v>
      </c>
      <c r="N70" s="29" t="s">
        <v>179</v>
      </c>
      <c r="O70" s="29">
        <v>4</v>
      </c>
      <c r="P70" s="29" t="s">
        <v>230</v>
      </c>
      <c r="Q70" s="29" t="s">
        <v>177</v>
      </c>
      <c r="R70" s="29">
        <v>1</v>
      </c>
      <c r="S70" s="29" t="s">
        <v>231</v>
      </c>
      <c r="T70" s="29" t="s">
        <v>176</v>
      </c>
      <c r="U70" s="29"/>
      <c r="V70" s="29" t="s">
        <v>160</v>
      </c>
      <c r="W70" s="29"/>
      <c r="X70" s="29" t="s">
        <v>64</v>
      </c>
      <c r="Y70" s="29" t="s">
        <v>64</v>
      </c>
      <c r="Z70" s="29" t="s">
        <v>64</v>
      </c>
      <c r="AA70" s="29" t="s">
        <v>64</v>
      </c>
      <c r="AB70" s="29" t="s">
        <v>64</v>
      </c>
      <c r="AC70" s="29" t="s">
        <v>64</v>
      </c>
      <c r="AD70" s="29" t="s">
        <v>64</v>
      </c>
      <c r="AE70" s="29" t="s">
        <v>64</v>
      </c>
      <c r="AF70" s="29" t="s">
        <v>64</v>
      </c>
      <c r="AG70" s="29" t="s">
        <v>514</v>
      </c>
      <c r="AH70" s="29" t="s">
        <v>514</v>
      </c>
      <c r="AI70" s="29" t="s">
        <v>514</v>
      </c>
      <c r="AJ70" s="29" t="s">
        <v>417</v>
      </c>
      <c r="AK70" s="29" t="s">
        <v>17</v>
      </c>
      <c r="AL70" s="29" t="s">
        <v>18</v>
      </c>
      <c r="AM70" s="29" t="s">
        <v>409</v>
      </c>
      <c r="AN70" s="29" t="s">
        <v>17</v>
      </c>
      <c r="AO70" s="29" t="s">
        <v>18</v>
      </c>
      <c r="AP70" s="29" t="s">
        <v>574</v>
      </c>
      <c r="AQ70" s="29" t="s">
        <v>22</v>
      </c>
      <c r="AR70" s="29" t="s">
        <v>6</v>
      </c>
      <c r="AS70" s="29" t="s">
        <v>575</v>
      </c>
      <c r="AT70" s="29" t="s">
        <v>7</v>
      </c>
      <c r="AU70" s="29" t="s">
        <v>6</v>
      </c>
      <c r="AV70" s="29" t="s">
        <v>66</v>
      </c>
      <c r="AW70" s="29" t="s">
        <v>5</v>
      </c>
      <c r="AX70" s="29" t="s">
        <v>6</v>
      </c>
      <c r="AY70" s="29" t="s">
        <v>9</v>
      </c>
      <c r="AZ70" s="29" t="s">
        <v>7</v>
      </c>
      <c r="BA70" s="29" t="s">
        <v>6</v>
      </c>
      <c r="BB70" s="29" t="s">
        <v>23</v>
      </c>
      <c r="BC70" s="29" t="s">
        <v>10</v>
      </c>
      <c r="BD70" s="29" t="s">
        <v>10</v>
      </c>
      <c r="BE70" s="29" t="s">
        <v>14</v>
      </c>
      <c r="BF70" s="29" t="s">
        <v>11</v>
      </c>
      <c r="BG70" s="29" t="s">
        <v>23</v>
      </c>
      <c r="BH70" s="29" t="s">
        <v>23</v>
      </c>
      <c r="BI70" s="29" t="s">
        <v>23</v>
      </c>
      <c r="BJ70" s="29" t="s">
        <v>177</v>
      </c>
    </row>
    <row r="71" spans="1:62" x14ac:dyDescent="0.2">
      <c r="A71" s="29" t="str">
        <f t="shared" si="2"/>
        <v>3117365-P1</v>
      </c>
      <c r="B71" s="29">
        <v>3117365</v>
      </c>
      <c r="C71" s="29">
        <v>3117311</v>
      </c>
      <c r="D71" s="29" t="s">
        <v>228</v>
      </c>
      <c r="E71" s="29" t="s">
        <v>365</v>
      </c>
      <c r="F71" s="29" t="s">
        <v>577</v>
      </c>
      <c r="G71" s="29" t="s">
        <v>568</v>
      </c>
      <c r="H71" s="29" t="s">
        <v>440</v>
      </c>
      <c r="I71" s="29" t="s">
        <v>402</v>
      </c>
      <c r="J71" s="29" t="str">
        <f>VLOOKUP(C71,' RAW Demographics'!A:E,5,FALSE())</f>
        <v>4 minutes, 21 seconds</v>
      </c>
      <c r="K71" s="29" t="s">
        <v>514</v>
      </c>
      <c r="L71" s="29" t="s">
        <v>180</v>
      </c>
      <c r="M71" s="29" t="s">
        <v>176</v>
      </c>
      <c r="N71" s="29" t="s">
        <v>179</v>
      </c>
      <c r="O71" s="29">
        <v>5</v>
      </c>
      <c r="P71" s="29" t="s">
        <v>240</v>
      </c>
      <c r="Q71" s="29" t="s">
        <v>177</v>
      </c>
      <c r="R71" s="29">
        <v>3</v>
      </c>
      <c r="S71" s="29" t="s">
        <v>578</v>
      </c>
      <c r="T71" s="29" t="s">
        <v>176</v>
      </c>
      <c r="U71" s="29"/>
      <c r="V71" s="29" t="s">
        <v>160</v>
      </c>
      <c r="W71" s="29"/>
      <c r="X71" s="29" t="s">
        <v>64</v>
      </c>
      <c r="Y71" s="29" t="s">
        <v>1</v>
      </c>
      <c r="Z71" s="29" t="s">
        <v>1</v>
      </c>
      <c r="AA71" s="29" t="s">
        <v>1</v>
      </c>
      <c r="AB71" s="29" t="s">
        <v>1</v>
      </c>
      <c r="AC71" s="29" t="s">
        <v>3</v>
      </c>
      <c r="AD71" s="29" t="s">
        <v>3</v>
      </c>
      <c r="AE71" s="29" t="s">
        <v>1</v>
      </c>
      <c r="AF71" s="29" t="s">
        <v>1</v>
      </c>
      <c r="AG71" s="29" t="s">
        <v>514</v>
      </c>
      <c r="AH71" s="29" t="s">
        <v>514</v>
      </c>
      <c r="AI71" s="29" t="s">
        <v>514</v>
      </c>
      <c r="AJ71" s="29" t="s">
        <v>579</v>
      </c>
      <c r="AK71" s="29" t="s">
        <v>17</v>
      </c>
      <c r="AL71" s="29" t="s">
        <v>18</v>
      </c>
      <c r="AM71" s="29" t="s">
        <v>72</v>
      </c>
      <c r="AN71" s="29" t="s">
        <v>17</v>
      </c>
      <c r="AO71" s="29" t="s">
        <v>18</v>
      </c>
      <c r="AP71" s="29" t="s">
        <v>580</v>
      </c>
      <c r="AQ71" s="29" t="s">
        <v>17</v>
      </c>
      <c r="AR71" s="29" t="s">
        <v>18</v>
      </c>
      <c r="AS71" s="29" t="s">
        <v>575</v>
      </c>
      <c r="AT71" s="29" t="s">
        <v>17</v>
      </c>
      <c r="AU71" s="29" t="s">
        <v>18</v>
      </c>
      <c r="AV71" s="29" t="s">
        <v>66</v>
      </c>
      <c r="AW71" s="29"/>
      <c r="AX71" s="29"/>
      <c r="AY71" s="29" t="s">
        <v>581</v>
      </c>
      <c r="AZ71" s="29" t="s">
        <v>17</v>
      </c>
      <c r="BA71" s="29" t="s">
        <v>18</v>
      </c>
      <c r="BB71" s="29" t="s">
        <v>23</v>
      </c>
      <c r="BC71" s="29" t="s">
        <v>23</v>
      </c>
      <c r="BD71" s="29" t="s">
        <v>23</v>
      </c>
      <c r="BE71" s="29" t="s">
        <v>10</v>
      </c>
      <c r="BF71" s="29" t="s">
        <v>10</v>
      </c>
      <c r="BG71" s="29" t="s">
        <v>23</v>
      </c>
      <c r="BH71" s="29" t="s">
        <v>23</v>
      </c>
      <c r="BI71" s="29" t="s">
        <v>10</v>
      </c>
      <c r="BJ71" s="29" t="s">
        <v>176</v>
      </c>
    </row>
    <row r="72" spans="1:62" x14ac:dyDescent="0.2">
      <c r="A72" s="29" t="str">
        <f t="shared" si="2"/>
        <v>3117366-P1</v>
      </c>
      <c r="B72" s="29">
        <v>3117366</v>
      </c>
      <c r="C72" s="29">
        <v>3117319</v>
      </c>
      <c r="D72" s="29" t="s">
        <v>228</v>
      </c>
      <c r="E72" s="29" t="s">
        <v>552</v>
      </c>
      <c r="F72" s="29" t="s">
        <v>582</v>
      </c>
      <c r="G72" s="29" t="s">
        <v>568</v>
      </c>
      <c r="H72" s="29" t="s">
        <v>440</v>
      </c>
      <c r="I72" s="29" t="s">
        <v>402</v>
      </c>
      <c r="J72" s="29" t="str">
        <f>VLOOKUP(C72,' RAW Demographics'!A:E,5,FALSE())</f>
        <v>4 minutes, 21 seconds</v>
      </c>
      <c r="K72" s="29">
        <v>25</v>
      </c>
      <c r="L72" s="29" t="s">
        <v>180</v>
      </c>
      <c r="M72" s="29" t="s">
        <v>176</v>
      </c>
      <c r="N72" s="29" t="s">
        <v>179</v>
      </c>
      <c r="O72" s="29">
        <v>7</v>
      </c>
      <c r="P72" s="29" t="s">
        <v>259</v>
      </c>
      <c r="Q72" s="29" t="s">
        <v>176</v>
      </c>
      <c r="R72" s="29"/>
      <c r="S72" s="29"/>
      <c r="T72" s="29" t="s">
        <v>176</v>
      </c>
      <c r="U72" s="29"/>
      <c r="V72" s="29" t="s">
        <v>160</v>
      </c>
      <c r="W72" s="29"/>
      <c r="X72" s="29" t="s">
        <v>64</v>
      </c>
      <c r="Y72" s="29" t="s">
        <v>1</v>
      </c>
      <c r="Z72" s="29" t="s">
        <v>3</v>
      </c>
      <c r="AA72" s="29" t="s">
        <v>1</v>
      </c>
      <c r="AB72" s="29" t="s">
        <v>1</v>
      </c>
      <c r="AC72" s="29" t="s">
        <v>1</v>
      </c>
      <c r="AD72" s="29" t="s">
        <v>1</v>
      </c>
      <c r="AE72" s="29" t="s">
        <v>64</v>
      </c>
      <c r="AF72" s="29" t="s">
        <v>64</v>
      </c>
      <c r="AG72" s="29" t="s">
        <v>514</v>
      </c>
      <c r="AH72" s="29" t="s">
        <v>514</v>
      </c>
      <c r="AI72" s="29" t="s">
        <v>514</v>
      </c>
      <c r="AJ72" s="29" t="s">
        <v>417</v>
      </c>
      <c r="AK72" s="29" t="s">
        <v>17</v>
      </c>
      <c r="AL72" s="29" t="s">
        <v>18</v>
      </c>
      <c r="AM72" s="29" t="s">
        <v>409</v>
      </c>
      <c r="AN72" s="29" t="s">
        <v>17</v>
      </c>
      <c r="AO72" s="29" t="s">
        <v>6</v>
      </c>
      <c r="AP72" s="29" t="s">
        <v>574</v>
      </c>
      <c r="AQ72" s="29" t="s">
        <v>17</v>
      </c>
      <c r="AR72" s="29" t="s">
        <v>18</v>
      </c>
      <c r="AS72" s="29" t="s">
        <v>575</v>
      </c>
      <c r="AT72" s="29" t="s">
        <v>17</v>
      </c>
      <c r="AU72" s="29" t="s">
        <v>6</v>
      </c>
      <c r="AV72" s="29" t="s">
        <v>9</v>
      </c>
      <c r="AW72" s="29" t="s">
        <v>17</v>
      </c>
      <c r="AX72" s="29" t="s">
        <v>6</v>
      </c>
      <c r="AY72" s="29" t="s">
        <v>9</v>
      </c>
      <c r="AZ72" s="29" t="s">
        <v>17</v>
      </c>
      <c r="BA72" s="29" t="s">
        <v>18</v>
      </c>
      <c r="BB72" s="29" t="s">
        <v>23</v>
      </c>
      <c r="BC72" s="29" t="s">
        <v>14</v>
      </c>
      <c r="BD72" s="29" t="s">
        <v>23</v>
      </c>
      <c r="BE72" s="29" t="s">
        <v>23</v>
      </c>
      <c r="BF72" s="29" t="s">
        <v>23</v>
      </c>
      <c r="BG72" s="29" t="s">
        <v>23</v>
      </c>
      <c r="BH72" s="29" t="s">
        <v>23</v>
      </c>
      <c r="BI72" s="29" t="s">
        <v>11</v>
      </c>
      <c r="BJ72" s="29" t="s">
        <v>176</v>
      </c>
    </row>
    <row r="73" spans="1:62" x14ac:dyDescent="0.2">
      <c r="A73" s="29" t="str">
        <f t="shared" si="2"/>
        <v>3117370-P1</v>
      </c>
      <c r="B73" s="29">
        <v>3117370</v>
      </c>
      <c r="C73" s="29">
        <v>3117314</v>
      </c>
      <c r="D73" s="29" t="s">
        <v>228</v>
      </c>
      <c r="E73" s="29" t="s">
        <v>583</v>
      </c>
      <c r="F73" s="29" t="s">
        <v>584</v>
      </c>
      <c r="G73" s="29" t="s">
        <v>568</v>
      </c>
      <c r="H73" s="29" t="s">
        <v>440</v>
      </c>
      <c r="I73" s="29" t="s">
        <v>402</v>
      </c>
      <c r="J73" s="29" t="str">
        <f>VLOOKUP(C73,' RAW Demographics'!A:E,5,FALSE())</f>
        <v>4 minutes, 33 seconds</v>
      </c>
      <c r="K73" s="29">
        <v>21</v>
      </c>
      <c r="L73" s="29" t="s">
        <v>180</v>
      </c>
      <c r="M73" s="29" t="s">
        <v>176</v>
      </c>
      <c r="N73" s="29" t="s">
        <v>188</v>
      </c>
      <c r="O73" s="29">
        <v>3</v>
      </c>
      <c r="P73" s="29" t="s">
        <v>189</v>
      </c>
      <c r="Q73" s="29" t="s">
        <v>176</v>
      </c>
      <c r="R73" s="29"/>
      <c r="S73" s="29"/>
      <c r="T73" s="29" t="s">
        <v>176</v>
      </c>
      <c r="U73" s="29"/>
      <c r="V73" s="29" t="s">
        <v>160</v>
      </c>
      <c r="W73" s="29"/>
      <c r="X73" s="29" t="s">
        <v>64</v>
      </c>
      <c r="Y73" s="29" t="s">
        <v>64</v>
      </c>
      <c r="Z73" s="29" t="s">
        <v>64</v>
      </c>
      <c r="AA73" s="29" t="s">
        <v>64</v>
      </c>
      <c r="AB73" s="29" t="s">
        <v>64</v>
      </c>
      <c r="AC73" s="29" t="s">
        <v>64</v>
      </c>
      <c r="AD73" s="29" t="s">
        <v>64</v>
      </c>
      <c r="AE73" s="29" t="s">
        <v>64</v>
      </c>
      <c r="AF73" s="29" t="s">
        <v>64</v>
      </c>
      <c r="AG73" s="29" t="s">
        <v>514</v>
      </c>
      <c r="AH73" s="29" t="s">
        <v>514</v>
      </c>
      <c r="AI73" s="29" t="s">
        <v>514</v>
      </c>
      <c r="AJ73" s="29" t="s">
        <v>417</v>
      </c>
      <c r="AK73" s="29" t="s">
        <v>17</v>
      </c>
      <c r="AL73" s="29" t="s">
        <v>18</v>
      </c>
      <c r="AM73" s="29" t="s">
        <v>409</v>
      </c>
      <c r="AN73" s="29" t="s">
        <v>17</v>
      </c>
      <c r="AO73" s="29" t="s">
        <v>18</v>
      </c>
      <c r="AP73" s="29" t="s">
        <v>574</v>
      </c>
      <c r="AQ73" s="29" t="s">
        <v>17</v>
      </c>
      <c r="AR73" s="29" t="s">
        <v>18</v>
      </c>
      <c r="AS73" s="29" t="s">
        <v>585</v>
      </c>
      <c r="AT73" s="29" t="s">
        <v>17</v>
      </c>
      <c r="AU73" s="29" t="s">
        <v>6</v>
      </c>
      <c r="AV73" s="29" t="s">
        <v>361</v>
      </c>
      <c r="AW73" s="29" t="s">
        <v>17</v>
      </c>
      <c r="AX73" s="29" t="s">
        <v>18</v>
      </c>
      <c r="AY73" s="29" t="s">
        <v>66</v>
      </c>
      <c r="AZ73" s="29" t="s">
        <v>17</v>
      </c>
      <c r="BA73" s="29" t="s">
        <v>18</v>
      </c>
      <c r="BB73" s="29" t="s">
        <v>23</v>
      </c>
      <c r="BC73" s="29" t="s">
        <v>23</v>
      </c>
      <c r="BD73" s="29" t="s">
        <v>23</v>
      </c>
      <c r="BE73" s="29" t="s">
        <v>23</v>
      </c>
      <c r="BF73" s="29" t="s">
        <v>23</v>
      </c>
      <c r="BG73" s="29" t="s">
        <v>23</v>
      </c>
      <c r="BH73" s="29" t="s">
        <v>23</v>
      </c>
      <c r="BI73" s="29" t="s">
        <v>23</v>
      </c>
      <c r="BJ73" s="29" t="s">
        <v>177</v>
      </c>
    </row>
    <row r="74" spans="1:62" x14ac:dyDescent="0.2">
      <c r="A74" s="29" t="str">
        <f t="shared" si="2"/>
        <v>3117372-P1</v>
      </c>
      <c r="B74" s="29">
        <v>3117372</v>
      </c>
      <c r="C74" s="29">
        <v>3117337</v>
      </c>
      <c r="D74" s="29" t="s">
        <v>186</v>
      </c>
      <c r="E74" s="29" t="s">
        <v>586</v>
      </c>
      <c r="F74" s="29" t="s">
        <v>587</v>
      </c>
      <c r="G74" s="29" t="s">
        <v>568</v>
      </c>
      <c r="H74" s="29" t="s">
        <v>440</v>
      </c>
      <c r="I74" s="29" t="s">
        <v>402</v>
      </c>
      <c r="J74" s="29" t="str">
        <f>VLOOKUP(C74,' RAW Demographics'!A:E,5,FALSE())</f>
        <v>4 minutes, 3 seconds</v>
      </c>
      <c r="K74" s="29">
        <v>22</v>
      </c>
      <c r="L74" s="29" t="s">
        <v>180</v>
      </c>
      <c r="M74" s="29" t="s">
        <v>176</v>
      </c>
      <c r="N74" s="29" t="s">
        <v>179</v>
      </c>
      <c r="O74" s="29">
        <v>4</v>
      </c>
      <c r="P74" s="29" t="s">
        <v>301</v>
      </c>
      <c r="Q74" s="29" t="s">
        <v>176</v>
      </c>
      <c r="R74" s="29"/>
      <c r="S74" s="29"/>
      <c r="T74" s="29" t="s">
        <v>176</v>
      </c>
      <c r="U74" s="29"/>
      <c r="V74" s="29" t="s">
        <v>160</v>
      </c>
      <c r="W74" s="29"/>
      <c r="X74" s="29" t="s">
        <v>64</v>
      </c>
      <c r="Y74" s="29" t="s">
        <v>64</v>
      </c>
      <c r="Z74" s="29" t="s">
        <v>64</v>
      </c>
      <c r="AA74" s="29" t="s">
        <v>64</v>
      </c>
      <c r="AB74" s="29" t="s">
        <v>64</v>
      </c>
      <c r="AC74" s="29" t="s">
        <v>64</v>
      </c>
      <c r="AD74" s="29" t="s">
        <v>1</v>
      </c>
      <c r="AE74" s="29" t="s">
        <v>1</v>
      </c>
      <c r="AF74" s="29" t="s">
        <v>64</v>
      </c>
      <c r="AG74" s="29" t="s">
        <v>514</v>
      </c>
      <c r="AH74" s="29" t="s">
        <v>514</v>
      </c>
      <c r="AI74" s="29" t="s">
        <v>514</v>
      </c>
      <c r="AJ74" s="29"/>
      <c r="AK74" s="29" t="s">
        <v>5</v>
      </c>
      <c r="AL74" s="29" t="s">
        <v>6</v>
      </c>
      <c r="AM74" s="29" t="s">
        <v>72</v>
      </c>
      <c r="AN74" s="29" t="s">
        <v>5</v>
      </c>
      <c r="AO74" s="29" t="s">
        <v>6</v>
      </c>
      <c r="AP74" s="29" t="s">
        <v>588</v>
      </c>
      <c r="AQ74" s="29" t="s">
        <v>5</v>
      </c>
      <c r="AR74" s="29" t="s">
        <v>6</v>
      </c>
      <c r="AS74" s="29" t="s">
        <v>589</v>
      </c>
      <c r="AT74" s="29" t="s">
        <v>5</v>
      </c>
      <c r="AU74" s="29" t="s">
        <v>6</v>
      </c>
      <c r="AV74" s="29" t="s">
        <v>66</v>
      </c>
      <c r="AW74" s="29" t="s">
        <v>5</v>
      </c>
      <c r="AX74" s="29" t="s">
        <v>8</v>
      </c>
      <c r="AY74" s="29" t="s">
        <v>9</v>
      </c>
      <c r="AZ74" s="29" t="s">
        <v>5</v>
      </c>
      <c r="BA74" s="29" t="s">
        <v>8</v>
      </c>
      <c r="BB74" s="29" t="s">
        <v>10</v>
      </c>
      <c r="BC74" s="29" t="s">
        <v>14</v>
      </c>
      <c r="BD74" s="29" t="s">
        <v>14</v>
      </c>
      <c r="BE74" s="29" t="s">
        <v>11</v>
      </c>
      <c r="BF74" s="29" t="s">
        <v>10</v>
      </c>
      <c r="BG74" s="29" t="s">
        <v>10</v>
      </c>
      <c r="BH74" s="29" t="s">
        <v>10</v>
      </c>
      <c r="BI74" s="29" t="s">
        <v>10</v>
      </c>
      <c r="BJ74" s="29" t="s">
        <v>177</v>
      </c>
    </row>
    <row r="75" spans="1:62" x14ac:dyDescent="0.2">
      <c r="A75" s="29" t="str">
        <f t="shared" si="2"/>
        <v>3117381-P1</v>
      </c>
      <c r="B75" s="29">
        <v>3117381</v>
      </c>
      <c r="C75" s="29">
        <v>3117306</v>
      </c>
      <c r="D75" s="29" t="s">
        <v>186</v>
      </c>
      <c r="E75" s="29" t="s">
        <v>572</v>
      </c>
      <c r="F75" s="29" t="s">
        <v>590</v>
      </c>
      <c r="G75" s="29" t="s">
        <v>568</v>
      </c>
      <c r="H75" s="29" t="s">
        <v>440</v>
      </c>
      <c r="I75" s="29" t="s">
        <v>402</v>
      </c>
      <c r="J75" s="29" t="str">
        <f>VLOOKUP(C75,' RAW Demographics'!A:E,5,FALSE())</f>
        <v>4 minutes, 57 seconds</v>
      </c>
      <c r="K75" s="29">
        <v>22</v>
      </c>
      <c r="L75" s="29" t="s">
        <v>178</v>
      </c>
      <c r="M75" s="29" t="s">
        <v>176</v>
      </c>
      <c r="N75" s="29" t="s">
        <v>181</v>
      </c>
      <c r="O75" s="29">
        <v>3</v>
      </c>
      <c r="P75" s="29" t="s">
        <v>226</v>
      </c>
      <c r="Q75" s="29" t="s">
        <v>177</v>
      </c>
      <c r="R75" s="29">
        <v>2</v>
      </c>
      <c r="S75" s="29" t="s">
        <v>227</v>
      </c>
      <c r="T75" s="29" t="s">
        <v>176</v>
      </c>
      <c r="U75" s="29"/>
      <c r="V75" s="29" t="s">
        <v>156</v>
      </c>
      <c r="W75" s="29"/>
      <c r="X75" s="29" t="s">
        <v>64</v>
      </c>
      <c r="Y75" s="29" t="s">
        <v>1</v>
      </c>
      <c r="Z75" s="29" t="s">
        <v>3</v>
      </c>
      <c r="AA75" s="29" t="s">
        <v>1</v>
      </c>
      <c r="AB75" s="29" t="s">
        <v>1</v>
      </c>
      <c r="AC75" s="29" t="s">
        <v>3</v>
      </c>
      <c r="AD75" s="29" t="s">
        <v>3</v>
      </c>
      <c r="AE75" s="29" t="s">
        <v>3</v>
      </c>
      <c r="AF75" s="29" t="s">
        <v>3</v>
      </c>
      <c r="AG75" s="29" t="s">
        <v>514</v>
      </c>
      <c r="AH75" s="29" t="s">
        <v>514</v>
      </c>
      <c r="AI75" s="29" t="s">
        <v>514</v>
      </c>
      <c r="AJ75" s="29" t="s">
        <v>417</v>
      </c>
      <c r="AK75" s="29" t="s">
        <v>17</v>
      </c>
      <c r="AL75" s="29" t="s">
        <v>6</v>
      </c>
      <c r="AM75" s="29" t="s">
        <v>409</v>
      </c>
      <c r="AN75" s="29" t="s">
        <v>17</v>
      </c>
      <c r="AO75" s="29" t="s">
        <v>6</v>
      </c>
      <c r="AP75" s="29" t="s">
        <v>574</v>
      </c>
      <c r="AQ75" s="29" t="s">
        <v>17</v>
      </c>
      <c r="AR75" s="29" t="s">
        <v>8</v>
      </c>
      <c r="AS75" s="29" t="s">
        <v>575</v>
      </c>
      <c r="AT75" s="29" t="s">
        <v>17</v>
      </c>
      <c r="AU75" s="29" t="s">
        <v>8</v>
      </c>
      <c r="AV75" s="29" t="s">
        <v>361</v>
      </c>
      <c r="AW75" s="29" t="s">
        <v>17</v>
      </c>
      <c r="AX75" s="29" t="s">
        <v>6</v>
      </c>
      <c r="AY75" s="29" t="s">
        <v>358</v>
      </c>
      <c r="AZ75" s="29" t="s">
        <v>17</v>
      </c>
      <c r="BA75" s="29" t="s">
        <v>6</v>
      </c>
      <c r="BB75" s="29" t="s">
        <v>23</v>
      </c>
      <c r="BC75" s="29" t="s">
        <v>23</v>
      </c>
      <c r="BD75" s="29" t="s">
        <v>23</v>
      </c>
      <c r="BE75" s="29" t="s">
        <v>23</v>
      </c>
      <c r="BF75" s="29" t="s">
        <v>23</v>
      </c>
      <c r="BG75" s="29" t="s">
        <v>23</v>
      </c>
      <c r="BH75" s="29" t="s">
        <v>23</v>
      </c>
      <c r="BI75" s="29" t="s">
        <v>23</v>
      </c>
      <c r="BJ75" s="29" t="s">
        <v>177</v>
      </c>
    </row>
    <row r="76" spans="1:62" x14ac:dyDescent="0.2">
      <c r="A76" s="29" t="str">
        <f t="shared" si="2"/>
        <v>3117385-P1</v>
      </c>
      <c r="B76" s="29">
        <v>3117385</v>
      </c>
      <c r="C76" s="29">
        <v>3117294</v>
      </c>
      <c r="D76" s="29" t="s">
        <v>186</v>
      </c>
      <c r="E76" s="29" t="s">
        <v>591</v>
      </c>
      <c r="F76" s="29" t="s">
        <v>592</v>
      </c>
      <c r="G76" s="29" t="s">
        <v>568</v>
      </c>
      <c r="H76" s="29" t="s">
        <v>440</v>
      </c>
      <c r="I76" s="29" t="s">
        <v>402</v>
      </c>
      <c r="J76" s="29" t="str">
        <f>VLOOKUP(C76,' RAW Demographics'!A:E,5,FALSE())</f>
        <v>5 minutes, 19 seconds</v>
      </c>
      <c r="K76" s="29">
        <v>21</v>
      </c>
      <c r="L76" s="29" t="s">
        <v>180</v>
      </c>
      <c r="M76" s="29" t="s">
        <v>176</v>
      </c>
      <c r="N76" s="29" t="s">
        <v>179</v>
      </c>
      <c r="O76" s="29">
        <v>5</v>
      </c>
      <c r="P76" s="29" t="s">
        <v>189</v>
      </c>
      <c r="Q76" s="29" t="s">
        <v>177</v>
      </c>
      <c r="R76" s="29">
        <v>3</v>
      </c>
      <c r="S76" s="29" t="s">
        <v>351</v>
      </c>
      <c r="T76" s="29" t="s">
        <v>176</v>
      </c>
      <c r="U76" s="29"/>
      <c r="V76" s="29" t="s">
        <v>160</v>
      </c>
      <c r="W76" s="29"/>
      <c r="X76" s="29" t="s">
        <v>1</v>
      </c>
      <c r="Y76" s="29" t="s">
        <v>3</v>
      </c>
      <c r="Z76" s="29" t="s">
        <v>64</v>
      </c>
      <c r="AA76" s="29" t="s">
        <v>2</v>
      </c>
      <c r="AB76" s="29" t="s">
        <v>3</v>
      </c>
      <c r="AC76" s="29" t="s">
        <v>3</v>
      </c>
      <c r="AD76" s="29" t="s">
        <v>2</v>
      </c>
      <c r="AE76" s="29" t="s">
        <v>2</v>
      </c>
      <c r="AF76" s="29" t="s">
        <v>64</v>
      </c>
      <c r="AG76" s="29" t="s">
        <v>514</v>
      </c>
      <c r="AH76" s="29" t="s">
        <v>514</v>
      </c>
      <c r="AI76" s="29" t="s">
        <v>514</v>
      </c>
      <c r="AJ76" s="29" t="s">
        <v>417</v>
      </c>
      <c r="AK76" s="29" t="s">
        <v>22</v>
      </c>
      <c r="AL76" s="29" t="s">
        <v>6</v>
      </c>
      <c r="AM76" s="29" t="s">
        <v>409</v>
      </c>
      <c r="AN76" s="29" t="s">
        <v>22</v>
      </c>
      <c r="AO76" s="29" t="s">
        <v>6</v>
      </c>
      <c r="AP76" s="29" t="s">
        <v>574</v>
      </c>
      <c r="AQ76" s="29" t="s">
        <v>22</v>
      </c>
      <c r="AR76" s="29" t="s">
        <v>6</v>
      </c>
      <c r="AS76" s="29" t="s">
        <v>575</v>
      </c>
      <c r="AT76" s="29" t="s">
        <v>7</v>
      </c>
      <c r="AU76" s="29" t="s">
        <v>8</v>
      </c>
      <c r="AV76" s="29" t="s">
        <v>13</v>
      </c>
      <c r="AW76" s="29" t="s">
        <v>5</v>
      </c>
      <c r="AX76" s="29" t="s">
        <v>6</v>
      </c>
      <c r="AY76" s="29" t="s">
        <v>66</v>
      </c>
      <c r="AZ76" s="29" t="s">
        <v>22</v>
      </c>
      <c r="BA76" s="29" t="s">
        <v>8</v>
      </c>
      <c r="BB76" s="29" t="s">
        <v>10</v>
      </c>
      <c r="BC76" s="29" t="s">
        <v>10</v>
      </c>
      <c r="BD76" s="29" t="s">
        <v>10</v>
      </c>
      <c r="BE76" s="29" t="s">
        <v>11</v>
      </c>
      <c r="BF76" s="29" t="s">
        <v>11</v>
      </c>
      <c r="BG76" s="29" t="s">
        <v>10</v>
      </c>
      <c r="BH76" s="29" t="s">
        <v>23</v>
      </c>
      <c r="BI76" s="29" t="s">
        <v>10</v>
      </c>
      <c r="BJ76" s="29" t="s">
        <v>176</v>
      </c>
    </row>
    <row r="77" spans="1:62" x14ac:dyDescent="0.2">
      <c r="A77" s="29" t="str">
        <f t="shared" si="2"/>
        <v>3117386-P1</v>
      </c>
      <c r="B77" s="29">
        <v>3117386</v>
      </c>
      <c r="C77" s="29">
        <v>3117345</v>
      </c>
      <c r="D77" s="29" t="s">
        <v>186</v>
      </c>
      <c r="E77" s="29" t="s">
        <v>375</v>
      </c>
      <c r="F77" s="29" t="s">
        <v>593</v>
      </c>
      <c r="G77" s="29" t="s">
        <v>568</v>
      </c>
      <c r="H77" s="29" t="s">
        <v>440</v>
      </c>
      <c r="I77" s="29" t="s">
        <v>402</v>
      </c>
      <c r="J77" s="29" t="str">
        <f>VLOOKUP(C77,' RAW Demographics'!A:E,5,FALSE())</f>
        <v>3 minutes, 44 seconds</v>
      </c>
      <c r="K77" s="29">
        <v>26</v>
      </c>
      <c r="L77" s="29" t="s">
        <v>180</v>
      </c>
      <c r="M77" s="29" t="s">
        <v>177</v>
      </c>
      <c r="N77" s="29" t="s">
        <v>514</v>
      </c>
      <c r="O77" s="29">
        <v>4</v>
      </c>
      <c r="P77" s="29" t="s">
        <v>315</v>
      </c>
      <c r="Q77" s="29" t="s">
        <v>177</v>
      </c>
      <c r="R77" s="29">
        <v>4</v>
      </c>
      <c r="S77" s="29" t="s">
        <v>316</v>
      </c>
      <c r="T77" s="29" t="s">
        <v>177</v>
      </c>
      <c r="U77" s="29" t="s">
        <v>317</v>
      </c>
      <c r="V77" s="29" t="s">
        <v>594</v>
      </c>
      <c r="W77" s="29"/>
      <c r="X77" s="29" t="s">
        <v>2</v>
      </c>
      <c r="Y77" s="29" t="s">
        <v>3</v>
      </c>
      <c r="Z77" s="29" t="s">
        <v>3</v>
      </c>
      <c r="AA77" s="29" t="s">
        <v>3</v>
      </c>
      <c r="AB77" s="29" t="s">
        <v>3</v>
      </c>
      <c r="AC77" s="29" t="s">
        <v>1</v>
      </c>
      <c r="AD77" s="29" t="s">
        <v>1</v>
      </c>
      <c r="AE77" s="29" t="s">
        <v>3</v>
      </c>
      <c r="AF77" s="29" t="s">
        <v>3</v>
      </c>
      <c r="AG77" s="29" t="s">
        <v>514</v>
      </c>
      <c r="AH77" s="29" t="s">
        <v>514</v>
      </c>
      <c r="AI77" s="29" t="s">
        <v>514</v>
      </c>
      <c r="AJ77" s="29" t="s">
        <v>595</v>
      </c>
      <c r="AK77" s="29" t="s">
        <v>5</v>
      </c>
      <c r="AL77" s="29" t="s">
        <v>8</v>
      </c>
      <c r="AM77" s="29" t="s">
        <v>596</v>
      </c>
      <c r="AN77" s="29" t="s">
        <v>5</v>
      </c>
      <c r="AO77" s="29" t="s">
        <v>6</v>
      </c>
      <c r="AP77" s="29" t="s">
        <v>597</v>
      </c>
      <c r="AQ77" s="29" t="s">
        <v>5</v>
      </c>
      <c r="AR77" s="29" t="s">
        <v>8</v>
      </c>
      <c r="AS77" s="29" t="s">
        <v>436</v>
      </c>
      <c r="AT77" s="29" t="s">
        <v>5</v>
      </c>
      <c r="AU77" s="29" t="s">
        <v>8</v>
      </c>
      <c r="AV77" s="29" t="s">
        <v>362</v>
      </c>
      <c r="AW77" s="29" t="s">
        <v>5</v>
      </c>
      <c r="AX77" s="29" t="s">
        <v>8</v>
      </c>
      <c r="AY77" s="29" t="s">
        <v>358</v>
      </c>
      <c r="AZ77" s="29" t="s">
        <v>7</v>
      </c>
      <c r="BA77" s="29" t="s">
        <v>8</v>
      </c>
      <c r="BB77" s="29" t="s">
        <v>10</v>
      </c>
      <c r="BC77" s="29" t="s">
        <v>10</v>
      </c>
      <c r="BD77" s="29" t="s">
        <v>10</v>
      </c>
      <c r="BE77" s="29" t="s">
        <v>10</v>
      </c>
      <c r="BF77" s="29" t="s">
        <v>10</v>
      </c>
      <c r="BG77" s="29" t="s">
        <v>10</v>
      </c>
      <c r="BH77" s="29" t="s">
        <v>10</v>
      </c>
      <c r="BI77" s="29" t="s">
        <v>10</v>
      </c>
      <c r="BJ77" s="29" t="s">
        <v>176</v>
      </c>
    </row>
    <row r="78" spans="1:62" x14ac:dyDescent="0.2">
      <c r="A78" s="29" t="str">
        <f t="shared" si="2"/>
        <v>3117396-P1</v>
      </c>
      <c r="B78" s="29">
        <v>3117396</v>
      </c>
      <c r="C78" s="29">
        <v>3117297</v>
      </c>
      <c r="D78" s="29" t="s">
        <v>203</v>
      </c>
      <c r="E78" s="29" t="s">
        <v>371</v>
      </c>
      <c r="F78" s="29" t="s">
        <v>598</v>
      </c>
      <c r="G78" s="29" t="s">
        <v>568</v>
      </c>
      <c r="H78" s="29" t="s">
        <v>440</v>
      </c>
      <c r="I78" s="29" t="s">
        <v>402</v>
      </c>
      <c r="J78" s="29" t="str">
        <f>VLOOKUP(C78,' RAW Demographics'!A:E,5,FALSE())</f>
        <v>5 minutes, 53 seconds</v>
      </c>
      <c r="K78" s="29">
        <v>25</v>
      </c>
      <c r="L78" s="29" t="s">
        <v>178</v>
      </c>
      <c r="M78" s="29" t="s">
        <v>176</v>
      </c>
      <c r="N78" s="29" t="s">
        <v>179</v>
      </c>
      <c r="O78" s="29">
        <v>7</v>
      </c>
      <c r="P78" s="29" t="s">
        <v>205</v>
      </c>
      <c r="Q78" s="29" t="s">
        <v>177</v>
      </c>
      <c r="R78" s="29">
        <v>4</v>
      </c>
      <c r="S78" s="29" t="s">
        <v>206</v>
      </c>
      <c r="T78" s="29" t="s">
        <v>176</v>
      </c>
      <c r="U78" s="29"/>
      <c r="V78" s="29" t="s">
        <v>599</v>
      </c>
      <c r="W78" s="29"/>
      <c r="X78" s="29" t="s">
        <v>1</v>
      </c>
      <c r="Y78" s="29" t="s">
        <v>1</v>
      </c>
      <c r="Z78" s="29" t="s">
        <v>1</v>
      </c>
      <c r="AA78" s="29" t="s">
        <v>64</v>
      </c>
      <c r="AB78" s="29" t="s">
        <v>64</v>
      </c>
      <c r="AC78" s="29" t="s">
        <v>64</v>
      </c>
      <c r="AD78" s="29" t="s">
        <v>3</v>
      </c>
      <c r="AE78" s="29" t="s">
        <v>1</v>
      </c>
      <c r="AF78" s="29" t="s">
        <v>1</v>
      </c>
      <c r="AG78" s="29" t="s">
        <v>514</v>
      </c>
      <c r="AH78" s="29" t="s">
        <v>514</v>
      </c>
      <c r="AI78" s="29" t="s">
        <v>514</v>
      </c>
      <c r="AJ78" s="29" t="s">
        <v>600</v>
      </c>
      <c r="AK78" s="29" t="s">
        <v>5</v>
      </c>
      <c r="AL78" s="29" t="s">
        <v>8</v>
      </c>
      <c r="AM78" s="29" t="s">
        <v>414</v>
      </c>
      <c r="AN78" s="29" t="s">
        <v>5</v>
      </c>
      <c r="AO78" s="29" t="s">
        <v>8</v>
      </c>
      <c r="AP78" s="29" t="s">
        <v>601</v>
      </c>
      <c r="AQ78" s="29" t="s">
        <v>5</v>
      </c>
      <c r="AR78" s="29" t="s">
        <v>8</v>
      </c>
      <c r="AS78" s="29" t="s">
        <v>571</v>
      </c>
      <c r="AT78" s="29" t="s">
        <v>22</v>
      </c>
      <c r="AU78" s="29" t="s">
        <v>8</v>
      </c>
      <c r="AV78" s="29" t="s">
        <v>602</v>
      </c>
      <c r="AW78" s="29" t="s">
        <v>7</v>
      </c>
      <c r="AX78" s="29" t="s">
        <v>12</v>
      </c>
      <c r="AY78" s="29" t="s">
        <v>9</v>
      </c>
      <c r="AZ78" s="29" t="s">
        <v>7</v>
      </c>
      <c r="BA78" s="29" t="s">
        <v>8</v>
      </c>
      <c r="BB78" s="29" t="s">
        <v>14</v>
      </c>
      <c r="BC78" s="29" t="s">
        <v>11</v>
      </c>
      <c r="BD78" s="29" t="s">
        <v>11</v>
      </c>
      <c r="BE78" s="29" t="s">
        <v>11</v>
      </c>
      <c r="BF78" s="29" t="s">
        <v>14</v>
      </c>
      <c r="BG78" s="29" t="s">
        <v>10</v>
      </c>
      <c r="BH78" s="29" t="s">
        <v>10</v>
      </c>
      <c r="BI78" s="29" t="s">
        <v>11</v>
      </c>
      <c r="BJ78" s="29" t="s">
        <v>176</v>
      </c>
    </row>
    <row r="79" spans="1:62" x14ac:dyDescent="0.2">
      <c r="A79" s="29" t="str">
        <f t="shared" si="2"/>
        <v>3117399-P1</v>
      </c>
      <c r="B79" s="29">
        <v>3117399</v>
      </c>
      <c r="C79" s="29">
        <v>3117309</v>
      </c>
      <c r="D79" s="29" t="s">
        <v>203</v>
      </c>
      <c r="E79" s="29" t="s">
        <v>603</v>
      </c>
      <c r="F79" s="29" t="s">
        <v>604</v>
      </c>
      <c r="G79" s="29" t="s">
        <v>568</v>
      </c>
      <c r="H79" s="29" t="s">
        <v>440</v>
      </c>
      <c r="I79" s="29" t="s">
        <v>402</v>
      </c>
      <c r="J79" s="29" t="str">
        <f>VLOOKUP(C79,' RAW Demographics'!A:E,5,FALSE())</f>
        <v>6 minutes, 1 seconds</v>
      </c>
      <c r="K79" s="29">
        <v>22</v>
      </c>
      <c r="L79" s="29" t="s">
        <v>180</v>
      </c>
      <c r="M79" s="29" t="s">
        <v>176</v>
      </c>
      <c r="N79" s="29" t="s">
        <v>182</v>
      </c>
      <c r="O79" s="29">
        <v>4</v>
      </c>
      <c r="P79" s="29" t="s">
        <v>237</v>
      </c>
      <c r="Q79" s="29" t="s">
        <v>177</v>
      </c>
      <c r="R79" s="29">
        <v>1</v>
      </c>
      <c r="S79" s="29" t="s">
        <v>238</v>
      </c>
      <c r="T79" s="29" t="s">
        <v>176</v>
      </c>
      <c r="U79" s="29"/>
      <c r="V79" s="29" t="s">
        <v>160</v>
      </c>
      <c r="W79" s="29"/>
      <c r="X79" s="29" t="s">
        <v>64</v>
      </c>
      <c r="Y79" s="29" t="s">
        <v>1</v>
      </c>
      <c r="Z79" s="29" t="s">
        <v>64</v>
      </c>
      <c r="AA79" s="29" t="s">
        <v>1</v>
      </c>
      <c r="AB79" s="29" t="s">
        <v>64</v>
      </c>
      <c r="AC79" s="29" t="s">
        <v>1</v>
      </c>
      <c r="AD79" s="29" t="s">
        <v>1</v>
      </c>
      <c r="AE79" s="29" t="s">
        <v>1</v>
      </c>
      <c r="AF79" s="29" t="s">
        <v>1</v>
      </c>
      <c r="AG79" s="29" t="s">
        <v>514</v>
      </c>
      <c r="AH79" s="29" t="s">
        <v>514</v>
      </c>
      <c r="AI79" s="29" t="s">
        <v>514</v>
      </c>
      <c r="AJ79" s="29" t="s">
        <v>417</v>
      </c>
      <c r="AK79" s="29" t="s">
        <v>17</v>
      </c>
      <c r="AL79" s="29" t="s">
        <v>18</v>
      </c>
      <c r="AM79" s="29" t="s">
        <v>409</v>
      </c>
      <c r="AN79" s="29" t="s">
        <v>17</v>
      </c>
      <c r="AO79" s="29" t="s">
        <v>18</v>
      </c>
      <c r="AP79" s="29" t="s">
        <v>574</v>
      </c>
      <c r="AQ79" s="29" t="s">
        <v>17</v>
      </c>
      <c r="AR79" s="29" t="s">
        <v>18</v>
      </c>
      <c r="AS79" s="29" t="s">
        <v>575</v>
      </c>
      <c r="AT79" s="29" t="s">
        <v>17</v>
      </c>
      <c r="AU79" s="29" t="s">
        <v>18</v>
      </c>
      <c r="AV79" s="29" t="s">
        <v>66</v>
      </c>
      <c r="AW79" s="29" t="s">
        <v>22</v>
      </c>
      <c r="AX79" s="29" t="s">
        <v>12</v>
      </c>
      <c r="AY79" s="29" t="s">
        <v>66</v>
      </c>
      <c r="AZ79" s="29" t="s">
        <v>22</v>
      </c>
      <c r="BA79" s="29" t="s">
        <v>8</v>
      </c>
      <c r="BB79" s="29" t="s">
        <v>23</v>
      </c>
      <c r="BC79" s="29" t="s">
        <v>10</v>
      </c>
      <c r="BD79" s="29" t="s">
        <v>23</v>
      </c>
      <c r="BE79" s="29" t="s">
        <v>10</v>
      </c>
      <c r="BF79" s="29" t="s">
        <v>10</v>
      </c>
      <c r="BG79" s="29" t="s">
        <v>10</v>
      </c>
      <c r="BH79" s="29" t="s">
        <v>23</v>
      </c>
      <c r="BI79" s="29" t="s">
        <v>23</v>
      </c>
      <c r="BJ79" s="29" t="s">
        <v>176</v>
      </c>
    </row>
    <row r="80" spans="1:62" x14ac:dyDescent="0.2">
      <c r="A80" s="29" t="str">
        <f t="shared" si="2"/>
        <v>3117403-P1</v>
      </c>
      <c r="B80" s="29">
        <v>3117403</v>
      </c>
      <c r="C80" s="29">
        <v>3117325</v>
      </c>
      <c r="D80" s="29" t="s">
        <v>219</v>
      </c>
      <c r="E80" s="29" t="s">
        <v>605</v>
      </c>
      <c r="F80" s="29" t="s">
        <v>606</v>
      </c>
      <c r="G80" s="29" t="s">
        <v>568</v>
      </c>
      <c r="H80" s="29" t="s">
        <v>440</v>
      </c>
      <c r="I80" s="29" t="s">
        <v>402</v>
      </c>
      <c r="J80" s="29" t="str">
        <f>VLOOKUP(C80,' RAW Demographics'!A:E,5,FALSE())</f>
        <v>6 minutes, 37 seconds</v>
      </c>
      <c r="K80" s="29">
        <v>25</v>
      </c>
      <c r="L80" s="29" t="s">
        <v>180</v>
      </c>
      <c r="M80" s="29" t="s">
        <v>176</v>
      </c>
      <c r="N80" s="29" t="s">
        <v>188</v>
      </c>
      <c r="O80" s="29">
        <v>5</v>
      </c>
      <c r="P80" s="29" t="s">
        <v>272</v>
      </c>
      <c r="Q80" s="29" t="s">
        <v>177</v>
      </c>
      <c r="R80" s="29">
        <v>2</v>
      </c>
      <c r="S80" s="29" t="s">
        <v>273</v>
      </c>
      <c r="T80" s="29" t="s">
        <v>176</v>
      </c>
      <c r="U80" s="29"/>
      <c r="V80" s="29" t="s">
        <v>160</v>
      </c>
      <c r="W80" s="29"/>
      <c r="X80" s="29" t="s">
        <v>64</v>
      </c>
      <c r="Y80" s="29" t="s">
        <v>64</v>
      </c>
      <c r="Z80" s="29" t="s">
        <v>64</v>
      </c>
      <c r="AA80" s="29" t="s">
        <v>64</v>
      </c>
      <c r="AB80" s="29" t="s">
        <v>64</v>
      </c>
      <c r="AC80" s="29" t="s">
        <v>1</v>
      </c>
      <c r="AD80" s="29" t="s">
        <v>1</v>
      </c>
      <c r="AE80" s="29" t="s">
        <v>64</v>
      </c>
      <c r="AF80" s="29" t="s">
        <v>64</v>
      </c>
      <c r="AG80" s="29" t="s">
        <v>514</v>
      </c>
      <c r="AH80" s="29" t="s">
        <v>514</v>
      </c>
      <c r="AI80" s="29" t="s">
        <v>514</v>
      </c>
      <c r="AJ80" s="29" t="s">
        <v>417</v>
      </c>
      <c r="AK80" s="29" t="s">
        <v>17</v>
      </c>
      <c r="AL80" s="29" t="s">
        <v>18</v>
      </c>
      <c r="AM80" s="29" t="s">
        <v>409</v>
      </c>
      <c r="AN80" s="29" t="s">
        <v>17</v>
      </c>
      <c r="AO80" s="29" t="s">
        <v>18</v>
      </c>
      <c r="AP80" s="29" t="s">
        <v>585</v>
      </c>
      <c r="AQ80" s="29" t="s">
        <v>17</v>
      </c>
      <c r="AR80" s="29" t="s">
        <v>18</v>
      </c>
      <c r="AS80" s="29" t="s">
        <v>575</v>
      </c>
      <c r="AT80" s="29" t="s">
        <v>17</v>
      </c>
      <c r="AU80" s="29" t="s">
        <v>18</v>
      </c>
      <c r="AV80" s="29" t="s">
        <v>607</v>
      </c>
      <c r="AW80" s="29" t="s">
        <v>19</v>
      </c>
      <c r="AX80" s="29" t="s">
        <v>12</v>
      </c>
      <c r="AY80" s="29" t="s">
        <v>9</v>
      </c>
      <c r="AZ80" s="29" t="s">
        <v>7</v>
      </c>
      <c r="BA80" s="29" t="s">
        <v>8</v>
      </c>
      <c r="BB80" s="29" t="s">
        <v>23</v>
      </c>
      <c r="BC80" s="29" t="s">
        <v>10</v>
      </c>
      <c r="BD80" s="29" t="s">
        <v>23</v>
      </c>
      <c r="BE80" s="29" t="s">
        <v>11</v>
      </c>
      <c r="BF80" s="29" t="s">
        <v>14</v>
      </c>
      <c r="BG80" s="29" t="s">
        <v>10</v>
      </c>
      <c r="BH80" s="29" t="s">
        <v>23</v>
      </c>
      <c r="BI80" s="29" t="s">
        <v>23</v>
      </c>
      <c r="BJ80" s="29" t="s">
        <v>176</v>
      </c>
    </row>
    <row r="81" spans="1:62" x14ac:dyDescent="0.2">
      <c r="A81" s="29" t="str">
        <f t="shared" si="2"/>
        <v>3117404-P1</v>
      </c>
      <c r="B81" s="29">
        <v>3117404</v>
      </c>
      <c r="C81" s="29">
        <v>3117375</v>
      </c>
      <c r="D81" s="29" t="s">
        <v>219</v>
      </c>
      <c r="E81" s="29" t="s">
        <v>377</v>
      </c>
      <c r="F81" s="29" t="s">
        <v>608</v>
      </c>
      <c r="G81" s="29" t="s">
        <v>568</v>
      </c>
      <c r="H81" s="29" t="s">
        <v>440</v>
      </c>
      <c r="I81" s="29" t="s">
        <v>402</v>
      </c>
      <c r="J81" s="29" t="str">
        <f>VLOOKUP(C81,' RAW Demographics'!A:E,5,FALSE())</f>
        <v>1 minutes, 46 seconds</v>
      </c>
      <c r="K81" s="29">
        <v>21</v>
      </c>
      <c r="L81" s="29" t="s">
        <v>180</v>
      </c>
      <c r="M81" s="29" t="s">
        <v>176</v>
      </c>
      <c r="N81" s="29" t="s">
        <v>181</v>
      </c>
      <c r="O81" s="29">
        <v>5</v>
      </c>
      <c r="P81" s="29" t="s">
        <v>189</v>
      </c>
      <c r="Q81" s="29" t="s">
        <v>176</v>
      </c>
      <c r="R81" s="29"/>
      <c r="S81" s="29"/>
      <c r="T81" s="29" t="s">
        <v>176</v>
      </c>
      <c r="U81" s="29"/>
      <c r="V81" s="29" t="s">
        <v>160</v>
      </c>
      <c r="W81" s="29"/>
      <c r="X81" s="29" t="s">
        <v>1</v>
      </c>
      <c r="Y81" s="29" t="s">
        <v>1</v>
      </c>
      <c r="Z81" s="29" t="s">
        <v>1</v>
      </c>
      <c r="AA81" s="29" t="s">
        <v>1</v>
      </c>
      <c r="AB81" s="29" t="s">
        <v>1</v>
      </c>
      <c r="AC81" s="29" t="s">
        <v>1</v>
      </c>
      <c r="AD81" s="29" t="s">
        <v>3</v>
      </c>
      <c r="AE81" s="29" t="s">
        <v>1</v>
      </c>
      <c r="AF81" s="29" t="s">
        <v>64</v>
      </c>
      <c r="AG81" s="29" t="s">
        <v>514</v>
      </c>
      <c r="AH81" s="29" t="s">
        <v>514</v>
      </c>
      <c r="AI81" s="29" t="s">
        <v>514</v>
      </c>
      <c r="AJ81" s="29" t="s">
        <v>600</v>
      </c>
      <c r="AK81" s="29" t="s">
        <v>22</v>
      </c>
      <c r="AL81" s="29" t="s">
        <v>6</v>
      </c>
      <c r="AM81" s="29" t="s">
        <v>609</v>
      </c>
      <c r="AN81" s="29" t="s">
        <v>5</v>
      </c>
      <c r="AO81" s="29" t="s">
        <v>8</v>
      </c>
      <c r="AP81" s="29" t="s">
        <v>574</v>
      </c>
      <c r="AQ81" s="29" t="s">
        <v>22</v>
      </c>
      <c r="AR81" s="29" t="s">
        <v>6</v>
      </c>
      <c r="AS81" s="29" t="s">
        <v>575</v>
      </c>
      <c r="AT81" s="29" t="s">
        <v>22</v>
      </c>
      <c r="AU81" s="29" t="s">
        <v>6</v>
      </c>
      <c r="AV81" s="29" t="s">
        <v>610</v>
      </c>
      <c r="AW81" s="29" t="s">
        <v>5</v>
      </c>
      <c r="AX81" s="29" t="s">
        <v>8</v>
      </c>
      <c r="AY81" s="29" t="s">
        <v>74</v>
      </c>
      <c r="AZ81" s="29" t="s">
        <v>5</v>
      </c>
      <c r="BA81" s="29" t="s">
        <v>8</v>
      </c>
      <c r="BB81" s="29" t="s">
        <v>10</v>
      </c>
      <c r="BC81" s="29" t="s">
        <v>11</v>
      </c>
      <c r="BD81" s="29" t="s">
        <v>11</v>
      </c>
      <c r="BE81" s="29" t="s">
        <v>10</v>
      </c>
      <c r="BF81" s="29" t="s">
        <v>11</v>
      </c>
      <c r="BG81" s="29" t="s">
        <v>10</v>
      </c>
      <c r="BH81" s="29" t="s">
        <v>10</v>
      </c>
      <c r="BI81" s="29" t="s">
        <v>10</v>
      </c>
      <c r="BJ81" s="29" t="s">
        <v>176</v>
      </c>
    </row>
    <row r="82" spans="1:62" x14ac:dyDescent="0.2">
      <c r="A82" s="29" t="str">
        <f t="shared" si="2"/>
        <v>3117411-P1</v>
      </c>
      <c r="B82" s="29">
        <v>3117411</v>
      </c>
      <c r="C82" s="29">
        <v>3117308</v>
      </c>
      <c r="D82" s="29" t="s">
        <v>232</v>
      </c>
      <c r="E82" s="29" t="s">
        <v>377</v>
      </c>
      <c r="F82" s="29" t="s">
        <v>611</v>
      </c>
      <c r="G82" s="29" t="s">
        <v>568</v>
      </c>
      <c r="H82" s="29" t="s">
        <v>440</v>
      </c>
      <c r="I82" s="29" t="s">
        <v>402</v>
      </c>
      <c r="J82" s="29" t="str">
        <f>VLOOKUP(C82,' RAW Demographics'!A:E,5,FALSE())</f>
        <v>7 minutes, 47 seconds</v>
      </c>
      <c r="K82" s="29">
        <v>23</v>
      </c>
      <c r="L82" s="29" t="s">
        <v>178</v>
      </c>
      <c r="M82" s="29" t="s">
        <v>176</v>
      </c>
      <c r="N82" s="29" t="s">
        <v>179</v>
      </c>
      <c r="O82" s="29">
        <v>5</v>
      </c>
      <c r="P82" s="29" t="s">
        <v>234</v>
      </c>
      <c r="Q82" s="29" t="s">
        <v>177</v>
      </c>
      <c r="R82" s="29">
        <v>2</v>
      </c>
      <c r="S82" s="29" t="s">
        <v>235</v>
      </c>
      <c r="T82" s="29" t="s">
        <v>176</v>
      </c>
      <c r="U82" s="29"/>
      <c r="V82" s="29" t="s">
        <v>160</v>
      </c>
      <c r="W82" s="29"/>
      <c r="X82" s="29" t="s">
        <v>64</v>
      </c>
      <c r="Y82" s="29" t="s">
        <v>64</v>
      </c>
      <c r="Z82" s="29" t="s">
        <v>64</v>
      </c>
      <c r="AA82" s="29" t="s">
        <v>64</v>
      </c>
      <c r="AB82" s="29" t="s">
        <v>64</v>
      </c>
      <c r="AC82" s="29" t="s">
        <v>64</v>
      </c>
      <c r="AD82" s="29" t="s">
        <v>64</v>
      </c>
      <c r="AE82" s="29" t="s">
        <v>1</v>
      </c>
      <c r="AF82" s="29" t="s">
        <v>64</v>
      </c>
      <c r="AG82" s="29" t="s">
        <v>514</v>
      </c>
      <c r="AH82" s="29" t="s">
        <v>514</v>
      </c>
      <c r="AI82" s="29" t="s">
        <v>514</v>
      </c>
      <c r="AJ82" s="29" t="s">
        <v>417</v>
      </c>
      <c r="AK82" s="29" t="s">
        <v>22</v>
      </c>
      <c r="AL82" s="29" t="s">
        <v>6</v>
      </c>
      <c r="AM82" s="29" t="s">
        <v>409</v>
      </c>
      <c r="AN82" s="29" t="s">
        <v>22</v>
      </c>
      <c r="AO82" s="29" t="s">
        <v>6</v>
      </c>
      <c r="AP82" s="29" t="s">
        <v>574</v>
      </c>
      <c r="AQ82" s="29" t="s">
        <v>22</v>
      </c>
      <c r="AR82" s="29" t="s">
        <v>6</v>
      </c>
      <c r="AS82" s="29" t="s">
        <v>575</v>
      </c>
      <c r="AT82" s="29" t="s">
        <v>22</v>
      </c>
      <c r="AU82" s="29" t="s">
        <v>6</v>
      </c>
      <c r="AV82" s="29" t="s">
        <v>66</v>
      </c>
      <c r="AW82" s="29" t="s">
        <v>22</v>
      </c>
      <c r="AX82" s="29" t="s">
        <v>8</v>
      </c>
      <c r="AY82" s="29" t="s">
        <v>9</v>
      </c>
      <c r="AZ82" s="29" t="s">
        <v>5</v>
      </c>
      <c r="BA82" s="29" t="s">
        <v>8</v>
      </c>
      <c r="BB82" s="29" t="s">
        <v>10</v>
      </c>
      <c r="BC82" s="29" t="s">
        <v>11</v>
      </c>
      <c r="BD82" s="29" t="s">
        <v>10</v>
      </c>
      <c r="BE82" s="29" t="s">
        <v>10</v>
      </c>
      <c r="BF82" s="29" t="s">
        <v>10</v>
      </c>
      <c r="BG82" s="29" t="s">
        <v>10</v>
      </c>
      <c r="BH82" s="29" t="s">
        <v>10</v>
      </c>
      <c r="BI82" s="29" t="s">
        <v>10</v>
      </c>
      <c r="BJ82" s="29" t="s">
        <v>176</v>
      </c>
    </row>
    <row r="83" spans="1:62" x14ac:dyDescent="0.2">
      <c r="A83" s="29" t="str">
        <f t="shared" si="2"/>
        <v>3117347-P2</v>
      </c>
      <c r="B83" s="29">
        <v>3117347</v>
      </c>
      <c r="C83" s="29">
        <v>3117293</v>
      </c>
      <c r="D83" s="29" t="s">
        <v>193</v>
      </c>
      <c r="E83" s="29" t="s">
        <v>380</v>
      </c>
      <c r="F83" s="29" t="s">
        <v>567</v>
      </c>
      <c r="G83" s="29" t="s">
        <v>568</v>
      </c>
      <c r="H83" s="29" t="s">
        <v>440</v>
      </c>
      <c r="I83" s="29" t="s">
        <v>433</v>
      </c>
      <c r="J83" s="29" t="str">
        <f>VLOOKUP(C83,' RAW Demographics'!A:E,5,FALSE())</f>
        <v>2 minutes, 2 seconds</v>
      </c>
      <c r="K83" s="29">
        <v>23</v>
      </c>
      <c r="L83" s="29" t="s">
        <v>184</v>
      </c>
      <c r="M83" s="29" t="s">
        <v>176</v>
      </c>
      <c r="N83" s="29" t="s">
        <v>179</v>
      </c>
      <c r="O83" s="29">
        <v>4</v>
      </c>
      <c r="P83" s="29" t="s">
        <v>189</v>
      </c>
      <c r="Q83" s="29" t="s">
        <v>176</v>
      </c>
      <c r="R83" s="29"/>
      <c r="S83" s="29"/>
      <c r="T83" s="29" t="s">
        <v>176</v>
      </c>
      <c r="U83" s="29"/>
      <c r="V83" s="29" t="s">
        <v>160</v>
      </c>
      <c r="W83" s="29"/>
      <c r="X83" s="29" t="s">
        <v>64</v>
      </c>
      <c r="Y83" s="29" t="s">
        <v>3</v>
      </c>
      <c r="Z83" s="29" t="s">
        <v>1</v>
      </c>
      <c r="AA83" s="29" t="s">
        <v>3</v>
      </c>
      <c r="AB83" s="29" t="s">
        <v>64</v>
      </c>
      <c r="AC83" s="29" t="s">
        <v>1</v>
      </c>
      <c r="AD83" s="29" t="s">
        <v>1</v>
      </c>
      <c r="AE83" s="29" t="s">
        <v>2</v>
      </c>
      <c r="AF83" s="29" t="s">
        <v>1</v>
      </c>
      <c r="AG83" s="29" t="s">
        <v>514</v>
      </c>
      <c r="AH83" s="29" t="s">
        <v>514</v>
      </c>
      <c r="AI83" s="29" t="s">
        <v>514</v>
      </c>
      <c r="AJ83" s="29" t="s">
        <v>434</v>
      </c>
      <c r="AK83" s="29" t="s">
        <v>17</v>
      </c>
      <c r="AL83" s="29" t="s">
        <v>18</v>
      </c>
      <c r="AM83" s="29" t="s">
        <v>435</v>
      </c>
      <c r="AN83" s="29" t="s">
        <v>17</v>
      </c>
      <c r="AO83" s="29" t="s">
        <v>18</v>
      </c>
      <c r="AP83" s="29" t="s">
        <v>612</v>
      </c>
      <c r="AQ83" s="29" t="s">
        <v>17</v>
      </c>
      <c r="AR83" s="29" t="s">
        <v>18</v>
      </c>
      <c r="AS83" s="29" t="s">
        <v>436</v>
      </c>
      <c r="AT83" s="29" t="s">
        <v>17</v>
      </c>
      <c r="AU83" s="29" t="s">
        <v>18</v>
      </c>
      <c r="AV83" s="29"/>
      <c r="AW83" s="29" t="s">
        <v>17</v>
      </c>
      <c r="AX83" s="29" t="s">
        <v>18</v>
      </c>
      <c r="AY83" s="29" t="s">
        <v>4</v>
      </c>
      <c r="AZ83" s="29" t="s">
        <v>17</v>
      </c>
      <c r="BA83" s="29" t="s">
        <v>18</v>
      </c>
      <c r="BB83" s="29" t="s">
        <v>23</v>
      </c>
      <c r="BC83" s="29" t="s">
        <v>11</v>
      </c>
      <c r="BD83" s="29" t="s">
        <v>23</v>
      </c>
      <c r="BE83" s="29" t="s">
        <v>11</v>
      </c>
      <c r="BF83" s="29" t="s">
        <v>10</v>
      </c>
      <c r="BG83" s="29" t="s">
        <v>23</v>
      </c>
      <c r="BH83" s="29" t="s">
        <v>14</v>
      </c>
      <c r="BI83" s="29" t="s">
        <v>14</v>
      </c>
      <c r="BJ83" s="29" t="s">
        <v>23</v>
      </c>
    </row>
    <row r="84" spans="1:62" x14ac:dyDescent="0.2">
      <c r="A84" s="29" t="str">
        <f t="shared" si="2"/>
        <v>3117359-P2</v>
      </c>
      <c r="B84" s="29">
        <v>3117359</v>
      </c>
      <c r="C84" s="29">
        <v>3117323</v>
      </c>
      <c r="D84" s="29" t="s">
        <v>199</v>
      </c>
      <c r="E84" s="29" t="s">
        <v>572</v>
      </c>
      <c r="F84" s="29" t="s">
        <v>573</v>
      </c>
      <c r="G84" s="29" t="s">
        <v>568</v>
      </c>
      <c r="H84" s="29" t="s">
        <v>440</v>
      </c>
      <c r="I84" s="29" t="s">
        <v>433</v>
      </c>
      <c r="J84" s="29" t="str">
        <f>VLOOKUP(C84,' RAW Demographics'!A:E,5,FALSE())</f>
        <v>3 minutes, 23 seconds</v>
      </c>
      <c r="K84" s="29">
        <v>22</v>
      </c>
      <c r="L84" s="29" t="s">
        <v>178</v>
      </c>
      <c r="M84" s="29" t="s">
        <v>176</v>
      </c>
      <c r="N84" s="29" t="s">
        <v>188</v>
      </c>
      <c r="O84" s="29">
        <v>5</v>
      </c>
      <c r="P84" s="29" t="s">
        <v>267</v>
      </c>
      <c r="Q84" s="29" t="s">
        <v>177</v>
      </c>
      <c r="R84" s="29">
        <v>1</v>
      </c>
      <c r="S84" s="29" t="s">
        <v>268</v>
      </c>
      <c r="T84" s="29" t="s">
        <v>176</v>
      </c>
      <c r="U84" s="29"/>
      <c r="V84" s="29" t="s">
        <v>160</v>
      </c>
      <c r="W84" s="29"/>
      <c r="X84" s="29" t="s">
        <v>64</v>
      </c>
      <c r="Y84" s="29" t="s">
        <v>64</v>
      </c>
      <c r="Z84" s="29" t="s">
        <v>64</v>
      </c>
      <c r="AA84" s="29" t="s">
        <v>64</v>
      </c>
      <c r="AB84" s="29" t="s">
        <v>64</v>
      </c>
      <c r="AC84" s="29" t="s">
        <v>64</v>
      </c>
      <c r="AD84" s="29" t="s">
        <v>64</v>
      </c>
      <c r="AE84" s="29" t="s">
        <v>1</v>
      </c>
      <c r="AF84" s="29" t="s">
        <v>1</v>
      </c>
      <c r="AG84" s="29" t="s">
        <v>514</v>
      </c>
      <c r="AH84" s="29" t="s">
        <v>514</v>
      </c>
      <c r="AI84" s="29" t="s">
        <v>514</v>
      </c>
      <c r="AJ84" s="29" t="s">
        <v>434</v>
      </c>
      <c r="AK84" s="29" t="s">
        <v>22</v>
      </c>
      <c r="AL84" s="29" t="s">
        <v>6</v>
      </c>
      <c r="AM84" s="29" t="s">
        <v>435</v>
      </c>
      <c r="AN84" s="29" t="s">
        <v>5</v>
      </c>
      <c r="AO84" s="29" t="s">
        <v>8</v>
      </c>
      <c r="AP84" s="29" t="s">
        <v>613</v>
      </c>
      <c r="AQ84" s="29" t="s">
        <v>5</v>
      </c>
      <c r="AR84" s="29" t="s">
        <v>12</v>
      </c>
      <c r="AS84" s="29" t="s">
        <v>436</v>
      </c>
      <c r="AT84" s="29" t="s">
        <v>22</v>
      </c>
      <c r="AU84" s="29" t="s">
        <v>6</v>
      </c>
      <c r="AV84" s="29" t="s">
        <v>13</v>
      </c>
      <c r="AW84" s="29" t="s">
        <v>5</v>
      </c>
      <c r="AX84" s="29" t="s">
        <v>8</v>
      </c>
      <c r="AY84" s="29" t="s">
        <v>4</v>
      </c>
      <c r="AZ84" s="29" t="s">
        <v>22</v>
      </c>
      <c r="BA84" s="29" t="s">
        <v>6</v>
      </c>
      <c r="BB84" s="29" t="s">
        <v>23</v>
      </c>
      <c r="BC84" s="29" t="s">
        <v>10</v>
      </c>
      <c r="BD84" s="29" t="s">
        <v>10</v>
      </c>
      <c r="BE84" s="29" t="s">
        <v>11</v>
      </c>
      <c r="BF84" s="29" t="s">
        <v>10</v>
      </c>
      <c r="BG84" s="29" t="s">
        <v>10</v>
      </c>
      <c r="BH84" s="29" t="s">
        <v>10</v>
      </c>
      <c r="BI84" s="29" t="s">
        <v>10</v>
      </c>
      <c r="BJ84" s="29" t="s">
        <v>10</v>
      </c>
    </row>
    <row r="85" spans="1:62" x14ac:dyDescent="0.2">
      <c r="A85" s="29" t="str">
        <f t="shared" si="2"/>
        <v>3117363-P2</v>
      </c>
      <c r="B85" s="29">
        <v>3117363</v>
      </c>
      <c r="C85" s="29">
        <v>3117307</v>
      </c>
      <c r="D85" s="29" t="s">
        <v>228</v>
      </c>
      <c r="E85" s="29" t="s">
        <v>367</v>
      </c>
      <c r="F85" s="29" t="s">
        <v>576</v>
      </c>
      <c r="G85" s="29" t="s">
        <v>568</v>
      </c>
      <c r="H85" s="29" t="s">
        <v>440</v>
      </c>
      <c r="I85" s="29" t="s">
        <v>433</v>
      </c>
      <c r="J85" s="29" t="str">
        <f>VLOOKUP(C85,' RAW Demographics'!A:E,5,FALSE())</f>
        <v>3 minutes, 55 seconds</v>
      </c>
      <c r="K85" s="29">
        <v>23</v>
      </c>
      <c r="L85" s="29" t="s">
        <v>180</v>
      </c>
      <c r="M85" s="29" t="s">
        <v>176</v>
      </c>
      <c r="N85" s="29" t="s">
        <v>179</v>
      </c>
      <c r="O85" s="29">
        <v>4</v>
      </c>
      <c r="P85" s="29" t="s">
        <v>230</v>
      </c>
      <c r="Q85" s="29" t="s">
        <v>177</v>
      </c>
      <c r="R85" s="29">
        <v>1</v>
      </c>
      <c r="S85" s="29" t="s">
        <v>231</v>
      </c>
      <c r="T85" s="29" t="s">
        <v>176</v>
      </c>
      <c r="U85" s="29"/>
      <c r="V85" s="29" t="s">
        <v>160</v>
      </c>
      <c r="W85" s="29"/>
      <c r="X85" s="29" t="s">
        <v>64</v>
      </c>
      <c r="Y85" s="29" t="s">
        <v>64</v>
      </c>
      <c r="Z85" s="29" t="s">
        <v>64</v>
      </c>
      <c r="AA85" s="29" t="s">
        <v>64</v>
      </c>
      <c r="AB85" s="29" t="s">
        <v>64</v>
      </c>
      <c r="AC85" s="29" t="s">
        <v>64</v>
      </c>
      <c r="AD85" s="29" t="s">
        <v>64</v>
      </c>
      <c r="AE85" s="29" t="s">
        <v>64</v>
      </c>
      <c r="AF85" s="29" t="s">
        <v>64</v>
      </c>
      <c r="AG85" s="29" t="s">
        <v>514</v>
      </c>
      <c r="AH85" s="29" t="s">
        <v>514</v>
      </c>
      <c r="AI85" s="29" t="s">
        <v>514</v>
      </c>
      <c r="AJ85" s="29" t="s">
        <v>434</v>
      </c>
      <c r="AK85" s="29" t="s">
        <v>17</v>
      </c>
      <c r="AL85" s="29" t="s">
        <v>18</v>
      </c>
      <c r="AM85" s="29" t="s">
        <v>435</v>
      </c>
      <c r="AN85" s="29" t="s">
        <v>17</v>
      </c>
      <c r="AO85" s="29" t="s">
        <v>18</v>
      </c>
      <c r="AP85" s="29" t="s">
        <v>613</v>
      </c>
      <c r="AQ85" s="29" t="s">
        <v>22</v>
      </c>
      <c r="AR85" s="29" t="s">
        <v>18</v>
      </c>
      <c r="AS85" s="29" t="s">
        <v>436</v>
      </c>
      <c r="AT85" s="29" t="s">
        <v>22</v>
      </c>
      <c r="AU85" s="29" t="s">
        <v>18</v>
      </c>
      <c r="AV85" s="29" t="s">
        <v>4</v>
      </c>
      <c r="AW85" s="29" t="s">
        <v>22</v>
      </c>
      <c r="AX85" s="29" t="s">
        <v>6</v>
      </c>
      <c r="AY85" s="29" t="s">
        <v>4</v>
      </c>
      <c r="AZ85" s="29" t="s">
        <v>22</v>
      </c>
      <c r="BA85" s="29" t="s">
        <v>6</v>
      </c>
      <c r="BB85" s="29" t="s">
        <v>23</v>
      </c>
      <c r="BC85" s="29" t="s">
        <v>23</v>
      </c>
      <c r="BD85" s="29" t="s">
        <v>23</v>
      </c>
      <c r="BE85" s="29" t="s">
        <v>10</v>
      </c>
      <c r="BF85" s="29" t="s">
        <v>10</v>
      </c>
      <c r="BG85" s="29" t="s">
        <v>23</v>
      </c>
      <c r="BH85" s="29" t="s">
        <v>16</v>
      </c>
      <c r="BI85" s="29" t="s">
        <v>23</v>
      </c>
      <c r="BJ85" s="29" t="s">
        <v>23</v>
      </c>
    </row>
    <row r="86" spans="1:62" x14ac:dyDescent="0.2">
      <c r="A86" s="29" t="str">
        <f t="shared" si="2"/>
        <v>3117365-P2</v>
      </c>
      <c r="B86" s="29">
        <v>3117365</v>
      </c>
      <c r="C86" s="29">
        <v>3117311</v>
      </c>
      <c r="D86" s="29" t="s">
        <v>228</v>
      </c>
      <c r="E86" s="29" t="s">
        <v>365</v>
      </c>
      <c r="F86" s="29" t="s">
        <v>577</v>
      </c>
      <c r="G86" s="29" t="s">
        <v>568</v>
      </c>
      <c r="H86" s="29" t="s">
        <v>440</v>
      </c>
      <c r="I86" s="29" t="s">
        <v>433</v>
      </c>
      <c r="J86" s="29" t="str">
        <f>VLOOKUP(C86,' RAW Demographics'!A:E,5,FALSE())</f>
        <v>4 minutes, 21 seconds</v>
      </c>
      <c r="K86" s="29" t="s">
        <v>514</v>
      </c>
      <c r="L86" s="29" t="s">
        <v>180</v>
      </c>
      <c r="M86" s="29" t="s">
        <v>176</v>
      </c>
      <c r="N86" s="29" t="s">
        <v>179</v>
      </c>
      <c r="O86" s="29">
        <v>5</v>
      </c>
      <c r="P86" s="29" t="s">
        <v>240</v>
      </c>
      <c r="Q86" s="29" t="s">
        <v>177</v>
      </c>
      <c r="R86" s="29">
        <v>3</v>
      </c>
      <c r="S86" s="29" t="s">
        <v>578</v>
      </c>
      <c r="T86" s="29" t="s">
        <v>176</v>
      </c>
      <c r="U86" s="29"/>
      <c r="V86" s="29" t="s">
        <v>160</v>
      </c>
      <c r="W86" s="29"/>
      <c r="X86" s="29" t="s">
        <v>64</v>
      </c>
      <c r="Y86" s="29" t="s">
        <v>1</v>
      </c>
      <c r="Z86" s="29" t="s">
        <v>1</v>
      </c>
      <c r="AA86" s="29" t="s">
        <v>1</v>
      </c>
      <c r="AB86" s="29" t="s">
        <v>1</v>
      </c>
      <c r="AC86" s="29" t="s">
        <v>3</v>
      </c>
      <c r="AD86" s="29" t="s">
        <v>3</v>
      </c>
      <c r="AE86" s="29" t="s">
        <v>1</v>
      </c>
      <c r="AF86" s="29" t="s">
        <v>1</v>
      </c>
      <c r="AG86" s="29" t="s">
        <v>514</v>
      </c>
      <c r="AH86" s="29" t="s">
        <v>514</v>
      </c>
      <c r="AI86" s="29" t="s">
        <v>514</v>
      </c>
      <c r="AJ86" s="29" t="s">
        <v>434</v>
      </c>
      <c r="AK86" s="29" t="s">
        <v>17</v>
      </c>
      <c r="AL86" s="29" t="s">
        <v>18</v>
      </c>
      <c r="AM86" s="29" t="s">
        <v>435</v>
      </c>
      <c r="AN86" s="29" t="s">
        <v>17</v>
      </c>
      <c r="AO86" s="29" t="s">
        <v>18</v>
      </c>
      <c r="AP86" s="29" t="s">
        <v>614</v>
      </c>
      <c r="AQ86" s="29" t="s">
        <v>17</v>
      </c>
      <c r="AR86" s="29" t="s">
        <v>18</v>
      </c>
      <c r="AS86" s="29" t="s">
        <v>615</v>
      </c>
      <c r="AT86" s="29" t="s">
        <v>17</v>
      </c>
      <c r="AU86" s="29" t="s">
        <v>18</v>
      </c>
      <c r="AV86" s="29" t="s">
        <v>13</v>
      </c>
      <c r="AW86" s="29" t="s">
        <v>17</v>
      </c>
      <c r="AX86" s="29" t="s">
        <v>18</v>
      </c>
      <c r="AY86" s="29"/>
      <c r="AZ86" s="29" t="s">
        <v>17</v>
      </c>
      <c r="BA86" s="29" t="s">
        <v>18</v>
      </c>
      <c r="BB86" s="29" t="s">
        <v>23</v>
      </c>
      <c r="BC86" s="29" t="s">
        <v>10</v>
      </c>
      <c r="BD86" s="29" t="s">
        <v>23</v>
      </c>
      <c r="BE86" s="29" t="s">
        <v>23</v>
      </c>
      <c r="BF86" s="29" t="s">
        <v>23</v>
      </c>
      <c r="BG86" s="29" t="s">
        <v>23</v>
      </c>
      <c r="BH86" s="29" t="s">
        <v>23</v>
      </c>
      <c r="BI86" s="29" t="s">
        <v>23</v>
      </c>
      <c r="BJ86" s="29" t="s">
        <v>23</v>
      </c>
    </row>
    <row r="87" spans="1:62" x14ac:dyDescent="0.2">
      <c r="A87" s="29" t="str">
        <f t="shared" si="2"/>
        <v>3117366-P2</v>
      </c>
      <c r="B87" s="29">
        <v>3117366</v>
      </c>
      <c r="C87" s="29">
        <v>3117319</v>
      </c>
      <c r="D87" s="29" t="s">
        <v>228</v>
      </c>
      <c r="E87" s="29" t="s">
        <v>552</v>
      </c>
      <c r="F87" s="29" t="s">
        <v>582</v>
      </c>
      <c r="G87" s="29" t="s">
        <v>568</v>
      </c>
      <c r="H87" s="29" t="s">
        <v>440</v>
      </c>
      <c r="I87" s="29" t="s">
        <v>433</v>
      </c>
      <c r="J87" s="29" t="str">
        <f>VLOOKUP(C87,' RAW Demographics'!A:E,5,FALSE())</f>
        <v>4 minutes, 21 seconds</v>
      </c>
      <c r="K87" s="29">
        <v>25</v>
      </c>
      <c r="L87" s="29" t="s">
        <v>180</v>
      </c>
      <c r="M87" s="29" t="s">
        <v>176</v>
      </c>
      <c r="N87" s="29" t="s">
        <v>179</v>
      </c>
      <c r="O87" s="29">
        <v>7</v>
      </c>
      <c r="P87" s="29" t="s">
        <v>259</v>
      </c>
      <c r="Q87" s="29" t="s">
        <v>176</v>
      </c>
      <c r="R87" s="29"/>
      <c r="S87" s="29"/>
      <c r="T87" s="29" t="s">
        <v>176</v>
      </c>
      <c r="U87" s="29"/>
      <c r="V87" s="29" t="s">
        <v>160</v>
      </c>
      <c r="W87" s="29"/>
      <c r="X87" s="29" t="s">
        <v>64</v>
      </c>
      <c r="Y87" s="29" t="s">
        <v>1</v>
      </c>
      <c r="Z87" s="29" t="s">
        <v>3</v>
      </c>
      <c r="AA87" s="29" t="s">
        <v>1</v>
      </c>
      <c r="AB87" s="29" t="s">
        <v>1</v>
      </c>
      <c r="AC87" s="29" t="s">
        <v>1</v>
      </c>
      <c r="AD87" s="29" t="s">
        <v>1</v>
      </c>
      <c r="AE87" s="29" t="s">
        <v>64</v>
      </c>
      <c r="AF87" s="29" t="s">
        <v>64</v>
      </c>
      <c r="AG87" s="29" t="s">
        <v>514</v>
      </c>
      <c r="AH87" s="29" t="s">
        <v>514</v>
      </c>
      <c r="AI87" s="29" t="s">
        <v>514</v>
      </c>
      <c r="AJ87" s="29" t="s">
        <v>434</v>
      </c>
      <c r="AK87" s="29" t="s">
        <v>17</v>
      </c>
      <c r="AL87" s="29" t="s">
        <v>18</v>
      </c>
      <c r="AM87" s="29" t="s">
        <v>435</v>
      </c>
      <c r="AN87" s="29" t="s">
        <v>17</v>
      </c>
      <c r="AO87" s="29" t="s">
        <v>18</v>
      </c>
      <c r="AP87" s="29" t="s">
        <v>613</v>
      </c>
      <c r="AQ87" s="29" t="s">
        <v>17</v>
      </c>
      <c r="AR87" s="29" t="s">
        <v>8</v>
      </c>
      <c r="AS87" s="29" t="s">
        <v>436</v>
      </c>
      <c r="AT87" s="29" t="s">
        <v>17</v>
      </c>
      <c r="AU87" s="29" t="s">
        <v>18</v>
      </c>
      <c r="AV87" s="29" t="s">
        <v>4</v>
      </c>
      <c r="AW87" s="29" t="s">
        <v>17</v>
      </c>
      <c r="AX87" s="29" t="s">
        <v>18</v>
      </c>
      <c r="AY87" s="29" t="s">
        <v>4</v>
      </c>
      <c r="AZ87" s="29" t="s">
        <v>17</v>
      </c>
      <c r="BA87" s="29" t="s">
        <v>18</v>
      </c>
      <c r="BB87" s="29" t="s">
        <v>23</v>
      </c>
      <c r="BC87" s="29" t="s">
        <v>14</v>
      </c>
      <c r="BD87" s="29" t="s">
        <v>23</v>
      </c>
      <c r="BE87" s="29" t="s">
        <v>23</v>
      </c>
      <c r="BF87" s="29" t="s">
        <v>10</v>
      </c>
      <c r="BG87" s="29" t="s">
        <v>23</v>
      </c>
      <c r="BH87" s="29" t="s">
        <v>23</v>
      </c>
      <c r="BI87" s="29" t="s">
        <v>14</v>
      </c>
      <c r="BJ87" s="29" t="s">
        <v>23</v>
      </c>
    </row>
    <row r="88" spans="1:62" x14ac:dyDescent="0.2">
      <c r="A88" s="29" t="str">
        <f t="shared" si="2"/>
        <v>3117370-P2</v>
      </c>
      <c r="B88" s="29">
        <v>3117370</v>
      </c>
      <c r="C88" s="29">
        <v>3117314</v>
      </c>
      <c r="D88" s="29" t="s">
        <v>228</v>
      </c>
      <c r="E88" s="29" t="s">
        <v>583</v>
      </c>
      <c r="F88" s="29" t="s">
        <v>584</v>
      </c>
      <c r="G88" s="29" t="s">
        <v>568</v>
      </c>
      <c r="H88" s="29" t="s">
        <v>440</v>
      </c>
      <c r="I88" s="29" t="s">
        <v>433</v>
      </c>
      <c r="J88" s="29" t="str">
        <f>VLOOKUP(C88,' RAW Demographics'!A:E,5,FALSE())</f>
        <v>4 minutes, 33 seconds</v>
      </c>
      <c r="K88" s="29">
        <v>21</v>
      </c>
      <c r="L88" s="29" t="s">
        <v>180</v>
      </c>
      <c r="M88" s="29" t="s">
        <v>176</v>
      </c>
      <c r="N88" s="29" t="s">
        <v>188</v>
      </c>
      <c r="O88" s="29">
        <v>3</v>
      </c>
      <c r="P88" s="29" t="s">
        <v>189</v>
      </c>
      <c r="Q88" s="29" t="s">
        <v>176</v>
      </c>
      <c r="R88" s="29"/>
      <c r="S88" s="29"/>
      <c r="T88" s="29" t="s">
        <v>176</v>
      </c>
      <c r="U88" s="29"/>
      <c r="V88" s="29" t="s">
        <v>160</v>
      </c>
      <c r="W88" s="29"/>
      <c r="X88" s="29" t="s">
        <v>64</v>
      </c>
      <c r="Y88" s="29" t="s">
        <v>64</v>
      </c>
      <c r="Z88" s="29" t="s">
        <v>64</v>
      </c>
      <c r="AA88" s="29" t="s">
        <v>64</v>
      </c>
      <c r="AB88" s="29" t="s">
        <v>64</v>
      </c>
      <c r="AC88" s="29" t="s">
        <v>64</v>
      </c>
      <c r="AD88" s="29" t="s">
        <v>64</v>
      </c>
      <c r="AE88" s="29" t="s">
        <v>64</v>
      </c>
      <c r="AF88" s="29" t="s">
        <v>64</v>
      </c>
      <c r="AG88" s="29" t="s">
        <v>514</v>
      </c>
      <c r="AH88" s="29" t="s">
        <v>514</v>
      </c>
      <c r="AI88" s="29" t="s">
        <v>514</v>
      </c>
      <c r="AJ88" s="29" t="s">
        <v>616</v>
      </c>
      <c r="AK88" s="29" t="s">
        <v>17</v>
      </c>
      <c r="AL88" s="29" t="s">
        <v>6</v>
      </c>
      <c r="AM88" s="29" t="s">
        <v>435</v>
      </c>
      <c r="AN88" s="29" t="s">
        <v>17</v>
      </c>
      <c r="AO88" s="29" t="s">
        <v>18</v>
      </c>
      <c r="AP88" s="29" t="s">
        <v>613</v>
      </c>
      <c r="AQ88" s="29" t="s">
        <v>17</v>
      </c>
      <c r="AR88" s="29" t="s">
        <v>12</v>
      </c>
      <c r="AS88" s="29" t="s">
        <v>436</v>
      </c>
      <c r="AT88" s="29" t="s">
        <v>17</v>
      </c>
      <c r="AU88" s="29" t="s">
        <v>18</v>
      </c>
      <c r="AV88" s="29" t="s">
        <v>13</v>
      </c>
      <c r="AW88" s="29" t="s">
        <v>22</v>
      </c>
      <c r="AX88" s="29" t="s">
        <v>12</v>
      </c>
      <c r="AY88" s="29" t="s">
        <v>4</v>
      </c>
      <c r="AZ88" s="29" t="s">
        <v>22</v>
      </c>
      <c r="BA88" s="29" t="s">
        <v>6</v>
      </c>
      <c r="BB88" s="29" t="s">
        <v>23</v>
      </c>
      <c r="BC88" s="29" t="s">
        <v>23</v>
      </c>
      <c r="BD88" s="29" t="s">
        <v>23</v>
      </c>
      <c r="BE88" s="29" t="s">
        <v>23</v>
      </c>
      <c r="BF88" s="29" t="s">
        <v>23</v>
      </c>
      <c r="BG88" s="29" t="s">
        <v>10</v>
      </c>
      <c r="BH88" s="29" t="s">
        <v>23</v>
      </c>
      <c r="BI88" s="29" t="s">
        <v>23</v>
      </c>
      <c r="BJ88" s="29" t="s">
        <v>23</v>
      </c>
    </row>
    <row r="89" spans="1:62" x14ac:dyDescent="0.2">
      <c r="A89" s="29" t="str">
        <f t="shared" si="2"/>
        <v>3117372-P2</v>
      </c>
      <c r="B89" s="29">
        <v>3117372</v>
      </c>
      <c r="C89" s="29">
        <v>3117337</v>
      </c>
      <c r="D89" s="29" t="s">
        <v>186</v>
      </c>
      <c r="E89" s="29" t="s">
        <v>586</v>
      </c>
      <c r="F89" s="29" t="s">
        <v>587</v>
      </c>
      <c r="G89" s="29" t="s">
        <v>568</v>
      </c>
      <c r="H89" s="29" t="s">
        <v>440</v>
      </c>
      <c r="I89" s="29" t="s">
        <v>433</v>
      </c>
      <c r="J89" s="29" t="str">
        <f>VLOOKUP(C89,' RAW Demographics'!A:E,5,FALSE())</f>
        <v>4 minutes, 3 seconds</v>
      </c>
      <c r="K89" s="29">
        <v>22</v>
      </c>
      <c r="L89" s="29" t="s">
        <v>180</v>
      </c>
      <c r="M89" s="29" t="s">
        <v>176</v>
      </c>
      <c r="N89" s="29" t="s">
        <v>179</v>
      </c>
      <c r="O89" s="29">
        <v>4</v>
      </c>
      <c r="P89" s="29" t="s">
        <v>301</v>
      </c>
      <c r="Q89" s="29" t="s">
        <v>176</v>
      </c>
      <c r="R89" s="29"/>
      <c r="S89" s="29"/>
      <c r="T89" s="29" t="s">
        <v>176</v>
      </c>
      <c r="U89" s="29"/>
      <c r="V89" s="29" t="s">
        <v>160</v>
      </c>
      <c r="W89" s="29"/>
      <c r="X89" s="29" t="s">
        <v>64</v>
      </c>
      <c r="Y89" s="29" t="s">
        <v>64</v>
      </c>
      <c r="Z89" s="29" t="s">
        <v>64</v>
      </c>
      <c r="AA89" s="29" t="s">
        <v>64</v>
      </c>
      <c r="AB89" s="29" t="s">
        <v>64</v>
      </c>
      <c r="AC89" s="29" t="s">
        <v>64</v>
      </c>
      <c r="AD89" s="29" t="s">
        <v>1</v>
      </c>
      <c r="AE89" s="29" t="s">
        <v>1</v>
      </c>
      <c r="AF89" s="29" t="s">
        <v>64</v>
      </c>
      <c r="AG89" s="29" t="s">
        <v>514</v>
      </c>
      <c r="AH89" s="29" t="s">
        <v>514</v>
      </c>
      <c r="AI89" s="29" t="s">
        <v>514</v>
      </c>
      <c r="AJ89" s="29" t="s">
        <v>35</v>
      </c>
      <c r="AK89" s="29" t="s">
        <v>5</v>
      </c>
      <c r="AL89" s="29" t="s">
        <v>6</v>
      </c>
      <c r="AM89" s="29" t="s">
        <v>435</v>
      </c>
      <c r="AN89" s="29" t="s">
        <v>5</v>
      </c>
      <c r="AO89" s="29" t="s">
        <v>6</v>
      </c>
      <c r="AP89" s="29" t="s">
        <v>613</v>
      </c>
      <c r="AQ89" s="29" t="s">
        <v>5</v>
      </c>
      <c r="AR89" s="29" t="s">
        <v>6</v>
      </c>
      <c r="AS89" s="29"/>
      <c r="AT89" s="29"/>
      <c r="AU89" s="29"/>
      <c r="AV89" s="29" t="s">
        <v>436</v>
      </c>
      <c r="AW89" s="29" t="s">
        <v>22</v>
      </c>
      <c r="AX89" s="29" t="s">
        <v>6</v>
      </c>
      <c r="AY89" s="29" t="s">
        <v>4</v>
      </c>
      <c r="AZ89" s="29" t="s">
        <v>5</v>
      </c>
      <c r="BA89" s="29" t="s">
        <v>6</v>
      </c>
      <c r="BB89" s="29" t="s">
        <v>11</v>
      </c>
      <c r="BC89" s="29" t="s">
        <v>14</v>
      </c>
      <c r="BD89" s="29" t="s">
        <v>14</v>
      </c>
      <c r="BE89" s="29" t="s">
        <v>11</v>
      </c>
      <c r="BF89" s="29" t="s">
        <v>11</v>
      </c>
      <c r="BG89" s="29" t="s">
        <v>14</v>
      </c>
      <c r="BH89" s="29" t="s">
        <v>10</v>
      </c>
      <c r="BI89" s="29" t="s">
        <v>10</v>
      </c>
      <c r="BJ89" s="29" t="s">
        <v>23</v>
      </c>
    </row>
    <row r="90" spans="1:62" x14ac:dyDescent="0.2">
      <c r="A90" s="29" t="str">
        <f t="shared" si="2"/>
        <v>3117381-P2</v>
      </c>
      <c r="B90" s="29">
        <v>3117381</v>
      </c>
      <c r="C90" s="29">
        <v>3117306</v>
      </c>
      <c r="D90" s="29" t="s">
        <v>186</v>
      </c>
      <c r="E90" s="29" t="s">
        <v>572</v>
      </c>
      <c r="F90" s="29" t="s">
        <v>590</v>
      </c>
      <c r="G90" s="29" t="s">
        <v>568</v>
      </c>
      <c r="H90" s="29" t="s">
        <v>440</v>
      </c>
      <c r="I90" s="29" t="s">
        <v>433</v>
      </c>
      <c r="J90" s="29" t="str">
        <f>VLOOKUP(C90,' RAW Demographics'!A:E,5,FALSE())</f>
        <v>4 minutes, 57 seconds</v>
      </c>
      <c r="K90" s="29">
        <v>22</v>
      </c>
      <c r="L90" s="29" t="s">
        <v>178</v>
      </c>
      <c r="M90" s="29" t="s">
        <v>176</v>
      </c>
      <c r="N90" s="29" t="s">
        <v>181</v>
      </c>
      <c r="O90" s="29">
        <v>3</v>
      </c>
      <c r="P90" s="29" t="s">
        <v>226</v>
      </c>
      <c r="Q90" s="29" t="s">
        <v>177</v>
      </c>
      <c r="R90" s="29">
        <v>2</v>
      </c>
      <c r="S90" s="29" t="s">
        <v>227</v>
      </c>
      <c r="T90" s="29" t="s">
        <v>176</v>
      </c>
      <c r="U90" s="29"/>
      <c r="V90" s="29" t="s">
        <v>156</v>
      </c>
      <c r="W90" s="29"/>
      <c r="X90" s="29" t="s">
        <v>64</v>
      </c>
      <c r="Y90" s="29" t="s">
        <v>1</v>
      </c>
      <c r="Z90" s="29" t="s">
        <v>3</v>
      </c>
      <c r="AA90" s="29" t="s">
        <v>1</v>
      </c>
      <c r="AB90" s="29" t="s">
        <v>1</v>
      </c>
      <c r="AC90" s="29" t="s">
        <v>3</v>
      </c>
      <c r="AD90" s="29" t="s">
        <v>3</v>
      </c>
      <c r="AE90" s="29" t="s">
        <v>3</v>
      </c>
      <c r="AF90" s="29" t="s">
        <v>3</v>
      </c>
      <c r="AG90" s="29" t="s">
        <v>514</v>
      </c>
      <c r="AH90" s="29" t="s">
        <v>514</v>
      </c>
      <c r="AI90" s="29" t="s">
        <v>514</v>
      </c>
      <c r="AJ90" s="29" t="s">
        <v>434</v>
      </c>
      <c r="AK90" s="29" t="s">
        <v>17</v>
      </c>
      <c r="AL90" s="29" t="s">
        <v>6</v>
      </c>
      <c r="AM90" s="29" t="s">
        <v>435</v>
      </c>
      <c r="AN90" s="29" t="s">
        <v>17</v>
      </c>
      <c r="AO90" s="29" t="s">
        <v>6</v>
      </c>
      <c r="AP90" s="29" t="s">
        <v>613</v>
      </c>
      <c r="AQ90" s="29" t="s">
        <v>22</v>
      </c>
      <c r="AR90" s="29" t="s">
        <v>8</v>
      </c>
      <c r="AS90" s="29" t="s">
        <v>436</v>
      </c>
      <c r="AT90" s="29" t="s">
        <v>17</v>
      </c>
      <c r="AU90" s="29" t="s">
        <v>6</v>
      </c>
      <c r="AV90" s="29" t="s">
        <v>13</v>
      </c>
      <c r="AW90" s="29" t="s">
        <v>17</v>
      </c>
      <c r="AX90" s="29" t="s">
        <v>6</v>
      </c>
      <c r="AY90" s="29" t="s">
        <v>9</v>
      </c>
      <c r="AZ90" s="29" t="s">
        <v>17</v>
      </c>
      <c r="BA90" s="29" t="s">
        <v>6</v>
      </c>
      <c r="BB90" s="29" t="s">
        <v>23</v>
      </c>
      <c r="BC90" s="29" t="s">
        <v>23</v>
      </c>
      <c r="BD90" s="29" t="s">
        <v>23</v>
      </c>
      <c r="BE90" s="29" t="s">
        <v>23</v>
      </c>
      <c r="BF90" s="29" t="s">
        <v>23</v>
      </c>
      <c r="BG90" s="29" t="s">
        <v>23</v>
      </c>
      <c r="BH90" s="29" t="s">
        <v>23</v>
      </c>
      <c r="BI90" s="29" t="s">
        <v>23</v>
      </c>
      <c r="BJ90" s="29" t="s">
        <v>23</v>
      </c>
    </row>
    <row r="91" spans="1:62" x14ac:dyDescent="0.2">
      <c r="A91" s="29" t="str">
        <f t="shared" si="2"/>
        <v>3117385-P2</v>
      </c>
      <c r="B91" s="29">
        <v>3117385</v>
      </c>
      <c r="C91" s="29">
        <v>3117294</v>
      </c>
      <c r="D91" s="29" t="s">
        <v>186</v>
      </c>
      <c r="E91" s="29" t="s">
        <v>591</v>
      </c>
      <c r="F91" s="29" t="s">
        <v>592</v>
      </c>
      <c r="G91" s="29" t="s">
        <v>568</v>
      </c>
      <c r="H91" s="29" t="s">
        <v>440</v>
      </c>
      <c r="I91" s="29" t="s">
        <v>433</v>
      </c>
      <c r="J91" s="29" t="str">
        <f>VLOOKUP(C91,' RAW Demographics'!A:E,5,FALSE())</f>
        <v>5 minutes, 19 seconds</v>
      </c>
      <c r="K91" s="29">
        <v>21</v>
      </c>
      <c r="L91" s="29" t="s">
        <v>180</v>
      </c>
      <c r="M91" s="29" t="s">
        <v>176</v>
      </c>
      <c r="N91" s="29" t="s">
        <v>179</v>
      </c>
      <c r="O91" s="29">
        <v>5</v>
      </c>
      <c r="P91" s="29" t="s">
        <v>189</v>
      </c>
      <c r="Q91" s="29" t="s">
        <v>177</v>
      </c>
      <c r="R91" s="29">
        <v>3</v>
      </c>
      <c r="S91" s="29" t="s">
        <v>351</v>
      </c>
      <c r="T91" s="29" t="s">
        <v>176</v>
      </c>
      <c r="U91" s="29"/>
      <c r="V91" s="29" t="s">
        <v>160</v>
      </c>
      <c r="W91" s="29"/>
      <c r="X91" s="29" t="s">
        <v>1</v>
      </c>
      <c r="Y91" s="29" t="s">
        <v>3</v>
      </c>
      <c r="Z91" s="29" t="s">
        <v>64</v>
      </c>
      <c r="AA91" s="29" t="s">
        <v>2</v>
      </c>
      <c r="AB91" s="29" t="s">
        <v>3</v>
      </c>
      <c r="AC91" s="29" t="s">
        <v>3</v>
      </c>
      <c r="AD91" s="29" t="s">
        <v>2</v>
      </c>
      <c r="AE91" s="29" t="s">
        <v>2</v>
      </c>
      <c r="AF91" s="29" t="s">
        <v>64</v>
      </c>
      <c r="AG91" s="29" t="s">
        <v>514</v>
      </c>
      <c r="AH91" s="29" t="s">
        <v>514</v>
      </c>
      <c r="AI91" s="29" t="s">
        <v>514</v>
      </c>
      <c r="AJ91" s="29" t="s">
        <v>434</v>
      </c>
      <c r="AK91" s="29" t="s">
        <v>22</v>
      </c>
      <c r="AL91" s="29" t="s">
        <v>6</v>
      </c>
      <c r="AM91" s="29" t="s">
        <v>435</v>
      </c>
      <c r="AN91" s="29" t="s">
        <v>22</v>
      </c>
      <c r="AO91" s="29" t="s">
        <v>8</v>
      </c>
      <c r="AP91" s="29" t="s">
        <v>613</v>
      </c>
      <c r="AQ91" s="29" t="s">
        <v>5</v>
      </c>
      <c r="AR91" s="29" t="s">
        <v>8</v>
      </c>
      <c r="AS91" s="29"/>
      <c r="AT91" s="29" t="s">
        <v>22</v>
      </c>
      <c r="AU91" s="29" t="s">
        <v>8</v>
      </c>
      <c r="AV91" s="29"/>
      <c r="AW91" s="29" t="s">
        <v>7</v>
      </c>
      <c r="AX91" s="29" t="s">
        <v>8</v>
      </c>
      <c r="AY91" s="29" t="s">
        <v>4</v>
      </c>
      <c r="AZ91" s="29" t="s">
        <v>22</v>
      </c>
      <c r="BA91" s="29" t="s">
        <v>6</v>
      </c>
      <c r="BB91" s="29" t="s">
        <v>10</v>
      </c>
      <c r="BC91" s="29" t="s">
        <v>10</v>
      </c>
      <c r="BD91" s="29" t="s">
        <v>10</v>
      </c>
      <c r="BE91" s="29" t="s">
        <v>11</v>
      </c>
      <c r="BF91" s="29" t="s">
        <v>10</v>
      </c>
      <c r="BG91" s="29" t="s">
        <v>23</v>
      </c>
      <c r="BH91" s="29" t="s">
        <v>11</v>
      </c>
      <c r="BI91" s="29" t="s">
        <v>16</v>
      </c>
      <c r="BJ91" s="29" t="s">
        <v>23</v>
      </c>
    </row>
    <row r="92" spans="1:62" x14ac:dyDescent="0.2">
      <c r="A92" s="29" t="str">
        <f t="shared" si="2"/>
        <v>3117386-P2</v>
      </c>
      <c r="B92" s="29">
        <v>3117386</v>
      </c>
      <c r="C92" s="29">
        <v>3117345</v>
      </c>
      <c r="D92" s="29" t="s">
        <v>186</v>
      </c>
      <c r="E92" s="29" t="s">
        <v>375</v>
      </c>
      <c r="F92" s="29" t="s">
        <v>593</v>
      </c>
      <c r="G92" s="29" t="s">
        <v>568</v>
      </c>
      <c r="H92" s="29" t="s">
        <v>440</v>
      </c>
      <c r="I92" s="29" t="s">
        <v>433</v>
      </c>
      <c r="J92" s="29" t="str">
        <f>VLOOKUP(C92,' RAW Demographics'!A:E,5,FALSE())</f>
        <v>3 minutes, 44 seconds</v>
      </c>
      <c r="K92" s="29">
        <v>26</v>
      </c>
      <c r="L92" s="29" t="s">
        <v>180</v>
      </c>
      <c r="M92" s="29" t="s">
        <v>177</v>
      </c>
      <c r="N92" s="29" t="s">
        <v>514</v>
      </c>
      <c r="O92" s="29">
        <v>4</v>
      </c>
      <c r="P92" s="29" t="s">
        <v>315</v>
      </c>
      <c r="Q92" s="29" t="s">
        <v>177</v>
      </c>
      <c r="R92" s="29">
        <v>4</v>
      </c>
      <c r="S92" s="29" t="s">
        <v>316</v>
      </c>
      <c r="T92" s="29" t="s">
        <v>177</v>
      </c>
      <c r="U92" s="29" t="s">
        <v>317</v>
      </c>
      <c r="V92" s="29" t="s">
        <v>594</v>
      </c>
      <c r="W92" s="29"/>
      <c r="X92" s="29" t="s">
        <v>2</v>
      </c>
      <c r="Y92" s="29" t="s">
        <v>3</v>
      </c>
      <c r="Z92" s="29" t="s">
        <v>3</v>
      </c>
      <c r="AA92" s="29" t="s">
        <v>3</v>
      </c>
      <c r="AB92" s="29" t="s">
        <v>3</v>
      </c>
      <c r="AC92" s="29" t="s">
        <v>1</v>
      </c>
      <c r="AD92" s="29" t="s">
        <v>1</v>
      </c>
      <c r="AE92" s="29" t="s">
        <v>3</v>
      </c>
      <c r="AF92" s="29" t="s">
        <v>3</v>
      </c>
      <c r="AG92" s="29" t="s">
        <v>514</v>
      </c>
      <c r="AH92" s="29" t="s">
        <v>514</v>
      </c>
      <c r="AI92" s="29" t="s">
        <v>514</v>
      </c>
      <c r="AJ92" s="29" t="s">
        <v>617</v>
      </c>
      <c r="AK92" s="29" t="s">
        <v>5</v>
      </c>
      <c r="AL92" s="29" t="s">
        <v>8</v>
      </c>
      <c r="AM92" s="29" t="s">
        <v>618</v>
      </c>
      <c r="AN92" s="29" t="s">
        <v>22</v>
      </c>
      <c r="AO92" s="29" t="s">
        <v>8</v>
      </c>
      <c r="AP92" s="29" t="s">
        <v>619</v>
      </c>
      <c r="AQ92" s="29" t="s">
        <v>22</v>
      </c>
      <c r="AR92" s="29" t="s">
        <v>8</v>
      </c>
      <c r="AS92" s="29" t="s">
        <v>436</v>
      </c>
      <c r="AT92" s="29" t="s">
        <v>22</v>
      </c>
      <c r="AU92" s="29" t="s">
        <v>8</v>
      </c>
      <c r="AV92" s="29" t="s">
        <v>9</v>
      </c>
      <c r="AW92" s="29" t="s">
        <v>5</v>
      </c>
      <c r="AX92" s="29" t="s">
        <v>8</v>
      </c>
      <c r="AY92" s="29" t="s">
        <v>359</v>
      </c>
      <c r="AZ92" s="29" t="s">
        <v>5</v>
      </c>
      <c r="BA92" s="29" t="s">
        <v>8</v>
      </c>
      <c r="BB92" s="29" t="s">
        <v>10</v>
      </c>
      <c r="BC92" s="29" t="s">
        <v>10</v>
      </c>
      <c r="BD92" s="29" t="s">
        <v>10</v>
      </c>
      <c r="BE92" s="29" t="s">
        <v>10</v>
      </c>
      <c r="BF92" s="29" t="s">
        <v>10</v>
      </c>
      <c r="BG92" s="29" t="s">
        <v>10</v>
      </c>
      <c r="BH92" s="29" t="s">
        <v>10</v>
      </c>
      <c r="BI92" s="29" t="s">
        <v>10</v>
      </c>
      <c r="BJ92" s="29" t="s">
        <v>10</v>
      </c>
    </row>
    <row r="93" spans="1:62" x14ac:dyDescent="0.2">
      <c r="A93" s="29" t="str">
        <f t="shared" si="2"/>
        <v>3117396-P2</v>
      </c>
      <c r="B93" s="29">
        <v>3117396</v>
      </c>
      <c r="C93" s="29">
        <v>3117297</v>
      </c>
      <c r="D93" s="29" t="s">
        <v>203</v>
      </c>
      <c r="E93" s="29" t="s">
        <v>371</v>
      </c>
      <c r="F93" s="29" t="s">
        <v>598</v>
      </c>
      <c r="G93" s="29" t="s">
        <v>568</v>
      </c>
      <c r="H93" s="29" t="s">
        <v>440</v>
      </c>
      <c r="I93" s="29" t="s">
        <v>433</v>
      </c>
      <c r="J93" s="29" t="str">
        <f>VLOOKUP(C93,' RAW Demographics'!A:E,5,FALSE())</f>
        <v>5 minutes, 53 seconds</v>
      </c>
      <c r="K93" s="29">
        <v>25</v>
      </c>
      <c r="L93" s="29" t="s">
        <v>178</v>
      </c>
      <c r="M93" s="29" t="s">
        <v>176</v>
      </c>
      <c r="N93" s="29" t="s">
        <v>179</v>
      </c>
      <c r="O93" s="29">
        <v>7</v>
      </c>
      <c r="P93" s="29" t="s">
        <v>205</v>
      </c>
      <c r="Q93" s="29" t="s">
        <v>177</v>
      </c>
      <c r="R93" s="29">
        <v>4</v>
      </c>
      <c r="S93" s="29" t="s">
        <v>206</v>
      </c>
      <c r="T93" s="29" t="s">
        <v>176</v>
      </c>
      <c r="U93" s="29"/>
      <c r="V93" s="29" t="s">
        <v>599</v>
      </c>
      <c r="W93" s="29"/>
      <c r="X93" s="29" t="s">
        <v>1</v>
      </c>
      <c r="Y93" s="29" t="s">
        <v>1</v>
      </c>
      <c r="Z93" s="29" t="s">
        <v>1</v>
      </c>
      <c r="AA93" s="29" t="s">
        <v>64</v>
      </c>
      <c r="AB93" s="29" t="s">
        <v>64</v>
      </c>
      <c r="AC93" s="29" t="s">
        <v>64</v>
      </c>
      <c r="AD93" s="29" t="s">
        <v>3</v>
      </c>
      <c r="AE93" s="29" t="s">
        <v>1</v>
      </c>
      <c r="AF93" s="29" t="s">
        <v>1</v>
      </c>
      <c r="AG93" s="29" t="s">
        <v>514</v>
      </c>
      <c r="AH93" s="29" t="s">
        <v>514</v>
      </c>
      <c r="AI93" s="29" t="s">
        <v>514</v>
      </c>
      <c r="AJ93" s="29" t="s">
        <v>434</v>
      </c>
      <c r="AK93" s="29" t="s">
        <v>22</v>
      </c>
      <c r="AL93" s="29" t="s">
        <v>6</v>
      </c>
      <c r="AM93" s="29" t="s">
        <v>435</v>
      </c>
      <c r="AN93" s="29" t="s">
        <v>22</v>
      </c>
      <c r="AO93" s="29" t="s">
        <v>6</v>
      </c>
      <c r="AP93" s="29" t="s">
        <v>613</v>
      </c>
      <c r="AQ93" s="29" t="s">
        <v>5</v>
      </c>
      <c r="AR93" s="29" t="s">
        <v>8</v>
      </c>
      <c r="AS93" s="29" t="s">
        <v>620</v>
      </c>
      <c r="AT93" s="29" t="s">
        <v>5</v>
      </c>
      <c r="AU93" s="29" t="s">
        <v>8</v>
      </c>
      <c r="AV93" s="29" t="s">
        <v>4</v>
      </c>
      <c r="AW93" s="29" t="s">
        <v>22</v>
      </c>
      <c r="AX93" s="29" t="s">
        <v>6</v>
      </c>
      <c r="AY93" s="29" t="s">
        <v>4</v>
      </c>
      <c r="AZ93" s="29" t="s">
        <v>5</v>
      </c>
      <c r="BA93" s="29" t="s">
        <v>8</v>
      </c>
      <c r="BB93" s="29" t="s">
        <v>10</v>
      </c>
      <c r="BC93" s="29" t="s">
        <v>10</v>
      </c>
      <c r="BD93" s="29" t="s">
        <v>10</v>
      </c>
      <c r="BE93" s="29" t="s">
        <v>11</v>
      </c>
      <c r="BF93" s="29" t="s">
        <v>10</v>
      </c>
      <c r="BG93" s="29" t="s">
        <v>10</v>
      </c>
      <c r="BH93" s="29" t="s">
        <v>10</v>
      </c>
      <c r="BI93" s="29" t="s">
        <v>10</v>
      </c>
      <c r="BJ93" s="29" t="s">
        <v>23</v>
      </c>
    </row>
    <row r="94" spans="1:62" x14ac:dyDescent="0.2">
      <c r="A94" s="29" t="str">
        <f t="shared" si="2"/>
        <v>3117399-P2</v>
      </c>
      <c r="B94" s="29">
        <v>3117399</v>
      </c>
      <c r="C94" s="29">
        <v>3117309</v>
      </c>
      <c r="D94" s="29" t="s">
        <v>203</v>
      </c>
      <c r="E94" s="29" t="s">
        <v>603</v>
      </c>
      <c r="F94" s="29" t="s">
        <v>604</v>
      </c>
      <c r="G94" s="29" t="s">
        <v>568</v>
      </c>
      <c r="H94" s="29" t="s">
        <v>440</v>
      </c>
      <c r="I94" s="29" t="s">
        <v>433</v>
      </c>
      <c r="J94" s="29" t="str">
        <f>VLOOKUP(C94,' RAW Demographics'!A:E,5,FALSE())</f>
        <v>6 minutes, 1 seconds</v>
      </c>
      <c r="K94" s="29">
        <v>22</v>
      </c>
      <c r="L94" s="29" t="s">
        <v>180</v>
      </c>
      <c r="M94" s="29" t="s">
        <v>176</v>
      </c>
      <c r="N94" s="29" t="s">
        <v>182</v>
      </c>
      <c r="O94" s="29">
        <v>4</v>
      </c>
      <c r="P94" s="29" t="s">
        <v>237</v>
      </c>
      <c r="Q94" s="29" t="s">
        <v>177</v>
      </c>
      <c r="R94" s="29">
        <v>1</v>
      </c>
      <c r="S94" s="29" t="s">
        <v>238</v>
      </c>
      <c r="T94" s="29" t="s">
        <v>176</v>
      </c>
      <c r="U94" s="29"/>
      <c r="V94" s="29" t="s">
        <v>160</v>
      </c>
      <c r="W94" s="29"/>
      <c r="X94" s="29" t="s">
        <v>64</v>
      </c>
      <c r="Y94" s="29" t="s">
        <v>1</v>
      </c>
      <c r="Z94" s="29" t="s">
        <v>64</v>
      </c>
      <c r="AA94" s="29" t="s">
        <v>1</v>
      </c>
      <c r="AB94" s="29" t="s">
        <v>64</v>
      </c>
      <c r="AC94" s="29" t="s">
        <v>1</v>
      </c>
      <c r="AD94" s="29" t="s">
        <v>1</v>
      </c>
      <c r="AE94" s="29" t="s">
        <v>1</v>
      </c>
      <c r="AF94" s="29" t="s">
        <v>1</v>
      </c>
      <c r="AG94" s="29" t="s">
        <v>514</v>
      </c>
      <c r="AH94" s="29" t="s">
        <v>514</v>
      </c>
      <c r="AI94" s="29" t="s">
        <v>514</v>
      </c>
      <c r="AJ94" s="29" t="s">
        <v>434</v>
      </c>
      <c r="AK94" s="29" t="s">
        <v>17</v>
      </c>
      <c r="AL94" s="29" t="s">
        <v>18</v>
      </c>
      <c r="AM94" s="29" t="s">
        <v>435</v>
      </c>
      <c r="AN94" s="29" t="s">
        <v>22</v>
      </c>
      <c r="AO94" s="29" t="s">
        <v>6</v>
      </c>
      <c r="AP94" s="29" t="s">
        <v>613</v>
      </c>
      <c r="AQ94" s="29" t="s">
        <v>22</v>
      </c>
      <c r="AR94" s="29" t="s">
        <v>8</v>
      </c>
      <c r="AS94" s="29" t="s">
        <v>436</v>
      </c>
      <c r="AT94" s="29" t="s">
        <v>22</v>
      </c>
      <c r="AU94" s="29" t="s">
        <v>6</v>
      </c>
      <c r="AV94" s="29" t="s">
        <v>4</v>
      </c>
      <c r="AW94" s="29" t="s">
        <v>17</v>
      </c>
      <c r="AX94" s="29" t="s">
        <v>6</v>
      </c>
      <c r="AY94" s="29" t="s">
        <v>4</v>
      </c>
      <c r="AZ94" s="29" t="s">
        <v>22</v>
      </c>
      <c r="BA94" s="29" t="s">
        <v>6</v>
      </c>
      <c r="BB94" s="29" t="s">
        <v>23</v>
      </c>
      <c r="BC94" s="29" t="s">
        <v>23</v>
      </c>
      <c r="BD94" s="29" t="s">
        <v>23</v>
      </c>
      <c r="BE94" s="29" t="s">
        <v>23</v>
      </c>
      <c r="BF94" s="29" t="s">
        <v>10</v>
      </c>
      <c r="BG94" s="29" t="s">
        <v>11</v>
      </c>
      <c r="BH94" s="29" t="s">
        <v>23</v>
      </c>
      <c r="BI94" s="29" t="s">
        <v>23</v>
      </c>
      <c r="BJ94" s="29" t="s">
        <v>23</v>
      </c>
    </row>
    <row r="95" spans="1:62" x14ac:dyDescent="0.2">
      <c r="A95" s="29" t="str">
        <f t="shared" si="2"/>
        <v>3117403-P2</v>
      </c>
      <c r="B95" s="29">
        <v>3117403</v>
      </c>
      <c r="C95" s="29">
        <v>3117325</v>
      </c>
      <c r="D95" s="29" t="s">
        <v>219</v>
      </c>
      <c r="E95" s="29" t="s">
        <v>605</v>
      </c>
      <c r="F95" s="29" t="s">
        <v>606</v>
      </c>
      <c r="G95" s="29" t="s">
        <v>568</v>
      </c>
      <c r="H95" s="29" t="s">
        <v>440</v>
      </c>
      <c r="I95" s="29" t="s">
        <v>433</v>
      </c>
      <c r="J95" s="29" t="str">
        <f>VLOOKUP(C95,' RAW Demographics'!A:E,5,FALSE())</f>
        <v>6 minutes, 37 seconds</v>
      </c>
      <c r="K95" s="29">
        <v>25</v>
      </c>
      <c r="L95" s="29" t="s">
        <v>180</v>
      </c>
      <c r="M95" s="29" t="s">
        <v>176</v>
      </c>
      <c r="N95" s="29" t="s">
        <v>188</v>
      </c>
      <c r="O95" s="29">
        <v>5</v>
      </c>
      <c r="P95" s="29" t="s">
        <v>272</v>
      </c>
      <c r="Q95" s="29" t="s">
        <v>177</v>
      </c>
      <c r="R95" s="29">
        <v>2</v>
      </c>
      <c r="S95" s="29" t="s">
        <v>273</v>
      </c>
      <c r="T95" s="29" t="s">
        <v>176</v>
      </c>
      <c r="U95" s="29"/>
      <c r="V95" s="29" t="s">
        <v>160</v>
      </c>
      <c r="W95" s="29"/>
      <c r="X95" s="29" t="s">
        <v>64</v>
      </c>
      <c r="Y95" s="29" t="s">
        <v>64</v>
      </c>
      <c r="Z95" s="29" t="s">
        <v>64</v>
      </c>
      <c r="AA95" s="29" t="s">
        <v>64</v>
      </c>
      <c r="AB95" s="29" t="s">
        <v>64</v>
      </c>
      <c r="AC95" s="29" t="s">
        <v>1</v>
      </c>
      <c r="AD95" s="29" t="s">
        <v>1</v>
      </c>
      <c r="AE95" s="29" t="s">
        <v>64</v>
      </c>
      <c r="AF95" s="29" t="s">
        <v>64</v>
      </c>
      <c r="AG95" s="29" t="s">
        <v>514</v>
      </c>
      <c r="AH95" s="29" t="s">
        <v>514</v>
      </c>
      <c r="AI95" s="29" t="s">
        <v>514</v>
      </c>
      <c r="AJ95" s="29" t="s">
        <v>434</v>
      </c>
      <c r="AK95" s="29" t="s">
        <v>17</v>
      </c>
      <c r="AL95" s="29" t="s">
        <v>18</v>
      </c>
      <c r="AM95" s="29" t="s">
        <v>435</v>
      </c>
      <c r="AN95" s="29" t="s">
        <v>17</v>
      </c>
      <c r="AO95" s="29" t="s">
        <v>18</v>
      </c>
      <c r="AP95" s="29" t="s">
        <v>613</v>
      </c>
      <c r="AQ95" s="29" t="s">
        <v>17</v>
      </c>
      <c r="AR95" s="29" t="s">
        <v>18</v>
      </c>
      <c r="AS95" s="29" t="s">
        <v>436</v>
      </c>
      <c r="AT95" s="29" t="s">
        <v>17</v>
      </c>
      <c r="AU95" s="29" t="s">
        <v>18</v>
      </c>
      <c r="AV95" s="29" t="s">
        <v>13</v>
      </c>
      <c r="AW95" s="29" t="s">
        <v>7</v>
      </c>
      <c r="AX95" s="29" t="s">
        <v>8</v>
      </c>
      <c r="AY95" s="29" t="s">
        <v>4</v>
      </c>
      <c r="AZ95" s="29" t="s">
        <v>17</v>
      </c>
      <c r="BA95" s="29" t="s">
        <v>18</v>
      </c>
      <c r="BB95" s="29" t="s">
        <v>23</v>
      </c>
      <c r="BC95" s="29" t="s">
        <v>23</v>
      </c>
      <c r="BD95" s="29" t="s">
        <v>23</v>
      </c>
      <c r="BE95" s="29" t="s">
        <v>10</v>
      </c>
      <c r="BF95" s="29" t="s">
        <v>11</v>
      </c>
      <c r="BG95" s="29" t="s">
        <v>23</v>
      </c>
      <c r="BH95" s="29" t="s">
        <v>23</v>
      </c>
      <c r="BI95" s="29" t="s">
        <v>23</v>
      </c>
      <c r="BJ95" s="29" t="s">
        <v>23</v>
      </c>
    </row>
    <row r="96" spans="1:62" x14ac:dyDescent="0.2">
      <c r="A96" s="29" t="str">
        <f t="shared" si="2"/>
        <v>3117404-P2</v>
      </c>
      <c r="B96" s="29">
        <v>3117404</v>
      </c>
      <c r="C96" s="29">
        <v>3117375</v>
      </c>
      <c r="D96" s="29" t="s">
        <v>219</v>
      </c>
      <c r="E96" s="29" t="s">
        <v>377</v>
      </c>
      <c r="F96" s="29" t="s">
        <v>608</v>
      </c>
      <c r="G96" s="29" t="s">
        <v>568</v>
      </c>
      <c r="H96" s="29" t="s">
        <v>440</v>
      </c>
      <c r="I96" s="29" t="s">
        <v>433</v>
      </c>
      <c r="J96" s="29" t="str">
        <f>VLOOKUP(C96,' RAW Demographics'!A:E,5,FALSE())</f>
        <v>1 minutes, 46 seconds</v>
      </c>
      <c r="K96" s="29">
        <v>21</v>
      </c>
      <c r="L96" s="29" t="s">
        <v>180</v>
      </c>
      <c r="M96" s="29" t="s">
        <v>176</v>
      </c>
      <c r="N96" s="29" t="s">
        <v>181</v>
      </c>
      <c r="O96" s="29">
        <v>5</v>
      </c>
      <c r="P96" s="29" t="s">
        <v>189</v>
      </c>
      <c r="Q96" s="29" t="s">
        <v>176</v>
      </c>
      <c r="R96" s="29"/>
      <c r="S96" s="29"/>
      <c r="T96" s="29" t="s">
        <v>176</v>
      </c>
      <c r="U96" s="29"/>
      <c r="V96" s="29" t="s">
        <v>160</v>
      </c>
      <c r="W96" s="29"/>
      <c r="X96" s="29" t="s">
        <v>1</v>
      </c>
      <c r="Y96" s="29" t="s">
        <v>1</v>
      </c>
      <c r="Z96" s="29" t="s">
        <v>1</v>
      </c>
      <c r="AA96" s="29" t="s">
        <v>1</v>
      </c>
      <c r="AB96" s="29" t="s">
        <v>1</v>
      </c>
      <c r="AC96" s="29" t="s">
        <v>1</v>
      </c>
      <c r="AD96" s="29" t="s">
        <v>3</v>
      </c>
      <c r="AE96" s="29" t="s">
        <v>1</v>
      </c>
      <c r="AF96" s="29" t="s">
        <v>64</v>
      </c>
      <c r="AG96" s="29" t="s">
        <v>514</v>
      </c>
      <c r="AH96" s="29" t="s">
        <v>514</v>
      </c>
      <c r="AI96" s="29" t="s">
        <v>514</v>
      </c>
      <c r="AJ96" s="29" t="s">
        <v>434</v>
      </c>
      <c r="AK96" s="29" t="s">
        <v>5</v>
      </c>
      <c r="AL96" s="29" t="s">
        <v>8</v>
      </c>
      <c r="AM96" s="29" t="s">
        <v>435</v>
      </c>
      <c r="AN96" s="29" t="s">
        <v>5</v>
      </c>
      <c r="AO96" s="29" t="s">
        <v>8</v>
      </c>
      <c r="AP96" s="29" t="s">
        <v>612</v>
      </c>
      <c r="AQ96" s="29" t="s">
        <v>5</v>
      </c>
      <c r="AR96" s="29" t="s">
        <v>8</v>
      </c>
      <c r="AS96" s="29" t="s">
        <v>436</v>
      </c>
      <c r="AT96" s="29" t="s">
        <v>5</v>
      </c>
      <c r="AU96" s="29" t="s">
        <v>8</v>
      </c>
      <c r="AV96" s="29" t="s">
        <v>13</v>
      </c>
      <c r="AW96" s="29" t="s">
        <v>5</v>
      </c>
      <c r="AX96" s="29" t="s">
        <v>8</v>
      </c>
      <c r="AY96" s="29" t="s">
        <v>4</v>
      </c>
      <c r="AZ96" s="29" t="s">
        <v>5</v>
      </c>
      <c r="BA96" s="29" t="s">
        <v>8</v>
      </c>
      <c r="BB96" s="29" t="s">
        <v>10</v>
      </c>
      <c r="BC96" s="29" t="s">
        <v>11</v>
      </c>
      <c r="BD96" s="29" t="s">
        <v>11</v>
      </c>
      <c r="BE96" s="29" t="s">
        <v>10</v>
      </c>
      <c r="BF96" s="29" t="s">
        <v>11</v>
      </c>
      <c r="BG96" s="29" t="s">
        <v>10</v>
      </c>
      <c r="BH96" s="29" t="s">
        <v>16</v>
      </c>
      <c r="BI96" s="29" t="s">
        <v>16</v>
      </c>
      <c r="BJ96" s="29" t="s">
        <v>11</v>
      </c>
    </row>
    <row r="97" spans="1:62" x14ac:dyDescent="0.2">
      <c r="A97" s="29" t="str">
        <f t="shared" si="2"/>
        <v>3117411-P2</v>
      </c>
      <c r="B97" s="29">
        <v>3117411</v>
      </c>
      <c r="C97" s="29">
        <v>3117308</v>
      </c>
      <c r="D97" s="29" t="s">
        <v>232</v>
      </c>
      <c r="E97" s="29" t="s">
        <v>377</v>
      </c>
      <c r="F97" s="29" t="s">
        <v>611</v>
      </c>
      <c r="G97" s="29" t="s">
        <v>568</v>
      </c>
      <c r="H97" s="29" t="s">
        <v>440</v>
      </c>
      <c r="I97" s="29" t="s">
        <v>433</v>
      </c>
      <c r="J97" s="29" t="str">
        <f>VLOOKUP(C97,' RAW Demographics'!A:E,5,FALSE())</f>
        <v>7 minutes, 47 seconds</v>
      </c>
      <c r="K97" s="29">
        <v>23</v>
      </c>
      <c r="L97" s="29" t="s">
        <v>178</v>
      </c>
      <c r="M97" s="29" t="s">
        <v>176</v>
      </c>
      <c r="N97" s="29" t="s">
        <v>179</v>
      </c>
      <c r="O97" s="29">
        <v>5</v>
      </c>
      <c r="P97" s="29" t="s">
        <v>234</v>
      </c>
      <c r="Q97" s="29" t="s">
        <v>177</v>
      </c>
      <c r="R97" s="29">
        <v>2</v>
      </c>
      <c r="S97" s="29" t="s">
        <v>235</v>
      </c>
      <c r="T97" s="29" t="s">
        <v>176</v>
      </c>
      <c r="U97" s="29"/>
      <c r="V97" s="29" t="s">
        <v>160</v>
      </c>
      <c r="W97" s="29"/>
      <c r="X97" s="29" t="s">
        <v>64</v>
      </c>
      <c r="Y97" s="29" t="s">
        <v>64</v>
      </c>
      <c r="Z97" s="29" t="s">
        <v>64</v>
      </c>
      <c r="AA97" s="29" t="s">
        <v>64</v>
      </c>
      <c r="AB97" s="29" t="s">
        <v>64</v>
      </c>
      <c r="AC97" s="29" t="s">
        <v>64</v>
      </c>
      <c r="AD97" s="29" t="s">
        <v>64</v>
      </c>
      <c r="AE97" s="29" t="s">
        <v>1</v>
      </c>
      <c r="AF97" s="29" t="s">
        <v>64</v>
      </c>
      <c r="AG97" s="29" t="s">
        <v>514</v>
      </c>
      <c r="AH97" s="29" t="s">
        <v>514</v>
      </c>
      <c r="AI97" s="29" t="s">
        <v>514</v>
      </c>
      <c r="AJ97" s="29" t="s">
        <v>621</v>
      </c>
      <c r="AK97" s="29" t="s">
        <v>22</v>
      </c>
      <c r="AL97" s="29" t="s">
        <v>6</v>
      </c>
      <c r="AM97" s="29" t="s">
        <v>435</v>
      </c>
      <c r="AN97" s="29" t="s">
        <v>22</v>
      </c>
      <c r="AO97" s="29" t="s">
        <v>6</v>
      </c>
      <c r="AP97" s="29" t="s">
        <v>613</v>
      </c>
      <c r="AQ97" s="29" t="s">
        <v>22</v>
      </c>
      <c r="AR97" s="29" t="s">
        <v>6</v>
      </c>
      <c r="AS97" s="29" t="s">
        <v>436</v>
      </c>
      <c r="AT97" s="29" t="s">
        <v>22</v>
      </c>
      <c r="AU97" s="29" t="s">
        <v>6</v>
      </c>
      <c r="AV97" s="29" t="s">
        <v>13</v>
      </c>
      <c r="AW97" s="29" t="s">
        <v>22</v>
      </c>
      <c r="AX97" s="29" t="s">
        <v>6</v>
      </c>
      <c r="AY97" s="29" t="s">
        <v>4</v>
      </c>
      <c r="AZ97" s="29" t="s">
        <v>22</v>
      </c>
      <c r="BA97" s="29" t="s">
        <v>6</v>
      </c>
      <c r="BB97" s="29" t="s">
        <v>10</v>
      </c>
      <c r="BC97" s="29" t="s">
        <v>11</v>
      </c>
      <c r="BD97" s="29" t="s">
        <v>10</v>
      </c>
      <c r="BE97" s="29" t="s">
        <v>10</v>
      </c>
      <c r="BF97" s="29" t="s">
        <v>10</v>
      </c>
      <c r="BG97" s="29" t="s">
        <v>10</v>
      </c>
      <c r="BH97" s="29" t="s">
        <v>10</v>
      </c>
      <c r="BI97" s="29" t="s">
        <v>10</v>
      </c>
      <c r="BJ97" s="29" t="s">
        <v>23</v>
      </c>
    </row>
    <row r="98" spans="1:62" s="1" customFormat="1" x14ac:dyDescent="0.2">
      <c r="A98" s="29" t="str">
        <f t="shared" si="2"/>
        <v>3117348-P1</v>
      </c>
      <c r="B98" s="29">
        <v>3117348</v>
      </c>
      <c r="C98" s="29">
        <v>3117318</v>
      </c>
      <c r="D98" s="29" t="s">
        <v>193</v>
      </c>
      <c r="E98" s="29" t="s">
        <v>552</v>
      </c>
      <c r="F98" s="29" t="s">
        <v>622</v>
      </c>
      <c r="G98" s="29" t="s">
        <v>568</v>
      </c>
      <c r="H98" s="29" t="s">
        <v>381</v>
      </c>
      <c r="I98" s="29" t="s">
        <v>402</v>
      </c>
      <c r="J98" s="29" t="str">
        <f>VLOOKUP(C98,' RAW Demographics'!A:E,5,FALSE())</f>
        <v>2 minutes, 8 seconds</v>
      </c>
      <c r="K98" s="29">
        <v>22</v>
      </c>
      <c r="L98" s="29" t="s">
        <v>178</v>
      </c>
      <c r="M98" s="29" t="s">
        <v>176</v>
      </c>
      <c r="N98" s="29" t="s">
        <v>181</v>
      </c>
      <c r="O98" s="29">
        <v>5</v>
      </c>
      <c r="P98" s="29" t="s">
        <v>189</v>
      </c>
      <c r="Q98" s="29" t="s">
        <v>176</v>
      </c>
      <c r="R98" s="29"/>
      <c r="S98" s="29"/>
      <c r="T98" s="29" t="s">
        <v>176</v>
      </c>
      <c r="U98" s="29"/>
      <c r="V98" s="29" t="s">
        <v>160</v>
      </c>
      <c r="W98" s="29"/>
      <c r="X98" s="29" t="s">
        <v>1</v>
      </c>
      <c r="Y98" s="29" t="s">
        <v>1</v>
      </c>
      <c r="Z98" s="29" t="s">
        <v>64</v>
      </c>
      <c r="AA98" s="29" t="s">
        <v>64</v>
      </c>
      <c r="AB98" s="29" t="s">
        <v>64</v>
      </c>
      <c r="AC98" s="29" t="s">
        <v>1</v>
      </c>
      <c r="AD98" s="29" t="s">
        <v>1</v>
      </c>
      <c r="AE98" s="29" t="s">
        <v>3</v>
      </c>
      <c r="AF98" s="29" t="s">
        <v>64</v>
      </c>
      <c r="AG98" s="29" t="s">
        <v>514</v>
      </c>
      <c r="AH98" s="29" t="s">
        <v>514</v>
      </c>
      <c r="AI98" s="29" t="s">
        <v>514</v>
      </c>
      <c r="AJ98" s="29" t="s">
        <v>434</v>
      </c>
      <c r="AK98" s="29" t="s">
        <v>5</v>
      </c>
      <c r="AL98" s="29" t="s">
        <v>8</v>
      </c>
      <c r="AM98" s="29" t="s">
        <v>40</v>
      </c>
      <c r="AN98" s="29" t="s">
        <v>5</v>
      </c>
      <c r="AO98" s="29" t="s">
        <v>8</v>
      </c>
      <c r="AP98" s="29" t="s">
        <v>613</v>
      </c>
      <c r="AQ98" s="29" t="s">
        <v>5</v>
      </c>
      <c r="AR98" s="29" t="s">
        <v>8</v>
      </c>
      <c r="AS98" s="29" t="s">
        <v>436</v>
      </c>
      <c r="AT98" s="29" t="s">
        <v>5</v>
      </c>
      <c r="AU98" s="29" t="s">
        <v>8</v>
      </c>
      <c r="AV98" s="29" t="s">
        <v>13</v>
      </c>
      <c r="AW98" s="29" t="s">
        <v>5</v>
      </c>
      <c r="AX98" s="29" t="s">
        <v>8</v>
      </c>
      <c r="AY98" s="29" t="s">
        <v>361</v>
      </c>
      <c r="AZ98" s="29" t="s">
        <v>5</v>
      </c>
      <c r="BA98" s="29" t="s">
        <v>8</v>
      </c>
      <c r="BB98" s="29" t="s">
        <v>10</v>
      </c>
      <c r="BC98" s="29" t="s">
        <v>10</v>
      </c>
      <c r="BD98" s="29" t="s">
        <v>10</v>
      </c>
      <c r="BE98" s="29" t="s">
        <v>11</v>
      </c>
      <c r="BF98" s="29" t="s">
        <v>10</v>
      </c>
      <c r="BG98" s="29" t="s">
        <v>10</v>
      </c>
      <c r="BH98" s="29" t="s">
        <v>10</v>
      </c>
      <c r="BI98" s="29" t="s">
        <v>10</v>
      </c>
      <c r="BJ98" s="29" t="s">
        <v>176</v>
      </c>
    </row>
    <row r="99" spans="1:62" s="12" customFormat="1" x14ac:dyDescent="0.2">
      <c r="A99" s="29" t="str">
        <f t="shared" si="2"/>
        <v>3117350-P1</v>
      </c>
      <c r="B99" s="29">
        <v>3117350</v>
      </c>
      <c r="C99" s="29">
        <v>3117296</v>
      </c>
      <c r="D99" s="29" t="s">
        <v>199</v>
      </c>
      <c r="E99" s="29" t="s">
        <v>583</v>
      </c>
      <c r="F99" s="29" t="s">
        <v>623</v>
      </c>
      <c r="G99" s="29" t="s">
        <v>568</v>
      </c>
      <c r="H99" s="29" t="s">
        <v>381</v>
      </c>
      <c r="I99" s="29" t="s">
        <v>402</v>
      </c>
      <c r="J99" s="29" t="str">
        <f>VLOOKUP(C99,' RAW Demographics'!A:E,5,FALSE())</f>
        <v>2 minutes, 44 seconds</v>
      </c>
      <c r="K99" s="29">
        <v>23</v>
      </c>
      <c r="L99" s="29" t="s">
        <v>180</v>
      </c>
      <c r="M99" s="29" t="s">
        <v>176</v>
      </c>
      <c r="N99" s="29" t="s">
        <v>179</v>
      </c>
      <c r="O99" s="29">
        <v>5</v>
      </c>
      <c r="P99" s="29" t="s">
        <v>201</v>
      </c>
      <c r="Q99" s="29" t="s">
        <v>177</v>
      </c>
      <c r="R99" s="29">
        <v>1</v>
      </c>
      <c r="S99" s="29" t="s">
        <v>202</v>
      </c>
      <c r="T99" s="29" t="s">
        <v>176</v>
      </c>
      <c r="U99" s="29"/>
      <c r="V99" s="29" t="s">
        <v>153</v>
      </c>
      <c r="W99" s="29"/>
      <c r="X99" s="29" t="s">
        <v>3</v>
      </c>
      <c r="Y99" s="29" t="s">
        <v>1</v>
      </c>
      <c r="Z99" s="29" t="s">
        <v>1</v>
      </c>
      <c r="AA99" s="29" t="s">
        <v>1</v>
      </c>
      <c r="AB99" s="29" t="s">
        <v>1</v>
      </c>
      <c r="AC99" s="29" t="s">
        <v>3</v>
      </c>
      <c r="AD99" s="29" t="s">
        <v>2</v>
      </c>
      <c r="AE99" s="29" t="s">
        <v>3</v>
      </c>
      <c r="AF99" s="29" t="s">
        <v>1</v>
      </c>
      <c r="AG99" s="29" t="s">
        <v>514</v>
      </c>
      <c r="AH99" s="29" t="s">
        <v>514</v>
      </c>
      <c r="AI99" s="29" t="s">
        <v>514</v>
      </c>
      <c r="AJ99" s="29" t="s">
        <v>436</v>
      </c>
      <c r="AK99" s="29" t="s">
        <v>17</v>
      </c>
      <c r="AL99" s="29" t="s">
        <v>18</v>
      </c>
      <c r="AM99" s="29" t="s">
        <v>40</v>
      </c>
      <c r="AN99" s="29" t="s">
        <v>17</v>
      </c>
      <c r="AO99" s="29" t="s">
        <v>18</v>
      </c>
      <c r="AP99" s="29" t="s">
        <v>613</v>
      </c>
      <c r="AQ99" s="29" t="s">
        <v>17</v>
      </c>
      <c r="AR99" s="29" t="s">
        <v>18</v>
      </c>
      <c r="AS99" s="29" t="s">
        <v>436</v>
      </c>
      <c r="AT99" s="29" t="s">
        <v>17</v>
      </c>
      <c r="AU99" s="29" t="s">
        <v>18</v>
      </c>
      <c r="AV99" s="29" t="s">
        <v>21</v>
      </c>
      <c r="AW99" s="29" t="s">
        <v>22</v>
      </c>
      <c r="AX99" s="29" t="s">
        <v>6</v>
      </c>
      <c r="AY99" s="29" t="s">
        <v>360</v>
      </c>
      <c r="AZ99" s="29" t="s">
        <v>17</v>
      </c>
      <c r="BA99" s="29" t="s">
        <v>18</v>
      </c>
      <c r="BB99" s="29" t="s">
        <v>23</v>
      </c>
      <c r="BC99" s="29" t="s">
        <v>10</v>
      </c>
      <c r="BD99" s="29" t="s">
        <v>10</v>
      </c>
      <c r="BE99" s="29" t="s">
        <v>10</v>
      </c>
      <c r="BF99" s="29" t="s">
        <v>23</v>
      </c>
      <c r="BG99" s="29" t="s">
        <v>23</v>
      </c>
      <c r="BH99" s="29" t="s">
        <v>23</v>
      </c>
      <c r="BI99" s="29" t="s">
        <v>23</v>
      </c>
      <c r="BJ99" s="29" t="s">
        <v>177</v>
      </c>
    </row>
    <row r="100" spans="1:62" x14ac:dyDescent="0.2">
      <c r="A100" s="29" t="str">
        <f t="shared" ref="A100:A119" si="3">B100&amp;"-"&amp;I100</f>
        <v>3117351-P1</v>
      </c>
      <c r="B100" s="29">
        <v>3117351</v>
      </c>
      <c r="C100" s="29">
        <v>3117342</v>
      </c>
      <c r="D100" s="29" t="s">
        <v>199</v>
      </c>
      <c r="E100" s="29" t="s">
        <v>624</v>
      </c>
      <c r="F100" s="29" t="s">
        <v>625</v>
      </c>
      <c r="G100" s="29" t="s">
        <v>568</v>
      </c>
      <c r="H100" s="29" t="s">
        <v>381</v>
      </c>
      <c r="I100" s="29" t="s">
        <v>402</v>
      </c>
      <c r="J100" s="29" t="str">
        <f>VLOOKUP(C100,' RAW Demographics'!A:E,5,FALSE())</f>
        <v>1 minutes, 45 seconds</v>
      </c>
      <c r="K100" s="29">
        <v>24</v>
      </c>
      <c r="L100" s="29" t="s">
        <v>180</v>
      </c>
      <c r="M100" s="29" t="s">
        <v>176</v>
      </c>
      <c r="N100" s="29" t="s">
        <v>188</v>
      </c>
      <c r="O100" s="29">
        <v>5</v>
      </c>
      <c r="P100" s="29" t="s">
        <v>310</v>
      </c>
      <c r="Q100" s="29" t="s">
        <v>176</v>
      </c>
      <c r="R100" s="29"/>
      <c r="S100" s="29"/>
      <c r="T100" s="29" t="s">
        <v>176</v>
      </c>
      <c r="U100" s="29"/>
      <c r="V100" s="29" t="s">
        <v>599</v>
      </c>
      <c r="W100" s="29"/>
      <c r="X100" s="29" t="s">
        <v>64</v>
      </c>
      <c r="Y100" s="29" t="s">
        <v>1</v>
      </c>
      <c r="Z100" s="29" t="s">
        <v>1</v>
      </c>
      <c r="AA100" s="29" t="s">
        <v>64</v>
      </c>
      <c r="AB100" s="29" t="s">
        <v>64</v>
      </c>
      <c r="AC100" s="29" t="s">
        <v>64</v>
      </c>
      <c r="AD100" s="29" t="s">
        <v>64</v>
      </c>
      <c r="AE100" s="29" t="s">
        <v>64</v>
      </c>
      <c r="AF100" s="29" t="s">
        <v>64</v>
      </c>
      <c r="AG100" s="29" t="s">
        <v>514</v>
      </c>
      <c r="AH100" s="29" t="s">
        <v>514</v>
      </c>
      <c r="AI100" s="29" t="s">
        <v>514</v>
      </c>
      <c r="AJ100" s="29" t="s">
        <v>626</v>
      </c>
      <c r="AK100" s="29" t="s">
        <v>22</v>
      </c>
      <c r="AL100" s="29" t="s">
        <v>6</v>
      </c>
      <c r="AM100" s="29" t="s">
        <v>40</v>
      </c>
      <c r="AN100" s="29" t="s">
        <v>5</v>
      </c>
      <c r="AO100" s="29" t="s">
        <v>8</v>
      </c>
      <c r="AP100" s="29" t="s">
        <v>689</v>
      </c>
      <c r="AQ100" s="29" t="s">
        <v>22</v>
      </c>
      <c r="AR100" s="29" t="s">
        <v>6</v>
      </c>
      <c r="AS100" s="29" t="s">
        <v>690</v>
      </c>
      <c r="AT100" s="29" t="s">
        <v>7</v>
      </c>
      <c r="AU100" s="29" t="s">
        <v>12</v>
      </c>
      <c r="AV100" s="29" t="s">
        <v>4</v>
      </c>
      <c r="AW100" s="29" t="s">
        <v>17</v>
      </c>
      <c r="AX100" s="29" t="s">
        <v>18</v>
      </c>
      <c r="AY100" s="29" t="s">
        <v>9</v>
      </c>
      <c r="AZ100" s="29" t="s">
        <v>17</v>
      </c>
      <c r="BA100" s="29" t="s">
        <v>18</v>
      </c>
      <c r="BB100" s="29" t="s">
        <v>23</v>
      </c>
      <c r="BC100" s="29" t="s">
        <v>11</v>
      </c>
      <c r="BD100" s="29" t="s">
        <v>23</v>
      </c>
      <c r="BE100" s="29" t="s">
        <v>10</v>
      </c>
      <c r="BF100" s="29" t="s">
        <v>14</v>
      </c>
      <c r="BG100" s="29" t="s">
        <v>23</v>
      </c>
      <c r="BH100" s="29" t="s">
        <v>23</v>
      </c>
      <c r="BI100" s="29" t="s">
        <v>10</v>
      </c>
      <c r="BJ100" s="29" t="s">
        <v>177</v>
      </c>
    </row>
    <row r="101" spans="1:62" x14ac:dyDescent="0.2">
      <c r="A101" s="29" t="str">
        <f t="shared" si="3"/>
        <v>3117356-P1</v>
      </c>
      <c r="B101" s="29">
        <v>3117356</v>
      </c>
      <c r="C101" s="29">
        <v>3117313</v>
      </c>
      <c r="D101" s="29" t="s">
        <v>199</v>
      </c>
      <c r="E101" s="29" t="s">
        <v>591</v>
      </c>
      <c r="F101" s="29" t="s">
        <v>627</v>
      </c>
      <c r="G101" s="29" t="s">
        <v>568</v>
      </c>
      <c r="H101" s="29" t="s">
        <v>381</v>
      </c>
      <c r="I101" s="29" t="s">
        <v>402</v>
      </c>
      <c r="J101" s="29" t="str">
        <f>VLOOKUP(C101,' RAW Demographics'!A:E,5,FALSE())</f>
        <v>3 minutes, 16 seconds</v>
      </c>
      <c r="K101" s="29">
        <v>22</v>
      </c>
      <c r="L101" s="29" t="s">
        <v>180</v>
      </c>
      <c r="M101" s="29" t="s">
        <v>176</v>
      </c>
      <c r="N101" s="29" t="s">
        <v>181</v>
      </c>
      <c r="O101" s="29">
        <v>3</v>
      </c>
      <c r="P101" s="29" t="s">
        <v>246</v>
      </c>
      <c r="Q101" s="29" t="s">
        <v>177</v>
      </c>
      <c r="R101" s="29">
        <v>1</v>
      </c>
      <c r="S101" s="29" t="s">
        <v>247</v>
      </c>
      <c r="T101" s="29" t="s">
        <v>176</v>
      </c>
      <c r="U101" s="29"/>
      <c r="V101" s="29" t="s">
        <v>160</v>
      </c>
      <c r="W101" s="29"/>
      <c r="X101" s="29" t="s">
        <v>1</v>
      </c>
      <c r="Y101" s="29" t="s">
        <v>64</v>
      </c>
      <c r="Z101" s="29" t="s">
        <v>64</v>
      </c>
      <c r="AA101" s="29" t="s">
        <v>1</v>
      </c>
      <c r="AB101" s="29" t="s">
        <v>64</v>
      </c>
      <c r="AC101" s="29" t="s">
        <v>1</v>
      </c>
      <c r="AD101" s="29" t="s">
        <v>1</v>
      </c>
      <c r="AE101" s="29" t="s">
        <v>64</v>
      </c>
      <c r="AF101" s="29" t="s">
        <v>64</v>
      </c>
      <c r="AG101" s="29" t="s">
        <v>514</v>
      </c>
      <c r="AH101" s="29" t="s">
        <v>514</v>
      </c>
      <c r="AI101" s="29" t="s">
        <v>514</v>
      </c>
      <c r="AJ101" s="29" t="s">
        <v>628</v>
      </c>
      <c r="AK101" s="29" t="s">
        <v>7</v>
      </c>
      <c r="AL101" s="29" t="s">
        <v>8</v>
      </c>
      <c r="AM101" s="29" t="s">
        <v>629</v>
      </c>
      <c r="AN101" s="29" t="s">
        <v>22</v>
      </c>
      <c r="AO101" s="29" t="s">
        <v>6</v>
      </c>
      <c r="AP101" s="29" t="s">
        <v>691</v>
      </c>
      <c r="AQ101" s="29" t="s">
        <v>7</v>
      </c>
      <c r="AR101" s="29" t="s">
        <v>8</v>
      </c>
      <c r="AS101" s="29" t="s">
        <v>436</v>
      </c>
      <c r="AT101" s="29" t="s">
        <v>22</v>
      </c>
      <c r="AU101" s="29" t="s">
        <v>6</v>
      </c>
      <c r="AV101" s="29" t="s">
        <v>13</v>
      </c>
      <c r="AW101" s="29" t="s">
        <v>7</v>
      </c>
      <c r="AX101" s="29" t="s">
        <v>12</v>
      </c>
      <c r="AY101" s="29" t="s">
        <v>4</v>
      </c>
      <c r="AZ101" s="29" t="s">
        <v>22</v>
      </c>
      <c r="BA101" s="29" t="s">
        <v>6</v>
      </c>
      <c r="BB101" s="29" t="s">
        <v>23</v>
      </c>
      <c r="BC101" s="29" t="s">
        <v>10</v>
      </c>
      <c r="BD101" s="29" t="s">
        <v>10</v>
      </c>
      <c r="BE101" s="29" t="s">
        <v>11</v>
      </c>
      <c r="BF101" s="29" t="s">
        <v>11</v>
      </c>
      <c r="BG101" s="29" t="s">
        <v>23</v>
      </c>
      <c r="BH101" s="29" t="s">
        <v>23</v>
      </c>
      <c r="BI101" s="29" t="s">
        <v>23</v>
      </c>
      <c r="BJ101" s="29" t="s">
        <v>176</v>
      </c>
    </row>
    <row r="102" spans="1:62" x14ac:dyDescent="0.2">
      <c r="A102" s="29" t="str">
        <f t="shared" si="3"/>
        <v>3117376-P1</v>
      </c>
      <c r="B102" s="29">
        <v>3117376</v>
      </c>
      <c r="C102" s="29">
        <v>3117340</v>
      </c>
      <c r="D102" s="29" t="s">
        <v>186</v>
      </c>
      <c r="E102" s="29" t="s">
        <v>367</v>
      </c>
      <c r="F102" s="29" t="s">
        <v>630</v>
      </c>
      <c r="G102" s="29" t="s">
        <v>568</v>
      </c>
      <c r="H102" s="29" t="s">
        <v>381</v>
      </c>
      <c r="I102" s="29" t="s">
        <v>402</v>
      </c>
      <c r="J102" s="29" t="str">
        <f>VLOOKUP(C102,' RAW Demographics'!A:E,5,FALSE())</f>
        <v>4 minutes, 2 seconds</v>
      </c>
      <c r="K102" s="29">
        <v>23</v>
      </c>
      <c r="L102" s="29" t="s">
        <v>180</v>
      </c>
      <c r="M102" s="29" t="s">
        <v>176</v>
      </c>
      <c r="N102" s="29" t="s">
        <v>188</v>
      </c>
      <c r="O102" s="29">
        <v>6</v>
      </c>
      <c r="P102" s="29" t="s">
        <v>308</v>
      </c>
      <c r="Q102" s="29" t="s">
        <v>177</v>
      </c>
      <c r="R102" s="29">
        <v>2</v>
      </c>
      <c r="S102" s="29" t="s">
        <v>247</v>
      </c>
      <c r="T102" s="29" t="s">
        <v>176</v>
      </c>
      <c r="U102" s="29"/>
      <c r="V102" s="29" t="s">
        <v>160</v>
      </c>
      <c r="W102" s="29"/>
      <c r="X102" s="29" t="s">
        <v>1</v>
      </c>
      <c r="Y102" s="29" t="s">
        <v>3</v>
      </c>
      <c r="Z102" s="29" t="s">
        <v>1</v>
      </c>
      <c r="AA102" s="29" t="s">
        <v>2</v>
      </c>
      <c r="AB102" s="29" t="s">
        <v>2</v>
      </c>
      <c r="AC102" s="29" t="s">
        <v>1</v>
      </c>
      <c r="AD102" s="29" t="s">
        <v>1</v>
      </c>
      <c r="AE102" s="29" t="s">
        <v>64</v>
      </c>
      <c r="AF102" s="29" t="s">
        <v>64</v>
      </c>
      <c r="AG102" s="29" t="s">
        <v>514</v>
      </c>
      <c r="AH102" s="29" t="s">
        <v>514</v>
      </c>
      <c r="AI102" s="29" t="s">
        <v>514</v>
      </c>
      <c r="AJ102" s="29" t="s">
        <v>434</v>
      </c>
      <c r="AK102" s="29" t="s">
        <v>17</v>
      </c>
      <c r="AL102" s="29" t="s">
        <v>18</v>
      </c>
      <c r="AM102" s="29" t="s">
        <v>40</v>
      </c>
      <c r="AN102" s="29" t="s">
        <v>17</v>
      </c>
      <c r="AO102" s="29" t="s">
        <v>18</v>
      </c>
      <c r="AP102" s="29" t="s">
        <v>613</v>
      </c>
      <c r="AQ102" s="29" t="s">
        <v>17</v>
      </c>
      <c r="AR102" s="29" t="s">
        <v>18</v>
      </c>
      <c r="AS102" s="29" t="s">
        <v>436</v>
      </c>
      <c r="AT102" s="29" t="s">
        <v>17</v>
      </c>
      <c r="AU102" s="29" t="s">
        <v>18</v>
      </c>
      <c r="AV102" s="29" t="s">
        <v>13</v>
      </c>
      <c r="AW102" s="29" t="s">
        <v>17</v>
      </c>
      <c r="AX102" s="29" t="s">
        <v>18</v>
      </c>
      <c r="AY102" s="29" t="s">
        <v>4</v>
      </c>
      <c r="AZ102" s="29" t="s">
        <v>17</v>
      </c>
      <c r="BA102" s="29" t="s">
        <v>18</v>
      </c>
      <c r="BB102" s="29" t="s">
        <v>23</v>
      </c>
      <c r="BC102" s="29" t="s">
        <v>23</v>
      </c>
      <c r="BD102" s="29" t="s">
        <v>23</v>
      </c>
      <c r="BE102" s="29" t="s">
        <v>23</v>
      </c>
      <c r="BF102" s="29" t="s">
        <v>23</v>
      </c>
      <c r="BG102" s="29" t="s">
        <v>23</v>
      </c>
      <c r="BH102" s="29" t="s">
        <v>23</v>
      </c>
      <c r="BI102" s="29" t="s">
        <v>23</v>
      </c>
      <c r="BJ102" s="29" t="s">
        <v>177</v>
      </c>
    </row>
    <row r="103" spans="1:62" x14ac:dyDescent="0.2">
      <c r="A103" s="29" t="str">
        <f t="shared" si="3"/>
        <v>3117379-P1</v>
      </c>
      <c r="B103" s="29">
        <v>3117379</v>
      </c>
      <c r="C103" s="29">
        <v>3117322</v>
      </c>
      <c r="D103" s="29" t="s">
        <v>186</v>
      </c>
      <c r="E103" s="29" t="s">
        <v>363</v>
      </c>
      <c r="F103" s="29" t="s">
        <v>631</v>
      </c>
      <c r="G103" s="29" t="s">
        <v>568</v>
      </c>
      <c r="H103" s="29" t="s">
        <v>381</v>
      </c>
      <c r="I103" s="29" t="s">
        <v>402</v>
      </c>
      <c r="J103" s="29" t="str">
        <f>VLOOKUP(C103,' RAW Demographics'!A:E,5,FALSE())</f>
        <v>4 minutes, 44 seconds</v>
      </c>
      <c r="K103" s="29">
        <v>26</v>
      </c>
      <c r="L103" s="29" t="s">
        <v>180</v>
      </c>
      <c r="M103" s="29" t="s">
        <v>176</v>
      </c>
      <c r="N103" s="29" t="s">
        <v>181</v>
      </c>
      <c r="O103" s="29">
        <v>5</v>
      </c>
      <c r="P103" s="29" t="s">
        <v>265</v>
      </c>
      <c r="Q103" s="29" t="s">
        <v>176</v>
      </c>
      <c r="R103" s="29"/>
      <c r="S103" s="29"/>
      <c r="T103" s="29" t="s">
        <v>176</v>
      </c>
      <c r="U103" s="29"/>
      <c r="V103" s="29" t="s">
        <v>160</v>
      </c>
      <c r="W103" s="29"/>
      <c r="X103" s="29" t="s">
        <v>64</v>
      </c>
      <c r="Y103" s="29" t="s">
        <v>1</v>
      </c>
      <c r="Z103" s="29" t="s">
        <v>2</v>
      </c>
      <c r="AA103" s="29" t="s">
        <v>1</v>
      </c>
      <c r="AB103" s="29" t="s">
        <v>3</v>
      </c>
      <c r="AC103" s="29" t="s">
        <v>3</v>
      </c>
      <c r="AD103" s="29" t="s">
        <v>64</v>
      </c>
      <c r="AE103" s="29" t="s">
        <v>3</v>
      </c>
      <c r="AF103" s="29" t="s">
        <v>64</v>
      </c>
      <c r="AG103" s="29" t="s">
        <v>514</v>
      </c>
      <c r="AH103" s="29" t="s">
        <v>514</v>
      </c>
      <c r="AI103" s="29" t="s">
        <v>514</v>
      </c>
      <c r="AJ103" s="29" t="s">
        <v>434</v>
      </c>
      <c r="AK103" s="29" t="s">
        <v>22</v>
      </c>
      <c r="AL103" s="29" t="s">
        <v>6</v>
      </c>
      <c r="AM103" s="29" t="s">
        <v>40</v>
      </c>
      <c r="AN103" s="29" t="s">
        <v>22</v>
      </c>
      <c r="AO103" s="29" t="s">
        <v>6</v>
      </c>
      <c r="AP103" s="29" t="s">
        <v>613</v>
      </c>
      <c r="AQ103" s="29" t="s">
        <v>22</v>
      </c>
      <c r="AR103" s="29" t="s">
        <v>6</v>
      </c>
      <c r="AS103" s="29" t="s">
        <v>436</v>
      </c>
      <c r="AT103" s="29" t="s">
        <v>22</v>
      </c>
      <c r="AU103" s="29" t="s">
        <v>18</v>
      </c>
      <c r="AV103" s="29" t="s">
        <v>4</v>
      </c>
      <c r="AW103" s="29" t="s">
        <v>22</v>
      </c>
      <c r="AX103" s="29" t="s">
        <v>18</v>
      </c>
      <c r="AY103" s="29" t="s">
        <v>4</v>
      </c>
      <c r="AZ103" s="29" t="s">
        <v>22</v>
      </c>
      <c r="BA103" s="29" t="s">
        <v>18</v>
      </c>
      <c r="BB103" s="29" t="s">
        <v>23</v>
      </c>
      <c r="BC103" s="29" t="s">
        <v>23</v>
      </c>
      <c r="BD103" s="29" t="s">
        <v>23</v>
      </c>
      <c r="BE103" s="29" t="s">
        <v>23</v>
      </c>
      <c r="BF103" s="29" t="s">
        <v>23</v>
      </c>
      <c r="BG103" s="29" t="s">
        <v>23</v>
      </c>
      <c r="BH103" s="29" t="s">
        <v>10</v>
      </c>
      <c r="BI103" s="29" t="s">
        <v>23</v>
      </c>
      <c r="BJ103" s="29" t="s">
        <v>176</v>
      </c>
    </row>
    <row r="104" spans="1:62" x14ac:dyDescent="0.2">
      <c r="A104" s="29" t="str">
        <f t="shared" si="3"/>
        <v>3117389-P1</v>
      </c>
      <c r="B104" s="29">
        <v>3117389</v>
      </c>
      <c r="C104" s="29">
        <v>3117292</v>
      </c>
      <c r="D104" s="29" t="s">
        <v>186</v>
      </c>
      <c r="E104" s="29" t="s">
        <v>375</v>
      </c>
      <c r="F104" s="29" t="s">
        <v>632</v>
      </c>
      <c r="G104" s="29" t="s">
        <v>568</v>
      </c>
      <c r="H104" s="29" t="s">
        <v>381</v>
      </c>
      <c r="I104" s="29" t="s">
        <v>402</v>
      </c>
      <c r="J104" s="29" t="str">
        <f>VLOOKUP(C104,' RAW Demographics'!A:E,5,FALSE())</f>
        <v>5 minutes, 34 seconds</v>
      </c>
      <c r="K104" s="29">
        <v>23</v>
      </c>
      <c r="L104" s="29" t="s">
        <v>180</v>
      </c>
      <c r="M104" s="29" t="s">
        <v>176</v>
      </c>
      <c r="N104" s="29" t="s">
        <v>179</v>
      </c>
      <c r="O104" s="29">
        <v>5</v>
      </c>
      <c r="P104" s="29" t="s">
        <v>191</v>
      </c>
      <c r="Q104" s="29" t="s">
        <v>177</v>
      </c>
      <c r="R104" s="29">
        <v>1</v>
      </c>
      <c r="S104" s="29" t="s">
        <v>192</v>
      </c>
      <c r="T104" s="29" t="s">
        <v>176</v>
      </c>
      <c r="U104" s="29"/>
      <c r="V104" s="29" t="s">
        <v>160</v>
      </c>
      <c r="W104" s="29"/>
      <c r="X104" s="29" t="s">
        <v>64</v>
      </c>
      <c r="Y104" s="29" t="s">
        <v>64</v>
      </c>
      <c r="Z104" s="29" t="s">
        <v>64</v>
      </c>
      <c r="AA104" s="29" t="s">
        <v>64</v>
      </c>
      <c r="AB104" s="29" t="s">
        <v>64</v>
      </c>
      <c r="AC104" s="29" t="s">
        <v>64</v>
      </c>
      <c r="AD104" s="29" t="s">
        <v>64</v>
      </c>
      <c r="AE104" s="29" t="s">
        <v>64</v>
      </c>
      <c r="AF104" s="29" t="s">
        <v>64</v>
      </c>
      <c r="AG104" s="29" t="s">
        <v>514</v>
      </c>
      <c r="AH104" s="29" t="s">
        <v>514</v>
      </c>
      <c r="AI104" s="29" t="s">
        <v>514</v>
      </c>
      <c r="AJ104" s="29" t="s">
        <v>434</v>
      </c>
      <c r="AK104" s="29" t="s">
        <v>17</v>
      </c>
      <c r="AL104" s="29" t="s">
        <v>18</v>
      </c>
      <c r="AM104" s="29" t="s">
        <v>40</v>
      </c>
      <c r="AN104" s="29" t="s">
        <v>17</v>
      </c>
      <c r="AO104" s="29" t="s">
        <v>18</v>
      </c>
      <c r="AP104" s="29" t="s">
        <v>692</v>
      </c>
      <c r="AQ104" s="29" t="s">
        <v>17</v>
      </c>
      <c r="AR104" s="29" t="s">
        <v>6</v>
      </c>
      <c r="AS104" s="29" t="s">
        <v>690</v>
      </c>
      <c r="AT104" s="29" t="s">
        <v>22</v>
      </c>
      <c r="AU104" s="29" t="s">
        <v>6</v>
      </c>
      <c r="AV104" s="29" t="s">
        <v>13</v>
      </c>
      <c r="AW104" s="29" t="s">
        <v>17</v>
      </c>
      <c r="AX104" s="29" t="s">
        <v>18</v>
      </c>
      <c r="AY104" s="29" t="s">
        <v>4</v>
      </c>
      <c r="AZ104" s="29" t="s">
        <v>5</v>
      </c>
      <c r="BA104" s="29" t="s">
        <v>18</v>
      </c>
      <c r="BB104" s="29" t="s">
        <v>10</v>
      </c>
      <c r="BC104" s="29" t="s">
        <v>10</v>
      </c>
      <c r="BD104" s="29" t="s">
        <v>10</v>
      </c>
      <c r="BE104" s="29" t="s">
        <v>10</v>
      </c>
      <c r="BF104" s="29" t="s">
        <v>10</v>
      </c>
      <c r="BG104" s="29" t="s">
        <v>10</v>
      </c>
      <c r="BH104" s="29" t="s">
        <v>14</v>
      </c>
      <c r="BI104" s="29" t="s">
        <v>14</v>
      </c>
      <c r="BJ104" s="29" t="s">
        <v>177</v>
      </c>
    </row>
    <row r="105" spans="1:62" x14ac:dyDescent="0.2">
      <c r="A105" s="29" t="str">
        <f t="shared" si="3"/>
        <v>3117401-P1</v>
      </c>
      <c r="B105" s="29">
        <v>3117401</v>
      </c>
      <c r="C105" s="29">
        <v>3117334</v>
      </c>
      <c r="D105" s="29" t="s">
        <v>203</v>
      </c>
      <c r="E105" s="29" t="s">
        <v>365</v>
      </c>
      <c r="F105" s="29" t="s">
        <v>633</v>
      </c>
      <c r="G105" s="29" t="s">
        <v>568</v>
      </c>
      <c r="H105" s="29" t="s">
        <v>381</v>
      </c>
      <c r="I105" s="29" t="s">
        <v>402</v>
      </c>
      <c r="J105" s="29" t="str">
        <f>VLOOKUP(C105,' RAW Demographics'!A:E,5,FALSE())</f>
        <v>6 minutes, 6 seconds</v>
      </c>
      <c r="K105" s="29">
        <v>27</v>
      </c>
      <c r="L105" s="29" t="s">
        <v>178</v>
      </c>
      <c r="M105" s="29" t="s">
        <v>176</v>
      </c>
      <c r="N105" s="29" t="s">
        <v>182</v>
      </c>
      <c r="O105" s="29">
        <v>6</v>
      </c>
      <c r="P105" s="29" t="s">
        <v>189</v>
      </c>
      <c r="Q105" s="29" t="s">
        <v>177</v>
      </c>
      <c r="R105" s="29">
        <v>3</v>
      </c>
      <c r="S105" s="29" t="s">
        <v>294</v>
      </c>
      <c r="T105" s="29" t="s">
        <v>177</v>
      </c>
      <c r="U105" s="29" t="s">
        <v>295</v>
      </c>
      <c r="V105" s="29" t="s">
        <v>156</v>
      </c>
      <c r="W105" s="29"/>
      <c r="X105" s="29" t="s">
        <v>64</v>
      </c>
      <c r="Y105" s="29" t="s">
        <v>64</v>
      </c>
      <c r="Z105" s="29" t="s">
        <v>64</v>
      </c>
      <c r="AA105" s="29" t="s">
        <v>64</v>
      </c>
      <c r="AB105" s="29" t="s">
        <v>64</v>
      </c>
      <c r="AC105" s="29" t="s">
        <v>64</v>
      </c>
      <c r="AD105" s="29" t="s">
        <v>3</v>
      </c>
      <c r="AE105" s="29" t="s">
        <v>3</v>
      </c>
      <c r="AF105" s="29" t="s">
        <v>1</v>
      </c>
      <c r="AG105" s="29" t="s">
        <v>514</v>
      </c>
      <c r="AH105" s="29" t="s">
        <v>514</v>
      </c>
      <c r="AI105" s="29" t="s">
        <v>514</v>
      </c>
      <c r="AJ105" s="29" t="s">
        <v>434</v>
      </c>
      <c r="AK105" s="29" t="s">
        <v>22</v>
      </c>
      <c r="AL105" s="29" t="s">
        <v>6</v>
      </c>
      <c r="AM105" s="29" t="s">
        <v>40</v>
      </c>
      <c r="AN105" s="29" t="s">
        <v>17</v>
      </c>
      <c r="AO105" s="29" t="s">
        <v>6</v>
      </c>
      <c r="AP105" s="29" t="s">
        <v>689</v>
      </c>
      <c r="AQ105" s="29" t="s">
        <v>22</v>
      </c>
      <c r="AR105" s="29" t="s">
        <v>8</v>
      </c>
      <c r="AS105" s="29" t="s">
        <v>436</v>
      </c>
      <c r="AT105" s="29" t="s">
        <v>5</v>
      </c>
      <c r="AU105" s="29" t="s">
        <v>6</v>
      </c>
      <c r="AV105" s="29" t="s">
        <v>45</v>
      </c>
      <c r="AW105" s="29" t="s">
        <v>22</v>
      </c>
      <c r="AX105" s="29" t="s">
        <v>6</v>
      </c>
      <c r="AY105" s="29" t="s">
        <v>4</v>
      </c>
      <c r="AZ105" s="29" t="s">
        <v>22</v>
      </c>
      <c r="BA105" s="29" t="s">
        <v>8</v>
      </c>
      <c r="BB105" s="29" t="s">
        <v>10</v>
      </c>
      <c r="BC105" s="29" t="s">
        <v>10</v>
      </c>
      <c r="BD105" s="29" t="s">
        <v>10</v>
      </c>
      <c r="BE105" s="29" t="s">
        <v>10</v>
      </c>
      <c r="BF105" s="29" t="s">
        <v>10</v>
      </c>
      <c r="BG105" s="29" t="s">
        <v>10</v>
      </c>
      <c r="BH105" s="29" t="s">
        <v>11</v>
      </c>
      <c r="BI105" s="29" t="s">
        <v>10</v>
      </c>
      <c r="BJ105" s="29" t="s">
        <v>176</v>
      </c>
    </row>
    <row r="106" spans="1:62" x14ac:dyDescent="0.2">
      <c r="A106" s="29" t="str">
        <f t="shared" si="3"/>
        <v>3117402-P1</v>
      </c>
      <c r="B106" s="29">
        <v>3117402</v>
      </c>
      <c r="C106" s="29">
        <v>3117316</v>
      </c>
      <c r="D106" s="29" t="s">
        <v>203</v>
      </c>
      <c r="E106" s="29" t="s">
        <v>634</v>
      </c>
      <c r="F106" s="29" t="s">
        <v>635</v>
      </c>
      <c r="G106" s="29" t="s">
        <v>568</v>
      </c>
      <c r="H106" s="29" t="s">
        <v>381</v>
      </c>
      <c r="I106" s="29" t="s">
        <v>402</v>
      </c>
      <c r="J106" s="29" t="str">
        <f>VLOOKUP(C106,' RAW Demographics'!A:E,5,FALSE())</f>
        <v>6 minutes, 31 seconds</v>
      </c>
      <c r="K106" s="29">
        <v>24</v>
      </c>
      <c r="L106" s="29" t="s">
        <v>178</v>
      </c>
      <c r="M106" s="29" t="s">
        <v>176</v>
      </c>
      <c r="N106" s="29" t="s">
        <v>252</v>
      </c>
      <c r="O106" s="29">
        <v>5</v>
      </c>
      <c r="P106" s="29" t="s">
        <v>253</v>
      </c>
      <c r="Q106" s="29" t="s">
        <v>177</v>
      </c>
      <c r="R106" s="29">
        <v>1</v>
      </c>
      <c r="S106" s="29" t="s">
        <v>254</v>
      </c>
      <c r="T106" s="29" t="s">
        <v>176</v>
      </c>
      <c r="U106" s="29"/>
      <c r="V106" s="29" t="s">
        <v>160</v>
      </c>
      <c r="W106" s="29"/>
      <c r="X106" s="29" t="s">
        <v>64</v>
      </c>
      <c r="Y106" s="29" t="s">
        <v>1</v>
      </c>
      <c r="Z106" s="29" t="s">
        <v>64</v>
      </c>
      <c r="AA106" s="29" t="s">
        <v>1</v>
      </c>
      <c r="AB106" s="29" t="s">
        <v>1</v>
      </c>
      <c r="AC106" s="29" t="s">
        <v>64</v>
      </c>
      <c r="AD106" s="29" t="s">
        <v>64</v>
      </c>
      <c r="AE106" s="29" t="s">
        <v>64</v>
      </c>
      <c r="AF106" s="29" t="s">
        <v>64</v>
      </c>
      <c r="AG106" s="29" t="s">
        <v>514</v>
      </c>
      <c r="AH106" s="29" t="s">
        <v>514</v>
      </c>
      <c r="AI106" s="29" t="s">
        <v>514</v>
      </c>
      <c r="AJ106" s="29" t="s">
        <v>616</v>
      </c>
      <c r="AK106" s="29" t="s">
        <v>17</v>
      </c>
      <c r="AL106" s="29" t="s">
        <v>8</v>
      </c>
      <c r="AM106" s="29" t="s">
        <v>636</v>
      </c>
      <c r="AN106" s="29" t="s">
        <v>17</v>
      </c>
      <c r="AO106" s="29" t="s">
        <v>18</v>
      </c>
      <c r="AP106" s="29" t="s">
        <v>612</v>
      </c>
      <c r="AQ106" s="29" t="s">
        <v>22</v>
      </c>
      <c r="AR106" s="29" t="s">
        <v>6</v>
      </c>
      <c r="AS106" s="29" t="s">
        <v>693</v>
      </c>
      <c r="AT106" s="29" t="s">
        <v>17</v>
      </c>
      <c r="AU106" s="29" t="s">
        <v>8</v>
      </c>
      <c r="AV106" s="29" t="s">
        <v>694</v>
      </c>
      <c r="AW106" s="29" t="s">
        <v>17</v>
      </c>
      <c r="AX106" s="29" t="s">
        <v>8</v>
      </c>
      <c r="AY106" s="29" t="s">
        <v>695</v>
      </c>
      <c r="AZ106" s="29" t="s">
        <v>22</v>
      </c>
      <c r="BA106" s="29" t="s">
        <v>6</v>
      </c>
      <c r="BB106" s="29" t="s">
        <v>10</v>
      </c>
      <c r="BC106" s="29" t="s">
        <v>23</v>
      </c>
      <c r="BD106" s="29" t="s">
        <v>10</v>
      </c>
      <c r="BE106" s="29" t="s">
        <v>23</v>
      </c>
      <c r="BF106" s="29" t="s">
        <v>14</v>
      </c>
      <c r="BG106" s="29" t="s">
        <v>10</v>
      </c>
      <c r="BH106" s="29" t="s">
        <v>10</v>
      </c>
      <c r="BI106" s="29" t="s">
        <v>10</v>
      </c>
      <c r="BJ106" s="29" t="s">
        <v>176</v>
      </c>
    </row>
    <row r="107" spans="1:62" x14ac:dyDescent="0.2">
      <c r="A107" s="29" t="str">
        <f t="shared" si="3"/>
        <v>3117408-P1</v>
      </c>
      <c r="B107" s="29">
        <v>3117408</v>
      </c>
      <c r="C107" s="29">
        <v>3117304</v>
      </c>
      <c r="D107" s="29" t="s">
        <v>219</v>
      </c>
      <c r="E107" s="29" t="s">
        <v>603</v>
      </c>
      <c r="F107" s="29" t="s">
        <v>637</v>
      </c>
      <c r="G107" s="29" t="s">
        <v>568</v>
      </c>
      <c r="H107" s="29" t="s">
        <v>381</v>
      </c>
      <c r="I107" s="29" t="s">
        <v>402</v>
      </c>
      <c r="J107" s="29" t="str">
        <f>VLOOKUP(C107,' RAW Demographics'!A:E,5,FALSE())</f>
        <v>7 minutes, 19 seconds</v>
      </c>
      <c r="K107" s="29">
        <v>24</v>
      </c>
      <c r="L107" s="29" t="s">
        <v>180</v>
      </c>
      <c r="M107" s="29" t="s">
        <v>176</v>
      </c>
      <c r="N107" s="29" t="s">
        <v>179</v>
      </c>
      <c r="O107" s="29">
        <v>5</v>
      </c>
      <c r="P107" s="29" t="s">
        <v>221</v>
      </c>
      <c r="Q107" s="29" t="s">
        <v>177</v>
      </c>
      <c r="R107" s="29">
        <v>9</v>
      </c>
      <c r="S107" s="29" t="s">
        <v>222</v>
      </c>
      <c r="T107" s="29" t="s">
        <v>176</v>
      </c>
      <c r="U107" s="29"/>
      <c r="V107" s="29" t="s">
        <v>153</v>
      </c>
      <c r="W107" s="29"/>
      <c r="X107" s="29" t="s">
        <v>1</v>
      </c>
      <c r="Y107" s="29" t="s">
        <v>1</v>
      </c>
      <c r="Z107" s="29" t="s">
        <v>1</v>
      </c>
      <c r="AA107" s="29" t="s">
        <v>1</v>
      </c>
      <c r="AB107" s="29" t="s">
        <v>1</v>
      </c>
      <c r="AC107" s="29" t="s">
        <v>2</v>
      </c>
      <c r="AD107" s="29" t="s">
        <v>2</v>
      </c>
      <c r="AE107" s="29" t="s">
        <v>3</v>
      </c>
      <c r="AF107" s="29" t="s">
        <v>1</v>
      </c>
      <c r="AG107" s="29" t="s">
        <v>514</v>
      </c>
      <c r="AH107" s="29" t="s">
        <v>514</v>
      </c>
      <c r="AI107" s="29" t="s">
        <v>514</v>
      </c>
      <c r="AJ107" s="29" t="s">
        <v>434</v>
      </c>
      <c r="AK107" s="29" t="s">
        <v>17</v>
      </c>
      <c r="AL107" s="29" t="s">
        <v>18</v>
      </c>
      <c r="AM107" s="29" t="s">
        <v>40</v>
      </c>
      <c r="AN107" s="29" t="s">
        <v>17</v>
      </c>
      <c r="AO107" s="29" t="s">
        <v>18</v>
      </c>
      <c r="AP107" s="29" t="s">
        <v>613</v>
      </c>
      <c r="AQ107" s="29" t="s">
        <v>17</v>
      </c>
      <c r="AR107" s="29" t="s">
        <v>18</v>
      </c>
      <c r="AS107" s="29" t="s">
        <v>436</v>
      </c>
      <c r="AT107" s="29" t="s">
        <v>17</v>
      </c>
      <c r="AU107" s="29" t="s">
        <v>18</v>
      </c>
      <c r="AV107" s="29" t="s">
        <v>13</v>
      </c>
      <c r="AW107" s="29" t="s">
        <v>17</v>
      </c>
      <c r="AX107" s="29" t="s">
        <v>18</v>
      </c>
      <c r="AY107" s="29" t="s">
        <v>4</v>
      </c>
      <c r="AZ107" s="29" t="s">
        <v>17</v>
      </c>
      <c r="BA107" s="29" t="s">
        <v>18</v>
      </c>
      <c r="BB107" s="29" t="s">
        <v>23</v>
      </c>
      <c r="BC107" s="29" t="s">
        <v>23</v>
      </c>
      <c r="BD107" s="29" t="s">
        <v>23</v>
      </c>
      <c r="BE107" s="29" t="s">
        <v>23</v>
      </c>
      <c r="BF107" s="29" t="s">
        <v>23</v>
      </c>
      <c r="BG107" s="29" t="s">
        <v>23</v>
      </c>
      <c r="BH107" s="29" t="s">
        <v>23</v>
      </c>
      <c r="BI107" s="29" t="s">
        <v>23</v>
      </c>
      <c r="BJ107" s="29" t="s">
        <v>177</v>
      </c>
    </row>
    <row r="108" spans="1:62" x14ac:dyDescent="0.2">
      <c r="A108" s="29" t="str">
        <f t="shared" si="3"/>
        <v>3117435-P1</v>
      </c>
      <c r="B108" s="29">
        <v>3117435</v>
      </c>
      <c r="C108" s="29">
        <v>3117420</v>
      </c>
      <c r="D108" s="29" t="s">
        <v>638</v>
      </c>
      <c r="E108" s="29" t="s">
        <v>371</v>
      </c>
      <c r="F108" s="29" t="s">
        <v>639</v>
      </c>
      <c r="G108" s="29" t="s">
        <v>568</v>
      </c>
      <c r="H108" s="29" t="s">
        <v>381</v>
      </c>
      <c r="I108" s="29" t="s">
        <v>402</v>
      </c>
      <c r="J108" s="29" t="str">
        <f>VLOOKUP(C108,' RAW Demographics'!A:E,5,FALSE())</f>
        <v>7 minutes, 31 seconds</v>
      </c>
      <c r="K108" s="29">
        <v>22</v>
      </c>
      <c r="L108" s="29" t="s">
        <v>178</v>
      </c>
      <c r="M108" s="29" t="s">
        <v>176</v>
      </c>
      <c r="N108" s="29" t="s">
        <v>181</v>
      </c>
      <c r="O108" s="29">
        <v>5</v>
      </c>
      <c r="P108" s="29" t="s">
        <v>343</v>
      </c>
      <c r="Q108" s="29" t="s">
        <v>176</v>
      </c>
      <c r="R108" s="29"/>
      <c r="S108" s="29"/>
      <c r="T108" s="29" t="s">
        <v>176</v>
      </c>
      <c r="U108" s="29"/>
      <c r="V108" s="29" t="s">
        <v>160</v>
      </c>
      <c r="W108" s="29"/>
      <c r="X108" s="29" t="s">
        <v>1</v>
      </c>
      <c r="Y108" s="29" t="s">
        <v>1</v>
      </c>
      <c r="Z108" s="29" t="s">
        <v>1</v>
      </c>
      <c r="AA108" s="29" t="s">
        <v>1</v>
      </c>
      <c r="AB108" s="29" t="s">
        <v>1</v>
      </c>
      <c r="AC108" s="29" t="s">
        <v>3</v>
      </c>
      <c r="AD108" s="29" t="s">
        <v>3</v>
      </c>
      <c r="AE108" s="29" t="s">
        <v>1</v>
      </c>
      <c r="AF108" s="29" t="s">
        <v>1</v>
      </c>
      <c r="AG108" s="29" t="s">
        <v>514</v>
      </c>
      <c r="AH108" s="29" t="s">
        <v>514</v>
      </c>
      <c r="AI108" s="29" t="s">
        <v>514</v>
      </c>
      <c r="AJ108" s="29" t="s">
        <v>640</v>
      </c>
      <c r="AK108" s="29" t="s">
        <v>17</v>
      </c>
      <c r="AL108" s="29" t="s">
        <v>18</v>
      </c>
      <c r="AM108" s="29" t="s">
        <v>40</v>
      </c>
      <c r="AN108" s="29" t="s">
        <v>17</v>
      </c>
      <c r="AO108" s="29" t="s">
        <v>6</v>
      </c>
      <c r="AP108" s="29" t="s">
        <v>612</v>
      </c>
      <c r="AQ108" s="29" t="s">
        <v>17</v>
      </c>
      <c r="AR108" s="29" t="s">
        <v>6</v>
      </c>
      <c r="AS108" s="29" t="s">
        <v>690</v>
      </c>
      <c r="AT108" s="29" t="s">
        <v>17</v>
      </c>
      <c r="AU108" s="29" t="s">
        <v>6</v>
      </c>
      <c r="AV108" s="29" t="s">
        <v>361</v>
      </c>
      <c r="AW108" s="29" t="s">
        <v>22</v>
      </c>
      <c r="AX108" s="29" t="s">
        <v>8</v>
      </c>
      <c r="AY108" s="29" t="s">
        <v>4</v>
      </c>
      <c r="AZ108" s="29" t="s">
        <v>22</v>
      </c>
      <c r="BA108" s="29" t="s">
        <v>8</v>
      </c>
      <c r="BB108" s="29" t="s">
        <v>23</v>
      </c>
      <c r="BC108" s="29" t="s">
        <v>23</v>
      </c>
      <c r="BD108" s="29" t="s">
        <v>23</v>
      </c>
      <c r="BE108" s="29" t="s">
        <v>23</v>
      </c>
      <c r="BF108" s="29" t="s">
        <v>23</v>
      </c>
      <c r="BG108" s="29" t="s">
        <v>23</v>
      </c>
      <c r="BH108" s="29" t="s">
        <v>23</v>
      </c>
      <c r="BI108" s="29" t="s">
        <v>23</v>
      </c>
      <c r="BJ108" s="29" t="s">
        <v>176</v>
      </c>
    </row>
    <row r="109" spans="1:62" s="21" customFormat="1" x14ac:dyDescent="0.2">
      <c r="A109" s="29" t="str">
        <f t="shared" si="3"/>
        <v>3117348-P2</v>
      </c>
      <c r="B109" s="29">
        <v>3117348</v>
      </c>
      <c r="C109" s="29">
        <v>3117318</v>
      </c>
      <c r="D109" s="29" t="s">
        <v>193</v>
      </c>
      <c r="E109" s="29" t="s">
        <v>552</v>
      </c>
      <c r="F109" s="29" t="s">
        <v>622</v>
      </c>
      <c r="G109" s="29" t="s">
        <v>568</v>
      </c>
      <c r="H109" s="29" t="s">
        <v>381</v>
      </c>
      <c r="I109" s="29" t="s">
        <v>433</v>
      </c>
      <c r="J109" s="29" t="str">
        <f>VLOOKUP(C109,' RAW Demographics'!A:E,5,FALSE())</f>
        <v>2 minutes, 8 seconds</v>
      </c>
      <c r="K109" s="29">
        <v>22</v>
      </c>
      <c r="L109" s="29" t="s">
        <v>178</v>
      </c>
      <c r="M109" s="29" t="s">
        <v>176</v>
      </c>
      <c r="N109" s="29" t="s">
        <v>181</v>
      </c>
      <c r="O109" s="29">
        <v>5</v>
      </c>
      <c r="P109" s="29" t="s">
        <v>189</v>
      </c>
      <c r="Q109" s="29" t="s">
        <v>176</v>
      </c>
      <c r="R109" s="29"/>
      <c r="S109" s="29"/>
      <c r="T109" s="29" t="s">
        <v>176</v>
      </c>
      <c r="U109" s="29"/>
      <c r="V109" s="29" t="s">
        <v>160</v>
      </c>
      <c r="W109" s="29"/>
      <c r="X109" s="29" t="s">
        <v>1</v>
      </c>
      <c r="Y109" s="29" t="s">
        <v>1</v>
      </c>
      <c r="Z109" s="29" t="s">
        <v>64</v>
      </c>
      <c r="AA109" s="29" t="s">
        <v>64</v>
      </c>
      <c r="AB109" s="29" t="s">
        <v>64</v>
      </c>
      <c r="AC109" s="29" t="s">
        <v>1</v>
      </c>
      <c r="AD109" s="29" t="s">
        <v>1</v>
      </c>
      <c r="AE109" s="29" t="s">
        <v>3</v>
      </c>
      <c r="AF109" s="29" t="s">
        <v>64</v>
      </c>
      <c r="AG109" s="29" t="s">
        <v>514</v>
      </c>
      <c r="AH109" s="29" t="s">
        <v>514</v>
      </c>
      <c r="AI109" s="29" t="s">
        <v>514</v>
      </c>
      <c r="AJ109" s="29" t="s">
        <v>417</v>
      </c>
      <c r="AK109" s="29" t="s">
        <v>22</v>
      </c>
      <c r="AL109" s="29" t="s">
        <v>6</v>
      </c>
      <c r="AM109" s="29" t="s">
        <v>409</v>
      </c>
      <c r="AN109" s="29" t="s">
        <v>22</v>
      </c>
      <c r="AO109" s="29" t="s">
        <v>6</v>
      </c>
      <c r="AP109" s="29" t="s">
        <v>574</v>
      </c>
      <c r="AQ109" s="29" t="s">
        <v>22</v>
      </c>
      <c r="AR109" s="29" t="s">
        <v>6</v>
      </c>
      <c r="AS109" s="29" t="s">
        <v>696</v>
      </c>
      <c r="AT109" s="29" t="s">
        <v>22</v>
      </c>
      <c r="AU109" s="29" t="s">
        <v>6</v>
      </c>
      <c r="AV109" s="29" t="s">
        <v>66</v>
      </c>
      <c r="AW109" s="29" t="s">
        <v>22</v>
      </c>
      <c r="AX109" s="29" t="s">
        <v>6</v>
      </c>
      <c r="AY109" s="29" t="s">
        <v>9</v>
      </c>
      <c r="AZ109" s="29" t="s">
        <v>22</v>
      </c>
      <c r="BA109" s="29" t="s">
        <v>6</v>
      </c>
      <c r="BB109" s="29" t="s">
        <v>10</v>
      </c>
      <c r="BC109" s="29" t="s">
        <v>10</v>
      </c>
      <c r="BD109" s="29" t="s">
        <v>10</v>
      </c>
      <c r="BE109" s="29" t="s">
        <v>10</v>
      </c>
      <c r="BF109" s="29" t="s">
        <v>10</v>
      </c>
      <c r="BG109" s="29" t="s">
        <v>10</v>
      </c>
      <c r="BH109" s="29" t="s">
        <v>10</v>
      </c>
      <c r="BI109" s="29" t="s">
        <v>10</v>
      </c>
      <c r="BJ109" s="29" t="s">
        <v>10</v>
      </c>
    </row>
    <row r="110" spans="1:62" x14ac:dyDescent="0.2">
      <c r="A110" s="29" t="str">
        <f t="shared" si="3"/>
        <v>3117350-P2</v>
      </c>
      <c r="B110" s="29">
        <v>3117350</v>
      </c>
      <c r="C110" s="29">
        <v>3117296</v>
      </c>
      <c r="D110" s="29" t="s">
        <v>199</v>
      </c>
      <c r="E110" s="29" t="s">
        <v>583</v>
      </c>
      <c r="F110" s="29" t="s">
        <v>623</v>
      </c>
      <c r="G110" s="29" t="s">
        <v>568</v>
      </c>
      <c r="H110" s="29" t="s">
        <v>381</v>
      </c>
      <c r="I110" s="29" t="s">
        <v>433</v>
      </c>
      <c r="J110" s="29" t="str">
        <f>VLOOKUP(C110,' RAW Demographics'!A:E,5,FALSE())</f>
        <v>2 minutes, 44 seconds</v>
      </c>
      <c r="K110" s="29">
        <v>23</v>
      </c>
      <c r="L110" s="29" t="s">
        <v>180</v>
      </c>
      <c r="M110" s="29" t="s">
        <v>176</v>
      </c>
      <c r="N110" s="29" t="s">
        <v>179</v>
      </c>
      <c r="O110" s="29">
        <v>5</v>
      </c>
      <c r="P110" s="29" t="s">
        <v>201</v>
      </c>
      <c r="Q110" s="29" t="s">
        <v>177</v>
      </c>
      <c r="R110" s="29">
        <v>1</v>
      </c>
      <c r="S110" s="29" t="s">
        <v>202</v>
      </c>
      <c r="T110" s="29" t="s">
        <v>176</v>
      </c>
      <c r="U110" s="29"/>
      <c r="V110" s="29" t="s">
        <v>153</v>
      </c>
      <c r="W110" s="29"/>
      <c r="X110" s="29" t="s">
        <v>3</v>
      </c>
      <c r="Y110" s="29" t="s">
        <v>1</v>
      </c>
      <c r="Z110" s="29" t="s">
        <v>1</v>
      </c>
      <c r="AA110" s="29" t="s">
        <v>1</v>
      </c>
      <c r="AB110" s="29" t="s">
        <v>1</v>
      </c>
      <c r="AC110" s="29" t="s">
        <v>3</v>
      </c>
      <c r="AD110" s="29" t="s">
        <v>2</v>
      </c>
      <c r="AE110" s="29" t="s">
        <v>3</v>
      </c>
      <c r="AF110" s="29" t="s">
        <v>1</v>
      </c>
      <c r="AG110" s="29" t="s">
        <v>514</v>
      </c>
      <c r="AH110" s="29" t="s">
        <v>514</v>
      </c>
      <c r="AI110" s="29" t="s">
        <v>514</v>
      </c>
      <c r="AJ110" s="29" t="s">
        <v>417</v>
      </c>
      <c r="AK110" s="29" t="s">
        <v>17</v>
      </c>
      <c r="AL110" s="29" t="s">
        <v>18</v>
      </c>
      <c r="AM110" s="29" t="s">
        <v>409</v>
      </c>
      <c r="AN110" s="29" t="s">
        <v>17</v>
      </c>
      <c r="AO110" s="29" t="s">
        <v>18</v>
      </c>
      <c r="AP110" s="29" t="s">
        <v>574</v>
      </c>
      <c r="AQ110" s="29" t="s">
        <v>17</v>
      </c>
      <c r="AR110" s="29" t="s">
        <v>18</v>
      </c>
      <c r="AS110" s="29" t="s">
        <v>697</v>
      </c>
      <c r="AT110" s="29" t="s">
        <v>17</v>
      </c>
      <c r="AU110" s="29" t="s">
        <v>18</v>
      </c>
      <c r="AV110" s="29" t="s">
        <v>698</v>
      </c>
      <c r="AW110" s="29" t="s">
        <v>17</v>
      </c>
      <c r="AX110" s="29" t="s">
        <v>6</v>
      </c>
      <c r="AY110" s="29" t="s">
        <v>699</v>
      </c>
      <c r="AZ110" s="29" t="s">
        <v>17</v>
      </c>
      <c r="BA110" s="29" t="s">
        <v>18</v>
      </c>
      <c r="BB110" s="29" t="s">
        <v>23</v>
      </c>
      <c r="BC110" s="29" t="s">
        <v>23</v>
      </c>
      <c r="BD110" s="29" t="s">
        <v>23</v>
      </c>
      <c r="BE110" s="29" t="s">
        <v>10</v>
      </c>
      <c r="BF110" s="29" t="s">
        <v>10</v>
      </c>
      <c r="BG110" s="29" t="s">
        <v>23</v>
      </c>
      <c r="BH110" s="29" t="s">
        <v>23</v>
      </c>
      <c r="BI110" s="29" t="s">
        <v>23</v>
      </c>
      <c r="BJ110" s="29" t="s">
        <v>11</v>
      </c>
    </row>
    <row r="111" spans="1:62" x14ac:dyDescent="0.2">
      <c r="A111" s="29" t="str">
        <f t="shared" si="3"/>
        <v>3117351-P2</v>
      </c>
      <c r="B111" s="29">
        <v>3117351</v>
      </c>
      <c r="C111" s="29">
        <v>3117342</v>
      </c>
      <c r="D111" s="29" t="s">
        <v>199</v>
      </c>
      <c r="E111" s="29" t="s">
        <v>624</v>
      </c>
      <c r="F111" s="29" t="s">
        <v>625</v>
      </c>
      <c r="G111" s="29" t="s">
        <v>568</v>
      </c>
      <c r="H111" s="29" t="s">
        <v>381</v>
      </c>
      <c r="I111" s="29" t="s">
        <v>433</v>
      </c>
      <c r="J111" s="29" t="str">
        <f>VLOOKUP(C111,' RAW Demographics'!A:E,5,FALSE())</f>
        <v>1 minutes, 45 seconds</v>
      </c>
      <c r="K111" s="29">
        <v>24</v>
      </c>
      <c r="L111" s="29" t="s">
        <v>180</v>
      </c>
      <c r="M111" s="29" t="s">
        <v>176</v>
      </c>
      <c r="N111" s="29" t="s">
        <v>188</v>
      </c>
      <c r="O111" s="29">
        <v>5</v>
      </c>
      <c r="P111" s="29" t="s">
        <v>310</v>
      </c>
      <c r="Q111" s="29" t="s">
        <v>176</v>
      </c>
      <c r="R111" s="29"/>
      <c r="S111" s="29"/>
      <c r="T111" s="29" t="s">
        <v>176</v>
      </c>
      <c r="U111" s="29"/>
      <c r="V111" s="29" t="s">
        <v>599</v>
      </c>
      <c r="W111" s="29"/>
      <c r="X111" s="29" t="s">
        <v>64</v>
      </c>
      <c r="Y111" s="29" t="s">
        <v>1</v>
      </c>
      <c r="Z111" s="29" t="s">
        <v>1</v>
      </c>
      <c r="AA111" s="29" t="s">
        <v>64</v>
      </c>
      <c r="AB111" s="29" t="s">
        <v>64</v>
      </c>
      <c r="AC111" s="29" t="s">
        <v>64</v>
      </c>
      <c r="AD111" s="29" t="s">
        <v>64</v>
      </c>
      <c r="AE111" s="29" t="s">
        <v>64</v>
      </c>
      <c r="AF111" s="29" t="s">
        <v>64</v>
      </c>
      <c r="AG111" s="29" t="s">
        <v>514</v>
      </c>
      <c r="AH111" s="29" t="s">
        <v>514</v>
      </c>
      <c r="AI111" s="29" t="s">
        <v>514</v>
      </c>
      <c r="AJ111" s="29" t="s">
        <v>417</v>
      </c>
      <c r="AK111" s="29" t="s">
        <v>17</v>
      </c>
      <c r="AL111" s="29" t="s">
        <v>18</v>
      </c>
      <c r="AM111" s="29" t="s">
        <v>409</v>
      </c>
      <c r="AN111" s="29" t="s">
        <v>17</v>
      </c>
      <c r="AO111" s="29" t="s">
        <v>18</v>
      </c>
      <c r="AP111" s="29" t="s">
        <v>574</v>
      </c>
      <c r="AQ111" s="29" t="s">
        <v>17</v>
      </c>
      <c r="AR111" s="29" t="s">
        <v>18</v>
      </c>
      <c r="AS111" s="29" t="s">
        <v>700</v>
      </c>
      <c r="AT111" s="29" t="s">
        <v>17</v>
      </c>
      <c r="AU111" s="29" t="s">
        <v>18</v>
      </c>
      <c r="AV111" s="29" t="s">
        <v>66</v>
      </c>
      <c r="AW111" s="29" t="s">
        <v>17</v>
      </c>
      <c r="AX111" s="29" t="s">
        <v>18</v>
      </c>
      <c r="AY111" s="29" t="s">
        <v>9</v>
      </c>
      <c r="AZ111" s="29" t="s">
        <v>17</v>
      </c>
      <c r="BA111" s="29" t="s">
        <v>18</v>
      </c>
      <c r="BB111" s="29" t="s">
        <v>23</v>
      </c>
      <c r="BC111" s="29" t="s">
        <v>11</v>
      </c>
      <c r="BD111" s="29" t="s">
        <v>23</v>
      </c>
      <c r="BE111" s="29" t="s">
        <v>23</v>
      </c>
      <c r="BF111" s="29" t="s">
        <v>23</v>
      </c>
      <c r="BG111" s="29" t="s">
        <v>23</v>
      </c>
      <c r="BH111" s="29" t="s">
        <v>23</v>
      </c>
      <c r="BI111" s="29" t="s">
        <v>23</v>
      </c>
      <c r="BJ111" s="29" t="s">
        <v>11</v>
      </c>
    </row>
    <row r="112" spans="1:62" x14ac:dyDescent="0.2">
      <c r="A112" s="29" t="str">
        <f t="shared" si="3"/>
        <v>3117356-P2</v>
      </c>
      <c r="B112" s="29">
        <v>3117356</v>
      </c>
      <c r="C112" s="29">
        <v>3117313</v>
      </c>
      <c r="D112" s="29" t="s">
        <v>199</v>
      </c>
      <c r="E112" s="29" t="s">
        <v>591</v>
      </c>
      <c r="F112" s="29" t="s">
        <v>627</v>
      </c>
      <c r="G112" s="29" t="s">
        <v>568</v>
      </c>
      <c r="H112" s="29" t="s">
        <v>381</v>
      </c>
      <c r="I112" s="29" t="s">
        <v>433</v>
      </c>
      <c r="J112" s="29" t="str">
        <f>VLOOKUP(C112,' RAW Demographics'!A:E,5,FALSE())</f>
        <v>3 minutes, 16 seconds</v>
      </c>
      <c r="K112" s="29">
        <v>22</v>
      </c>
      <c r="L112" s="29" t="s">
        <v>180</v>
      </c>
      <c r="M112" s="29" t="s">
        <v>176</v>
      </c>
      <c r="N112" s="29" t="s">
        <v>181</v>
      </c>
      <c r="O112" s="29">
        <v>3</v>
      </c>
      <c r="P112" s="29" t="s">
        <v>246</v>
      </c>
      <c r="Q112" s="29" t="s">
        <v>177</v>
      </c>
      <c r="R112" s="29">
        <v>1</v>
      </c>
      <c r="S112" s="29" t="s">
        <v>247</v>
      </c>
      <c r="T112" s="29" t="s">
        <v>176</v>
      </c>
      <c r="U112" s="29"/>
      <c r="V112" s="29" t="s">
        <v>160</v>
      </c>
      <c r="W112" s="29"/>
      <c r="X112" s="29" t="s">
        <v>1</v>
      </c>
      <c r="Y112" s="29" t="s">
        <v>64</v>
      </c>
      <c r="Z112" s="29" t="s">
        <v>64</v>
      </c>
      <c r="AA112" s="29" t="s">
        <v>1</v>
      </c>
      <c r="AB112" s="29" t="s">
        <v>64</v>
      </c>
      <c r="AC112" s="29" t="s">
        <v>1</v>
      </c>
      <c r="AD112" s="29" t="s">
        <v>1</v>
      </c>
      <c r="AE112" s="29" t="s">
        <v>64</v>
      </c>
      <c r="AF112" s="29" t="s">
        <v>64</v>
      </c>
      <c r="AG112" s="29" t="s">
        <v>514</v>
      </c>
      <c r="AH112" s="29" t="s">
        <v>514</v>
      </c>
      <c r="AI112" s="29" t="s">
        <v>514</v>
      </c>
      <c r="AJ112" s="29" t="s">
        <v>417</v>
      </c>
      <c r="AK112" s="29" t="s">
        <v>17</v>
      </c>
      <c r="AL112" s="29" t="s">
        <v>18</v>
      </c>
      <c r="AM112" s="29" t="s">
        <v>409</v>
      </c>
      <c r="AN112" s="29" t="s">
        <v>17</v>
      </c>
      <c r="AO112" s="29" t="s">
        <v>18</v>
      </c>
      <c r="AP112" s="29" t="s">
        <v>574</v>
      </c>
      <c r="AQ112" s="29" t="s">
        <v>22</v>
      </c>
      <c r="AR112" s="29" t="s">
        <v>6</v>
      </c>
      <c r="AS112" s="29" t="s">
        <v>697</v>
      </c>
      <c r="AT112" s="29" t="s">
        <v>22</v>
      </c>
      <c r="AU112" s="29" t="s">
        <v>18</v>
      </c>
      <c r="AV112" s="29" t="s">
        <v>66</v>
      </c>
      <c r="AW112" s="29" t="s">
        <v>22</v>
      </c>
      <c r="AX112" s="29" t="s">
        <v>18</v>
      </c>
      <c r="AY112" s="29" t="s">
        <v>9</v>
      </c>
      <c r="AZ112" s="29" t="s">
        <v>17</v>
      </c>
      <c r="BA112" s="29" t="s">
        <v>18</v>
      </c>
      <c r="BB112" s="29" t="s">
        <v>23</v>
      </c>
      <c r="BC112" s="29" t="s">
        <v>11</v>
      </c>
      <c r="BD112" s="29" t="s">
        <v>11</v>
      </c>
      <c r="BE112" s="29" t="s">
        <v>23</v>
      </c>
      <c r="BF112" s="29" t="s">
        <v>23</v>
      </c>
      <c r="BG112" s="29" t="s">
        <v>23</v>
      </c>
      <c r="BH112" s="29" t="s">
        <v>23</v>
      </c>
      <c r="BI112" s="29" t="s">
        <v>23</v>
      </c>
      <c r="BJ112" s="29" t="s">
        <v>14</v>
      </c>
    </row>
    <row r="113" spans="1:62" x14ac:dyDescent="0.2">
      <c r="A113" s="29" t="str">
        <f t="shared" si="3"/>
        <v>3117376-P2</v>
      </c>
      <c r="B113" s="29">
        <v>3117376</v>
      </c>
      <c r="C113" s="29">
        <v>3117340</v>
      </c>
      <c r="D113" s="29" t="s">
        <v>186</v>
      </c>
      <c r="E113" s="29" t="s">
        <v>367</v>
      </c>
      <c r="F113" s="29" t="s">
        <v>630</v>
      </c>
      <c r="G113" s="29" t="s">
        <v>568</v>
      </c>
      <c r="H113" s="29" t="s">
        <v>381</v>
      </c>
      <c r="I113" s="29" t="s">
        <v>433</v>
      </c>
      <c r="J113" s="29" t="str">
        <f>VLOOKUP(C113,' RAW Demographics'!A:E,5,FALSE())</f>
        <v>4 minutes, 2 seconds</v>
      </c>
      <c r="K113" s="29">
        <v>23</v>
      </c>
      <c r="L113" s="29" t="s">
        <v>180</v>
      </c>
      <c r="M113" s="29" t="s">
        <v>176</v>
      </c>
      <c r="N113" s="29" t="s">
        <v>188</v>
      </c>
      <c r="O113" s="29">
        <v>6</v>
      </c>
      <c r="P113" s="29" t="s">
        <v>308</v>
      </c>
      <c r="Q113" s="29" t="s">
        <v>177</v>
      </c>
      <c r="R113" s="29">
        <v>2</v>
      </c>
      <c r="S113" s="29" t="s">
        <v>247</v>
      </c>
      <c r="T113" s="29" t="s">
        <v>176</v>
      </c>
      <c r="U113" s="29"/>
      <c r="V113" s="29" t="s">
        <v>160</v>
      </c>
      <c r="W113" s="29"/>
      <c r="X113" s="29" t="s">
        <v>1</v>
      </c>
      <c r="Y113" s="29" t="s">
        <v>3</v>
      </c>
      <c r="Z113" s="29" t="s">
        <v>1</v>
      </c>
      <c r="AA113" s="29" t="s">
        <v>2</v>
      </c>
      <c r="AB113" s="29" t="s">
        <v>2</v>
      </c>
      <c r="AC113" s="29" t="s">
        <v>1</v>
      </c>
      <c r="AD113" s="29" t="s">
        <v>1</v>
      </c>
      <c r="AE113" s="29" t="s">
        <v>64</v>
      </c>
      <c r="AF113" s="29" t="s">
        <v>64</v>
      </c>
      <c r="AG113" s="29" t="s">
        <v>514</v>
      </c>
      <c r="AH113" s="29" t="s">
        <v>514</v>
      </c>
      <c r="AI113" s="29" t="s">
        <v>514</v>
      </c>
      <c r="AJ113" s="29" t="s">
        <v>417</v>
      </c>
      <c r="AK113" s="29" t="s">
        <v>17</v>
      </c>
      <c r="AL113" s="29" t="s">
        <v>18</v>
      </c>
      <c r="AM113" s="29" t="s">
        <v>409</v>
      </c>
      <c r="AN113" s="29" t="s">
        <v>17</v>
      </c>
      <c r="AO113" s="29" t="s">
        <v>18</v>
      </c>
      <c r="AP113" s="29" t="s">
        <v>701</v>
      </c>
      <c r="AQ113" s="29" t="s">
        <v>17</v>
      </c>
      <c r="AR113" s="29" t="s">
        <v>18</v>
      </c>
      <c r="AS113" s="29" t="s">
        <v>696</v>
      </c>
      <c r="AT113" s="29" t="s">
        <v>17</v>
      </c>
      <c r="AU113" s="29" t="s">
        <v>18</v>
      </c>
      <c r="AV113" s="29" t="s">
        <v>361</v>
      </c>
      <c r="AW113" s="29" t="s">
        <v>17</v>
      </c>
      <c r="AX113" s="29" t="s">
        <v>18</v>
      </c>
      <c r="AY113" s="29" t="s">
        <v>9</v>
      </c>
      <c r="AZ113" s="29" t="s">
        <v>17</v>
      </c>
      <c r="BA113" s="29" t="s">
        <v>18</v>
      </c>
      <c r="BB113" s="29" t="s">
        <v>23</v>
      </c>
      <c r="BC113" s="29" t="s">
        <v>23</v>
      </c>
      <c r="BD113" s="29" t="s">
        <v>23</v>
      </c>
      <c r="BE113" s="29" t="s">
        <v>23</v>
      </c>
      <c r="BF113" s="29" t="s">
        <v>23</v>
      </c>
      <c r="BG113" s="29" t="s">
        <v>23</v>
      </c>
      <c r="BH113" s="29" t="s">
        <v>23</v>
      </c>
      <c r="BI113" s="29" t="s">
        <v>23</v>
      </c>
      <c r="BJ113" s="29" t="s">
        <v>23</v>
      </c>
    </row>
    <row r="114" spans="1:62" x14ac:dyDescent="0.2">
      <c r="A114" s="29" t="str">
        <f t="shared" si="3"/>
        <v>3117379-P2</v>
      </c>
      <c r="B114" s="29">
        <v>3117379</v>
      </c>
      <c r="C114" s="29">
        <v>3117322</v>
      </c>
      <c r="D114" s="29" t="s">
        <v>186</v>
      </c>
      <c r="E114" s="29" t="s">
        <v>363</v>
      </c>
      <c r="F114" s="29" t="s">
        <v>631</v>
      </c>
      <c r="G114" s="29" t="s">
        <v>568</v>
      </c>
      <c r="H114" s="29" t="s">
        <v>381</v>
      </c>
      <c r="I114" s="29" t="s">
        <v>433</v>
      </c>
      <c r="J114" s="29" t="str">
        <f>VLOOKUP(C114,' RAW Demographics'!A:E,5,FALSE())</f>
        <v>4 minutes, 44 seconds</v>
      </c>
      <c r="K114" s="29">
        <v>26</v>
      </c>
      <c r="L114" s="29" t="s">
        <v>180</v>
      </c>
      <c r="M114" s="29" t="s">
        <v>176</v>
      </c>
      <c r="N114" s="29" t="s">
        <v>181</v>
      </c>
      <c r="O114" s="29">
        <v>5</v>
      </c>
      <c r="P114" s="29" t="s">
        <v>265</v>
      </c>
      <c r="Q114" s="29" t="s">
        <v>176</v>
      </c>
      <c r="R114" s="29"/>
      <c r="S114" s="29"/>
      <c r="T114" s="29" t="s">
        <v>176</v>
      </c>
      <c r="U114" s="29"/>
      <c r="V114" s="29" t="s">
        <v>160</v>
      </c>
      <c r="W114" s="29"/>
      <c r="X114" s="29" t="s">
        <v>64</v>
      </c>
      <c r="Y114" s="29" t="s">
        <v>1</v>
      </c>
      <c r="Z114" s="29" t="s">
        <v>2</v>
      </c>
      <c r="AA114" s="29" t="s">
        <v>1</v>
      </c>
      <c r="AB114" s="29" t="s">
        <v>3</v>
      </c>
      <c r="AC114" s="29" t="s">
        <v>3</v>
      </c>
      <c r="AD114" s="29" t="s">
        <v>64</v>
      </c>
      <c r="AE114" s="29" t="s">
        <v>3</v>
      </c>
      <c r="AF114" s="29" t="s">
        <v>64</v>
      </c>
      <c r="AG114" s="29" t="s">
        <v>514</v>
      </c>
      <c r="AH114" s="29" t="s">
        <v>514</v>
      </c>
      <c r="AI114" s="29" t="s">
        <v>514</v>
      </c>
      <c r="AJ114" s="29" t="s">
        <v>417</v>
      </c>
      <c r="AK114" s="29" t="s">
        <v>17</v>
      </c>
      <c r="AL114" s="29" t="s">
        <v>18</v>
      </c>
      <c r="AM114" s="29" t="s">
        <v>409</v>
      </c>
      <c r="AN114" s="29" t="s">
        <v>17</v>
      </c>
      <c r="AO114" s="29" t="s">
        <v>18</v>
      </c>
      <c r="AP114" s="29" t="s">
        <v>574</v>
      </c>
      <c r="AQ114" s="29" t="s">
        <v>17</v>
      </c>
      <c r="AR114" s="29" t="s">
        <v>18</v>
      </c>
      <c r="AS114" s="29" t="s">
        <v>697</v>
      </c>
      <c r="AT114" s="29" t="s">
        <v>17</v>
      </c>
      <c r="AU114" s="29" t="s">
        <v>18</v>
      </c>
      <c r="AV114" s="29" t="s">
        <v>66</v>
      </c>
      <c r="AW114" s="29" t="s">
        <v>17</v>
      </c>
      <c r="AX114" s="29" t="s">
        <v>18</v>
      </c>
      <c r="AY114" s="29" t="s">
        <v>9</v>
      </c>
      <c r="AZ114" s="29" t="s">
        <v>17</v>
      </c>
      <c r="BA114" s="29" t="s">
        <v>18</v>
      </c>
      <c r="BB114" s="29" t="s">
        <v>23</v>
      </c>
      <c r="BC114" s="29" t="s">
        <v>23</v>
      </c>
      <c r="BD114" s="29" t="s">
        <v>23</v>
      </c>
      <c r="BE114" s="29" t="s">
        <v>23</v>
      </c>
      <c r="BF114" s="29" t="s">
        <v>10</v>
      </c>
      <c r="BG114" s="29" t="s">
        <v>23</v>
      </c>
      <c r="BH114" s="29" t="s">
        <v>14</v>
      </c>
      <c r="BI114" s="29" t="s">
        <v>23</v>
      </c>
      <c r="BJ114" s="29" t="s">
        <v>10</v>
      </c>
    </row>
    <row r="115" spans="1:62" x14ac:dyDescent="0.2">
      <c r="A115" s="29" t="str">
        <f t="shared" si="3"/>
        <v>3117389-P2</v>
      </c>
      <c r="B115" s="29">
        <v>3117389</v>
      </c>
      <c r="C115" s="29">
        <v>3117292</v>
      </c>
      <c r="D115" s="29" t="s">
        <v>186</v>
      </c>
      <c r="E115" s="29" t="s">
        <v>375</v>
      </c>
      <c r="F115" s="29" t="s">
        <v>632</v>
      </c>
      <c r="G115" s="29" t="s">
        <v>568</v>
      </c>
      <c r="H115" s="29" t="s">
        <v>381</v>
      </c>
      <c r="I115" s="29" t="s">
        <v>433</v>
      </c>
      <c r="J115" s="29" t="str">
        <f>VLOOKUP(C115,' RAW Demographics'!A:E,5,FALSE())</f>
        <v>5 minutes, 34 seconds</v>
      </c>
      <c r="K115" s="29">
        <v>23</v>
      </c>
      <c r="L115" s="29" t="s">
        <v>180</v>
      </c>
      <c r="M115" s="29" t="s">
        <v>176</v>
      </c>
      <c r="N115" s="29" t="s">
        <v>179</v>
      </c>
      <c r="O115" s="29">
        <v>5</v>
      </c>
      <c r="P115" s="29" t="s">
        <v>191</v>
      </c>
      <c r="Q115" s="29" t="s">
        <v>177</v>
      </c>
      <c r="R115" s="29">
        <v>1</v>
      </c>
      <c r="S115" s="29" t="s">
        <v>192</v>
      </c>
      <c r="T115" s="29" t="s">
        <v>176</v>
      </c>
      <c r="U115" s="29"/>
      <c r="V115" s="29" t="s">
        <v>160</v>
      </c>
      <c r="W115" s="29"/>
      <c r="X115" s="29" t="s">
        <v>64</v>
      </c>
      <c r="Y115" s="29" t="s">
        <v>64</v>
      </c>
      <c r="Z115" s="29" t="s">
        <v>64</v>
      </c>
      <c r="AA115" s="29" t="s">
        <v>64</v>
      </c>
      <c r="AB115" s="29" t="s">
        <v>64</v>
      </c>
      <c r="AC115" s="29" t="s">
        <v>64</v>
      </c>
      <c r="AD115" s="29" t="s">
        <v>64</v>
      </c>
      <c r="AE115" s="29" t="s">
        <v>64</v>
      </c>
      <c r="AF115" s="29" t="s">
        <v>64</v>
      </c>
      <c r="AG115" s="29" t="s">
        <v>514</v>
      </c>
      <c r="AH115" s="29" t="s">
        <v>514</v>
      </c>
      <c r="AI115" s="29" t="s">
        <v>514</v>
      </c>
      <c r="AJ115" s="29" t="s">
        <v>417</v>
      </c>
      <c r="AK115" s="29" t="s">
        <v>22</v>
      </c>
      <c r="AL115" s="29" t="s">
        <v>18</v>
      </c>
      <c r="AM115" s="29" t="s">
        <v>409</v>
      </c>
      <c r="AN115" s="29" t="s">
        <v>22</v>
      </c>
      <c r="AO115" s="29" t="s">
        <v>18</v>
      </c>
      <c r="AP115" s="29" t="s">
        <v>574</v>
      </c>
      <c r="AQ115" s="29" t="s">
        <v>22</v>
      </c>
      <c r="AR115" s="29" t="s">
        <v>6</v>
      </c>
      <c r="AS115" s="29" t="s">
        <v>697</v>
      </c>
      <c r="AT115" s="29" t="s">
        <v>17</v>
      </c>
      <c r="AU115" s="29" t="s">
        <v>18</v>
      </c>
      <c r="AV115" s="29" t="s">
        <v>66</v>
      </c>
      <c r="AW115" s="29" t="s">
        <v>22</v>
      </c>
      <c r="AX115" s="29" t="s">
        <v>18</v>
      </c>
      <c r="AY115" s="29" t="s">
        <v>9</v>
      </c>
      <c r="AZ115" s="29" t="s">
        <v>17</v>
      </c>
      <c r="BA115" s="29" t="s">
        <v>18</v>
      </c>
      <c r="BB115" s="29" t="s">
        <v>23</v>
      </c>
      <c r="BC115" s="29" t="s">
        <v>10</v>
      </c>
      <c r="BD115" s="29" t="s">
        <v>10</v>
      </c>
      <c r="BE115" s="29" t="s">
        <v>10</v>
      </c>
      <c r="BF115" s="29" t="s">
        <v>10</v>
      </c>
      <c r="BG115" s="29" t="s">
        <v>10</v>
      </c>
      <c r="BH115" s="29" t="s">
        <v>10</v>
      </c>
      <c r="BI115" s="29" t="s">
        <v>14</v>
      </c>
      <c r="BJ115" s="29" t="s">
        <v>23</v>
      </c>
    </row>
    <row r="116" spans="1:62" x14ac:dyDescent="0.2">
      <c r="A116" s="29" t="str">
        <f t="shared" si="3"/>
        <v>3117401-P2</v>
      </c>
      <c r="B116" s="29">
        <v>3117401</v>
      </c>
      <c r="C116" s="29">
        <v>3117334</v>
      </c>
      <c r="D116" s="29" t="s">
        <v>203</v>
      </c>
      <c r="E116" s="29" t="s">
        <v>365</v>
      </c>
      <c r="F116" s="29" t="s">
        <v>633</v>
      </c>
      <c r="G116" s="29" t="s">
        <v>568</v>
      </c>
      <c r="H116" s="29" t="s">
        <v>381</v>
      </c>
      <c r="I116" s="29" t="s">
        <v>433</v>
      </c>
      <c r="J116" s="29" t="str">
        <f>VLOOKUP(C116,' RAW Demographics'!A:E,5,FALSE())</f>
        <v>6 minutes, 6 seconds</v>
      </c>
      <c r="K116" s="29">
        <v>27</v>
      </c>
      <c r="L116" s="29" t="s">
        <v>178</v>
      </c>
      <c r="M116" s="29" t="s">
        <v>176</v>
      </c>
      <c r="N116" s="29" t="s">
        <v>182</v>
      </c>
      <c r="O116" s="29">
        <v>6</v>
      </c>
      <c r="P116" s="29" t="s">
        <v>189</v>
      </c>
      <c r="Q116" s="29" t="s">
        <v>177</v>
      </c>
      <c r="R116" s="29">
        <v>3</v>
      </c>
      <c r="S116" s="29" t="s">
        <v>294</v>
      </c>
      <c r="T116" s="29" t="s">
        <v>177</v>
      </c>
      <c r="U116" s="29" t="s">
        <v>295</v>
      </c>
      <c r="V116" s="29" t="s">
        <v>156</v>
      </c>
      <c r="W116" s="29"/>
      <c r="X116" s="29" t="s">
        <v>64</v>
      </c>
      <c r="Y116" s="29" t="s">
        <v>64</v>
      </c>
      <c r="Z116" s="29" t="s">
        <v>64</v>
      </c>
      <c r="AA116" s="29" t="s">
        <v>64</v>
      </c>
      <c r="AB116" s="29" t="s">
        <v>64</v>
      </c>
      <c r="AC116" s="29" t="s">
        <v>64</v>
      </c>
      <c r="AD116" s="29" t="s">
        <v>3</v>
      </c>
      <c r="AE116" s="29" t="s">
        <v>3</v>
      </c>
      <c r="AF116" s="29" t="s">
        <v>1</v>
      </c>
      <c r="AG116" s="29" t="s">
        <v>514</v>
      </c>
      <c r="AH116" s="29" t="s">
        <v>514</v>
      </c>
      <c r="AI116" s="29" t="s">
        <v>514</v>
      </c>
      <c r="AJ116" s="29" t="s">
        <v>417</v>
      </c>
      <c r="AK116" s="29" t="s">
        <v>22</v>
      </c>
      <c r="AL116" s="29" t="s">
        <v>6</v>
      </c>
      <c r="AM116" s="29" t="s">
        <v>409</v>
      </c>
      <c r="AN116" s="29" t="s">
        <v>22</v>
      </c>
      <c r="AO116" s="29" t="s">
        <v>6</v>
      </c>
      <c r="AP116" s="29" t="s">
        <v>574</v>
      </c>
      <c r="AQ116" s="29" t="s">
        <v>22</v>
      </c>
      <c r="AR116" s="29" t="s">
        <v>6</v>
      </c>
      <c r="AS116" s="29" t="s">
        <v>697</v>
      </c>
      <c r="AT116" s="29" t="s">
        <v>22</v>
      </c>
      <c r="AU116" s="29" t="s">
        <v>6</v>
      </c>
      <c r="AV116" s="29" t="s">
        <v>9</v>
      </c>
      <c r="AW116" s="29" t="s">
        <v>22</v>
      </c>
      <c r="AX116" s="29" t="s">
        <v>6</v>
      </c>
      <c r="AY116" s="29" t="s">
        <v>9</v>
      </c>
      <c r="AZ116" s="29" t="s">
        <v>22</v>
      </c>
      <c r="BA116" s="29" t="s">
        <v>6</v>
      </c>
      <c r="BB116" s="29" t="s">
        <v>10</v>
      </c>
      <c r="BC116" s="29" t="s">
        <v>10</v>
      </c>
      <c r="BD116" s="29" t="s">
        <v>10</v>
      </c>
      <c r="BE116" s="29" t="s">
        <v>10</v>
      </c>
      <c r="BF116" s="29" t="s">
        <v>10</v>
      </c>
      <c r="BG116" s="29" t="s">
        <v>10</v>
      </c>
      <c r="BH116" s="29" t="s">
        <v>11</v>
      </c>
      <c r="BI116" s="29" t="s">
        <v>10</v>
      </c>
      <c r="BJ116" s="29" t="s">
        <v>10</v>
      </c>
    </row>
    <row r="117" spans="1:62" x14ac:dyDescent="0.2">
      <c r="A117" s="29" t="str">
        <f t="shared" si="3"/>
        <v>3117402-P2</v>
      </c>
      <c r="B117" s="29">
        <v>3117402</v>
      </c>
      <c r="C117" s="29">
        <v>3117415</v>
      </c>
      <c r="D117" s="29" t="s">
        <v>203</v>
      </c>
      <c r="E117" s="29" t="s">
        <v>634</v>
      </c>
      <c r="F117" s="29" t="s">
        <v>635</v>
      </c>
      <c r="G117" s="29" t="s">
        <v>568</v>
      </c>
      <c r="H117" s="29" t="s">
        <v>381</v>
      </c>
      <c r="I117" s="29" t="s">
        <v>433</v>
      </c>
      <c r="J117" s="29" t="str">
        <f>VLOOKUP(C117,' RAW Demographics'!A:E,5,FALSE())</f>
        <v>- - -</v>
      </c>
      <c r="K117" s="29">
        <v>24</v>
      </c>
      <c r="L117" s="29" t="s">
        <v>178</v>
      </c>
      <c r="M117" s="29" t="s">
        <v>176</v>
      </c>
      <c r="N117" s="29" t="s">
        <v>252</v>
      </c>
      <c r="O117" s="29">
        <v>5</v>
      </c>
      <c r="P117" s="29" t="s">
        <v>253</v>
      </c>
      <c r="Q117" s="29" t="s">
        <v>177</v>
      </c>
      <c r="R117" s="29">
        <v>1</v>
      </c>
      <c r="S117" s="29" t="s">
        <v>254</v>
      </c>
      <c r="T117" s="29" t="s">
        <v>176</v>
      </c>
      <c r="U117" s="29"/>
      <c r="V117" s="29" t="s">
        <v>160</v>
      </c>
      <c r="W117" s="29"/>
      <c r="X117" s="29" t="s">
        <v>64</v>
      </c>
      <c r="Y117" s="29" t="s">
        <v>1</v>
      </c>
      <c r="Z117" s="29" t="s">
        <v>64</v>
      </c>
      <c r="AA117" s="29" t="s">
        <v>1</v>
      </c>
      <c r="AB117" s="29" t="s">
        <v>1</v>
      </c>
      <c r="AC117" s="29" t="s">
        <v>64</v>
      </c>
      <c r="AD117" s="29" t="s">
        <v>64</v>
      </c>
      <c r="AE117" s="29" t="s">
        <v>64</v>
      </c>
      <c r="AF117" s="29" t="s">
        <v>64</v>
      </c>
      <c r="AG117" s="29" t="s">
        <v>514</v>
      </c>
      <c r="AH117" s="29" t="s">
        <v>514</v>
      </c>
      <c r="AI117" s="29" t="s">
        <v>514</v>
      </c>
      <c r="AJ117" s="29" t="s">
        <v>579</v>
      </c>
      <c r="AK117" s="29" t="s">
        <v>22</v>
      </c>
      <c r="AL117" s="29" t="s">
        <v>6</v>
      </c>
      <c r="AM117" s="29" t="s">
        <v>609</v>
      </c>
      <c r="AN117" s="29" t="s">
        <v>22</v>
      </c>
      <c r="AO117" s="29" t="s">
        <v>6</v>
      </c>
      <c r="AP117" s="29" t="s">
        <v>702</v>
      </c>
      <c r="AQ117" s="29" t="s">
        <v>22</v>
      </c>
      <c r="AR117" s="29" t="s">
        <v>6</v>
      </c>
      <c r="AS117" s="29" t="s">
        <v>703</v>
      </c>
      <c r="AT117" s="29" t="s">
        <v>22</v>
      </c>
      <c r="AU117" s="29" t="s">
        <v>6</v>
      </c>
      <c r="AV117" s="29" t="s">
        <v>574</v>
      </c>
      <c r="AW117" s="29" t="s">
        <v>22</v>
      </c>
      <c r="AX117" s="29" t="s">
        <v>6</v>
      </c>
      <c r="AY117" s="29" t="s">
        <v>699</v>
      </c>
      <c r="AZ117" s="29" t="s">
        <v>22</v>
      </c>
      <c r="BA117" s="29" t="s">
        <v>6</v>
      </c>
      <c r="BB117" s="29" t="s">
        <v>23</v>
      </c>
      <c r="BC117" s="29" t="s">
        <v>10</v>
      </c>
      <c r="BD117" s="29" t="s">
        <v>10</v>
      </c>
      <c r="BE117" s="29" t="s">
        <v>10</v>
      </c>
      <c r="BF117" s="29" t="s">
        <v>11</v>
      </c>
      <c r="BG117" s="29" t="s">
        <v>10</v>
      </c>
      <c r="BH117" s="29" t="s">
        <v>10</v>
      </c>
      <c r="BI117" s="29" t="s">
        <v>10</v>
      </c>
      <c r="BJ117" s="29" t="s">
        <v>10</v>
      </c>
    </row>
    <row r="118" spans="1:62" x14ac:dyDescent="0.2">
      <c r="A118" s="29" t="str">
        <f t="shared" si="3"/>
        <v>3117408-P2</v>
      </c>
      <c r="B118" s="29">
        <v>3117408</v>
      </c>
      <c r="C118" s="29">
        <v>3117304</v>
      </c>
      <c r="D118" s="29" t="s">
        <v>219</v>
      </c>
      <c r="E118" s="29" t="s">
        <v>603</v>
      </c>
      <c r="F118" s="29" t="s">
        <v>637</v>
      </c>
      <c r="G118" s="29" t="s">
        <v>568</v>
      </c>
      <c r="H118" s="29" t="s">
        <v>381</v>
      </c>
      <c r="I118" s="29" t="s">
        <v>433</v>
      </c>
      <c r="J118" s="29" t="str">
        <f>VLOOKUP(C118,' RAW Demographics'!A:E,5,FALSE())</f>
        <v>7 minutes, 19 seconds</v>
      </c>
      <c r="K118" s="29">
        <v>24</v>
      </c>
      <c r="L118" s="29" t="s">
        <v>180</v>
      </c>
      <c r="M118" s="29" t="s">
        <v>176</v>
      </c>
      <c r="N118" s="29" t="s">
        <v>179</v>
      </c>
      <c r="O118" s="29">
        <v>5</v>
      </c>
      <c r="P118" s="29" t="s">
        <v>221</v>
      </c>
      <c r="Q118" s="29" t="s">
        <v>177</v>
      </c>
      <c r="R118" s="29">
        <v>9</v>
      </c>
      <c r="S118" s="29" t="s">
        <v>222</v>
      </c>
      <c r="T118" s="29" t="s">
        <v>176</v>
      </c>
      <c r="U118" s="29"/>
      <c r="V118" s="29" t="s">
        <v>153</v>
      </c>
      <c r="W118" s="29"/>
      <c r="X118" s="29" t="s">
        <v>1</v>
      </c>
      <c r="Y118" s="29" t="s">
        <v>1</v>
      </c>
      <c r="Z118" s="29" t="s">
        <v>1</v>
      </c>
      <c r="AA118" s="29" t="s">
        <v>1</v>
      </c>
      <c r="AB118" s="29" t="s">
        <v>1</v>
      </c>
      <c r="AC118" s="29" t="s">
        <v>2</v>
      </c>
      <c r="AD118" s="29" t="s">
        <v>2</v>
      </c>
      <c r="AE118" s="29" t="s">
        <v>3</v>
      </c>
      <c r="AF118" s="29" t="s">
        <v>1</v>
      </c>
      <c r="AG118" s="29" t="s">
        <v>514</v>
      </c>
      <c r="AH118" s="29" t="s">
        <v>514</v>
      </c>
      <c r="AI118" s="29" t="s">
        <v>514</v>
      </c>
      <c r="AJ118" s="29" t="s">
        <v>417</v>
      </c>
      <c r="AK118" s="29" t="s">
        <v>17</v>
      </c>
      <c r="AL118" s="29" t="s">
        <v>18</v>
      </c>
      <c r="AM118" s="29" t="s">
        <v>409</v>
      </c>
      <c r="AN118" s="29" t="s">
        <v>17</v>
      </c>
      <c r="AO118" s="29" t="s">
        <v>18</v>
      </c>
      <c r="AP118" s="29" t="s">
        <v>574</v>
      </c>
      <c r="AQ118" s="29" t="s">
        <v>17</v>
      </c>
      <c r="AR118" s="29" t="s">
        <v>18</v>
      </c>
      <c r="AS118" s="29" t="s">
        <v>697</v>
      </c>
      <c r="AT118" s="29" t="s">
        <v>17</v>
      </c>
      <c r="AU118" s="29" t="s">
        <v>18</v>
      </c>
      <c r="AV118" s="29" t="s">
        <v>66</v>
      </c>
      <c r="AW118" s="29" t="s">
        <v>17</v>
      </c>
      <c r="AX118" s="29" t="s">
        <v>18</v>
      </c>
      <c r="AY118" s="29" t="s">
        <v>9</v>
      </c>
      <c r="AZ118" s="29" t="s">
        <v>17</v>
      </c>
      <c r="BA118" s="29" t="s">
        <v>18</v>
      </c>
      <c r="BB118" s="29" t="s">
        <v>23</v>
      </c>
      <c r="BC118" s="29" t="s">
        <v>23</v>
      </c>
      <c r="BD118" s="29" t="s">
        <v>23</v>
      </c>
      <c r="BE118" s="29" t="s">
        <v>23</v>
      </c>
      <c r="BF118" s="29" t="s">
        <v>23</v>
      </c>
      <c r="BG118" s="29" t="s">
        <v>23</v>
      </c>
      <c r="BH118" s="29" t="s">
        <v>23</v>
      </c>
      <c r="BI118" s="29" t="s">
        <v>23</v>
      </c>
      <c r="BJ118" s="29" t="s">
        <v>23</v>
      </c>
    </row>
    <row r="119" spans="1:62" x14ac:dyDescent="0.2">
      <c r="A119" s="29" t="str">
        <f t="shared" si="3"/>
        <v>3117435-P2</v>
      </c>
      <c r="B119" s="29">
        <v>3117435</v>
      </c>
      <c r="C119" s="29">
        <v>3117420</v>
      </c>
      <c r="D119" s="29" t="s">
        <v>638</v>
      </c>
      <c r="E119" s="29" t="s">
        <v>371</v>
      </c>
      <c r="F119" s="29" t="s">
        <v>639</v>
      </c>
      <c r="G119" s="29" t="s">
        <v>568</v>
      </c>
      <c r="H119" s="29" t="s">
        <v>381</v>
      </c>
      <c r="I119" s="29" t="s">
        <v>433</v>
      </c>
      <c r="J119" s="29" t="str">
        <f>VLOOKUP(C119,' RAW Demographics'!A:E,5,FALSE())</f>
        <v>7 minutes, 31 seconds</v>
      </c>
      <c r="K119" s="29">
        <v>22</v>
      </c>
      <c r="L119" s="29" t="s">
        <v>178</v>
      </c>
      <c r="M119" s="29" t="s">
        <v>176</v>
      </c>
      <c r="N119" s="29" t="s">
        <v>181</v>
      </c>
      <c r="O119" s="29">
        <v>5</v>
      </c>
      <c r="P119" s="29" t="s">
        <v>343</v>
      </c>
      <c r="Q119" s="29" t="s">
        <v>176</v>
      </c>
      <c r="R119" s="29"/>
      <c r="S119" s="29"/>
      <c r="T119" s="29" t="s">
        <v>176</v>
      </c>
      <c r="U119" s="29"/>
      <c r="V119" s="29" t="s">
        <v>160</v>
      </c>
      <c r="W119" s="29"/>
      <c r="X119" s="29" t="s">
        <v>1</v>
      </c>
      <c r="Y119" s="29" t="s">
        <v>1</v>
      </c>
      <c r="Z119" s="29" t="s">
        <v>1</v>
      </c>
      <c r="AA119" s="29" t="s">
        <v>1</v>
      </c>
      <c r="AB119" s="29" t="s">
        <v>1</v>
      </c>
      <c r="AC119" s="29" t="s">
        <v>3</v>
      </c>
      <c r="AD119" s="29" t="s">
        <v>3</v>
      </c>
      <c r="AE119" s="29" t="s">
        <v>1</v>
      </c>
      <c r="AF119" s="29" t="s">
        <v>1</v>
      </c>
      <c r="AG119" s="29" t="s">
        <v>514</v>
      </c>
      <c r="AH119" s="29" t="s">
        <v>514</v>
      </c>
      <c r="AI119" s="29" t="s">
        <v>514</v>
      </c>
      <c r="AJ119" s="29" t="s">
        <v>417</v>
      </c>
      <c r="AK119" s="29" t="s">
        <v>17</v>
      </c>
      <c r="AL119" s="29" t="s">
        <v>6</v>
      </c>
      <c r="AM119" s="29" t="s">
        <v>409</v>
      </c>
      <c r="AN119" s="29" t="s">
        <v>17</v>
      </c>
      <c r="AO119" s="29" t="s">
        <v>6</v>
      </c>
      <c r="AP119" s="29" t="s">
        <v>574</v>
      </c>
      <c r="AQ119" s="29" t="s">
        <v>22</v>
      </c>
      <c r="AR119" s="29" t="s">
        <v>6</v>
      </c>
      <c r="AS119" s="29" t="s">
        <v>704</v>
      </c>
      <c r="AT119" s="29" t="s">
        <v>22</v>
      </c>
      <c r="AU119" s="29" t="s">
        <v>6</v>
      </c>
      <c r="AV119" s="29" t="s">
        <v>66</v>
      </c>
      <c r="AW119" s="29" t="s">
        <v>22</v>
      </c>
      <c r="AX119" s="29" t="s">
        <v>8</v>
      </c>
      <c r="AY119" s="29" t="s">
        <v>9</v>
      </c>
      <c r="AZ119" s="29" t="s">
        <v>17</v>
      </c>
      <c r="BA119" s="29" t="s">
        <v>8</v>
      </c>
      <c r="BB119" s="29" t="s">
        <v>23</v>
      </c>
      <c r="BC119" s="29" t="s">
        <v>23</v>
      </c>
      <c r="BD119" s="29" t="s">
        <v>23</v>
      </c>
      <c r="BE119" s="29" t="s">
        <v>23</v>
      </c>
      <c r="BF119" s="29" t="s">
        <v>23</v>
      </c>
      <c r="BG119" s="29" t="s">
        <v>23</v>
      </c>
      <c r="BH119" s="29" t="s">
        <v>23</v>
      </c>
      <c r="BI119" s="29" t="s">
        <v>23</v>
      </c>
      <c r="BJ119" s="29" t="s">
        <v>23</v>
      </c>
    </row>
    <row r="123" spans="1:62" x14ac:dyDescent="0.2">
      <c r="BI123" t="s">
        <v>176</v>
      </c>
      <c r="BJ123">
        <f>COUNTIF($BJ$4:$BJ$119,BI123)</f>
        <v>36</v>
      </c>
    </row>
    <row r="124" spans="1:62" x14ac:dyDescent="0.2">
      <c r="BI124" t="s">
        <v>177</v>
      </c>
      <c r="BJ124">
        <f>COUNTIF($BJ$4:$BJ$119,BI124)</f>
        <v>22</v>
      </c>
    </row>
    <row r="126" spans="1:62" x14ac:dyDescent="0.2">
      <c r="BI126" t="s">
        <v>23</v>
      </c>
      <c r="BJ126">
        <f>COUNTIF($BJ$4:$BJ$119,BI126)</f>
        <v>25</v>
      </c>
    </row>
    <row r="127" spans="1:62" x14ac:dyDescent="0.2">
      <c r="BC127">
        <f>36/(36+22)</f>
        <v>0.62068965517241381</v>
      </c>
      <c r="BI127" t="s">
        <v>10</v>
      </c>
      <c r="BJ127">
        <f>COUNTIF($BJ$4:$BJ$119,BI127)</f>
        <v>20</v>
      </c>
    </row>
    <row r="128" spans="1:62" x14ac:dyDescent="0.2">
      <c r="BI128" t="s">
        <v>11</v>
      </c>
      <c r="BJ128">
        <f>COUNTIF($BJ$4:$BJ$119,BI128)</f>
        <v>9</v>
      </c>
    </row>
    <row r="129" spans="61:62" x14ac:dyDescent="0.2">
      <c r="BI129" t="s">
        <v>14</v>
      </c>
      <c r="BJ129">
        <f>COUNTIF($BJ$4:$BJ$119,BI129)</f>
        <v>4</v>
      </c>
    </row>
    <row r="130" spans="61:62" x14ac:dyDescent="0.2">
      <c r="BI130" t="s">
        <v>16</v>
      </c>
      <c r="BJ130">
        <f>COUNTIF($BJ$4:$BJ$119,BI130)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5F8-A442-A649-A524-1C99ECF36ADE}">
  <dimension ref="A1:CR170"/>
  <sheetViews>
    <sheetView tabSelected="1" topLeftCell="D1" workbookViewId="0">
      <selection activeCell="P2" sqref="P2"/>
    </sheetView>
  </sheetViews>
  <sheetFormatPr baseColWidth="10" defaultRowHeight="16" x14ac:dyDescent="0.2"/>
  <cols>
    <col min="1" max="2" width="11" style="9" bestFit="1" customWidth="1"/>
    <col min="3" max="3" width="11" style="9" hidden="1" customWidth="1"/>
    <col min="4" max="7" width="11" style="9" bestFit="1" customWidth="1"/>
    <col min="8" max="9" width="11" style="9" hidden="1" customWidth="1"/>
    <col min="10" max="10" width="47.1640625" style="10" customWidth="1"/>
    <col min="11" max="11" width="25.1640625" style="9" customWidth="1"/>
    <col min="12" max="19" width="11" style="9" bestFit="1" customWidth="1"/>
    <col min="20" max="22" width="11.6640625" style="9" bestFit="1" customWidth="1"/>
    <col min="23" max="23" width="32.5" style="10" customWidth="1"/>
    <col min="24" max="24" width="14.6640625" style="9" customWidth="1"/>
    <col min="25" max="32" width="11" style="9" bestFit="1" customWidth="1"/>
    <col min="33" max="33" width="11.6640625" style="9" bestFit="1" customWidth="1"/>
    <col min="34" max="34" width="11" style="9" bestFit="1" customWidth="1"/>
    <col min="35" max="35" width="11.6640625" style="9" bestFit="1" customWidth="1"/>
    <col min="36" max="36" width="55" style="10" customWidth="1"/>
    <col min="37" max="37" width="22" style="9" customWidth="1"/>
    <col min="38" max="45" width="11" style="9" bestFit="1" customWidth="1"/>
    <col min="46" max="46" width="11.6640625" style="9" bestFit="1" customWidth="1"/>
    <col min="47" max="47" width="11" style="9" bestFit="1" customWidth="1"/>
    <col min="48" max="48" width="11.6640625" style="9" bestFit="1" customWidth="1"/>
    <col min="49" max="49" width="50.1640625" style="10" customWidth="1"/>
    <col min="50" max="50" width="20.33203125" style="9" customWidth="1"/>
    <col min="51" max="58" width="11" style="9" bestFit="1" customWidth="1"/>
    <col min="59" max="59" width="11.6640625" style="9" bestFit="1" customWidth="1"/>
    <col min="60" max="60" width="11" style="9" bestFit="1" customWidth="1"/>
    <col min="61" max="61" width="11.6640625" style="9" bestFit="1" customWidth="1"/>
    <col min="62" max="62" width="41" style="10" customWidth="1"/>
    <col min="63" max="63" width="34.33203125" style="9" customWidth="1"/>
    <col min="64" max="73" width="11" style="9" bestFit="1" customWidth="1"/>
    <col min="74" max="74" width="11.6640625" style="9" bestFit="1" customWidth="1"/>
    <col min="75" max="75" width="31.1640625" style="10" customWidth="1"/>
    <col min="76" max="86" width="11" style="9" bestFit="1" customWidth="1"/>
    <col min="87" max="87" width="11.6640625" style="9" bestFit="1" customWidth="1"/>
    <col min="88" max="88" width="10.83203125" style="9"/>
    <col min="97" max="16384" width="10.83203125" style="9"/>
  </cols>
  <sheetData>
    <row r="1" spans="1:96" x14ac:dyDescent="0.2">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c r="AP1" s="24">
        <v>42</v>
      </c>
      <c r="AQ1" s="24">
        <v>43</v>
      </c>
      <c r="AR1" s="24">
        <v>44</v>
      </c>
      <c r="AS1" s="24">
        <v>45</v>
      </c>
      <c r="AT1" s="24">
        <v>46</v>
      </c>
      <c r="AU1" s="24">
        <v>47</v>
      </c>
      <c r="AV1" s="24">
        <v>48</v>
      </c>
      <c r="AW1" s="24">
        <v>49</v>
      </c>
      <c r="AX1" s="24">
        <v>50</v>
      </c>
      <c r="AY1" s="24">
        <v>51</v>
      </c>
      <c r="AZ1" s="24">
        <v>52</v>
      </c>
      <c r="BA1" s="24">
        <v>53</v>
      </c>
      <c r="BB1" s="24">
        <v>54</v>
      </c>
      <c r="BC1" s="24">
        <v>55</v>
      </c>
      <c r="BD1" s="24">
        <v>56</v>
      </c>
      <c r="BE1" s="24">
        <v>57</v>
      </c>
      <c r="BF1" s="24">
        <v>58</v>
      </c>
      <c r="BG1" s="24">
        <v>59</v>
      </c>
      <c r="BH1" s="24">
        <v>60</v>
      </c>
      <c r="BI1" s="24">
        <v>61</v>
      </c>
      <c r="BJ1" s="24">
        <v>62</v>
      </c>
      <c r="BK1" s="24">
        <v>63</v>
      </c>
      <c r="BL1" s="24">
        <v>64</v>
      </c>
      <c r="BM1" s="24">
        <v>65</v>
      </c>
      <c r="BN1" s="24">
        <v>66</v>
      </c>
      <c r="BO1" s="24">
        <v>67</v>
      </c>
      <c r="BP1" s="24">
        <v>68</v>
      </c>
      <c r="BQ1" s="24">
        <v>69</v>
      </c>
      <c r="BR1" s="24">
        <v>70</v>
      </c>
      <c r="BS1" s="24">
        <v>71</v>
      </c>
      <c r="BT1" s="24">
        <v>72</v>
      </c>
      <c r="BU1" s="24">
        <v>73</v>
      </c>
      <c r="BV1" s="24">
        <v>74</v>
      </c>
      <c r="BW1" s="24">
        <v>75</v>
      </c>
      <c r="BX1" s="24">
        <v>76</v>
      </c>
      <c r="BY1" s="24">
        <v>77</v>
      </c>
      <c r="BZ1" s="24">
        <v>78</v>
      </c>
      <c r="CA1" s="24">
        <v>79</v>
      </c>
      <c r="CB1" s="24">
        <v>80</v>
      </c>
      <c r="CC1" s="24">
        <v>81</v>
      </c>
      <c r="CD1" s="24">
        <v>82</v>
      </c>
      <c r="CE1" s="24">
        <v>83</v>
      </c>
      <c r="CF1" s="24">
        <v>84</v>
      </c>
      <c r="CG1" s="24">
        <v>85</v>
      </c>
      <c r="CH1" s="24">
        <v>86</v>
      </c>
      <c r="CI1" s="24">
        <v>87</v>
      </c>
    </row>
    <row r="2" spans="1:96" x14ac:dyDescent="0.2">
      <c r="A2" s="24"/>
      <c r="B2" s="24"/>
      <c r="C2" s="24"/>
      <c r="D2" s="24"/>
      <c r="E2" s="24"/>
      <c r="F2" s="24"/>
      <c r="G2" s="24"/>
      <c r="H2" s="24"/>
      <c r="I2" s="24">
        <v>33</v>
      </c>
      <c r="J2" s="25">
        <v>1</v>
      </c>
      <c r="K2" s="24"/>
      <c r="L2" s="24">
        <v>1</v>
      </c>
      <c r="M2" s="24">
        <v>2</v>
      </c>
      <c r="N2" s="24">
        <v>3</v>
      </c>
      <c r="O2" s="24">
        <v>4</v>
      </c>
      <c r="P2" s="24">
        <v>5</v>
      </c>
      <c r="Q2" s="24"/>
      <c r="R2" s="24"/>
      <c r="S2" s="24">
        <v>1</v>
      </c>
      <c r="T2" s="24"/>
      <c r="U2" s="24"/>
      <c r="V2" s="24"/>
      <c r="W2" s="25">
        <v>2</v>
      </c>
      <c r="X2" s="24"/>
      <c r="Y2" s="24">
        <v>1</v>
      </c>
      <c r="Z2" s="24">
        <v>2</v>
      </c>
      <c r="AA2" s="24">
        <v>3</v>
      </c>
      <c r="AB2" s="24">
        <v>4</v>
      </c>
      <c r="AC2" s="24">
        <v>5</v>
      </c>
      <c r="AD2" s="24"/>
      <c r="AE2" s="24"/>
      <c r="AF2" s="24"/>
      <c r="AG2" s="24"/>
      <c r="AH2" s="24"/>
      <c r="AI2" s="24"/>
      <c r="AJ2" s="25">
        <v>3</v>
      </c>
      <c r="AK2" s="24"/>
      <c r="AL2" s="24">
        <v>1</v>
      </c>
      <c r="AM2" s="24">
        <v>2</v>
      </c>
      <c r="AN2" s="24">
        <v>3</v>
      </c>
      <c r="AO2" s="24">
        <v>4</v>
      </c>
      <c r="AP2" s="24">
        <v>5</v>
      </c>
      <c r="AQ2" s="24"/>
      <c r="AR2" s="24"/>
      <c r="AS2" s="24"/>
      <c r="AT2" s="24"/>
      <c r="AU2" s="24"/>
      <c r="AV2" s="24"/>
      <c r="AW2" s="25">
        <v>4</v>
      </c>
      <c r="AX2" s="24"/>
      <c r="AY2" s="24">
        <v>1</v>
      </c>
      <c r="AZ2" s="24">
        <v>2</v>
      </c>
      <c r="BA2" s="24">
        <v>3</v>
      </c>
      <c r="BB2" s="24">
        <v>4</v>
      </c>
      <c r="BC2" s="24">
        <v>5</v>
      </c>
      <c r="BD2" s="24"/>
      <c r="BE2" s="24"/>
      <c r="BF2" s="24"/>
      <c r="BG2" s="24"/>
      <c r="BH2" s="24"/>
      <c r="BI2" s="24"/>
      <c r="BJ2" s="25">
        <v>5</v>
      </c>
      <c r="BK2" s="25"/>
      <c r="BL2" s="24">
        <v>1</v>
      </c>
      <c r="BM2" s="24">
        <v>2</v>
      </c>
      <c r="BN2" s="24">
        <v>3</v>
      </c>
      <c r="BO2" s="24">
        <v>4</v>
      </c>
      <c r="BP2" s="24">
        <v>5</v>
      </c>
      <c r="BQ2" s="24"/>
      <c r="BR2" s="24"/>
      <c r="BS2" s="24"/>
      <c r="BT2" s="24"/>
      <c r="BU2" s="24"/>
      <c r="BV2" s="24"/>
      <c r="BW2" s="25">
        <v>6</v>
      </c>
      <c r="BX2" s="24"/>
      <c r="BY2" s="24">
        <v>1</v>
      </c>
      <c r="BZ2" s="24">
        <v>2</v>
      </c>
      <c r="CA2" s="24">
        <v>3</v>
      </c>
      <c r="CB2" s="24">
        <v>4</v>
      </c>
      <c r="CC2" s="24">
        <v>5</v>
      </c>
      <c r="CD2" s="24"/>
      <c r="CE2" s="24"/>
      <c r="CF2" s="24"/>
      <c r="CG2" s="24"/>
      <c r="CH2" s="24"/>
      <c r="CI2" s="24"/>
    </row>
    <row r="3" spans="1:96" ht="28" x14ac:dyDescent="0.2">
      <c r="A3" s="26" t="s">
        <v>106</v>
      </c>
      <c r="B3" s="26" t="s">
        <v>107</v>
      </c>
      <c r="C3" s="26" t="s">
        <v>770</v>
      </c>
      <c r="D3" s="26" t="s">
        <v>484</v>
      </c>
      <c r="E3" s="26" t="s">
        <v>485</v>
      </c>
      <c r="F3" s="26" t="s">
        <v>486</v>
      </c>
      <c r="G3" s="26" t="s">
        <v>687</v>
      </c>
      <c r="H3" s="26" t="s">
        <v>110</v>
      </c>
      <c r="I3" s="26" t="s">
        <v>113</v>
      </c>
      <c r="J3" s="27" t="s">
        <v>31</v>
      </c>
      <c r="K3" s="27" t="s">
        <v>641</v>
      </c>
      <c r="L3" s="27" t="s">
        <v>642</v>
      </c>
      <c r="M3" s="27" t="s">
        <v>643</v>
      </c>
      <c r="N3" s="27" t="s">
        <v>644</v>
      </c>
      <c r="O3" s="27" t="s">
        <v>53</v>
      </c>
      <c r="P3" s="27" t="s">
        <v>67</v>
      </c>
      <c r="Q3" s="27" t="s">
        <v>645</v>
      </c>
      <c r="R3" s="27" t="s">
        <v>646</v>
      </c>
      <c r="S3" s="27" t="s">
        <v>647</v>
      </c>
      <c r="T3" s="27" t="s">
        <v>649</v>
      </c>
      <c r="U3" s="27" t="s">
        <v>648</v>
      </c>
      <c r="V3" s="27" t="s">
        <v>650</v>
      </c>
      <c r="W3" s="27" t="s">
        <v>34</v>
      </c>
      <c r="X3" s="27" t="s">
        <v>641</v>
      </c>
      <c r="Y3" s="27" t="s">
        <v>642</v>
      </c>
      <c r="Z3" s="27" t="s">
        <v>643</v>
      </c>
      <c r="AA3" s="27" t="s">
        <v>644</v>
      </c>
      <c r="AB3" s="27" t="s">
        <v>53</v>
      </c>
      <c r="AC3" s="27" t="s">
        <v>67</v>
      </c>
      <c r="AD3" s="27" t="s">
        <v>651</v>
      </c>
      <c r="AE3" s="27" t="s">
        <v>652</v>
      </c>
      <c r="AF3" s="27" t="s">
        <v>653</v>
      </c>
      <c r="AG3" s="27" t="s">
        <v>655</v>
      </c>
      <c r="AH3" s="27" t="s">
        <v>654</v>
      </c>
      <c r="AI3" s="27" t="s">
        <v>656</v>
      </c>
      <c r="AJ3" s="27" t="s">
        <v>38</v>
      </c>
      <c r="AK3" s="27" t="s">
        <v>641</v>
      </c>
      <c r="AL3" s="27" t="s">
        <v>642</v>
      </c>
      <c r="AM3" s="27" t="s">
        <v>643</v>
      </c>
      <c r="AN3" s="27" t="s">
        <v>644</v>
      </c>
      <c r="AO3" s="27" t="s">
        <v>53</v>
      </c>
      <c r="AP3" s="27" t="s">
        <v>67</v>
      </c>
      <c r="AQ3" s="27" t="s">
        <v>657</v>
      </c>
      <c r="AR3" s="27" t="s">
        <v>658</v>
      </c>
      <c r="AS3" s="27" t="s">
        <v>660</v>
      </c>
      <c r="AT3" s="27" t="s">
        <v>659</v>
      </c>
      <c r="AU3" s="27" t="s">
        <v>661</v>
      </c>
      <c r="AV3" s="27" t="s">
        <v>662</v>
      </c>
      <c r="AW3" s="27" t="s">
        <v>42</v>
      </c>
      <c r="AX3" s="27" t="s">
        <v>641</v>
      </c>
      <c r="AY3" s="27" t="s">
        <v>642</v>
      </c>
      <c r="AZ3" s="27" t="s">
        <v>643</v>
      </c>
      <c r="BA3" s="27" t="s">
        <v>644</v>
      </c>
      <c r="BB3" s="27" t="s">
        <v>53</v>
      </c>
      <c r="BC3" s="27" t="s">
        <v>67</v>
      </c>
      <c r="BD3" s="27" t="s">
        <v>663</v>
      </c>
      <c r="BE3" s="27" t="s">
        <v>664</v>
      </c>
      <c r="BF3" s="27" t="s">
        <v>665</v>
      </c>
      <c r="BG3" s="27" t="s">
        <v>667</v>
      </c>
      <c r="BH3" s="27" t="s">
        <v>666</v>
      </c>
      <c r="BI3" s="27" t="s">
        <v>668</v>
      </c>
      <c r="BJ3" s="27" t="s">
        <v>47</v>
      </c>
      <c r="BK3" s="27" t="s">
        <v>641</v>
      </c>
      <c r="BL3" s="27" t="s">
        <v>642</v>
      </c>
      <c r="BM3" s="27" t="s">
        <v>643</v>
      </c>
      <c r="BN3" s="27" t="s">
        <v>644</v>
      </c>
      <c r="BO3" s="27" t="s">
        <v>53</v>
      </c>
      <c r="BP3" s="27" t="s">
        <v>67</v>
      </c>
      <c r="BQ3" s="27" t="s">
        <v>669</v>
      </c>
      <c r="BR3" s="27" t="s">
        <v>670</v>
      </c>
      <c r="BS3" s="27" t="s">
        <v>671</v>
      </c>
      <c r="BT3" s="27" t="s">
        <v>673</v>
      </c>
      <c r="BU3" s="27" t="s">
        <v>672</v>
      </c>
      <c r="BV3" s="27" t="s">
        <v>674</v>
      </c>
      <c r="BW3" s="27" t="s">
        <v>0</v>
      </c>
      <c r="BX3" s="27" t="s">
        <v>641</v>
      </c>
      <c r="BY3" s="27" t="s">
        <v>642</v>
      </c>
      <c r="BZ3" s="27" t="s">
        <v>643</v>
      </c>
      <c r="CA3" s="27" t="s">
        <v>644</v>
      </c>
      <c r="CB3" s="27" t="s">
        <v>53</v>
      </c>
      <c r="CC3" s="27" t="s">
        <v>67</v>
      </c>
      <c r="CD3" s="27" t="s">
        <v>675</v>
      </c>
      <c r="CE3" s="27" t="s">
        <v>676</v>
      </c>
      <c r="CF3" s="27" t="s">
        <v>677</v>
      </c>
      <c r="CG3" s="27" t="s">
        <v>679</v>
      </c>
      <c r="CH3" s="27" t="s">
        <v>678</v>
      </c>
      <c r="CI3" s="27" t="s">
        <v>680</v>
      </c>
    </row>
    <row r="4" spans="1:96" s="10" customFormat="1" ht="51" x14ac:dyDescent="0.2">
      <c r="A4" s="25" t="str">
        <f t="shared" ref="A4:A35" si="0">B4&amp;"-"&amp;F4</f>
        <v>3117347-P1</v>
      </c>
      <c r="B4" s="25">
        <v>3117347</v>
      </c>
      <c r="C4" s="25" t="s">
        <v>688</v>
      </c>
      <c r="D4" s="25" t="s">
        <v>568</v>
      </c>
      <c r="E4" s="25" t="s">
        <v>440</v>
      </c>
      <c r="F4" s="25" t="s">
        <v>402</v>
      </c>
      <c r="G4" s="25" t="str">
        <f t="shared" ref="G4:G35" si="1">IF(E4="HCN-OB",IF(F4="P1",LEFT(E4,SEARCH("-",E4,1)-1),RIGHT(E4,SEARCH("-",E4,1)-2)),IF(F4="P1",LEFT(E4,SEARCH("-",E4,1)-1),RIGHT(E4,SEARCH("-",E4,1))))</f>
        <v>HCN</v>
      </c>
      <c r="H4" s="25"/>
      <c r="I4" s="25"/>
      <c r="J4" s="25" t="str">
        <f>VLOOKUP($A4,'dataset combined'!$A:$BJ,$I$2+3*J$2,FALSE)</f>
        <v>Insufficient malware detection; Insufficient security policy; Lack of security awareness</v>
      </c>
      <c r="K4" s="25"/>
      <c r="L4" s="25">
        <f>IF(ISNUMBER(SEARCH(IF($G4="OB",IF($D4="Tabular",VLOOKUP($J$3&amp;"-"&amp;L$2,'Compr. Q. - Online Banking'!$C:$I,7,FALSE()),VLOOKUP($J$3&amp;"-"&amp;L$2,'Compr. Q. - Online Banking'!$C:$I,5,FALSE())),IF($D4="Tabular",VLOOKUP($J$3&amp;"-"&amp;L$2,'Compr. Q. - HCN'!$C:$I,7,FALSE()),VLOOKUP($J$3&amp;"-"&amp;L$2,'Compr. Q. - HCN'!$C:$I,5,FALSE()))),$J4)),1,0)</f>
        <v>1</v>
      </c>
      <c r="M4" s="25">
        <f>IF(ISNUMBER(SEARCH(IF($G4="OB",IF($D4="Tabular",VLOOKUP($J$3&amp;"-"&amp;M$2,'Compr. Q. - Online Banking'!$C:$I,7,FALSE()),VLOOKUP($J$3&amp;"-"&amp;M$2,'Compr. Q. - Online Banking'!$C:$I,5,FALSE())),IF($D4="Tabular",VLOOKUP($J$3&amp;"-"&amp;M$2,'Compr. Q. - HCN'!$C:$I,7,FALSE()),VLOOKUP($J$3&amp;"-"&amp;M$2,'Compr. Q. - HCN'!$C:$I,5,FALSE()))),$J4)),1,0)</f>
        <v>1</v>
      </c>
      <c r="N4" s="25">
        <f>IF(ISNUMBER(SEARCH(IF($G4="OB",IF($D4="Tabular",VLOOKUP($J$3&amp;"-"&amp;N$2,'Compr. Q. - Online Banking'!$C:$I,7,FALSE()),VLOOKUP($J$3&amp;"-"&amp;N$2,'Compr. Q. - Online Banking'!$C:$I,5,FALSE())),IF($D4="Tabular",VLOOKUP($J$3&amp;"-"&amp;N$2,'Compr. Q. - HCN'!$C:$I,7,FALSE()),VLOOKUP($J$3&amp;"-"&amp;N$2,'Compr. Q. - HCN'!$C:$I,5,FALSE()))),$J4)),1,0)</f>
        <v>1</v>
      </c>
      <c r="O4" s="25">
        <f>IF(ISNUMBER(SEARCH(IF($G4="OB",IF($D4="Tabular",VLOOKUP($J$3&amp;"-"&amp;O$2,'Compr. Q. - Online Banking'!$C:$I,7,FALSE()),VLOOKUP($J$3&amp;"-"&amp;O$2,'Compr. Q. - Online Banking'!$C:$I,5,FALSE())),IF($D4="Tabular",VLOOKUP($J$3&amp;"-"&amp;O$2,'Compr. Q. - HCN'!$C:$I,7,FALSE()),VLOOKUP($J$3&amp;"-"&amp;O$2,'Compr. Q. - HCN'!$C:$I,5,FALSE()))),$J4)),1,0)</f>
        <v>0</v>
      </c>
      <c r="P4" s="25">
        <f>IF(ISNUMBER(SEARCH(IF($G4="OB",IF($D4="Tabular",VLOOKUP($J$3&amp;"-"&amp;P$2,'Compr. Q. - Online Banking'!$C:$I,7,FALSE()),VLOOKUP($J$3&amp;"-"&amp;P$2,'Compr. Q. - Online Banking'!$C:$I,5,FALSE())),IF($D4="Tabular",VLOOKUP($J$3&amp;"-"&amp;P$2,'Compr. Q. - HCN'!$C:$I,7,FALSE()),VLOOKUP($J$3&amp;"-"&amp;P$2,'Compr. Q. - HCN'!$C:$I,5,FALSE()))),$J4)),1,0)</f>
        <v>0</v>
      </c>
      <c r="Q4" s="25">
        <f t="shared" ref="Q4:Q35" si="2">SUM(L4:P4)</f>
        <v>3</v>
      </c>
      <c r="R4" s="25">
        <f t="shared" ref="R4:R35" si="3">IF(J4="",0,IF(J4=-99,0,(LEN(TRIM(J4))-LEN(SUBSTITUTE(TRIM(J4),";",""))+1)))</f>
        <v>3</v>
      </c>
      <c r="S4" s="25">
        <f>IF($G4="OB",IF($D4="Tabular",VLOOKUP($J$3&amp;"-"&amp;"1",'Compr. Q. - Online Banking'!$C:$K,9,FALSE()),VLOOKUP($J$3&amp;"-"&amp;"1",'Compr. Q. - Online Banking'!$C:$K,8,FALSE())),IF($D4="Tabular",VLOOKUP($J$3&amp;"-"&amp;"1",'Compr. Q. - HCN'!$C:$K,9,FALSE()),VLOOKUP($J$3&amp;"-"&amp;"1",'Compr. Q. - HCN'!$C:$K,8,FALSE())))</f>
        <v>3</v>
      </c>
      <c r="T4" s="25">
        <f t="shared" ref="T4:T35" si="4">IF(R4&gt;0,Q4/R4,0)</f>
        <v>1</v>
      </c>
      <c r="U4" s="25">
        <f t="shared" ref="U4:U35" si="5">Q4/S4</f>
        <v>1</v>
      </c>
      <c r="V4" s="25">
        <f t="shared" ref="V4:V35" si="6">IF(SUM(T4,U4)&gt;0,2*T4*U4/SUM(T4:U4),0)</f>
        <v>1</v>
      </c>
      <c r="W4" s="25" t="str">
        <f>VLOOKUP($A4,'dataset combined'!$A:$BJ,$I$2+3*W$2,FALSE)</f>
        <v>Insufficient malware detection; Insufficient routines; Insufficient security policy</v>
      </c>
      <c r="X4" s="25" t="s">
        <v>732</v>
      </c>
      <c r="Y4" s="25">
        <f>IF(ISNUMBER(SEARCH(IF($G4="OB",IF($D4="Tabular",VLOOKUP($W$3&amp;"-"&amp;Y$2,'Compr. Q. - Online Banking'!$C:$I,7,FALSE()),VLOOKUP($W$3&amp;"-"&amp;Y$2,'Compr. Q. - Online Banking'!$C:$I,5,FALSE())),IF($D4="Tabular",VLOOKUP($W$3&amp;"-"&amp;Y$2,'Compr. Q. - HCN'!$C:$I,7,FALSE()),VLOOKUP($W$3&amp;"-"&amp;Y$2,'Compr. Q. - HCN'!$C:$I,5,FALSE()))),$W4)),1,0)</f>
        <v>0</v>
      </c>
      <c r="Z4" s="25">
        <f>IF(ISNUMBER(SEARCH(IF($G4="OB",IF($D4="Tabular",VLOOKUP($W$3&amp;"-"&amp;Z$2,'Compr. Q. - Online Banking'!$C:$I,7,FALSE()),VLOOKUP($W$3&amp;"-"&amp;Z$2,'Compr. Q. - Online Banking'!$C:$I,5,FALSE())),IF($D4="Tabular",VLOOKUP($W$3&amp;"-"&amp;Z$2,'Compr. Q. - HCN'!$C:$I,7,FALSE()),VLOOKUP($W$3&amp;"-"&amp;Z$2,'Compr. Q. - HCN'!$C:$I,5,FALSE()))),$W4)),1,0)</f>
        <v>0</v>
      </c>
      <c r="AA4" s="25">
        <f>IF(ISNUMBER(SEARCH(IF($G4="OB",IF($D4="Tabular",VLOOKUP($W$3&amp;"-"&amp;AA$2,'Compr. Q. - Online Banking'!$C:$I,7,FALSE()),VLOOKUP($W$3&amp;"-"&amp;AA$2,'Compr. Q. - Online Banking'!$C:$I,5,FALSE())),IF($D4="Tabular",VLOOKUP($W$3&amp;"-"&amp;AA$2,'Compr. Q. - HCN'!$C:$I,7,FALSE()),VLOOKUP($W$3&amp;"-"&amp;AA$2,'Compr. Q. - HCN'!$C:$I,5,FALSE()))),$W4)),1,0)</f>
        <v>0</v>
      </c>
      <c r="AB4" s="25">
        <f>IF(ISNUMBER(SEARCH(IF($G4="OB",IF($D4="Tabular",VLOOKUP($W$3&amp;"-"&amp;AB$2,'Compr. Q. - Online Banking'!$C:$I,7,FALSE()),VLOOKUP($W$3&amp;"-"&amp;AB$2,'Compr. Q. - Online Banking'!$C:$I,5,FALSE())),IF($D4="Tabular",VLOOKUP($W$3&amp;"-"&amp;AB$2,'Compr. Q. - HCN'!$C:$I,7,FALSE()),VLOOKUP($W$3&amp;"-"&amp;AB$2,'Compr. Q. - HCN'!$C:$I,5,FALSE()))),$W4)),1,0)</f>
        <v>0</v>
      </c>
      <c r="AC4" s="25">
        <f>IF(ISNUMBER(SEARCH(IF($G4="OB",IF($D4="Tabular",VLOOKUP($W$3&amp;"-"&amp;AC$2,'Compr. Q. - Online Banking'!$C:$I,7,FALSE()),VLOOKUP($W$3&amp;"-"&amp;AC$2,'Compr. Q. - Online Banking'!$C:$I,5,FALSE())),IF($D4="Tabular",VLOOKUP($W$3&amp;"-"&amp;AC$2,'Compr. Q. - HCN'!$C:$I,7,FALSE()),VLOOKUP($W$3&amp;"-"&amp;AC$2,'Compr. Q. - HCN'!$C:$I,5,FALSE()))),$W4)),1,0)</f>
        <v>0</v>
      </c>
      <c r="AD4" s="25">
        <f t="shared" ref="AD4:AD35" si="7">SUM(Y4:AC4)</f>
        <v>0</v>
      </c>
      <c r="AE4" s="25">
        <f t="shared" ref="AE4:AE35" si="8">IF(W4="",0,IF(W4=-99,0,(LEN(TRIM(W4))-LEN(SUBSTITUTE(TRIM(W4),";",""))+1)))</f>
        <v>3</v>
      </c>
      <c r="AF4" s="25">
        <f>IF($G4="OB",IF($D4="Tabular",VLOOKUP($W$3&amp;"-"&amp;"1",'Compr. Q. - Online Banking'!$C:$K,9,FALSE()),VLOOKUP($W$3&amp;"-"&amp;"1",'Compr. Q. - Online Banking'!$C:$K,8,FALSE())),IF($D4="Tabular",VLOOKUP($W$3&amp;"-"&amp;"1",'Compr. Q. - HCN'!$C:$K,9,FALSE()),VLOOKUP($W$3&amp;"-"&amp;"1",'Compr. Q. - HCN'!$C:$K,8,FALSE())))</f>
        <v>2</v>
      </c>
      <c r="AG4" s="25">
        <f t="shared" ref="AG4:AG35" si="9">IF(AE4&gt;0,AD4/AE4,0)</f>
        <v>0</v>
      </c>
      <c r="AH4" s="25">
        <f t="shared" ref="AH4:AH35" si="10">AD4/AF4</f>
        <v>0</v>
      </c>
      <c r="AI4" s="25">
        <f t="shared" ref="AI4:AI35" si="11">IF(SUM(AG4,AH4)&gt;0,2*AG4*AH4/SUM(AG4:AH4),0)</f>
        <v>0</v>
      </c>
      <c r="AJ4" s="25" t="str">
        <f>VLOOKUP($A4,'dataset combined'!$A:$BJ,$I$2+3*AJ$2,FALSE)</f>
        <v>Lack of security awareness; Weak authentication</v>
      </c>
      <c r="AK4" s="25" t="s">
        <v>732</v>
      </c>
      <c r="AL4" s="25">
        <f>IF(ISNUMBER(SEARCH(IF($G4="OB",IF($D4="Tabular",VLOOKUP($AJ$3&amp;"-"&amp;AL$2,'Compr. Q. - Online Banking'!$C:$I,7,FALSE()),VLOOKUP($AJ$3&amp;"-"&amp;AL$2,'Compr. Q. - Online Banking'!$C:$I,5,FALSE())),IF($D4="Tabular",VLOOKUP($AJ$3&amp;"-"&amp;AL$2,'Compr. Q. - HCN'!$C:$I,7,FALSE()),VLOOKUP($AJ$3&amp;"-"&amp;AL$2,'Compr. Q. - HCN'!$C:$I,5,FALSE()))),$AJ4)),1,0)</f>
        <v>0</v>
      </c>
      <c r="AM4" s="25">
        <f>IF(ISNUMBER(SEARCH(IF($G4="OB",IF($D4="Tabular",VLOOKUP($AJ$3&amp;"-"&amp;AM$2,'Compr. Q. - Online Banking'!$C:$I,7,FALSE()),VLOOKUP($AJ$3&amp;"-"&amp;AM$2,'Compr. Q. - Online Banking'!$C:$I,5,FALSE())),IF($D4="Tabular",VLOOKUP($AJ$3&amp;"-"&amp;AM$2,'Compr. Q. - HCN'!$C:$I,7,FALSE()),VLOOKUP($AJ$3&amp;"-"&amp;AM$2,'Compr. Q. - HCN'!$C:$I,5,FALSE()))),$AJ4)),1,0)</f>
        <v>0</v>
      </c>
      <c r="AN4" s="25">
        <f>IF(ISNUMBER(SEARCH(IF($G4="OB",IF($D4="Tabular",VLOOKUP($AJ$3&amp;"-"&amp;AN$2,'Compr. Q. - Online Banking'!$C:$I,7,FALSE()),VLOOKUP($AJ$3&amp;"-"&amp;AN$2,'Compr. Q. - Online Banking'!$C:$I,5,FALSE())),IF($D4="Tabular",VLOOKUP($AJ$3&amp;"-"&amp;AN$2,'Compr. Q. - HCN'!$C:$I,7,FALSE()),VLOOKUP($AJ$3&amp;"-"&amp;AN$2,'Compr. Q. - HCN'!$C:$I,5,FALSE()))),$AJ4)),1,0)</f>
        <v>0</v>
      </c>
      <c r="AO4" s="25">
        <f>IF(ISNUMBER(SEARCH(IF($G4="OB",IF($D4="Tabular",VLOOKUP($AJ$3&amp;"-"&amp;AO$2,'Compr. Q. - Online Banking'!$C:$I,7,FALSE()),VLOOKUP($AJ$3&amp;"-"&amp;AO$2,'Compr. Q. - Online Banking'!$C:$I,5,FALSE())),IF($D4="Tabular",VLOOKUP($AJ$3&amp;"-"&amp;AO$2,'Compr. Q. - HCN'!$C:$I,7,FALSE()),VLOOKUP($AJ$3&amp;"-"&amp;AO$2,'Compr. Q. - HCN'!$C:$I,5,FALSE()))),$AJ4)),1,0)</f>
        <v>0</v>
      </c>
      <c r="AP4" s="25">
        <f>IF(ISNUMBER(SEARCH(IF($G4="OB",IF($D4="Tabular",VLOOKUP($AJ$3&amp;"-"&amp;AP$2,'Compr. Q. - Online Banking'!$C:$I,7,FALSE()),VLOOKUP($AJ$3&amp;"-"&amp;AP$2,'Compr. Q. - Online Banking'!$C:$I,5,FALSE())),IF($D4="Tabular",VLOOKUP($AJ$3&amp;"-"&amp;AP$2,'Compr. Q. - HCN'!$C:$I,7,FALSE()),VLOOKUP($AJ$3&amp;"-"&amp;AP$2,'Compr. Q. - HCN'!$C:$I,5,FALSE()))),$AJ4)),1,0)</f>
        <v>0</v>
      </c>
      <c r="AQ4" s="25">
        <f t="shared" ref="AQ4:AQ35" si="12">SUM(AL4:AP4)</f>
        <v>0</v>
      </c>
      <c r="AR4" s="25">
        <f t="shared" ref="AR4:AR35" si="13">IF(AJ4="",0,IF(AJ4=-99,0,(LEN(TRIM(AJ4))-LEN(SUBSTITUTE(TRIM(AJ4),";",""))+1)))</f>
        <v>2</v>
      </c>
      <c r="AS4" s="25">
        <f>IF($G4="OB",IF($D4="Tabular",VLOOKUP($AJ$3&amp;"-"&amp;"1",'Compr. Q. - Online Banking'!$C:$K,9,FALSE()),VLOOKUP($AJ$3&amp;"-"&amp;"1",'Compr. Q. - Online Banking'!$C:$K,8,FALSE())),IF($D4="Tabular",VLOOKUP($AJ$3&amp;"-"&amp;"1",'Compr. Q. - HCN'!$C:$K,9,FALSE()),VLOOKUP($AJ$3&amp;"-"&amp;"1",'Compr. Q. - HCN'!$C:$K,8,FALSE())))</f>
        <v>2</v>
      </c>
      <c r="AT4" s="25">
        <f t="shared" ref="AT4:AT35" si="14">IF(AR4&gt;0,AQ4/AR4,0)</f>
        <v>0</v>
      </c>
      <c r="AU4" s="25">
        <f t="shared" ref="AU4:AU35" si="15">AQ4/AS4</f>
        <v>0</v>
      </c>
      <c r="AV4" s="25">
        <f t="shared" ref="AV4:AV35" si="16">IF(SUM(AT4,AU4)&gt;0,2*AT4*AU4/SUM(AT4:AU4),0)</f>
        <v>0</v>
      </c>
      <c r="AW4" s="25" t="str">
        <f>VLOOKUP($A4,'dataset combined'!$A:$BJ,$I$2+3*AW$2,FALSE)</f>
        <v>Cyber criminal; Data reviewer; Hacker; HCN user</v>
      </c>
      <c r="AX4" s="25" t="s">
        <v>746</v>
      </c>
      <c r="AY4" s="25">
        <f>IF(ISNUMBER(SEARCH(IF($G4="OB",IF($D4="Tabular",VLOOKUP($AW$3&amp;"-"&amp;AY$2,'Compr. Q. - Online Banking'!$C:$I,7,FALSE()),VLOOKUP($AW$3&amp;"-"&amp;AY$2,'Compr. Q. - Online Banking'!$C:$I,5,FALSE())),IF($D4="Tabular",VLOOKUP($AW$3&amp;"-"&amp;AY$2,'Compr. Q. - HCN'!$C:$I,7,FALSE()),VLOOKUP($AW$3&amp;"-"&amp;AY$2,'Compr. Q. - HCN'!$C:$I,5,FALSE()))),$AW4)),1,0)</f>
        <v>1</v>
      </c>
      <c r="AZ4" s="25">
        <f>IF(ISNUMBER(SEARCH(IF($G4="OB",IF($D4="Tabular",VLOOKUP($AW$3&amp;"-"&amp;AZ$2,'Compr. Q. - Online Banking'!$C:$I,7,FALSE()),VLOOKUP($AW$3&amp;"-"&amp;AZ$2,'Compr. Q. - Online Banking'!$C:$I,5,FALSE())),IF($D4="Tabular",VLOOKUP($AW$3&amp;"-"&amp;AZ$2,'Compr. Q. - HCN'!$C:$I,7,FALSE()),VLOOKUP($AW$3&amp;"-"&amp;AZ$2,'Compr. Q. - HCN'!$C:$I,5,FALSE()))),$AW4)),1,0)</f>
        <v>1</v>
      </c>
      <c r="BA4" s="25">
        <f>IF(ISNUMBER(SEARCH(IF($G4="OB",IF($D4="Tabular",VLOOKUP($AW$3&amp;"-"&amp;BA$2,'Compr. Q. - Online Banking'!$C:$I,7,FALSE()),VLOOKUP($AW$3&amp;"-"&amp;BA$2,'Compr. Q. - Online Banking'!$C:$I,5,FALSE())),IF($D4="Tabular",VLOOKUP($AW$3&amp;"-"&amp;BA$2,'Compr. Q. - HCN'!$C:$I,7,FALSE()),VLOOKUP($AW$3&amp;"-"&amp;BA$2,'Compr. Q. - HCN'!$C:$I,5,FALSE()))),$AW4)),1,0)</f>
        <v>1</v>
      </c>
      <c r="BB4" s="25">
        <f>IF(ISNUMBER(SEARCH(IF($G4="OB",IF($D4="Tabular",VLOOKUP($AW$3&amp;"-"&amp;BB$2,'Compr. Q. - Online Banking'!$C:$I,7,FALSE()),VLOOKUP($AW$3&amp;"-"&amp;BB$2,'Compr. Q. - Online Banking'!$C:$I,5,FALSE())),IF($D4="Tabular",VLOOKUP($AW$3&amp;"-"&amp;BB$2,'Compr. Q. - HCN'!$C:$I,7,FALSE()),VLOOKUP($AW$3&amp;"-"&amp;BB$2,'Compr. Q. - HCN'!$C:$I,5,FALSE()))),$AW4)),1,0)</f>
        <v>1</v>
      </c>
      <c r="BC4" s="25">
        <f>IF(ISNUMBER(SEARCH(IF($G4="OB",IF($D4="Tabular",VLOOKUP($AW$3&amp;"-"&amp;BC$2,'Compr. Q. - Online Banking'!$C:$I,7,FALSE()),VLOOKUP($AW$3&amp;"-"&amp;BC$2,'Compr. Q. - Online Banking'!$C:$I,5,FALSE())),IF($D4="Tabular",VLOOKUP($AW$3&amp;"-"&amp;BC$2,'Compr. Q. - HCN'!$C:$I,7,FALSE()),VLOOKUP($AW$3&amp;"-"&amp;BC$2,'Compr. Q. - HCN'!$C:$I,5,FALSE()))),$AW4)),1,0)</f>
        <v>0</v>
      </c>
      <c r="BD4" s="25">
        <f t="shared" ref="BD4:BD35" si="17">SUM(AY4:BC4)</f>
        <v>4</v>
      </c>
      <c r="BE4" s="25">
        <f t="shared" ref="BE4:BE35" si="18">IF(AW4="",0,IF(AW4=-99,0,(LEN(TRIM(AW4))-LEN(SUBSTITUTE(TRIM(AW4),";",""))+1)))</f>
        <v>4</v>
      </c>
      <c r="BF4" s="25">
        <f>IF($G4="OB",IF($D4="Tabular",VLOOKUP($AW$3&amp;"-"&amp;"1",'Compr. Q. - Online Banking'!$C:$K,9,FALSE()),VLOOKUP($AW$3&amp;"-"&amp;"1",'Compr. Q. - Online Banking'!$C:$K,8,FALSE())),IF($D4="Tabular",VLOOKUP($AW$3&amp;"-"&amp;"1",'Compr. Q. - HCN'!$C:$K,9,FALSE()),VLOOKUP($AW$3&amp;"-"&amp;"1",'Compr. Q. - HCN'!$C:$K,8,FALSE())))</f>
        <v>5</v>
      </c>
      <c r="BG4" s="25">
        <f t="shared" ref="BG4:BG35" si="19">IF(BE4&gt;0,BD4/BE4,0)</f>
        <v>1</v>
      </c>
      <c r="BH4" s="25">
        <f t="shared" ref="BH4:BH35" si="20">BD4/BF4</f>
        <v>0.8</v>
      </c>
      <c r="BI4" s="25">
        <f t="shared" ref="BI4:BI35" si="21">IF(SUM(BG4,BH4)&gt;0,2*BG4*BH4/SUM(BG4:BH4),0)</f>
        <v>0.88888888888888895</v>
      </c>
      <c r="BJ4" s="25" t="str">
        <f>VLOOKUP($A4,'dataset combined'!$A:$BJ,$I$2+3*BJ$2,FALSE)</f>
        <v>Very unlikely</v>
      </c>
      <c r="BK4" s="25"/>
      <c r="BL4" s="25">
        <f>IF(ISNUMBER(SEARCH(IF($G4="OB",IF($D4="Tabular",VLOOKUP($BJ$3&amp;"-"&amp;BL$2,'Compr. Q. - Online Banking'!$C:$I,7,FALSE()),VLOOKUP($BJ$3&amp;"-"&amp;BL$2,'Compr. Q. - Online Banking'!$C:$I,5,FALSE())),IF($D4="Tabular",VLOOKUP($BJ$3&amp;"-"&amp;BL$2,'Compr. Q. - HCN'!$C:$I,7,FALSE()),VLOOKUP($BJ$3&amp;"-"&amp;BL$2,'Compr. Q. - HCN'!$C:$I,5,FALSE()))),$BJ4)),1,0)</f>
        <v>1</v>
      </c>
      <c r="BM4" s="25">
        <f>IF(ISNUMBER(SEARCH(IF($G4="OB",IF($D4="Tabular",VLOOKUP($BJ$3&amp;"-"&amp;BM$2,'Compr. Q. - Online Banking'!$C:$I,7,FALSE()),VLOOKUP($BJ$3&amp;"-"&amp;BM$2,'Compr. Q. - Online Banking'!$C:$I,5,FALSE())),IF($D4="Tabular",VLOOKUP($BJ$3&amp;"-"&amp;BM$2,'Compr. Q. - HCN'!$C:$I,7,FALSE()),VLOOKUP($BJ$3&amp;"-"&amp;BM$2,'Compr. Q. - HCN'!$C:$I,5,FALSE()))),$BJ4)),1,0)</f>
        <v>0</v>
      </c>
      <c r="BN4" s="25">
        <f>IF(ISNUMBER(SEARCH(IF($G4="OB",IF($D4="Tabular",VLOOKUP($BJ$3&amp;"-"&amp;BN$2,'Compr. Q. - Online Banking'!$C:$I,7,FALSE()),VLOOKUP($BJ$3&amp;"-"&amp;BN$2,'Compr. Q. - Online Banking'!$C:$I,5,FALSE())),IF($D4="Tabular",VLOOKUP($BJ$3&amp;"-"&amp;BN$2,'Compr. Q. - HCN'!$C:$I,7,FALSE()),VLOOKUP($BJ$3&amp;"-"&amp;BN$2,'Compr. Q. - HCN'!$C:$I,5,FALSE()))),$BJ4)),1,0)</f>
        <v>0</v>
      </c>
      <c r="BO4" s="25">
        <f>IF(ISNUMBER(SEARCH(IF($G4="OB",IF($D4="Tabular",VLOOKUP($BJ$3&amp;"-"&amp;BO$2,'Compr. Q. - Online Banking'!$C:$I,7,FALSE()),VLOOKUP($BJ$3&amp;"-"&amp;BO$2,'Compr. Q. - Online Banking'!$C:$I,5,FALSE())),IF($D4="Tabular",VLOOKUP($BJ$3&amp;"-"&amp;BO$2,'Compr. Q. - HCN'!$C:$I,7,FALSE()),VLOOKUP($BJ$3&amp;"-"&amp;BO$2,'Compr. Q. - HCN'!$C:$I,5,FALSE()))),$BJ4)),1,0)</f>
        <v>0</v>
      </c>
      <c r="BP4" s="25">
        <f>IF(ISNUMBER(SEARCH(IF($G4="OB",IF($D4="Tabular",VLOOKUP($BJ$3&amp;"-"&amp;BP$2,'Compr. Q. - Online Banking'!$C:$I,7,FALSE()),VLOOKUP($BJ$3&amp;"-"&amp;BP$2,'Compr. Q. - Online Banking'!$C:$I,5,FALSE())),IF($D4="Tabular",VLOOKUP($BJ$3&amp;"-"&amp;BP$2,'Compr. Q. - HCN'!$C:$I,7,FALSE()),VLOOKUP($BJ$3&amp;"-"&amp;BP$2,'Compr. Q. - HCN'!$C:$I,5,FALSE()))),$BJ4)),1,0)</f>
        <v>0</v>
      </c>
      <c r="BQ4" s="25">
        <f t="shared" ref="BQ4:BQ35" si="22">SUM(BL4:BP4)</f>
        <v>1</v>
      </c>
      <c r="BR4" s="25">
        <f t="shared" ref="BR4:BR35" si="23">IF(BJ4="",0,IF(BJ4=-99,0,(LEN(TRIM(BJ4))-LEN(SUBSTITUTE(TRIM(BJ4),";",""))+1)))</f>
        <v>1</v>
      </c>
      <c r="BS4" s="25">
        <f>IF($G4="OB",IF($D4="Tabular",VLOOKUP($BJ$3&amp;"-"&amp;"1",'Compr. Q. - Online Banking'!$C:$K,9,FALSE()),VLOOKUP($BJ$3&amp;"-"&amp;"1",'Compr. Q. - Online Banking'!$C:$K,8,FALSE())),IF($D4="Tabular",VLOOKUP($BJ$3&amp;"-"&amp;"1",'Compr. Q. - HCN'!$C:$K,9,FALSE()),VLOOKUP($BJ$3&amp;"-"&amp;"1",'Compr. Q. - HCN'!$C:$K,8,FALSE())))</f>
        <v>1</v>
      </c>
      <c r="BT4" s="25">
        <f t="shared" ref="BT4:BT35" si="24">IF(BR4&gt;0,BQ4/BR4,0)</f>
        <v>1</v>
      </c>
      <c r="BU4" s="25">
        <f t="shared" ref="BU4:BU35" si="25">BQ4/BS4</f>
        <v>1</v>
      </c>
      <c r="BV4" s="25">
        <f t="shared" ref="BV4:BV35" si="26">IF(SUM(BT4,BU4)&gt;0,2*BT4*BU4/SUM(BT4:BU4),0)</f>
        <v>1</v>
      </c>
      <c r="BW4" s="25" t="str">
        <f>VLOOKUP($A4,'dataset combined'!$A:$BJ,$I$2+3*BW$2,FALSE)</f>
        <v>Severe</v>
      </c>
      <c r="BX4" s="25"/>
      <c r="BY4" s="25">
        <f>IF(ISNUMBER(SEARCH(IF($G4="OB",IF($D4="Tabular",VLOOKUP($BW$3&amp;"-"&amp;BY$2,'Compr. Q. - Online Banking'!$C:$I,7,FALSE()),VLOOKUP($BW$3&amp;"-"&amp;BY$2,'Compr. Q. - Online Banking'!$C:$I,5,FALSE())),IF($D4="Tabular",VLOOKUP($BW$3&amp;"-"&amp;BY$2,'Compr. Q. - HCN'!$C:$I,7,FALSE()),VLOOKUP($BW$3&amp;"-"&amp;BY$2,'Compr. Q. - HCN'!$C:$I,5,FALSE()))),$BW4)),1,0)</f>
        <v>1</v>
      </c>
      <c r="BZ4" s="25">
        <f>IF(ISNUMBER(SEARCH(IF($G4="OB",IF($D4="Tabular",VLOOKUP($BW$3&amp;"-"&amp;BZ$2,'Compr. Q. - Online Banking'!$C:$I,7,FALSE()),VLOOKUP($BW$3&amp;"-"&amp;BZ$2,'Compr. Q. - Online Banking'!$C:$I,5,FALSE())),IF($D4="Tabular",VLOOKUP($BW$3&amp;"-"&amp;BZ$2,'Compr. Q. - HCN'!$C:$I,7,FALSE()),VLOOKUP($BW$3&amp;"-"&amp;BZ$2,'Compr. Q. - HCN'!$C:$I,5,FALSE()))),$BW4)),1,0)</f>
        <v>0</v>
      </c>
      <c r="CA4" s="25">
        <f>IF(ISNUMBER(SEARCH(IF($G4="OB",IF($D4="Tabular",VLOOKUP($BW$3&amp;"-"&amp;CA$2,'Compr. Q. - Online Banking'!$C:$I,7,FALSE()),VLOOKUP($BW$3&amp;"-"&amp;CA$2,'Compr. Q. - Online Banking'!$C:$I,5,FALSE())),IF($D4="Tabular",VLOOKUP($BW$3&amp;"-"&amp;CA$2,'Compr. Q. - HCN'!$C:$I,7,FALSE()),VLOOKUP($BW$3&amp;"-"&amp;CA$2,'Compr. Q. - HCN'!$C:$I,5,FALSE()))),$BW4)),1,0)</f>
        <v>0</v>
      </c>
      <c r="CB4" s="25">
        <f>IF(ISNUMBER(SEARCH(IF($G4="OB",IF($D4="Tabular",VLOOKUP($BW$3&amp;"-"&amp;CB$2,'Compr. Q. - Online Banking'!$C:$I,7,FALSE()),VLOOKUP($BW$3&amp;"-"&amp;CB$2,'Compr. Q. - Online Banking'!$C:$I,5,FALSE())),IF($D4="Tabular",VLOOKUP($BW$3&amp;"-"&amp;CB$2,'Compr. Q. - HCN'!$C:$I,7,FALSE()),VLOOKUP($BW$3&amp;"-"&amp;CB$2,'Compr. Q. - HCN'!$C:$I,5,FALSE()))),$BW4)),1,0)</f>
        <v>0</v>
      </c>
      <c r="CC4" s="25">
        <f>IF(ISNUMBER(SEARCH(IF($G4="OB",IF($D4="Tabular",VLOOKUP($BW$3&amp;"-"&amp;CC$2,'Compr. Q. - Online Banking'!$C:$I,7,FALSE()),VLOOKUP($BW$3&amp;"-"&amp;CC$2,'Compr. Q. - Online Banking'!$C:$I,5,FALSE())),IF($D4="Tabular",VLOOKUP($BW$3&amp;"-"&amp;CC$2,'Compr. Q. - HCN'!$C:$I,7,FALSE()),VLOOKUP($BW$3&amp;"-"&amp;CC$2,'Compr. Q. - HCN'!$C:$I,5,FALSE()))),$BW4)),1,0)</f>
        <v>0</v>
      </c>
      <c r="CD4" s="25">
        <f t="shared" ref="CD4:CD35" si="27">SUM(BY4:CC4)</f>
        <v>1</v>
      </c>
      <c r="CE4" s="25">
        <f t="shared" ref="CE4:CE35" si="28">IF(BW4="",0,IF(BW4=-99,0,(LEN(TRIM(BW4))-LEN(SUBSTITUTE(TRIM(BW4),";",""))+1)))</f>
        <v>1</v>
      </c>
      <c r="CF4" s="25">
        <f>IF($G4="OB",IF($D4="Tabular",VLOOKUP($BW$3&amp;"-"&amp;"1",'Compr. Q. - Online Banking'!$C:$K,9,FALSE()),VLOOKUP($BW$3&amp;"-"&amp;"1",'Compr. Q. - Online Banking'!$C:$K,8,FALSE())),IF($D4="Tabular",VLOOKUP($BW$3&amp;"-"&amp;"1",'Compr. Q. - HCN'!$C:$K,9,FALSE()),VLOOKUP($BW$3&amp;"-"&amp;"1",'Compr. Q. - HCN'!$C:$K,8,FALSE())))</f>
        <v>1</v>
      </c>
      <c r="CG4" s="25">
        <f t="shared" ref="CG4:CG35" si="29">IF(CE4&gt;0,CD4/CE4,0)</f>
        <v>1</v>
      </c>
      <c r="CH4" s="25">
        <f t="shared" ref="CH4:CH35" si="30">CD4/CF4</f>
        <v>1</v>
      </c>
      <c r="CI4" s="25">
        <f t="shared" ref="CI4:CI35" si="31">IF(SUM(CG4,CH4)&gt;0,2*CG4*CH4/SUM(CG4:CH4),0)</f>
        <v>1</v>
      </c>
      <c r="CK4"/>
      <c r="CL4"/>
      <c r="CM4"/>
      <c r="CN4"/>
      <c r="CO4"/>
      <c r="CP4"/>
      <c r="CQ4"/>
      <c r="CR4"/>
    </row>
    <row r="5" spans="1:96" s="10" customFormat="1" ht="51" x14ac:dyDescent="0.2">
      <c r="A5" s="24" t="str">
        <f t="shared" si="0"/>
        <v>3117347-P2</v>
      </c>
      <c r="B5" s="38">
        <v>3117347</v>
      </c>
      <c r="C5" s="24" t="s">
        <v>688</v>
      </c>
      <c r="D5" s="39" t="s">
        <v>568</v>
      </c>
      <c r="E5" s="39" t="s">
        <v>440</v>
      </c>
      <c r="F5" s="39" t="s">
        <v>433</v>
      </c>
      <c r="G5" s="38" t="str">
        <f t="shared" si="1"/>
        <v>OB</v>
      </c>
      <c r="H5" s="24"/>
      <c r="I5" s="28"/>
      <c r="J5" s="25" t="str">
        <f>VLOOKUP($A5,'dataset combined'!$A:$BJ,$I$2+3*J$2,FALSE)</f>
        <v>Lack of mechanisms for authentication of app; Weak malware protection</v>
      </c>
      <c r="K5" s="24"/>
      <c r="L5" s="25">
        <f>IF(ISNUMBER(SEARCH(IF($G5="OB",IF($D5="Tabular",VLOOKUP($J$3&amp;"-"&amp;L$2,'Compr. Q. - Online Banking'!$C:$I,7,FALSE()),VLOOKUP($J$3&amp;"-"&amp;L$2,'Compr. Q. - Online Banking'!$C:$I,5,FALSE())),IF($D5="Tabular",VLOOKUP($J$3&amp;"-"&amp;L$2,'Compr. Q. - HCN'!$C:$I,7,FALSE()),VLOOKUP($J$3&amp;"-"&amp;L$2,'Compr. Q. - HCN'!$C:$I,5,FALSE()))),$J5)),1,0)</f>
        <v>1</v>
      </c>
      <c r="M5" s="25">
        <f>IF(ISNUMBER(SEARCH(IF($G5="OB",IF($D5="Tabular",VLOOKUP($J$3&amp;"-"&amp;M$2,'Compr. Q. - Online Banking'!$C:$I,7,FALSE()),VLOOKUP($J$3&amp;"-"&amp;M$2,'Compr. Q. - Online Banking'!$C:$I,5,FALSE())),IF($D5="Tabular",VLOOKUP($J$3&amp;"-"&amp;M$2,'Compr. Q. - HCN'!$C:$I,7,FALSE()),VLOOKUP($J$3&amp;"-"&amp;M$2,'Compr. Q. - HCN'!$C:$I,5,FALSE()))),$J5)),1,0)</f>
        <v>1</v>
      </c>
      <c r="N5" s="25">
        <f>IF(ISNUMBER(SEARCH(IF($G5="OB",IF($D5="Tabular",VLOOKUP($J$3&amp;"-"&amp;N$2,'Compr. Q. - Online Banking'!$C:$I,7,FALSE()),VLOOKUP($J$3&amp;"-"&amp;N$2,'Compr. Q. - Online Banking'!$C:$I,5,FALSE())),IF($D5="Tabular",VLOOKUP($J$3&amp;"-"&amp;N$2,'Compr. Q. - HCN'!$C:$I,7,FALSE()),VLOOKUP($J$3&amp;"-"&amp;N$2,'Compr. Q. - HCN'!$C:$I,5,FALSE()))),$J5)),1,0)</f>
        <v>0</v>
      </c>
      <c r="O5" s="25">
        <f>IF(ISNUMBER(SEARCH(IF($G5="OB",IF($D5="Tabular",VLOOKUP($J$3&amp;"-"&amp;O$2,'Compr. Q. - Online Banking'!$C:$I,7,FALSE()),VLOOKUP($J$3&amp;"-"&amp;O$2,'Compr. Q. - Online Banking'!$C:$I,5,FALSE())),IF($D5="Tabular",VLOOKUP($J$3&amp;"-"&amp;O$2,'Compr. Q. - HCN'!$C:$I,7,FALSE()),VLOOKUP($J$3&amp;"-"&amp;O$2,'Compr. Q. - HCN'!$C:$I,5,FALSE()))),$J5)),1,0)</f>
        <v>0</v>
      </c>
      <c r="P5" s="25">
        <f>IF(ISNUMBER(SEARCH(IF($G5="OB",IF($D5="Tabular",VLOOKUP($J$3&amp;"-"&amp;P$2,'Compr. Q. - Online Banking'!$C:$I,7,FALSE()),VLOOKUP($J$3&amp;"-"&amp;P$2,'Compr. Q. - Online Banking'!$C:$I,5,FALSE())),IF($D5="Tabular",VLOOKUP($J$3&amp;"-"&amp;P$2,'Compr. Q. - HCN'!$C:$I,7,FALSE()),VLOOKUP($J$3&amp;"-"&amp;P$2,'Compr. Q. - HCN'!$C:$I,5,FALSE()))),$J5)),1,0)</f>
        <v>0</v>
      </c>
      <c r="Q5" s="24">
        <f t="shared" si="2"/>
        <v>2</v>
      </c>
      <c r="R5" s="24">
        <f t="shared" si="3"/>
        <v>2</v>
      </c>
      <c r="S5" s="24">
        <f>IF($G5="OB",IF($D5="Tabular",VLOOKUP($J$3&amp;"-"&amp;"1",'Compr. Q. - Online Banking'!$C:$K,9,FALSE()),VLOOKUP($J$3&amp;"-"&amp;"1",'Compr. Q. - Online Banking'!$C:$K,8,FALSE())),IF($D5="Tabular",VLOOKUP($J$3&amp;"-"&amp;"1",'Compr. Q. - HCN'!$C:$K,9,FALSE()),VLOOKUP($J$3&amp;"-"&amp;"1",'Compr. Q. - HCN'!$C:$K,8,FALSE())))</f>
        <v>2</v>
      </c>
      <c r="T5" s="24">
        <f t="shared" si="4"/>
        <v>1</v>
      </c>
      <c r="U5" s="24">
        <f t="shared" si="5"/>
        <v>1</v>
      </c>
      <c r="V5" s="24">
        <f t="shared" si="6"/>
        <v>1</v>
      </c>
      <c r="W5" s="25" t="str">
        <f>VLOOKUP($A5,'dataset combined'!$A:$BJ,$I$2+3*W$2,FALSE)</f>
        <v>Availability of service; Integrity of account data</v>
      </c>
      <c r="X5" s="24"/>
      <c r="Y5" s="25">
        <f>IF(ISNUMBER(SEARCH(IF($G5="OB",IF($D5="Tabular",VLOOKUP($W$3&amp;"-"&amp;Y$2,'Compr. Q. - Online Banking'!$C:$I,7,FALSE()),VLOOKUP($W$3&amp;"-"&amp;Y$2,'Compr. Q. - Online Banking'!$C:$I,5,FALSE())),IF($D5="Tabular",VLOOKUP($W$3&amp;"-"&amp;Y$2,'Compr. Q. - HCN'!$C:$I,7,FALSE()),VLOOKUP($W$3&amp;"-"&amp;Y$2,'Compr. Q. - HCN'!$C:$I,5,FALSE()))),$W5)),1,0)</f>
        <v>1</v>
      </c>
      <c r="Z5" s="25">
        <f>IF(ISNUMBER(SEARCH(IF($G5="OB",IF($D5="Tabular",VLOOKUP($W$3&amp;"-"&amp;Z$2,'Compr. Q. - Online Banking'!$C:$I,7,FALSE()),VLOOKUP($W$3&amp;"-"&amp;Z$2,'Compr. Q. - Online Banking'!$C:$I,5,FALSE())),IF($D5="Tabular",VLOOKUP($W$3&amp;"-"&amp;Z$2,'Compr. Q. - HCN'!$C:$I,7,FALSE()),VLOOKUP($W$3&amp;"-"&amp;Z$2,'Compr. Q. - HCN'!$C:$I,5,FALSE()))),$W5)),1,0)</f>
        <v>1</v>
      </c>
      <c r="AA5" s="25">
        <f>IF(ISNUMBER(SEARCH(IF($G5="OB",IF($D5="Tabular",VLOOKUP($W$3&amp;"-"&amp;AA$2,'Compr. Q. - Online Banking'!$C:$I,7,FALSE()),VLOOKUP($W$3&amp;"-"&amp;AA$2,'Compr. Q. - Online Banking'!$C:$I,5,FALSE())),IF($D5="Tabular",VLOOKUP($W$3&amp;"-"&amp;AA$2,'Compr. Q. - HCN'!$C:$I,7,FALSE()),VLOOKUP($W$3&amp;"-"&amp;AA$2,'Compr. Q. - HCN'!$C:$I,5,FALSE()))),$W5)),1,0)</f>
        <v>0</v>
      </c>
      <c r="AB5" s="25">
        <f>IF(ISNUMBER(SEARCH(IF($G5="OB",IF($D5="Tabular",VLOOKUP($W$3&amp;"-"&amp;AB$2,'Compr. Q. - Online Banking'!$C:$I,7,FALSE()),VLOOKUP($W$3&amp;"-"&amp;AB$2,'Compr. Q. - Online Banking'!$C:$I,5,FALSE())),IF($D5="Tabular",VLOOKUP($W$3&amp;"-"&amp;AB$2,'Compr. Q. - HCN'!$C:$I,7,FALSE()),VLOOKUP($W$3&amp;"-"&amp;AB$2,'Compr. Q. - HCN'!$C:$I,5,FALSE()))),$W5)),1,0)</f>
        <v>0</v>
      </c>
      <c r="AC5" s="25">
        <f>IF(ISNUMBER(SEARCH(IF($G5="OB",IF($D5="Tabular",VLOOKUP($W$3&amp;"-"&amp;AC$2,'Compr. Q. - Online Banking'!$C:$I,7,FALSE()),VLOOKUP($W$3&amp;"-"&amp;AC$2,'Compr. Q. - Online Banking'!$C:$I,5,FALSE())),IF($D5="Tabular",VLOOKUP($W$3&amp;"-"&amp;AC$2,'Compr. Q. - HCN'!$C:$I,7,FALSE()),VLOOKUP($W$3&amp;"-"&amp;AC$2,'Compr. Q. - HCN'!$C:$I,5,FALSE()))),$W5)),1,0)</f>
        <v>0</v>
      </c>
      <c r="AD5" s="24">
        <f t="shared" si="7"/>
        <v>2</v>
      </c>
      <c r="AE5" s="24">
        <f t="shared" si="8"/>
        <v>2</v>
      </c>
      <c r="AF5" s="24">
        <f>IF($G5="OB",IF($D5="Tabular",VLOOKUP($W$3&amp;"-"&amp;"1",'Compr. Q. - Online Banking'!$C:$K,9,FALSE()),VLOOKUP($W$3&amp;"-"&amp;"1",'Compr. Q. - Online Banking'!$C:$K,8,FALSE())),IF($D5="Tabular",VLOOKUP($W$3&amp;"-"&amp;"1",'Compr. Q. - HCN'!$C:$K,9,FALSE()),VLOOKUP($W$3&amp;"-"&amp;"1",'Compr. Q. - HCN'!$C:$K,8,FALSE())))</f>
        <v>2</v>
      </c>
      <c r="AG5" s="24">
        <f t="shared" si="9"/>
        <v>1</v>
      </c>
      <c r="AH5" s="24">
        <f t="shared" si="10"/>
        <v>1</v>
      </c>
      <c r="AI5" s="24">
        <f t="shared" si="11"/>
        <v>1</v>
      </c>
      <c r="AJ5" s="25" t="str">
        <f>VLOOKUP($A5,'dataset combined'!$A:$BJ,$I$2+3*AJ$2,FALSE)</f>
        <v>Keylogger installed on customer's computer and this leads to sniffing customer credentials; Spear-phishing attack on customers leads to sniffing customer credentials</v>
      </c>
      <c r="AK5" s="24" t="s">
        <v>733</v>
      </c>
      <c r="AL5" s="25">
        <f>IF(ISNUMBER(SEARCH(IF($G5="OB",IF($D5="Tabular",VLOOKUP($AJ$3&amp;"-"&amp;AL$2,'Compr. Q. - Online Banking'!$C:$I,7,FALSE()),VLOOKUP($AJ$3&amp;"-"&amp;AL$2,'Compr. Q. - Online Banking'!$C:$I,5,FALSE())),IF($D5="Tabular",VLOOKUP($AJ$3&amp;"-"&amp;AL$2,'Compr. Q. - HCN'!$C:$I,7,FALSE()),VLOOKUP($AJ$3&amp;"-"&amp;AL$2,'Compr. Q. - HCN'!$C:$I,5,FALSE()))),$AJ5)),1,0)</f>
        <v>1</v>
      </c>
      <c r="AM5" s="25">
        <f>IF(ISNUMBER(SEARCH(IF($G5="OB",IF($D5="Tabular",VLOOKUP($AJ$3&amp;"-"&amp;AM$2,'Compr. Q. - Online Banking'!$C:$I,7,FALSE()),VLOOKUP($AJ$3&amp;"-"&amp;AM$2,'Compr. Q. - Online Banking'!$C:$I,5,FALSE())),IF($D5="Tabular",VLOOKUP($AJ$3&amp;"-"&amp;AM$2,'Compr. Q. - HCN'!$C:$I,7,FALSE()),VLOOKUP($AJ$3&amp;"-"&amp;AM$2,'Compr. Q. - HCN'!$C:$I,5,FALSE()))),$AJ5)),1,0)</f>
        <v>1</v>
      </c>
      <c r="AN5" s="25">
        <f>IF(ISNUMBER(SEARCH(IF($G5="OB",IF($D5="Tabular",VLOOKUP($AJ$3&amp;"-"&amp;AN$2,'Compr. Q. - Online Banking'!$C:$I,7,FALSE()),VLOOKUP($AJ$3&amp;"-"&amp;AN$2,'Compr. Q. - Online Banking'!$C:$I,5,FALSE())),IF($D5="Tabular",VLOOKUP($AJ$3&amp;"-"&amp;AN$2,'Compr. Q. - HCN'!$C:$I,7,FALSE()),VLOOKUP($AJ$3&amp;"-"&amp;AN$2,'Compr. Q. - HCN'!$C:$I,5,FALSE()))),$AJ5)),1,0)</f>
        <v>0</v>
      </c>
      <c r="AO5" s="25">
        <f>IF(ISNUMBER(SEARCH(IF($G5="OB",IF($D5="Tabular",VLOOKUP($AJ$3&amp;"-"&amp;AO$2,'Compr. Q. - Online Banking'!$C:$I,7,FALSE()),VLOOKUP($AJ$3&amp;"-"&amp;AO$2,'Compr. Q. - Online Banking'!$C:$I,5,FALSE())),IF($D5="Tabular",VLOOKUP($AJ$3&amp;"-"&amp;AO$2,'Compr. Q. - HCN'!$C:$I,7,FALSE()),VLOOKUP($AJ$3&amp;"-"&amp;AO$2,'Compr. Q. - HCN'!$C:$I,5,FALSE()))),$AJ5)),1,0)</f>
        <v>0</v>
      </c>
      <c r="AP5" s="25">
        <f>IF(ISNUMBER(SEARCH(IF($G5="OB",IF($D5="Tabular",VLOOKUP($AJ$3&amp;"-"&amp;AP$2,'Compr. Q. - Online Banking'!$C:$I,7,FALSE()),VLOOKUP($AJ$3&amp;"-"&amp;AP$2,'Compr. Q. - Online Banking'!$C:$I,5,FALSE())),IF($D5="Tabular",VLOOKUP($AJ$3&amp;"-"&amp;AP$2,'Compr. Q. - HCN'!$C:$I,7,FALSE()),VLOOKUP($AJ$3&amp;"-"&amp;AP$2,'Compr. Q. - HCN'!$C:$I,5,FALSE()))),$AJ5)),1,0)</f>
        <v>0</v>
      </c>
      <c r="AQ5" s="24">
        <f t="shared" si="12"/>
        <v>2</v>
      </c>
      <c r="AR5" s="24">
        <f t="shared" si="13"/>
        <v>2</v>
      </c>
      <c r="AS5" s="24">
        <f>IF($G5="OB",IF($D5="Tabular",VLOOKUP($AJ$3&amp;"-"&amp;"1",'Compr. Q. - Online Banking'!$C:$K,9,FALSE()),VLOOKUP($AJ$3&amp;"-"&amp;"1",'Compr. Q. - Online Banking'!$C:$K,8,FALSE())),IF($D5="Tabular",VLOOKUP($AJ$3&amp;"-"&amp;"1",'Compr. Q. - HCN'!$C:$K,9,FALSE()),VLOOKUP($AJ$3&amp;"-"&amp;"1",'Compr. Q. - HCN'!$C:$K,8,FALSE())))</f>
        <v>3</v>
      </c>
      <c r="AT5" s="24">
        <f t="shared" si="14"/>
        <v>1</v>
      </c>
      <c r="AU5" s="24">
        <f t="shared" si="15"/>
        <v>0.66666666666666663</v>
      </c>
      <c r="AV5" s="24">
        <f t="shared" si="16"/>
        <v>0.8</v>
      </c>
      <c r="AW5" s="25" t="str">
        <f>VLOOKUP($A5,'dataset combined'!$A:$BJ,$I$2+3*AW$2,FALSE)</f>
        <v>Cyber criminal; Hacker</v>
      </c>
      <c r="AX5" s="24"/>
      <c r="AY5" s="25">
        <f>IF(ISNUMBER(SEARCH(IF($G5="OB",IF($D5="Tabular",VLOOKUP($AW$3&amp;"-"&amp;AY$2,'Compr. Q. - Online Banking'!$C:$I,7,FALSE()),VLOOKUP($AW$3&amp;"-"&amp;AY$2,'Compr. Q. - Online Banking'!$C:$I,5,FALSE())),IF($D5="Tabular",VLOOKUP($AW$3&amp;"-"&amp;AY$2,'Compr. Q. - HCN'!$C:$I,7,FALSE()),VLOOKUP($AW$3&amp;"-"&amp;AY$2,'Compr. Q. - HCN'!$C:$I,5,FALSE()))),$AW5)),1,0)</f>
        <v>1</v>
      </c>
      <c r="AZ5" s="25">
        <f>IF(ISNUMBER(SEARCH(IF($G5="OB",IF($D5="Tabular",VLOOKUP($AW$3&amp;"-"&amp;AZ$2,'Compr. Q. - Online Banking'!$C:$I,7,FALSE()),VLOOKUP($AW$3&amp;"-"&amp;AZ$2,'Compr. Q. - Online Banking'!$C:$I,5,FALSE())),IF($D5="Tabular",VLOOKUP($AW$3&amp;"-"&amp;AZ$2,'Compr. Q. - HCN'!$C:$I,7,FALSE()),VLOOKUP($AW$3&amp;"-"&amp;AZ$2,'Compr. Q. - HCN'!$C:$I,5,FALSE()))),$AW5)),1,0)</f>
        <v>1</v>
      </c>
      <c r="BA5" s="25">
        <f>IF(ISNUMBER(SEARCH(IF($G5="OB",IF($D5="Tabular",VLOOKUP($AW$3&amp;"-"&amp;BA$2,'Compr. Q. - Online Banking'!$C:$I,7,FALSE()),VLOOKUP($AW$3&amp;"-"&amp;BA$2,'Compr. Q. - Online Banking'!$C:$I,5,FALSE())),IF($D5="Tabular",VLOOKUP($AW$3&amp;"-"&amp;BA$2,'Compr. Q. - HCN'!$C:$I,7,FALSE()),VLOOKUP($AW$3&amp;"-"&amp;BA$2,'Compr. Q. - HCN'!$C:$I,5,FALSE()))),$AW5)),1,0)</f>
        <v>0</v>
      </c>
      <c r="BB5" s="25">
        <f>IF(ISNUMBER(SEARCH(IF($G5="OB",IF($D5="Tabular",VLOOKUP($AW$3&amp;"-"&amp;BB$2,'Compr. Q. - Online Banking'!$C:$I,7,FALSE()),VLOOKUP($AW$3&amp;"-"&amp;BB$2,'Compr. Q. - Online Banking'!$C:$I,5,FALSE())),IF($D5="Tabular",VLOOKUP($AW$3&amp;"-"&amp;BB$2,'Compr. Q. - HCN'!$C:$I,7,FALSE()),VLOOKUP($AW$3&amp;"-"&amp;BB$2,'Compr. Q. - HCN'!$C:$I,5,FALSE()))),$AW5)),1,0)</f>
        <v>0</v>
      </c>
      <c r="BC5" s="25">
        <f>IF(ISNUMBER(SEARCH(IF($G5="OB",IF($D5="Tabular",VLOOKUP($AW$3&amp;"-"&amp;BC$2,'Compr. Q. - Online Banking'!$C:$I,7,FALSE()),VLOOKUP($AW$3&amp;"-"&amp;BC$2,'Compr. Q. - Online Banking'!$C:$I,5,FALSE())),IF($D5="Tabular",VLOOKUP($AW$3&amp;"-"&amp;BC$2,'Compr. Q. - HCN'!$C:$I,7,FALSE()),VLOOKUP($AW$3&amp;"-"&amp;BC$2,'Compr. Q. - HCN'!$C:$I,5,FALSE()))),$AW5)),1,0)</f>
        <v>0</v>
      </c>
      <c r="BD5" s="24">
        <f t="shared" si="17"/>
        <v>2</v>
      </c>
      <c r="BE5" s="24">
        <f t="shared" si="18"/>
        <v>2</v>
      </c>
      <c r="BF5" s="24">
        <f>IF($G5="OB",IF($D5="Tabular",VLOOKUP($AW$3&amp;"-"&amp;"1",'Compr. Q. - Online Banking'!$C:$K,9,FALSE()),VLOOKUP($AW$3&amp;"-"&amp;"1",'Compr. Q. - Online Banking'!$C:$K,8,FALSE())),IF($D5="Tabular",VLOOKUP($AW$3&amp;"-"&amp;"1",'Compr. Q. - HCN'!$C:$K,9,FALSE()),VLOOKUP($AW$3&amp;"-"&amp;"1",'Compr. Q. - HCN'!$C:$K,8,FALSE())))</f>
        <v>2</v>
      </c>
      <c r="BG5" s="24">
        <f t="shared" si="19"/>
        <v>1</v>
      </c>
      <c r="BH5" s="24">
        <f t="shared" si="20"/>
        <v>1</v>
      </c>
      <c r="BI5" s="24">
        <f t="shared" si="21"/>
        <v>1</v>
      </c>
      <c r="BJ5" s="25">
        <f>VLOOKUP($A5,'dataset combined'!$A:$BJ,$I$2+3*BJ$2,FALSE)</f>
        <v>0</v>
      </c>
      <c r="BK5" s="24"/>
      <c r="BL5" s="25">
        <f>IF(ISNUMBER(SEARCH(IF($G5="OB",IF($D5="Tabular",VLOOKUP($BJ$3&amp;"-"&amp;BL$2,'Compr. Q. - Online Banking'!$C:$I,7,FALSE()),VLOOKUP($BJ$3&amp;"-"&amp;BL$2,'Compr. Q. - Online Banking'!$C:$I,5,FALSE())),IF($D5="Tabular",VLOOKUP($BJ$3&amp;"-"&amp;BL$2,'Compr. Q. - HCN'!$C:$I,7,FALSE()),VLOOKUP($BJ$3&amp;"-"&amp;BL$2,'Compr. Q. - HCN'!$C:$I,5,FALSE()))),$BJ5)),1,0)</f>
        <v>0</v>
      </c>
      <c r="BM5" s="25">
        <f>IF(ISNUMBER(SEARCH(IF($G5="OB",IF($D5="Tabular",VLOOKUP($BJ$3&amp;"-"&amp;BM$2,'Compr. Q. - Online Banking'!$C:$I,7,FALSE()),VLOOKUP($BJ$3&amp;"-"&amp;BM$2,'Compr. Q. - Online Banking'!$C:$I,5,FALSE())),IF($D5="Tabular",VLOOKUP($BJ$3&amp;"-"&amp;BM$2,'Compr. Q. - HCN'!$C:$I,7,FALSE()),VLOOKUP($BJ$3&amp;"-"&amp;BM$2,'Compr. Q. - HCN'!$C:$I,5,FALSE()))),$BJ5)),1,0)</f>
        <v>0</v>
      </c>
      <c r="BN5" s="25">
        <f>IF(ISNUMBER(SEARCH(IF($G5="OB",IF($D5="Tabular",VLOOKUP($BJ$3&amp;"-"&amp;BN$2,'Compr. Q. - Online Banking'!$C:$I,7,FALSE()),VLOOKUP($BJ$3&amp;"-"&amp;BN$2,'Compr. Q. - Online Banking'!$C:$I,5,FALSE())),IF($D5="Tabular",VLOOKUP($BJ$3&amp;"-"&amp;BN$2,'Compr. Q. - HCN'!$C:$I,7,FALSE()),VLOOKUP($BJ$3&amp;"-"&amp;BN$2,'Compr. Q. - HCN'!$C:$I,5,FALSE()))),$BJ5)),1,0)</f>
        <v>0</v>
      </c>
      <c r="BO5" s="25">
        <f>IF(ISNUMBER(SEARCH(IF($G5="OB",IF($D5="Tabular",VLOOKUP($BJ$3&amp;"-"&amp;BO$2,'Compr. Q. - Online Banking'!$C:$I,7,FALSE()),VLOOKUP($BJ$3&amp;"-"&amp;BO$2,'Compr. Q. - Online Banking'!$C:$I,5,FALSE())),IF($D5="Tabular",VLOOKUP($BJ$3&amp;"-"&amp;BO$2,'Compr. Q. - HCN'!$C:$I,7,FALSE()),VLOOKUP($BJ$3&amp;"-"&amp;BO$2,'Compr. Q. - HCN'!$C:$I,5,FALSE()))),$BJ5)),1,0)</f>
        <v>0</v>
      </c>
      <c r="BP5" s="25">
        <f>IF(ISNUMBER(SEARCH(IF($G5="OB",IF($D5="Tabular",VLOOKUP($BJ$3&amp;"-"&amp;BP$2,'Compr. Q. - Online Banking'!$C:$I,7,FALSE()),VLOOKUP($BJ$3&amp;"-"&amp;BP$2,'Compr. Q. - Online Banking'!$C:$I,5,FALSE())),IF($D5="Tabular",VLOOKUP($BJ$3&amp;"-"&amp;BP$2,'Compr. Q. - HCN'!$C:$I,7,FALSE()),VLOOKUP($BJ$3&amp;"-"&amp;BP$2,'Compr. Q. - HCN'!$C:$I,5,FALSE()))),$BJ5)),1,0)</f>
        <v>0</v>
      </c>
      <c r="BQ5" s="24">
        <f t="shared" si="22"/>
        <v>0</v>
      </c>
      <c r="BR5" s="24">
        <f t="shared" si="23"/>
        <v>1</v>
      </c>
      <c r="BS5" s="24">
        <f>IF($G5="OB",IF($D5="Tabular",VLOOKUP($BJ$3&amp;"-"&amp;"1",'Compr. Q. - Online Banking'!$C:$K,9,FALSE()),VLOOKUP($BJ$3&amp;"-"&amp;"1",'Compr. Q. - Online Banking'!$C:$K,8,FALSE())),IF($D5="Tabular",VLOOKUP($BJ$3&amp;"-"&amp;"1",'Compr. Q. - HCN'!$C:$K,9,FALSE()),VLOOKUP($BJ$3&amp;"-"&amp;"1",'Compr. Q. - HCN'!$C:$K,8,FALSE())))</f>
        <v>1</v>
      </c>
      <c r="BT5" s="24">
        <f t="shared" si="24"/>
        <v>0</v>
      </c>
      <c r="BU5" s="24">
        <f t="shared" si="25"/>
        <v>0</v>
      </c>
      <c r="BV5" s="24">
        <f t="shared" si="26"/>
        <v>0</v>
      </c>
      <c r="BW5" s="25" t="str">
        <f>VLOOKUP($A5,'dataset combined'!$A:$BJ,$I$2+3*BW$2,FALSE)</f>
        <v>Minor</v>
      </c>
      <c r="BX5" s="24"/>
      <c r="BY5" s="25">
        <f>IF(ISNUMBER(SEARCH(IF($G5="OB",IF($D5="Tabular",VLOOKUP($BW$3&amp;"-"&amp;BY$2,'Compr. Q. - Online Banking'!$C:$I,7,FALSE()),VLOOKUP($BW$3&amp;"-"&amp;BY$2,'Compr. Q. - Online Banking'!$C:$I,5,FALSE())),IF($D5="Tabular",VLOOKUP($BW$3&amp;"-"&amp;BY$2,'Compr. Q. - HCN'!$C:$I,7,FALSE()),VLOOKUP($BW$3&amp;"-"&amp;BY$2,'Compr. Q. - HCN'!$C:$I,5,FALSE()))),$BW5)),1,0)</f>
        <v>1</v>
      </c>
      <c r="BZ5" s="25">
        <f>IF(ISNUMBER(SEARCH(IF($G5="OB",IF($D5="Tabular",VLOOKUP($BW$3&amp;"-"&amp;BZ$2,'Compr. Q. - Online Banking'!$C:$I,7,FALSE()),VLOOKUP($BW$3&amp;"-"&amp;BZ$2,'Compr. Q. - Online Banking'!$C:$I,5,FALSE())),IF($D5="Tabular",VLOOKUP($BW$3&amp;"-"&amp;BZ$2,'Compr. Q. - HCN'!$C:$I,7,FALSE()),VLOOKUP($BW$3&amp;"-"&amp;BZ$2,'Compr. Q. - HCN'!$C:$I,5,FALSE()))),$BW5)),1,0)</f>
        <v>0</v>
      </c>
      <c r="CA5" s="25">
        <f>IF(ISNUMBER(SEARCH(IF($G5="OB",IF($D5="Tabular",VLOOKUP($BW$3&amp;"-"&amp;CA$2,'Compr. Q. - Online Banking'!$C:$I,7,FALSE()),VLOOKUP($BW$3&amp;"-"&amp;CA$2,'Compr. Q. - Online Banking'!$C:$I,5,FALSE())),IF($D5="Tabular",VLOOKUP($BW$3&amp;"-"&amp;CA$2,'Compr. Q. - HCN'!$C:$I,7,FALSE()),VLOOKUP($BW$3&amp;"-"&amp;CA$2,'Compr. Q. - HCN'!$C:$I,5,FALSE()))),$BW5)),1,0)</f>
        <v>0</v>
      </c>
      <c r="CB5" s="25">
        <f>IF(ISNUMBER(SEARCH(IF($G5="OB",IF($D5="Tabular",VLOOKUP($BW$3&amp;"-"&amp;CB$2,'Compr. Q. - Online Banking'!$C:$I,7,FALSE()),VLOOKUP($BW$3&amp;"-"&amp;CB$2,'Compr. Q. - Online Banking'!$C:$I,5,FALSE())),IF($D5="Tabular",VLOOKUP($BW$3&amp;"-"&amp;CB$2,'Compr. Q. - HCN'!$C:$I,7,FALSE()),VLOOKUP($BW$3&amp;"-"&amp;CB$2,'Compr. Q. - HCN'!$C:$I,5,FALSE()))),$BW5)),1,0)</f>
        <v>0</v>
      </c>
      <c r="CC5" s="25">
        <f>IF(ISNUMBER(SEARCH(IF($G5="OB",IF($D5="Tabular",VLOOKUP($BW$3&amp;"-"&amp;CC$2,'Compr. Q. - Online Banking'!$C:$I,7,FALSE()),VLOOKUP($BW$3&amp;"-"&amp;CC$2,'Compr. Q. - Online Banking'!$C:$I,5,FALSE())),IF($D5="Tabular",VLOOKUP($BW$3&amp;"-"&amp;CC$2,'Compr. Q. - HCN'!$C:$I,7,FALSE()),VLOOKUP($BW$3&amp;"-"&amp;CC$2,'Compr. Q. - HCN'!$C:$I,5,FALSE()))),$BW5)),1,0)</f>
        <v>0</v>
      </c>
      <c r="CD5" s="24">
        <f t="shared" si="27"/>
        <v>1</v>
      </c>
      <c r="CE5" s="24">
        <f t="shared" si="28"/>
        <v>1</v>
      </c>
      <c r="CF5" s="24">
        <f>IF($G5="OB",IF($D5="Tabular",VLOOKUP($BW$3&amp;"-"&amp;"1",'Compr. Q. - Online Banking'!$C:$K,9,FALSE()),VLOOKUP($BW$3&amp;"-"&amp;"1",'Compr. Q. - Online Banking'!$C:$K,8,FALSE())),IF($D5="Tabular",VLOOKUP($BW$3&amp;"-"&amp;"1",'Compr. Q. - HCN'!$C:$K,9,FALSE()),VLOOKUP($BW$3&amp;"-"&amp;"1",'Compr. Q. - HCN'!$C:$K,8,FALSE())))</f>
        <v>1</v>
      </c>
      <c r="CG5" s="24">
        <f t="shared" si="29"/>
        <v>1</v>
      </c>
      <c r="CH5" s="24">
        <f t="shared" si="30"/>
        <v>1</v>
      </c>
      <c r="CI5" s="24">
        <f t="shared" si="31"/>
        <v>1</v>
      </c>
      <c r="CK5"/>
      <c r="CL5"/>
      <c r="CM5"/>
      <c r="CN5"/>
      <c r="CO5"/>
      <c r="CP5"/>
      <c r="CQ5"/>
      <c r="CR5"/>
    </row>
    <row r="6" spans="1:96" s="10" customFormat="1" ht="85" x14ac:dyDescent="0.2">
      <c r="A6" s="24" t="str">
        <f t="shared" si="0"/>
        <v>3117348-P1</v>
      </c>
      <c r="B6" s="38">
        <v>3117348</v>
      </c>
      <c r="C6" s="24" t="s">
        <v>688</v>
      </c>
      <c r="D6" s="39" t="s">
        <v>568</v>
      </c>
      <c r="E6" s="39" t="s">
        <v>381</v>
      </c>
      <c r="F6" s="38" t="s">
        <v>402</v>
      </c>
      <c r="G6" s="38" t="str">
        <f t="shared" si="1"/>
        <v>OB</v>
      </c>
      <c r="H6" s="24"/>
      <c r="I6" s="28"/>
      <c r="J6" s="25" t="str">
        <f>VLOOKUP($A6,'dataset combined'!$A:$BJ,$I$2+3*J$2,FALSE)</f>
        <v>Lack of mechanisms for authentication of app; Weak malware protection</v>
      </c>
      <c r="K6" s="24"/>
      <c r="L6" s="25">
        <f>IF(ISNUMBER(SEARCH(IF($G6="OB",IF($D6="Tabular",VLOOKUP($J$3&amp;"-"&amp;L$2,'Compr. Q. - Online Banking'!$C:$I,7,FALSE()),VLOOKUP($J$3&amp;"-"&amp;L$2,'Compr. Q. - Online Banking'!$C:$I,5,FALSE())),IF($D6="Tabular",VLOOKUP($J$3&amp;"-"&amp;L$2,'Compr. Q. - HCN'!$C:$I,7,FALSE()),VLOOKUP($J$3&amp;"-"&amp;L$2,'Compr. Q. - HCN'!$C:$I,5,FALSE()))),$J6)),1,0)</f>
        <v>1</v>
      </c>
      <c r="M6" s="25">
        <f>IF(ISNUMBER(SEARCH(IF($G6="OB",IF($D6="Tabular",VLOOKUP($J$3&amp;"-"&amp;M$2,'Compr. Q. - Online Banking'!$C:$I,7,FALSE()),VLOOKUP($J$3&amp;"-"&amp;M$2,'Compr. Q. - Online Banking'!$C:$I,5,FALSE())),IF($D6="Tabular",VLOOKUP($J$3&amp;"-"&amp;M$2,'Compr. Q. - HCN'!$C:$I,7,FALSE()),VLOOKUP($J$3&amp;"-"&amp;M$2,'Compr. Q. - HCN'!$C:$I,5,FALSE()))),$J6)),1,0)</f>
        <v>1</v>
      </c>
      <c r="N6" s="25">
        <f>IF(ISNUMBER(SEARCH(IF($G6="OB",IF($D6="Tabular",VLOOKUP($J$3&amp;"-"&amp;N$2,'Compr. Q. - Online Banking'!$C:$I,7,FALSE()),VLOOKUP($J$3&amp;"-"&amp;N$2,'Compr. Q. - Online Banking'!$C:$I,5,FALSE())),IF($D6="Tabular",VLOOKUP($J$3&amp;"-"&amp;N$2,'Compr. Q. - HCN'!$C:$I,7,FALSE()),VLOOKUP($J$3&amp;"-"&amp;N$2,'Compr. Q. - HCN'!$C:$I,5,FALSE()))),$J6)),1,0)</f>
        <v>0</v>
      </c>
      <c r="O6" s="25">
        <f>IF(ISNUMBER(SEARCH(IF($G6="OB",IF($D6="Tabular",VLOOKUP($J$3&amp;"-"&amp;O$2,'Compr. Q. - Online Banking'!$C:$I,7,FALSE()),VLOOKUP($J$3&amp;"-"&amp;O$2,'Compr. Q. - Online Banking'!$C:$I,5,FALSE())),IF($D6="Tabular",VLOOKUP($J$3&amp;"-"&amp;O$2,'Compr. Q. - HCN'!$C:$I,7,FALSE()),VLOOKUP($J$3&amp;"-"&amp;O$2,'Compr. Q. - HCN'!$C:$I,5,FALSE()))),$J6)),1,0)</f>
        <v>0</v>
      </c>
      <c r="P6" s="25">
        <f>IF(ISNUMBER(SEARCH(IF($G6="OB",IF($D6="Tabular",VLOOKUP($J$3&amp;"-"&amp;P$2,'Compr. Q. - Online Banking'!$C:$I,7,FALSE()),VLOOKUP($J$3&amp;"-"&amp;P$2,'Compr. Q. - Online Banking'!$C:$I,5,FALSE())),IF($D6="Tabular",VLOOKUP($J$3&amp;"-"&amp;P$2,'Compr. Q. - HCN'!$C:$I,7,FALSE()),VLOOKUP($J$3&amp;"-"&amp;P$2,'Compr. Q. - HCN'!$C:$I,5,FALSE()))),$J6)),1,0)</f>
        <v>0</v>
      </c>
      <c r="Q6" s="24">
        <f t="shared" si="2"/>
        <v>2</v>
      </c>
      <c r="R6" s="24">
        <f t="shared" si="3"/>
        <v>2</v>
      </c>
      <c r="S6" s="24">
        <f>IF($G6="OB",IF($D6="Tabular",VLOOKUP($J$3&amp;"-"&amp;"1",'Compr. Q. - Online Banking'!$C:$K,9,FALSE()),VLOOKUP($J$3&amp;"-"&amp;"1",'Compr. Q. - Online Banking'!$C:$K,8,FALSE())),IF($D6="Tabular",VLOOKUP($J$3&amp;"-"&amp;"1",'Compr. Q. - HCN'!$C:$K,9,FALSE()),VLOOKUP($J$3&amp;"-"&amp;"1",'Compr. Q. - HCN'!$C:$K,8,FALSE())))</f>
        <v>2</v>
      </c>
      <c r="T6" s="24">
        <f t="shared" si="4"/>
        <v>1</v>
      </c>
      <c r="U6" s="24">
        <f t="shared" si="5"/>
        <v>1</v>
      </c>
      <c r="V6" s="24">
        <f t="shared" si="6"/>
        <v>1</v>
      </c>
      <c r="W6" s="25" t="str">
        <f>VLOOKUP($A6,'dataset combined'!$A:$BJ,$I$2+3*W$2,FALSE)</f>
        <v>Integrity of account data</v>
      </c>
      <c r="X6" s="24" t="s">
        <v>731</v>
      </c>
      <c r="Y6" s="25">
        <f>IF(ISNUMBER(SEARCH(IF($G6="OB",IF($D6="Tabular",VLOOKUP($W$3&amp;"-"&amp;Y$2,'Compr. Q. - Online Banking'!$C:$I,7,FALSE()),VLOOKUP($W$3&amp;"-"&amp;Y$2,'Compr. Q. - Online Banking'!$C:$I,5,FALSE())),IF($D6="Tabular",VLOOKUP($W$3&amp;"-"&amp;Y$2,'Compr. Q. - HCN'!$C:$I,7,FALSE()),VLOOKUP($W$3&amp;"-"&amp;Y$2,'Compr. Q. - HCN'!$C:$I,5,FALSE()))),$W6)),1,0)</f>
        <v>1</v>
      </c>
      <c r="Z6" s="25">
        <f>IF(ISNUMBER(SEARCH(IF($G6="OB",IF($D6="Tabular",VLOOKUP($W$3&amp;"-"&amp;Z$2,'Compr. Q. - Online Banking'!$C:$I,7,FALSE()),VLOOKUP($W$3&amp;"-"&amp;Z$2,'Compr. Q. - Online Banking'!$C:$I,5,FALSE())),IF($D6="Tabular",VLOOKUP($W$3&amp;"-"&amp;Z$2,'Compr. Q. - HCN'!$C:$I,7,FALSE()),VLOOKUP($W$3&amp;"-"&amp;Z$2,'Compr. Q. - HCN'!$C:$I,5,FALSE()))),$W6)),1,0)</f>
        <v>0</v>
      </c>
      <c r="AA6" s="25">
        <f>IF(ISNUMBER(SEARCH(IF($G6="OB",IF($D6="Tabular",VLOOKUP($W$3&amp;"-"&amp;AA$2,'Compr. Q. - Online Banking'!$C:$I,7,FALSE()),VLOOKUP($W$3&amp;"-"&amp;AA$2,'Compr. Q. - Online Banking'!$C:$I,5,FALSE())),IF($D6="Tabular",VLOOKUP($W$3&amp;"-"&amp;AA$2,'Compr. Q. - HCN'!$C:$I,7,FALSE()),VLOOKUP($W$3&amp;"-"&amp;AA$2,'Compr. Q. - HCN'!$C:$I,5,FALSE()))),$W6)),1,0)</f>
        <v>0</v>
      </c>
      <c r="AB6" s="25">
        <f>IF(ISNUMBER(SEARCH(IF($G6="OB",IF($D6="Tabular",VLOOKUP($W$3&amp;"-"&amp;AB$2,'Compr. Q. - Online Banking'!$C:$I,7,FALSE()),VLOOKUP($W$3&amp;"-"&amp;AB$2,'Compr. Q. - Online Banking'!$C:$I,5,FALSE())),IF($D6="Tabular",VLOOKUP($W$3&amp;"-"&amp;AB$2,'Compr. Q. - HCN'!$C:$I,7,FALSE()),VLOOKUP($W$3&amp;"-"&amp;AB$2,'Compr. Q. - HCN'!$C:$I,5,FALSE()))),$W6)),1,0)</f>
        <v>0</v>
      </c>
      <c r="AC6" s="25">
        <f>IF(ISNUMBER(SEARCH(IF($G6="OB",IF($D6="Tabular",VLOOKUP($W$3&amp;"-"&amp;AC$2,'Compr. Q. - Online Banking'!$C:$I,7,FALSE()),VLOOKUP($W$3&amp;"-"&amp;AC$2,'Compr. Q. - Online Banking'!$C:$I,5,FALSE())),IF($D6="Tabular",VLOOKUP($W$3&amp;"-"&amp;AC$2,'Compr. Q. - HCN'!$C:$I,7,FALSE()),VLOOKUP($W$3&amp;"-"&amp;AC$2,'Compr. Q. - HCN'!$C:$I,5,FALSE()))),$W6)),1,0)</f>
        <v>0</v>
      </c>
      <c r="AD6" s="24">
        <f t="shared" si="7"/>
        <v>1</v>
      </c>
      <c r="AE6" s="24">
        <f t="shared" si="8"/>
        <v>1</v>
      </c>
      <c r="AF6" s="24">
        <f>IF($G6="OB",IF($D6="Tabular",VLOOKUP($W$3&amp;"-"&amp;"1",'Compr. Q. - Online Banking'!$C:$K,9,FALSE()),VLOOKUP($W$3&amp;"-"&amp;"1",'Compr. Q. - Online Banking'!$C:$K,8,FALSE())),IF($D6="Tabular",VLOOKUP($W$3&amp;"-"&amp;"1",'Compr. Q. - HCN'!$C:$K,9,FALSE()),VLOOKUP($W$3&amp;"-"&amp;"1",'Compr. Q. - HCN'!$C:$K,8,FALSE())))</f>
        <v>2</v>
      </c>
      <c r="AG6" s="24">
        <f t="shared" si="9"/>
        <v>1</v>
      </c>
      <c r="AH6" s="24">
        <f t="shared" si="10"/>
        <v>0.5</v>
      </c>
      <c r="AI6" s="24">
        <f t="shared" si="11"/>
        <v>0.66666666666666663</v>
      </c>
      <c r="AJ6" s="25" t="str">
        <f>VLOOKUP($A6,'dataset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6" s="24"/>
      <c r="AL6" s="25">
        <f>IF(ISNUMBER(SEARCH(IF($G6="OB",IF($D6="Tabular",VLOOKUP($AJ$3&amp;"-"&amp;AL$2,'Compr. Q. - Online Banking'!$C:$I,7,FALSE()),VLOOKUP($AJ$3&amp;"-"&amp;AL$2,'Compr. Q. - Online Banking'!$C:$I,5,FALSE())),IF($D6="Tabular",VLOOKUP($AJ$3&amp;"-"&amp;AL$2,'Compr. Q. - HCN'!$C:$I,7,FALSE()),VLOOKUP($AJ$3&amp;"-"&amp;AL$2,'Compr. Q. - HCN'!$C:$I,5,FALSE()))),$AJ6)),1,0)</f>
        <v>1</v>
      </c>
      <c r="AM6" s="25">
        <f>IF(ISNUMBER(SEARCH(IF($G6="OB",IF($D6="Tabular",VLOOKUP($AJ$3&amp;"-"&amp;AM$2,'Compr. Q. - Online Banking'!$C:$I,7,FALSE()),VLOOKUP($AJ$3&amp;"-"&amp;AM$2,'Compr. Q. - Online Banking'!$C:$I,5,FALSE())),IF($D6="Tabular",VLOOKUP($AJ$3&amp;"-"&amp;AM$2,'Compr. Q. - HCN'!$C:$I,7,FALSE()),VLOOKUP($AJ$3&amp;"-"&amp;AM$2,'Compr. Q. - HCN'!$C:$I,5,FALSE()))),$AJ6)),1,0)</f>
        <v>1</v>
      </c>
      <c r="AN6" s="25">
        <f>IF(ISNUMBER(SEARCH(IF($G6="OB",IF($D6="Tabular",VLOOKUP($AJ$3&amp;"-"&amp;AN$2,'Compr. Q. - Online Banking'!$C:$I,7,FALSE()),VLOOKUP($AJ$3&amp;"-"&amp;AN$2,'Compr. Q. - Online Banking'!$C:$I,5,FALSE())),IF($D6="Tabular",VLOOKUP($AJ$3&amp;"-"&amp;AN$2,'Compr. Q. - HCN'!$C:$I,7,FALSE()),VLOOKUP($AJ$3&amp;"-"&amp;AN$2,'Compr. Q. - HCN'!$C:$I,5,FALSE()))),$AJ6)),1,0)</f>
        <v>1</v>
      </c>
      <c r="AO6" s="25">
        <f>IF(ISNUMBER(SEARCH(IF($G6="OB",IF($D6="Tabular",VLOOKUP($AJ$3&amp;"-"&amp;AO$2,'Compr. Q. - Online Banking'!$C:$I,7,FALSE()),VLOOKUP($AJ$3&amp;"-"&amp;AO$2,'Compr. Q. - Online Banking'!$C:$I,5,FALSE())),IF($D6="Tabular",VLOOKUP($AJ$3&amp;"-"&amp;AO$2,'Compr. Q. - HCN'!$C:$I,7,FALSE()),VLOOKUP($AJ$3&amp;"-"&amp;AO$2,'Compr. Q. - HCN'!$C:$I,5,FALSE()))),$AJ6)),1,0)</f>
        <v>0</v>
      </c>
      <c r="AP6" s="25">
        <f>IF(ISNUMBER(SEARCH(IF($G6="OB",IF($D6="Tabular",VLOOKUP($AJ$3&amp;"-"&amp;AP$2,'Compr. Q. - Online Banking'!$C:$I,7,FALSE()),VLOOKUP($AJ$3&amp;"-"&amp;AP$2,'Compr. Q. - Online Banking'!$C:$I,5,FALSE())),IF($D6="Tabular",VLOOKUP($AJ$3&amp;"-"&amp;AP$2,'Compr. Q. - HCN'!$C:$I,7,FALSE()),VLOOKUP($AJ$3&amp;"-"&amp;AP$2,'Compr. Q. - HCN'!$C:$I,5,FALSE()))),$AJ6)),1,0)</f>
        <v>0</v>
      </c>
      <c r="AQ6" s="24">
        <f t="shared" si="12"/>
        <v>3</v>
      </c>
      <c r="AR6" s="24">
        <f t="shared" si="13"/>
        <v>3</v>
      </c>
      <c r="AS6" s="24">
        <f>IF($G6="OB",IF($D6="Tabular",VLOOKUP($AJ$3&amp;"-"&amp;"1",'Compr. Q. - Online Banking'!$C:$K,9,FALSE()),VLOOKUP($AJ$3&amp;"-"&amp;"1",'Compr. Q. - Online Banking'!$C:$K,8,FALSE())),IF($D6="Tabular",VLOOKUP($AJ$3&amp;"-"&amp;"1",'Compr. Q. - HCN'!$C:$K,9,FALSE()),VLOOKUP($AJ$3&amp;"-"&amp;"1",'Compr. Q. - HCN'!$C:$K,8,FALSE())))</f>
        <v>3</v>
      </c>
      <c r="AT6" s="24">
        <f t="shared" si="14"/>
        <v>1</v>
      </c>
      <c r="AU6" s="24">
        <f t="shared" si="15"/>
        <v>1</v>
      </c>
      <c r="AV6" s="24">
        <f t="shared" si="16"/>
        <v>1</v>
      </c>
      <c r="AW6" s="25" t="str">
        <f>VLOOKUP($A6,'dataset combined'!$A:$BJ,$I$2+3*AW$2,FALSE)</f>
        <v>Cyber criminal; Hacker</v>
      </c>
      <c r="AX6" s="24"/>
      <c r="AY6" s="25">
        <f>IF(ISNUMBER(SEARCH(IF($G6="OB",IF($D6="Tabular",VLOOKUP($AW$3&amp;"-"&amp;AY$2,'Compr. Q. - Online Banking'!$C:$I,7,FALSE()),VLOOKUP($AW$3&amp;"-"&amp;AY$2,'Compr. Q. - Online Banking'!$C:$I,5,FALSE())),IF($D6="Tabular",VLOOKUP($AW$3&amp;"-"&amp;AY$2,'Compr. Q. - HCN'!$C:$I,7,FALSE()),VLOOKUP($AW$3&amp;"-"&amp;AY$2,'Compr. Q. - HCN'!$C:$I,5,FALSE()))),$AW6)),1,0)</f>
        <v>1</v>
      </c>
      <c r="AZ6" s="25">
        <f>IF(ISNUMBER(SEARCH(IF($G6="OB",IF($D6="Tabular",VLOOKUP($AW$3&amp;"-"&amp;AZ$2,'Compr. Q. - Online Banking'!$C:$I,7,FALSE()),VLOOKUP($AW$3&amp;"-"&amp;AZ$2,'Compr. Q. - Online Banking'!$C:$I,5,FALSE())),IF($D6="Tabular",VLOOKUP($AW$3&amp;"-"&amp;AZ$2,'Compr. Q. - HCN'!$C:$I,7,FALSE()),VLOOKUP($AW$3&amp;"-"&amp;AZ$2,'Compr. Q. - HCN'!$C:$I,5,FALSE()))),$AW6)),1,0)</f>
        <v>1</v>
      </c>
      <c r="BA6" s="25">
        <f>IF(ISNUMBER(SEARCH(IF($G6="OB",IF($D6="Tabular",VLOOKUP($AW$3&amp;"-"&amp;BA$2,'Compr. Q. - Online Banking'!$C:$I,7,FALSE()),VLOOKUP($AW$3&amp;"-"&amp;BA$2,'Compr. Q. - Online Banking'!$C:$I,5,FALSE())),IF($D6="Tabular",VLOOKUP($AW$3&amp;"-"&amp;BA$2,'Compr. Q. - HCN'!$C:$I,7,FALSE()),VLOOKUP($AW$3&amp;"-"&amp;BA$2,'Compr. Q. - HCN'!$C:$I,5,FALSE()))),$AW6)),1,0)</f>
        <v>0</v>
      </c>
      <c r="BB6" s="25">
        <f>IF(ISNUMBER(SEARCH(IF($G6="OB",IF($D6="Tabular",VLOOKUP($AW$3&amp;"-"&amp;BB$2,'Compr. Q. - Online Banking'!$C:$I,7,FALSE()),VLOOKUP($AW$3&amp;"-"&amp;BB$2,'Compr. Q. - Online Banking'!$C:$I,5,FALSE())),IF($D6="Tabular",VLOOKUP($AW$3&amp;"-"&amp;BB$2,'Compr. Q. - HCN'!$C:$I,7,FALSE()),VLOOKUP($AW$3&amp;"-"&amp;BB$2,'Compr. Q. - HCN'!$C:$I,5,FALSE()))),$AW6)),1,0)</f>
        <v>0</v>
      </c>
      <c r="BC6" s="25">
        <f>IF(ISNUMBER(SEARCH(IF($G6="OB",IF($D6="Tabular",VLOOKUP($AW$3&amp;"-"&amp;BC$2,'Compr. Q. - Online Banking'!$C:$I,7,FALSE()),VLOOKUP($AW$3&amp;"-"&amp;BC$2,'Compr. Q. - Online Banking'!$C:$I,5,FALSE())),IF($D6="Tabular",VLOOKUP($AW$3&amp;"-"&amp;BC$2,'Compr. Q. - HCN'!$C:$I,7,FALSE()),VLOOKUP($AW$3&amp;"-"&amp;BC$2,'Compr. Q. - HCN'!$C:$I,5,FALSE()))),$AW6)),1,0)</f>
        <v>0</v>
      </c>
      <c r="BD6" s="24">
        <f t="shared" si="17"/>
        <v>2</v>
      </c>
      <c r="BE6" s="24">
        <f t="shared" si="18"/>
        <v>2</v>
      </c>
      <c r="BF6" s="24">
        <f>IF($G6="OB",IF($D6="Tabular",VLOOKUP($AW$3&amp;"-"&amp;"1",'Compr. Q. - Online Banking'!$C:$K,9,FALSE()),VLOOKUP($AW$3&amp;"-"&amp;"1",'Compr. Q. - Online Banking'!$C:$K,8,FALSE())),IF($D6="Tabular",VLOOKUP($AW$3&amp;"-"&amp;"1",'Compr. Q. - HCN'!$C:$K,9,FALSE()),VLOOKUP($AW$3&amp;"-"&amp;"1",'Compr. Q. - HCN'!$C:$K,8,FALSE())))</f>
        <v>2</v>
      </c>
      <c r="BG6" s="24">
        <f t="shared" si="19"/>
        <v>1</v>
      </c>
      <c r="BH6" s="24">
        <f t="shared" si="20"/>
        <v>1</v>
      </c>
      <c r="BI6" s="24">
        <f t="shared" si="21"/>
        <v>1</v>
      </c>
      <c r="BJ6" s="25" t="str">
        <f>VLOOKUP($A6,'dataset combined'!$A:$BJ,$I$2+3*BJ$2,FALSE)</f>
        <v>Likely</v>
      </c>
      <c r="BK6" s="24"/>
      <c r="BL6" s="25">
        <f>IF(ISNUMBER(SEARCH(IF($G6="OB",IF($D6="Tabular",VLOOKUP($BJ$3&amp;"-"&amp;BL$2,'Compr. Q. - Online Banking'!$C:$I,7,FALSE()),VLOOKUP($BJ$3&amp;"-"&amp;BL$2,'Compr. Q. - Online Banking'!$C:$I,5,FALSE())),IF($D6="Tabular",VLOOKUP($BJ$3&amp;"-"&amp;BL$2,'Compr. Q. - HCN'!$C:$I,7,FALSE()),VLOOKUP($BJ$3&amp;"-"&amp;BL$2,'Compr. Q. - HCN'!$C:$I,5,FALSE()))),$BJ6)),1,0)</f>
        <v>1</v>
      </c>
      <c r="BM6" s="25">
        <f>IF(ISNUMBER(SEARCH(IF($G6="OB",IF($D6="Tabular",VLOOKUP($BJ$3&amp;"-"&amp;BM$2,'Compr. Q. - Online Banking'!$C:$I,7,FALSE()),VLOOKUP($BJ$3&amp;"-"&amp;BM$2,'Compr. Q. - Online Banking'!$C:$I,5,FALSE())),IF($D6="Tabular",VLOOKUP($BJ$3&amp;"-"&amp;BM$2,'Compr. Q. - HCN'!$C:$I,7,FALSE()),VLOOKUP($BJ$3&amp;"-"&amp;BM$2,'Compr. Q. - HCN'!$C:$I,5,FALSE()))),$BJ6)),1,0)</f>
        <v>0</v>
      </c>
      <c r="BN6" s="25">
        <f>IF(ISNUMBER(SEARCH(IF($G6="OB",IF($D6="Tabular",VLOOKUP($BJ$3&amp;"-"&amp;BN$2,'Compr. Q. - Online Banking'!$C:$I,7,FALSE()),VLOOKUP($BJ$3&amp;"-"&amp;BN$2,'Compr. Q. - Online Banking'!$C:$I,5,FALSE())),IF($D6="Tabular",VLOOKUP($BJ$3&amp;"-"&amp;BN$2,'Compr. Q. - HCN'!$C:$I,7,FALSE()),VLOOKUP($BJ$3&amp;"-"&amp;BN$2,'Compr. Q. - HCN'!$C:$I,5,FALSE()))),$BJ6)),1,0)</f>
        <v>0</v>
      </c>
      <c r="BO6" s="25">
        <f>IF(ISNUMBER(SEARCH(IF($G6="OB",IF($D6="Tabular",VLOOKUP($BJ$3&amp;"-"&amp;BO$2,'Compr. Q. - Online Banking'!$C:$I,7,FALSE()),VLOOKUP($BJ$3&amp;"-"&amp;BO$2,'Compr. Q. - Online Banking'!$C:$I,5,FALSE())),IF($D6="Tabular",VLOOKUP($BJ$3&amp;"-"&amp;BO$2,'Compr. Q. - HCN'!$C:$I,7,FALSE()),VLOOKUP($BJ$3&amp;"-"&amp;BO$2,'Compr. Q. - HCN'!$C:$I,5,FALSE()))),$BJ6)),1,0)</f>
        <v>0</v>
      </c>
      <c r="BP6" s="25">
        <f>IF(ISNUMBER(SEARCH(IF($G6="OB",IF($D6="Tabular",VLOOKUP($BJ$3&amp;"-"&amp;BP$2,'Compr. Q. - Online Banking'!$C:$I,7,FALSE()),VLOOKUP($BJ$3&amp;"-"&amp;BP$2,'Compr. Q. - Online Banking'!$C:$I,5,FALSE())),IF($D6="Tabular",VLOOKUP($BJ$3&amp;"-"&amp;BP$2,'Compr. Q. - HCN'!$C:$I,7,FALSE()),VLOOKUP($BJ$3&amp;"-"&amp;BP$2,'Compr. Q. - HCN'!$C:$I,5,FALSE()))),$BJ6)),1,0)</f>
        <v>0</v>
      </c>
      <c r="BQ6" s="24">
        <f t="shared" si="22"/>
        <v>1</v>
      </c>
      <c r="BR6" s="24">
        <f t="shared" si="23"/>
        <v>1</v>
      </c>
      <c r="BS6" s="24">
        <f>IF($G6="OB",IF($D6="Tabular",VLOOKUP($BJ$3&amp;"-"&amp;"1",'Compr. Q. - Online Banking'!$C:$K,9,FALSE()),VLOOKUP($BJ$3&amp;"-"&amp;"1",'Compr. Q. - Online Banking'!$C:$K,8,FALSE())),IF($D6="Tabular",VLOOKUP($BJ$3&amp;"-"&amp;"1",'Compr. Q. - HCN'!$C:$K,9,FALSE()),VLOOKUP($BJ$3&amp;"-"&amp;"1",'Compr. Q. - HCN'!$C:$K,8,FALSE())))</f>
        <v>1</v>
      </c>
      <c r="BT6" s="24">
        <f t="shared" si="24"/>
        <v>1</v>
      </c>
      <c r="BU6" s="24">
        <f t="shared" si="25"/>
        <v>1</v>
      </c>
      <c r="BV6" s="24">
        <f t="shared" si="26"/>
        <v>1</v>
      </c>
      <c r="BW6" s="25" t="str">
        <f>VLOOKUP($A6,'dataset combined'!$A:$BJ,$I$2+3*BW$2,FALSE)</f>
        <v>Unlikely</v>
      </c>
      <c r="BX6" s="24" t="s">
        <v>753</v>
      </c>
      <c r="BY6" s="25">
        <f>IF(ISNUMBER(SEARCH(IF($G6="OB",IF($D6="Tabular",VLOOKUP($BW$3&amp;"-"&amp;BY$2,'Compr. Q. - Online Banking'!$C:$I,7,FALSE()),VLOOKUP($BW$3&amp;"-"&amp;BY$2,'Compr. Q. - Online Banking'!$C:$I,5,FALSE())),IF($D6="Tabular",VLOOKUP($BW$3&amp;"-"&amp;BY$2,'Compr. Q. - HCN'!$C:$I,7,FALSE()),VLOOKUP($BW$3&amp;"-"&amp;BY$2,'Compr. Q. - HCN'!$C:$I,5,FALSE()))),$BW6)),1,0)</f>
        <v>0</v>
      </c>
      <c r="BZ6" s="25">
        <f>IF(ISNUMBER(SEARCH(IF($G6="OB",IF($D6="Tabular",VLOOKUP($BW$3&amp;"-"&amp;BZ$2,'Compr. Q. - Online Banking'!$C:$I,7,FALSE()),VLOOKUP($BW$3&amp;"-"&amp;BZ$2,'Compr. Q. - Online Banking'!$C:$I,5,FALSE())),IF($D6="Tabular",VLOOKUP($BW$3&amp;"-"&amp;BZ$2,'Compr. Q. - HCN'!$C:$I,7,FALSE()),VLOOKUP($BW$3&amp;"-"&amp;BZ$2,'Compr. Q. - HCN'!$C:$I,5,FALSE()))),$BW6)),1,0)</f>
        <v>0</v>
      </c>
      <c r="CA6" s="25">
        <f>IF(ISNUMBER(SEARCH(IF($G6="OB",IF($D6="Tabular",VLOOKUP($BW$3&amp;"-"&amp;CA$2,'Compr. Q. - Online Banking'!$C:$I,7,FALSE()),VLOOKUP($BW$3&amp;"-"&amp;CA$2,'Compr. Q. - Online Banking'!$C:$I,5,FALSE())),IF($D6="Tabular",VLOOKUP($BW$3&amp;"-"&amp;CA$2,'Compr. Q. - HCN'!$C:$I,7,FALSE()),VLOOKUP($BW$3&amp;"-"&amp;CA$2,'Compr. Q. - HCN'!$C:$I,5,FALSE()))),$BW6)),1,0)</f>
        <v>0</v>
      </c>
      <c r="CB6" s="25">
        <f>IF(ISNUMBER(SEARCH(IF($G6="OB",IF($D6="Tabular",VLOOKUP($BW$3&amp;"-"&amp;CB$2,'Compr. Q. - Online Banking'!$C:$I,7,FALSE()),VLOOKUP($BW$3&amp;"-"&amp;CB$2,'Compr. Q. - Online Banking'!$C:$I,5,FALSE())),IF($D6="Tabular",VLOOKUP($BW$3&amp;"-"&amp;CB$2,'Compr. Q. - HCN'!$C:$I,7,FALSE()),VLOOKUP($BW$3&amp;"-"&amp;CB$2,'Compr. Q. - HCN'!$C:$I,5,FALSE()))),$BW6)),1,0)</f>
        <v>0</v>
      </c>
      <c r="CC6" s="25">
        <f>IF(ISNUMBER(SEARCH(IF($G6="OB",IF($D6="Tabular",VLOOKUP($BW$3&amp;"-"&amp;CC$2,'Compr. Q. - Online Banking'!$C:$I,7,FALSE()),VLOOKUP($BW$3&amp;"-"&amp;CC$2,'Compr. Q. - Online Banking'!$C:$I,5,FALSE())),IF($D6="Tabular",VLOOKUP($BW$3&amp;"-"&amp;CC$2,'Compr. Q. - HCN'!$C:$I,7,FALSE()),VLOOKUP($BW$3&amp;"-"&amp;CC$2,'Compr. Q. - HCN'!$C:$I,5,FALSE()))),$BW6)),1,0)</f>
        <v>0</v>
      </c>
      <c r="CD6" s="24">
        <f t="shared" si="27"/>
        <v>0</v>
      </c>
      <c r="CE6" s="24">
        <f t="shared" si="28"/>
        <v>1</v>
      </c>
      <c r="CF6" s="24">
        <f>IF($G6="OB",IF($D6="Tabular",VLOOKUP($BW$3&amp;"-"&amp;"1",'Compr. Q. - Online Banking'!$C:$K,9,FALSE()),VLOOKUP($BW$3&amp;"-"&amp;"1",'Compr. Q. - Online Banking'!$C:$K,8,FALSE())),IF($D6="Tabular",VLOOKUP($BW$3&amp;"-"&amp;"1",'Compr. Q. - HCN'!$C:$K,9,FALSE()),VLOOKUP($BW$3&amp;"-"&amp;"1",'Compr. Q. - HCN'!$C:$K,8,FALSE())))</f>
        <v>1</v>
      </c>
      <c r="CG6" s="24">
        <f t="shared" si="29"/>
        <v>0</v>
      </c>
      <c r="CH6" s="24">
        <f t="shared" si="30"/>
        <v>0</v>
      </c>
      <c r="CI6" s="24">
        <f t="shared" si="31"/>
        <v>0</v>
      </c>
      <c r="CK6"/>
      <c r="CL6"/>
      <c r="CM6"/>
      <c r="CN6"/>
      <c r="CO6"/>
      <c r="CP6"/>
      <c r="CQ6"/>
      <c r="CR6"/>
    </row>
    <row r="7" spans="1:96" s="10" customFormat="1" ht="68" x14ac:dyDescent="0.2">
      <c r="A7" s="25" t="str">
        <f t="shared" si="0"/>
        <v>3117348-P2</v>
      </c>
      <c r="B7" s="25">
        <v>3117348</v>
      </c>
      <c r="C7" s="25" t="s">
        <v>688</v>
      </c>
      <c r="D7" s="25" t="s">
        <v>568</v>
      </c>
      <c r="E7" s="25" t="s">
        <v>381</v>
      </c>
      <c r="F7" s="25" t="s">
        <v>433</v>
      </c>
      <c r="G7" s="25" t="str">
        <f t="shared" si="1"/>
        <v>HCN</v>
      </c>
      <c r="H7" s="25"/>
      <c r="I7" s="25"/>
      <c r="J7" s="25" t="str">
        <f>VLOOKUP($A7,'dataset combined'!$A:$BJ,$I$2+3*J$2,FALSE)</f>
        <v>Insufficient malware detection; Insufficient security policy; Lack of security awareness</v>
      </c>
      <c r="K7" s="25"/>
      <c r="L7" s="25">
        <f>IF(ISNUMBER(SEARCH(IF($G7="OB",IF($D7="Tabular",VLOOKUP($J$3&amp;"-"&amp;L$2,'Compr. Q. - Online Banking'!$C:$I,7,FALSE()),VLOOKUP($J$3&amp;"-"&amp;L$2,'Compr. Q. - Online Banking'!$C:$I,5,FALSE())),IF($D7="Tabular",VLOOKUP($J$3&amp;"-"&amp;L$2,'Compr. Q. - HCN'!$C:$I,7,FALSE()),VLOOKUP($J$3&amp;"-"&amp;L$2,'Compr. Q. - HCN'!$C:$I,5,FALSE()))),$J7)),1,0)</f>
        <v>1</v>
      </c>
      <c r="M7" s="25">
        <f>IF(ISNUMBER(SEARCH(IF($G7="OB",IF($D7="Tabular",VLOOKUP($J$3&amp;"-"&amp;M$2,'Compr. Q. - Online Banking'!$C:$I,7,FALSE()),VLOOKUP($J$3&amp;"-"&amp;M$2,'Compr. Q. - Online Banking'!$C:$I,5,FALSE())),IF($D7="Tabular",VLOOKUP($J$3&amp;"-"&amp;M$2,'Compr. Q. - HCN'!$C:$I,7,FALSE()),VLOOKUP($J$3&amp;"-"&amp;M$2,'Compr. Q. - HCN'!$C:$I,5,FALSE()))),$J7)),1,0)</f>
        <v>1</v>
      </c>
      <c r="N7" s="25">
        <f>IF(ISNUMBER(SEARCH(IF($G7="OB",IF($D7="Tabular",VLOOKUP($J$3&amp;"-"&amp;N$2,'Compr. Q. - Online Banking'!$C:$I,7,FALSE()),VLOOKUP($J$3&amp;"-"&amp;N$2,'Compr. Q. - Online Banking'!$C:$I,5,FALSE())),IF($D7="Tabular",VLOOKUP($J$3&amp;"-"&amp;N$2,'Compr. Q. - HCN'!$C:$I,7,FALSE()),VLOOKUP($J$3&amp;"-"&amp;N$2,'Compr. Q. - HCN'!$C:$I,5,FALSE()))),$J7)),1,0)</f>
        <v>1</v>
      </c>
      <c r="O7" s="25">
        <f>IF(ISNUMBER(SEARCH(IF($G7="OB",IF($D7="Tabular",VLOOKUP($J$3&amp;"-"&amp;O$2,'Compr. Q. - Online Banking'!$C:$I,7,FALSE()),VLOOKUP($J$3&amp;"-"&amp;O$2,'Compr. Q. - Online Banking'!$C:$I,5,FALSE())),IF($D7="Tabular",VLOOKUP($J$3&amp;"-"&amp;O$2,'Compr. Q. - HCN'!$C:$I,7,FALSE()),VLOOKUP($J$3&amp;"-"&amp;O$2,'Compr. Q. - HCN'!$C:$I,5,FALSE()))),$J7)),1,0)</f>
        <v>0</v>
      </c>
      <c r="P7" s="25">
        <f>IF(ISNUMBER(SEARCH(IF($G7="OB",IF($D7="Tabular",VLOOKUP($J$3&amp;"-"&amp;P$2,'Compr. Q. - Online Banking'!$C:$I,7,FALSE()),VLOOKUP($J$3&amp;"-"&amp;P$2,'Compr. Q. - Online Banking'!$C:$I,5,FALSE())),IF($D7="Tabular",VLOOKUP($J$3&amp;"-"&amp;P$2,'Compr. Q. - HCN'!$C:$I,7,FALSE()),VLOOKUP($J$3&amp;"-"&amp;P$2,'Compr. Q. - HCN'!$C:$I,5,FALSE()))),$J7)),1,0)</f>
        <v>0</v>
      </c>
      <c r="Q7" s="25">
        <f t="shared" si="2"/>
        <v>3</v>
      </c>
      <c r="R7" s="25">
        <f t="shared" si="3"/>
        <v>3</v>
      </c>
      <c r="S7" s="25">
        <f>IF($G7="OB",IF($D7="Tabular",VLOOKUP($J$3&amp;"-"&amp;"1",'Compr. Q. - Online Banking'!$C:$K,9,FALSE()),VLOOKUP($J$3&amp;"-"&amp;"1",'Compr. Q. - Online Banking'!$C:$K,8,FALSE())),IF($D7="Tabular",VLOOKUP($J$3&amp;"-"&amp;"1",'Compr. Q. - HCN'!$C:$K,9,FALSE()),VLOOKUP($J$3&amp;"-"&amp;"1",'Compr. Q. - HCN'!$C:$K,8,FALSE())))</f>
        <v>3</v>
      </c>
      <c r="T7" s="25">
        <f t="shared" si="4"/>
        <v>1</v>
      </c>
      <c r="U7" s="25">
        <f t="shared" si="5"/>
        <v>1</v>
      </c>
      <c r="V7" s="25">
        <f t="shared" si="6"/>
        <v>1</v>
      </c>
      <c r="W7" s="25" t="str">
        <f>VLOOKUP($A7,'dataset combined'!$A:$BJ,$I$2+3*W$2,FALSE)</f>
        <v>Data confidentiality; Privacy</v>
      </c>
      <c r="X7" s="25"/>
      <c r="Y7" s="25">
        <f>IF(ISNUMBER(SEARCH(IF($G7="OB",IF($D7="Tabular",VLOOKUP($W$3&amp;"-"&amp;Y$2,'Compr. Q. - Online Banking'!$C:$I,7,FALSE()),VLOOKUP($W$3&amp;"-"&amp;Y$2,'Compr. Q. - Online Banking'!$C:$I,5,FALSE())),IF($D7="Tabular",VLOOKUP($W$3&amp;"-"&amp;Y$2,'Compr. Q. - HCN'!$C:$I,7,FALSE()),VLOOKUP($W$3&amp;"-"&amp;Y$2,'Compr. Q. - HCN'!$C:$I,5,FALSE()))),$W7)),1,0)</f>
        <v>1</v>
      </c>
      <c r="Z7" s="25">
        <f>IF(ISNUMBER(SEARCH(IF($G7="OB",IF($D7="Tabular",VLOOKUP($W$3&amp;"-"&amp;Z$2,'Compr. Q. - Online Banking'!$C:$I,7,FALSE()),VLOOKUP($W$3&amp;"-"&amp;Z$2,'Compr. Q. - Online Banking'!$C:$I,5,FALSE())),IF($D7="Tabular",VLOOKUP($W$3&amp;"-"&amp;Z$2,'Compr. Q. - HCN'!$C:$I,7,FALSE()),VLOOKUP($W$3&amp;"-"&amp;Z$2,'Compr. Q. - HCN'!$C:$I,5,FALSE()))),$W7)),1,0)</f>
        <v>1</v>
      </c>
      <c r="AA7" s="25">
        <f>IF(ISNUMBER(SEARCH(IF($G7="OB",IF($D7="Tabular",VLOOKUP($W$3&amp;"-"&amp;AA$2,'Compr. Q. - Online Banking'!$C:$I,7,FALSE()),VLOOKUP($W$3&amp;"-"&amp;AA$2,'Compr. Q. - Online Banking'!$C:$I,5,FALSE())),IF($D7="Tabular",VLOOKUP($W$3&amp;"-"&amp;AA$2,'Compr. Q. - HCN'!$C:$I,7,FALSE()),VLOOKUP($W$3&amp;"-"&amp;AA$2,'Compr. Q. - HCN'!$C:$I,5,FALSE()))),$W7)),1,0)</f>
        <v>0</v>
      </c>
      <c r="AB7" s="25">
        <f>IF(ISNUMBER(SEARCH(IF($G7="OB",IF($D7="Tabular",VLOOKUP($W$3&amp;"-"&amp;AB$2,'Compr. Q. - Online Banking'!$C:$I,7,FALSE()),VLOOKUP($W$3&amp;"-"&amp;AB$2,'Compr. Q. - Online Banking'!$C:$I,5,FALSE())),IF($D7="Tabular",VLOOKUP($W$3&amp;"-"&amp;AB$2,'Compr. Q. - HCN'!$C:$I,7,FALSE()),VLOOKUP($W$3&amp;"-"&amp;AB$2,'Compr. Q. - HCN'!$C:$I,5,FALSE()))),$W7)),1,0)</f>
        <v>0</v>
      </c>
      <c r="AC7" s="25">
        <f>IF(ISNUMBER(SEARCH(IF($G7="OB",IF($D7="Tabular",VLOOKUP($W$3&amp;"-"&amp;AC$2,'Compr. Q. - Online Banking'!$C:$I,7,FALSE()),VLOOKUP($W$3&amp;"-"&amp;AC$2,'Compr. Q. - Online Banking'!$C:$I,5,FALSE())),IF($D7="Tabular",VLOOKUP($W$3&amp;"-"&amp;AC$2,'Compr. Q. - HCN'!$C:$I,7,FALSE()),VLOOKUP($W$3&amp;"-"&amp;AC$2,'Compr. Q. - HCN'!$C:$I,5,FALSE()))),$W7)),1,0)</f>
        <v>0</v>
      </c>
      <c r="AD7" s="25">
        <f t="shared" si="7"/>
        <v>2</v>
      </c>
      <c r="AE7" s="25">
        <f t="shared" si="8"/>
        <v>2</v>
      </c>
      <c r="AF7" s="25">
        <f>IF($G7="OB",IF($D7="Tabular",VLOOKUP($W$3&amp;"-"&amp;"1",'Compr. Q. - Online Banking'!$C:$K,9,FALSE()),VLOOKUP($W$3&amp;"-"&amp;"1",'Compr. Q. - Online Banking'!$C:$K,8,FALSE())),IF($D7="Tabular",VLOOKUP($W$3&amp;"-"&amp;"1",'Compr. Q. - HCN'!$C:$K,9,FALSE()),VLOOKUP($W$3&amp;"-"&amp;"1",'Compr. Q. - HCN'!$C:$K,8,FALSE())))</f>
        <v>2</v>
      </c>
      <c r="AG7" s="25">
        <f t="shared" si="9"/>
        <v>1</v>
      </c>
      <c r="AH7" s="25">
        <f t="shared" si="10"/>
        <v>1</v>
      </c>
      <c r="AI7" s="25">
        <f t="shared" si="11"/>
        <v>1</v>
      </c>
      <c r="AJ7" s="25" t="str">
        <f>VLOOKUP($A7,'dataset combined'!$A:$BJ,$I$2+3*AJ$2,FALSE)</f>
        <v>Cyber criminal sends crafted phishing emails to HCN users and this leads to sniffing of user credentials.; Cyber criminal sends crafted phishing emails to HCN users and this leads to that HCN network infected by malware.</v>
      </c>
      <c r="AK7" s="25"/>
      <c r="AL7" s="25">
        <f>IF(ISNUMBER(SEARCH(IF($G7="OB",IF($D7="Tabular",VLOOKUP($AJ$3&amp;"-"&amp;AL$2,'Compr. Q. - Online Banking'!$C:$I,7,FALSE()),VLOOKUP($AJ$3&amp;"-"&amp;AL$2,'Compr. Q. - Online Banking'!$C:$I,5,FALSE())),IF($D7="Tabular",VLOOKUP($AJ$3&amp;"-"&amp;AL$2,'Compr. Q. - HCN'!$C:$I,7,FALSE()),VLOOKUP($AJ$3&amp;"-"&amp;AL$2,'Compr. Q. - HCN'!$C:$I,5,FALSE()))),$AJ7)),1,0)</f>
        <v>0</v>
      </c>
      <c r="AM7" s="25">
        <f>IF(ISNUMBER(SEARCH(IF($G7="OB",IF($D7="Tabular",VLOOKUP($AJ$3&amp;"-"&amp;AM$2,'Compr. Q. - Online Banking'!$C:$I,7,FALSE()),VLOOKUP($AJ$3&amp;"-"&amp;AM$2,'Compr. Q. - Online Banking'!$C:$I,5,FALSE())),IF($D7="Tabular",VLOOKUP($AJ$3&amp;"-"&amp;AM$2,'Compr. Q. - HCN'!$C:$I,7,FALSE()),VLOOKUP($AJ$3&amp;"-"&amp;AM$2,'Compr. Q. - HCN'!$C:$I,5,FALSE()))),$AJ7)),1,0)</f>
        <v>1</v>
      </c>
      <c r="AN7" s="25">
        <f>IF(ISNUMBER(SEARCH(IF($G7="OB",IF($D7="Tabular",VLOOKUP($AJ$3&amp;"-"&amp;AN$2,'Compr. Q. - Online Banking'!$C:$I,7,FALSE()),VLOOKUP($AJ$3&amp;"-"&amp;AN$2,'Compr. Q. - Online Banking'!$C:$I,5,FALSE())),IF($D7="Tabular",VLOOKUP($AJ$3&amp;"-"&amp;AN$2,'Compr. Q. - HCN'!$C:$I,7,FALSE()),VLOOKUP($AJ$3&amp;"-"&amp;AN$2,'Compr. Q. - HCN'!$C:$I,5,FALSE()))),$AJ7)),1,0)</f>
        <v>1</v>
      </c>
      <c r="AO7" s="25">
        <f>IF(ISNUMBER(SEARCH(IF($G7="OB",IF($D7="Tabular",VLOOKUP($AJ$3&amp;"-"&amp;AO$2,'Compr. Q. - Online Banking'!$C:$I,7,FALSE()),VLOOKUP($AJ$3&amp;"-"&amp;AO$2,'Compr. Q. - Online Banking'!$C:$I,5,FALSE())),IF($D7="Tabular",VLOOKUP($AJ$3&amp;"-"&amp;AO$2,'Compr. Q. - HCN'!$C:$I,7,FALSE()),VLOOKUP($AJ$3&amp;"-"&amp;AO$2,'Compr. Q. - HCN'!$C:$I,5,FALSE()))),$AJ7)),1,0)</f>
        <v>0</v>
      </c>
      <c r="AP7" s="25">
        <f>IF(ISNUMBER(SEARCH(IF($G7="OB",IF($D7="Tabular",VLOOKUP($AJ$3&amp;"-"&amp;AP$2,'Compr. Q. - Online Banking'!$C:$I,7,FALSE()),VLOOKUP($AJ$3&amp;"-"&amp;AP$2,'Compr. Q. - Online Banking'!$C:$I,5,FALSE())),IF($D7="Tabular",VLOOKUP($AJ$3&amp;"-"&amp;AP$2,'Compr. Q. - HCN'!$C:$I,7,FALSE()),VLOOKUP($AJ$3&amp;"-"&amp;AP$2,'Compr. Q. - HCN'!$C:$I,5,FALSE()))),$AJ7)),1,0)</f>
        <v>0</v>
      </c>
      <c r="AQ7" s="25">
        <f t="shared" si="12"/>
        <v>2</v>
      </c>
      <c r="AR7" s="25">
        <f t="shared" si="13"/>
        <v>2</v>
      </c>
      <c r="AS7" s="25">
        <f>IF($G7="OB",IF($D7="Tabular",VLOOKUP($AJ$3&amp;"-"&amp;"1",'Compr. Q. - Online Banking'!$C:$K,9,FALSE()),VLOOKUP($AJ$3&amp;"-"&amp;"1",'Compr. Q. - Online Banking'!$C:$K,8,FALSE())),IF($D7="Tabular",VLOOKUP($AJ$3&amp;"-"&amp;"1",'Compr. Q. - HCN'!$C:$K,9,FALSE()),VLOOKUP($AJ$3&amp;"-"&amp;"1",'Compr. Q. - HCN'!$C:$K,8,FALSE())))</f>
        <v>2</v>
      </c>
      <c r="AT7" s="25">
        <f t="shared" si="14"/>
        <v>1</v>
      </c>
      <c r="AU7" s="25">
        <f t="shared" si="15"/>
        <v>1</v>
      </c>
      <c r="AV7" s="25">
        <f t="shared" si="16"/>
        <v>1</v>
      </c>
      <c r="AW7" s="25" t="str">
        <f>VLOOKUP($A7,'dataset combined'!$A:$BJ,$I$2+3*AW$2,FALSE)</f>
        <v>Hacker; HCN user</v>
      </c>
      <c r="AX7" s="25" t="s">
        <v>746</v>
      </c>
      <c r="AY7" s="25">
        <f>IF(ISNUMBER(SEARCH(IF($G7="OB",IF($D7="Tabular",VLOOKUP($AW$3&amp;"-"&amp;AY$2,'Compr. Q. - Online Banking'!$C:$I,7,FALSE()),VLOOKUP($AW$3&amp;"-"&amp;AY$2,'Compr. Q. - Online Banking'!$C:$I,5,FALSE())),IF($D7="Tabular",VLOOKUP($AW$3&amp;"-"&amp;AY$2,'Compr. Q. - HCN'!$C:$I,7,FALSE()),VLOOKUP($AW$3&amp;"-"&amp;AY$2,'Compr. Q. - HCN'!$C:$I,5,FALSE()))),$AW7)),1,0)</f>
        <v>0</v>
      </c>
      <c r="AZ7" s="25">
        <f>IF(ISNUMBER(SEARCH(IF($G7="OB",IF($D7="Tabular",VLOOKUP($AW$3&amp;"-"&amp;AZ$2,'Compr. Q. - Online Banking'!$C:$I,7,FALSE()),VLOOKUP($AW$3&amp;"-"&amp;AZ$2,'Compr. Q. - Online Banking'!$C:$I,5,FALSE())),IF($D7="Tabular",VLOOKUP($AW$3&amp;"-"&amp;AZ$2,'Compr. Q. - HCN'!$C:$I,7,FALSE()),VLOOKUP($AW$3&amp;"-"&amp;AZ$2,'Compr. Q. - HCN'!$C:$I,5,FALSE()))),$AW7)),1,0)</f>
        <v>0</v>
      </c>
      <c r="BA7" s="25">
        <f>IF(ISNUMBER(SEARCH(IF($G7="OB",IF($D7="Tabular",VLOOKUP($AW$3&amp;"-"&amp;BA$2,'Compr. Q. - Online Banking'!$C:$I,7,FALSE()),VLOOKUP($AW$3&amp;"-"&amp;BA$2,'Compr. Q. - Online Banking'!$C:$I,5,FALSE())),IF($D7="Tabular",VLOOKUP($AW$3&amp;"-"&amp;BA$2,'Compr. Q. - HCN'!$C:$I,7,FALSE()),VLOOKUP($AW$3&amp;"-"&amp;BA$2,'Compr. Q. - HCN'!$C:$I,5,FALSE()))),$AW7)),1,0)</f>
        <v>1</v>
      </c>
      <c r="BB7" s="25">
        <f>IF(ISNUMBER(SEARCH(IF($G7="OB",IF($D7="Tabular",VLOOKUP($AW$3&amp;"-"&amp;BB$2,'Compr. Q. - Online Banking'!$C:$I,7,FALSE()),VLOOKUP($AW$3&amp;"-"&amp;BB$2,'Compr. Q. - Online Banking'!$C:$I,5,FALSE())),IF($D7="Tabular",VLOOKUP($AW$3&amp;"-"&amp;BB$2,'Compr. Q. - HCN'!$C:$I,7,FALSE()),VLOOKUP($AW$3&amp;"-"&amp;BB$2,'Compr. Q. - HCN'!$C:$I,5,FALSE()))),$AW7)),1,0)</f>
        <v>1</v>
      </c>
      <c r="BC7" s="25">
        <f>IF(ISNUMBER(SEARCH(IF($G7="OB",IF($D7="Tabular",VLOOKUP($AW$3&amp;"-"&amp;BC$2,'Compr. Q. - Online Banking'!$C:$I,7,FALSE()),VLOOKUP($AW$3&amp;"-"&amp;BC$2,'Compr. Q. - Online Banking'!$C:$I,5,FALSE())),IF($D7="Tabular",VLOOKUP($AW$3&amp;"-"&amp;BC$2,'Compr. Q. - HCN'!$C:$I,7,FALSE()),VLOOKUP($AW$3&amp;"-"&amp;BC$2,'Compr. Q. - HCN'!$C:$I,5,FALSE()))),$AW7)),1,0)</f>
        <v>0</v>
      </c>
      <c r="BD7" s="25">
        <f t="shared" si="17"/>
        <v>2</v>
      </c>
      <c r="BE7" s="25">
        <f t="shared" si="18"/>
        <v>2</v>
      </c>
      <c r="BF7" s="25">
        <f>IF($G7="OB",IF($D7="Tabular",VLOOKUP($AW$3&amp;"-"&amp;"1",'Compr. Q. - Online Banking'!$C:$K,9,FALSE()),VLOOKUP($AW$3&amp;"-"&amp;"1",'Compr. Q. - Online Banking'!$C:$K,8,FALSE())),IF($D7="Tabular",VLOOKUP($AW$3&amp;"-"&amp;"1",'Compr. Q. - HCN'!$C:$K,9,FALSE()),VLOOKUP($AW$3&amp;"-"&amp;"1",'Compr. Q. - HCN'!$C:$K,8,FALSE())))</f>
        <v>5</v>
      </c>
      <c r="BG7" s="25">
        <f t="shared" si="19"/>
        <v>1</v>
      </c>
      <c r="BH7" s="25">
        <f t="shared" si="20"/>
        <v>0.4</v>
      </c>
      <c r="BI7" s="25">
        <f t="shared" si="21"/>
        <v>0.57142857142857151</v>
      </c>
      <c r="BJ7" s="25" t="str">
        <f>VLOOKUP($A7,'dataset combined'!$A:$BJ,$I$2+3*BJ$2,FALSE)</f>
        <v>Very unlikely</v>
      </c>
      <c r="BK7" s="25"/>
      <c r="BL7" s="25">
        <f>IF(ISNUMBER(SEARCH(IF($G7="OB",IF($D7="Tabular",VLOOKUP($BJ$3&amp;"-"&amp;BL$2,'Compr. Q. - Online Banking'!$C:$I,7,FALSE()),VLOOKUP($BJ$3&amp;"-"&amp;BL$2,'Compr. Q. - Online Banking'!$C:$I,5,FALSE())),IF($D7="Tabular",VLOOKUP($BJ$3&amp;"-"&amp;BL$2,'Compr. Q. - HCN'!$C:$I,7,FALSE()),VLOOKUP($BJ$3&amp;"-"&amp;BL$2,'Compr. Q. - HCN'!$C:$I,5,FALSE()))),$BJ7)),1,0)</f>
        <v>1</v>
      </c>
      <c r="BM7" s="25">
        <f>IF(ISNUMBER(SEARCH(IF($G7="OB",IF($D7="Tabular",VLOOKUP($BJ$3&amp;"-"&amp;BM$2,'Compr. Q. - Online Banking'!$C:$I,7,FALSE()),VLOOKUP($BJ$3&amp;"-"&amp;BM$2,'Compr. Q. - Online Banking'!$C:$I,5,FALSE())),IF($D7="Tabular",VLOOKUP($BJ$3&amp;"-"&amp;BM$2,'Compr. Q. - HCN'!$C:$I,7,FALSE()),VLOOKUP($BJ$3&amp;"-"&amp;BM$2,'Compr. Q. - HCN'!$C:$I,5,FALSE()))),$BJ7)),1,0)</f>
        <v>0</v>
      </c>
      <c r="BN7" s="25">
        <f>IF(ISNUMBER(SEARCH(IF($G7="OB",IF($D7="Tabular",VLOOKUP($BJ$3&amp;"-"&amp;BN$2,'Compr. Q. - Online Banking'!$C:$I,7,FALSE()),VLOOKUP($BJ$3&amp;"-"&amp;BN$2,'Compr. Q. - Online Banking'!$C:$I,5,FALSE())),IF($D7="Tabular",VLOOKUP($BJ$3&amp;"-"&amp;BN$2,'Compr. Q. - HCN'!$C:$I,7,FALSE()),VLOOKUP($BJ$3&amp;"-"&amp;BN$2,'Compr. Q. - HCN'!$C:$I,5,FALSE()))),$BJ7)),1,0)</f>
        <v>0</v>
      </c>
      <c r="BO7" s="25">
        <f>IF(ISNUMBER(SEARCH(IF($G7="OB",IF($D7="Tabular",VLOOKUP($BJ$3&amp;"-"&amp;BO$2,'Compr. Q. - Online Banking'!$C:$I,7,FALSE()),VLOOKUP($BJ$3&amp;"-"&amp;BO$2,'Compr. Q. - Online Banking'!$C:$I,5,FALSE())),IF($D7="Tabular",VLOOKUP($BJ$3&amp;"-"&amp;BO$2,'Compr. Q. - HCN'!$C:$I,7,FALSE()),VLOOKUP($BJ$3&amp;"-"&amp;BO$2,'Compr. Q. - HCN'!$C:$I,5,FALSE()))),$BJ7)),1,0)</f>
        <v>0</v>
      </c>
      <c r="BP7" s="25">
        <f>IF(ISNUMBER(SEARCH(IF($G7="OB",IF($D7="Tabular",VLOOKUP($BJ$3&amp;"-"&amp;BP$2,'Compr. Q. - Online Banking'!$C:$I,7,FALSE()),VLOOKUP($BJ$3&amp;"-"&amp;BP$2,'Compr. Q. - Online Banking'!$C:$I,5,FALSE())),IF($D7="Tabular",VLOOKUP($BJ$3&amp;"-"&amp;BP$2,'Compr. Q. - HCN'!$C:$I,7,FALSE()),VLOOKUP($BJ$3&amp;"-"&amp;BP$2,'Compr. Q. - HCN'!$C:$I,5,FALSE()))),$BJ7)),1,0)</f>
        <v>0</v>
      </c>
      <c r="BQ7" s="25">
        <f t="shared" si="22"/>
        <v>1</v>
      </c>
      <c r="BR7" s="25">
        <f t="shared" si="23"/>
        <v>1</v>
      </c>
      <c r="BS7" s="25">
        <f>IF($G7="OB",IF($D7="Tabular",VLOOKUP($BJ$3&amp;"-"&amp;"1",'Compr. Q. - Online Banking'!$C:$K,9,FALSE()),VLOOKUP($BJ$3&amp;"-"&amp;"1",'Compr. Q. - Online Banking'!$C:$K,8,FALSE())),IF($D7="Tabular",VLOOKUP($BJ$3&amp;"-"&amp;"1",'Compr. Q. - HCN'!$C:$K,9,FALSE()),VLOOKUP($BJ$3&amp;"-"&amp;"1",'Compr. Q. - HCN'!$C:$K,8,FALSE())))</f>
        <v>1</v>
      </c>
      <c r="BT7" s="25">
        <f t="shared" si="24"/>
        <v>1</v>
      </c>
      <c r="BU7" s="25">
        <f t="shared" si="25"/>
        <v>1</v>
      </c>
      <c r="BV7" s="25">
        <f t="shared" si="26"/>
        <v>1</v>
      </c>
      <c r="BW7" s="25" t="str">
        <f>VLOOKUP($A7,'dataset combined'!$A:$BJ,$I$2+3*BW$2,FALSE)</f>
        <v>Severe</v>
      </c>
      <c r="BX7" s="25"/>
      <c r="BY7" s="25">
        <f>IF(ISNUMBER(SEARCH(IF($G7="OB",IF($D7="Tabular",VLOOKUP($BW$3&amp;"-"&amp;BY$2,'Compr. Q. - Online Banking'!$C:$I,7,FALSE()),VLOOKUP($BW$3&amp;"-"&amp;BY$2,'Compr. Q. - Online Banking'!$C:$I,5,FALSE())),IF($D7="Tabular",VLOOKUP($BW$3&amp;"-"&amp;BY$2,'Compr. Q. - HCN'!$C:$I,7,FALSE()),VLOOKUP($BW$3&amp;"-"&amp;BY$2,'Compr. Q. - HCN'!$C:$I,5,FALSE()))),$BW7)),1,0)</f>
        <v>1</v>
      </c>
      <c r="BZ7" s="25">
        <f>IF(ISNUMBER(SEARCH(IF($G7="OB",IF($D7="Tabular",VLOOKUP($BW$3&amp;"-"&amp;BZ$2,'Compr. Q. - Online Banking'!$C:$I,7,FALSE()),VLOOKUP($BW$3&amp;"-"&amp;BZ$2,'Compr. Q. - Online Banking'!$C:$I,5,FALSE())),IF($D7="Tabular",VLOOKUP($BW$3&amp;"-"&amp;BZ$2,'Compr. Q. - HCN'!$C:$I,7,FALSE()),VLOOKUP($BW$3&amp;"-"&amp;BZ$2,'Compr. Q. - HCN'!$C:$I,5,FALSE()))),$BW7)),1,0)</f>
        <v>0</v>
      </c>
      <c r="CA7" s="25">
        <f>IF(ISNUMBER(SEARCH(IF($G7="OB",IF($D7="Tabular",VLOOKUP($BW$3&amp;"-"&amp;CA$2,'Compr. Q. - Online Banking'!$C:$I,7,FALSE()),VLOOKUP($BW$3&amp;"-"&amp;CA$2,'Compr. Q. - Online Banking'!$C:$I,5,FALSE())),IF($D7="Tabular",VLOOKUP($BW$3&amp;"-"&amp;CA$2,'Compr. Q. - HCN'!$C:$I,7,FALSE()),VLOOKUP($BW$3&amp;"-"&amp;CA$2,'Compr. Q. - HCN'!$C:$I,5,FALSE()))),$BW7)),1,0)</f>
        <v>0</v>
      </c>
      <c r="CB7" s="25">
        <f>IF(ISNUMBER(SEARCH(IF($G7="OB",IF($D7="Tabular",VLOOKUP($BW$3&amp;"-"&amp;CB$2,'Compr. Q. - Online Banking'!$C:$I,7,FALSE()),VLOOKUP($BW$3&amp;"-"&amp;CB$2,'Compr. Q. - Online Banking'!$C:$I,5,FALSE())),IF($D7="Tabular",VLOOKUP($BW$3&amp;"-"&amp;CB$2,'Compr. Q. - HCN'!$C:$I,7,FALSE()),VLOOKUP($BW$3&amp;"-"&amp;CB$2,'Compr. Q. - HCN'!$C:$I,5,FALSE()))),$BW7)),1,0)</f>
        <v>0</v>
      </c>
      <c r="CC7" s="25">
        <f>IF(ISNUMBER(SEARCH(IF($G7="OB",IF($D7="Tabular",VLOOKUP($BW$3&amp;"-"&amp;CC$2,'Compr. Q. - Online Banking'!$C:$I,7,FALSE()),VLOOKUP($BW$3&amp;"-"&amp;CC$2,'Compr. Q. - Online Banking'!$C:$I,5,FALSE())),IF($D7="Tabular",VLOOKUP($BW$3&amp;"-"&amp;CC$2,'Compr. Q. - HCN'!$C:$I,7,FALSE()),VLOOKUP($BW$3&amp;"-"&amp;CC$2,'Compr. Q. - HCN'!$C:$I,5,FALSE()))),$BW7)),1,0)</f>
        <v>0</v>
      </c>
      <c r="CD7" s="25">
        <f t="shared" si="27"/>
        <v>1</v>
      </c>
      <c r="CE7" s="25">
        <f t="shared" si="28"/>
        <v>1</v>
      </c>
      <c r="CF7" s="25">
        <f>IF($G7="OB",IF($D7="Tabular",VLOOKUP($BW$3&amp;"-"&amp;"1",'Compr. Q. - Online Banking'!$C:$K,9,FALSE()),VLOOKUP($BW$3&amp;"-"&amp;"1",'Compr. Q. - Online Banking'!$C:$K,8,FALSE())),IF($D7="Tabular",VLOOKUP($BW$3&amp;"-"&amp;"1",'Compr. Q. - HCN'!$C:$K,9,FALSE()),VLOOKUP($BW$3&amp;"-"&amp;"1",'Compr. Q. - HCN'!$C:$K,8,FALSE())))</f>
        <v>1</v>
      </c>
      <c r="CG7" s="25">
        <f t="shared" si="29"/>
        <v>1</v>
      </c>
      <c r="CH7" s="25">
        <f t="shared" si="30"/>
        <v>1</v>
      </c>
      <c r="CI7" s="25">
        <f t="shared" si="31"/>
        <v>1</v>
      </c>
      <c r="CK7"/>
      <c r="CL7"/>
      <c r="CM7"/>
      <c r="CN7"/>
      <c r="CO7"/>
      <c r="CP7"/>
      <c r="CQ7"/>
      <c r="CR7"/>
    </row>
    <row r="8" spans="1:96" s="10" customFormat="1" ht="51" x14ac:dyDescent="0.2">
      <c r="A8" s="25" t="str">
        <f t="shared" si="0"/>
        <v>3117349-P1</v>
      </c>
      <c r="B8" s="25">
        <v>3117349</v>
      </c>
      <c r="C8" s="25" t="s">
        <v>688</v>
      </c>
      <c r="D8" s="25" t="s">
        <v>538</v>
      </c>
      <c r="E8" s="25" t="s">
        <v>440</v>
      </c>
      <c r="F8" s="25" t="s">
        <v>402</v>
      </c>
      <c r="G8" s="25" t="str">
        <f t="shared" si="1"/>
        <v>HCN</v>
      </c>
      <c r="H8" s="25"/>
      <c r="I8" s="25"/>
      <c r="J8" s="25" t="str">
        <f>VLOOKUP($A8,'dataset combined'!$A:$BJ,$I$2+3*J$2,FALSE)</f>
        <v>Insufficient data anonymization; Insufficient input validation; Insufficient malware detection; Insufficient routines; Insufficient security policy</v>
      </c>
      <c r="K8" s="25" t="s">
        <v>723</v>
      </c>
      <c r="L8" s="25">
        <f>IF(ISNUMBER(SEARCH(IF($G8="OB",IF($D8="Tabular",VLOOKUP($J$3&amp;"-"&amp;L$2,'Compr. Q. - Online Banking'!$C:$I,7,FALSE()),VLOOKUP($J$3&amp;"-"&amp;L$2,'Compr. Q. - Online Banking'!$C:$I,5,FALSE())),IF($D8="Tabular",VLOOKUP($J$3&amp;"-"&amp;L$2,'Compr. Q. - HCN'!$C:$I,7,FALSE()),VLOOKUP($J$3&amp;"-"&amp;L$2,'Compr. Q. - HCN'!$C:$I,5,FALSE()))),$J8)),1,0)</f>
        <v>0</v>
      </c>
      <c r="M8" s="25">
        <f>IF(ISNUMBER(SEARCH(IF($G8="OB",IF($D8="Tabular",VLOOKUP($J$3&amp;"-"&amp;M$2,'Compr. Q. - Online Banking'!$C:$I,7,FALSE()),VLOOKUP($J$3&amp;"-"&amp;M$2,'Compr. Q. - Online Banking'!$C:$I,5,FALSE())),IF($D8="Tabular",VLOOKUP($J$3&amp;"-"&amp;M$2,'Compr. Q. - HCN'!$C:$I,7,FALSE()),VLOOKUP($J$3&amp;"-"&amp;M$2,'Compr. Q. - HCN'!$C:$I,5,FALSE()))),$J8)),1,0)</f>
        <v>1</v>
      </c>
      <c r="N8" s="25">
        <f>IF(ISNUMBER(SEARCH(IF($G8="OB",IF($D8="Tabular",VLOOKUP($J$3&amp;"-"&amp;N$2,'Compr. Q. - Online Banking'!$C:$I,7,FALSE()),VLOOKUP($J$3&amp;"-"&amp;N$2,'Compr. Q. - Online Banking'!$C:$I,5,FALSE())),IF($D8="Tabular",VLOOKUP($J$3&amp;"-"&amp;N$2,'Compr. Q. - HCN'!$C:$I,7,FALSE()),VLOOKUP($J$3&amp;"-"&amp;N$2,'Compr. Q. - HCN'!$C:$I,5,FALSE()))),$J8)),1,0)</f>
        <v>1</v>
      </c>
      <c r="O8" s="25">
        <f>IF(ISNUMBER(SEARCH(IF($G8="OB",IF($D8="Tabular",VLOOKUP($J$3&amp;"-"&amp;O$2,'Compr. Q. - Online Banking'!$C:$I,7,FALSE()),VLOOKUP($J$3&amp;"-"&amp;O$2,'Compr. Q. - Online Banking'!$C:$I,5,FALSE())),IF($D8="Tabular",VLOOKUP($J$3&amp;"-"&amp;O$2,'Compr. Q. - HCN'!$C:$I,7,FALSE()),VLOOKUP($J$3&amp;"-"&amp;O$2,'Compr. Q. - HCN'!$C:$I,5,FALSE()))),$J8)),1,0)</f>
        <v>0</v>
      </c>
      <c r="P8" s="25">
        <f>IF(ISNUMBER(SEARCH(IF($G8="OB",IF($D8="Tabular",VLOOKUP($J$3&amp;"-"&amp;P$2,'Compr. Q. - Online Banking'!$C:$I,7,FALSE()),VLOOKUP($J$3&amp;"-"&amp;P$2,'Compr. Q. - Online Banking'!$C:$I,5,FALSE())),IF($D8="Tabular",VLOOKUP($J$3&amp;"-"&amp;P$2,'Compr. Q. - HCN'!$C:$I,7,FALSE()),VLOOKUP($J$3&amp;"-"&amp;P$2,'Compr. Q. - HCN'!$C:$I,5,FALSE()))),$J8)),1,0)</f>
        <v>0</v>
      </c>
      <c r="Q8" s="25">
        <f t="shared" si="2"/>
        <v>2</v>
      </c>
      <c r="R8" s="25">
        <f t="shared" si="3"/>
        <v>5</v>
      </c>
      <c r="S8" s="25">
        <f>IF($G8="OB",IF($D8="Tabular",VLOOKUP($J$3&amp;"-"&amp;"1",'Compr. Q. - Online Banking'!$C:$K,9,FALSE()),VLOOKUP($J$3&amp;"-"&amp;"1",'Compr. Q. - Online Banking'!$C:$K,8,FALSE())),IF($D8="Tabular",VLOOKUP($J$3&amp;"-"&amp;"1",'Compr. Q. - HCN'!$C:$K,9,FALSE()),VLOOKUP($J$3&amp;"-"&amp;"1",'Compr. Q. - HCN'!$C:$K,8,FALSE())))</f>
        <v>3</v>
      </c>
      <c r="T8" s="25">
        <f t="shared" si="4"/>
        <v>0.4</v>
      </c>
      <c r="U8" s="25">
        <f t="shared" si="5"/>
        <v>0.66666666666666663</v>
      </c>
      <c r="V8" s="25">
        <f t="shared" si="6"/>
        <v>0.5</v>
      </c>
      <c r="W8" s="25" t="str">
        <f>VLOOKUP($A8,'dataset combined'!$A:$BJ,$I$2+3*W$2,FALSE)</f>
        <v>Data confidentiality; Data integrity; Privacy</v>
      </c>
      <c r="X8" s="25" t="s">
        <v>730</v>
      </c>
      <c r="Y8" s="25">
        <f>IF(ISNUMBER(SEARCH(IF($G8="OB",IF($D8="Tabular",VLOOKUP($W$3&amp;"-"&amp;Y$2,'Compr. Q. - Online Banking'!$C:$I,7,FALSE()),VLOOKUP($W$3&amp;"-"&amp;Y$2,'Compr. Q. - Online Banking'!$C:$I,5,FALSE())),IF($D8="Tabular",VLOOKUP($W$3&amp;"-"&amp;Y$2,'Compr. Q. - HCN'!$C:$I,7,FALSE()),VLOOKUP($W$3&amp;"-"&amp;Y$2,'Compr. Q. - HCN'!$C:$I,5,FALSE()))),$W8)),1,0)</f>
        <v>1</v>
      </c>
      <c r="Z8" s="25">
        <f>IF(ISNUMBER(SEARCH(IF($G8="OB",IF($D8="Tabular",VLOOKUP($W$3&amp;"-"&amp;Z$2,'Compr. Q. - Online Banking'!$C:$I,7,FALSE()),VLOOKUP($W$3&amp;"-"&amp;Z$2,'Compr. Q. - Online Banking'!$C:$I,5,FALSE())),IF($D8="Tabular",VLOOKUP($W$3&amp;"-"&amp;Z$2,'Compr. Q. - HCN'!$C:$I,7,FALSE()),VLOOKUP($W$3&amp;"-"&amp;Z$2,'Compr. Q. - HCN'!$C:$I,5,FALSE()))),$W8)),1,0)</f>
        <v>1</v>
      </c>
      <c r="AA8" s="25">
        <f>IF(ISNUMBER(SEARCH(IF($G8="OB",IF($D8="Tabular",VLOOKUP($W$3&amp;"-"&amp;AA$2,'Compr. Q. - Online Banking'!$C:$I,7,FALSE()),VLOOKUP($W$3&amp;"-"&amp;AA$2,'Compr. Q. - Online Banking'!$C:$I,5,FALSE())),IF($D8="Tabular",VLOOKUP($W$3&amp;"-"&amp;AA$2,'Compr. Q. - HCN'!$C:$I,7,FALSE()),VLOOKUP($W$3&amp;"-"&amp;AA$2,'Compr. Q. - HCN'!$C:$I,5,FALSE()))),$W8)),1,0)</f>
        <v>0</v>
      </c>
      <c r="AB8" s="25">
        <f>IF(ISNUMBER(SEARCH(IF($G8="OB",IF($D8="Tabular",VLOOKUP($W$3&amp;"-"&amp;AB$2,'Compr. Q. - Online Banking'!$C:$I,7,FALSE()),VLOOKUP($W$3&amp;"-"&amp;AB$2,'Compr. Q. - Online Banking'!$C:$I,5,FALSE())),IF($D8="Tabular",VLOOKUP($W$3&amp;"-"&amp;AB$2,'Compr. Q. - HCN'!$C:$I,7,FALSE()),VLOOKUP($W$3&amp;"-"&amp;AB$2,'Compr. Q. - HCN'!$C:$I,5,FALSE()))),$W8)),1,0)</f>
        <v>0</v>
      </c>
      <c r="AC8" s="25">
        <f>IF(ISNUMBER(SEARCH(IF($G8="OB",IF($D8="Tabular",VLOOKUP($W$3&amp;"-"&amp;AC$2,'Compr. Q. - Online Banking'!$C:$I,7,FALSE()),VLOOKUP($W$3&amp;"-"&amp;AC$2,'Compr. Q. - Online Banking'!$C:$I,5,FALSE())),IF($D8="Tabular",VLOOKUP($W$3&amp;"-"&amp;AC$2,'Compr. Q. - HCN'!$C:$I,7,FALSE()),VLOOKUP($W$3&amp;"-"&amp;AC$2,'Compr. Q. - HCN'!$C:$I,5,FALSE()))),$W8)),1,0)</f>
        <v>0</v>
      </c>
      <c r="AD8" s="25">
        <f t="shared" si="7"/>
        <v>2</v>
      </c>
      <c r="AE8" s="25">
        <f t="shared" si="8"/>
        <v>3</v>
      </c>
      <c r="AF8" s="25">
        <f>IF($G8="OB",IF($D8="Tabular",VLOOKUP($W$3&amp;"-"&amp;"1",'Compr. Q. - Online Banking'!$C:$K,9,FALSE()),VLOOKUP($W$3&amp;"-"&amp;"1",'Compr. Q. - Online Banking'!$C:$K,8,FALSE())),IF($D8="Tabular",VLOOKUP($W$3&amp;"-"&amp;"1",'Compr. Q. - HCN'!$C:$K,9,FALSE()),VLOOKUP($W$3&amp;"-"&amp;"1",'Compr. Q. - HCN'!$C:$K,8,FALSE())))</f>
        <v>2</v>
      </c>
      <c r="AG8" s="25">
        <f t="shared" si="9"/>
        <v>0.66666666666666663</v>
      </c>
      <c r="AH8" s="25">
        <f t="shared" si="10"/>
        <v>1</v>
      </c>
      <c r="AI8" s="25">
        <f t="shared" si="11"/>
        <v>0.8</v>
      </c>
      <c r="AJ8" s="25" t="str">
        <f>VLOOKUP($A8,'dataset combined'!$A:$BJ,$I$2+3*AJ$2,FALSE)</f>
        <v>Cyber criminal sends crafted phishing emails to HCN users; Sniffing of user credentials; SQL injection attack</v>
      </c>
      <c r="AK8" s="25" t="s">
        <v>733</v>
      </c>
      <c r="AL8" s="25">
        <f>IF(ISNUMBER(SEARCH(IF($G8="OB",IF($D8="Tabular",VLOOKUP($AJ$3&amp;"-"&amp;AL$2,'Compr. Q. - Online Banking'!$C:$I,7,FALSE()),VLOOKUP($AJ$3&amp;"-"&amp;AL$2,'Compr. Q. - Online Banking'!$C:$I,5,FALSE())),IF($D8="Tabular",VLOOKUP($AJ$3&amp;"-"&amp;AL$2,'Compr. Q. - HCN'!$C:$I,7,FALSE()),VLOOKUP($AJ$3&amp;"-"&amp;AL$2,'Compr. Q. - HCN'!$C:$I,5,FALSE()))),$AJ8)),1,0)</f>
        <v>1</v>
      </c>
      <c r="AM8" s="25">
        <f>IF(ISNUMBER(SEARCH(IF($G8="OB",IF($D8="Tabular",VLOOKUP($AJ$3&amp;"-"&amp;AM$2,'Compr. Q. - Online Banking'!$C:$I,7,FALSE()),VLOOKUP($AJ$3&amp;"-"&amp;AM$2,'Compr. Q. - Online Banking'!$C:$I,5,FALSE())),IF($D8="Tabular",VLOOKUP($AJ$3&amp;"-"&amp;AM$2,'Compr. Q. - HCN'!$C:$I,7,FALSE()),VLOOKUP($AJ$3&amp;"-"&amp;AM$2,'Compr. Q. - HCN'!$C:$I,5,FALSE()))),$AJ8)),1,0)</f>
        <v>0</v>
      </c>
      <c r="AN8" s="25">
        <f>IF(ISNUMBER(SEARCH(IF($G8="OB",IF($D8="Tabular",VLOOKUP($AJ$3&amp;"-"&amp;AN$2,'Compr. Q. - Online Banking'!$C:$I,7,FALSE()),VLOOKUP($AJ$3&amp;"-"&amp;AN$2,'Compr. Q. - Online Banking'!$C:$I,5,FALSE())),IF($D8="Tabular",VLOOKUP($AJ$3&amp;"-"&amp;AN$2,'Compr. Q. - HCN'!$C:$I,7,FALSE()),VLOOKUP($AJ$3&amp;"-"&amp;AN$2,'Compr. Q. - HCN'!$C:$I,5,FALSE()))),$AJ8)),1,0)</f>
        <v>1</v>
      </c>
      <c r="AO8" s="25">
        <f>IF(ISNUMBER(SEARCH(IF($G8="OB",IF($D8="Tabular",VLOOKUP($AJ$3&amp;"-"&amp;AO$2,'Compr. Q. - Online Banking'!$C:$I,7,FALSE()),VLOOKUP($AJ$3&amp;"-"&amp;AO$2,'Compr. Q. - Online Banking'!$C:$I,5,FALSE())),IF($D8="Tabular",VLOOKUP($AJ$3&amp;"-"&amp;AO$2,'Compr. Q. - HCN'!$C:$I,7,FALSE()),VLOOKUP($AJ$3&amp;"-"&amp;AO$2,'Compr. Q. - HCN'!$C:$I,5,FALSE()))),$AJ8)),1,0)</f>
        <v>1</v>
      </c>
      <c r="AP8" s="25">
        <f>IF(ISNUMBER(SEARCH(IF($G8="OB",IF($D8="Tabular",VLOOKUP($AJ$3&amp;"-"&amp;AP$2,'Compr. Q. - Online Banking'!$C:$I,7,FALSE()),VLOOKUP($AJ$3&amp;"-"&amp;AP$2,'Compr. Q. - Online Banking'!$C:$I,5,FALSE())),IF($D8="Tabular",VLOOKUP($AJ$3&amp;"-"&amp;AP$2,'Compr. Q. - HCN'!$C:$I,7,FALSE()),VLOOKUP($AJ$3&amp;"-"&amp;AP$2,'Compr. Q. - HCN'!$C:$I,5,FALSE()))),$AJ8)),1,0)</f>
        <v>0</v>
      </c>
      <c r="AQ8" s="25">
        <f t="shared" si="12"/>
        <v>3</v>
      </c>
      <c r="AR8" s="25">
        <f t="shared" si="13"/>
        <v>3</v>
      </c>
      <c r="AS8" s="25">
        <f>IF($G8="OB",IF($D8="Tabular",VLOOKUP($AJ$3&amp;"-"&amp;"1",'Compr. Q. - Online Banking'!$C:$K,9,FALSE()),VLOOKUP($AJ$3&amp;"-"&amp;"1",'Compr. Q. - Online Banking'!$C:$K,8,FALSE())),IF($D8="Tabular",VLOOKUP($AJ$3&amp;"-"&amp;"1",'Compr. Q. - HCN'!$C:$K,9,FALSE()),VLOOKUP($AJ$3&amp;"-"&amp;"1",'Compr. Q. - HCN'!$C:$K,8,FALSE())))</f>
        <v>5</v>
      </c>
      <c r="AT8" s="25">
        <f t="shared" si="14"/>
        <v>1</v>
      </c>
      <c r="AU8" s="25">
        <f t="shared" si="15"/>
        <v>0.6</v>
      </c>
      <c r="AV8" s="25">
        <f t="shared" si="16"/>
        <v>0.74999999999999989</v>
      </c>
      <c r="AW8" s="25" t="str">
        <f>VLOOKUP($A8,'dataset combined'!$A:$BJ,$I$2+3*AW$2,FALSE)</f>
        <v>Cyber criminal; Data reviewer; HCN user</v>
      </c>
      <c r="AX8" s="25"/>
      <c r="AY8" s="25">
        <f>IF(ISNUMBER(SEARCH(IF($G8="OB",IF($D8="Tabular",VLOOKUP($AW$3&amp;"-"&amp;AY$2,'Compr. Q. - Online Banking'!$C:$I,7,FALSE()),VLOOKUP($AW$3&amp;"-"&amp;AY$2,'Compr. Q. - Online Banking'!$C:$I,5,FALSE())),IF($D8="Tabular",VLOOKUP($AW$3&amp;"-"&amp;AY$2,'Compr. Q. - HCN'!$C:$I,7,FALSE()),VLOOKUP($AW$3&amp;"-"&amp;AY$2,'Compr. Q. - HCN'!$C:$I,5,FALSE()))),$AW8)),1,0)</f>
        <v>1</v>
      </c>
      <c r="AZ8" s="25">
        <f>IF(ISNUMBER(SEARCH(IF($G8="OB",IF($D8="Tabular",VLOOKUP($AW$3&amp;"-"&amp;AZ$2,'Compr. Q. - Online Banking'!$C:$I,7,FALSE()),VLOOKUP($AW$3&amp;"-"&amp;AZ$2,'Compr. Q. - Online Banking'!$C:$I,5,FALSE())),IF($D8="Tabular",VLOOKUP($AW$3&amp;"-"&amp;AZ$2,'Compr. Q. - HCN'!$C:$I,7,FALSE()),VLOOKUP($AW$3&amp;"-"&amp;AZ$2,'Compr. Q. - HCN'!$C:$I,5,FALSE()))),$AW8)),1,0)</f>
        <v>1</v>
      </c>
      <c r="BA8" s="25">
        <f>IF(ISNUMBER(SEARCH(IF($G8="OB",IF($D8="Tabular",VLOOKUP($AW$3&amp;"-"&amp;BA$2,'Compr. Q. - Online Banking'!$C:$I,7,FALSE()),VLOOKUP($AW$3&amp;"-"&amp;BA$2,'Compr. Q. - Online Banking'!$C:$I,5,FALSE())),IF($D8="Tabular",VLOOKUP($AW$3&amp;"-"&amp;BA$2,'Compr. Q. - HCN'!$C:$I,7,FALSE()),VLOOKUP($AW$3&amp;"-"&amp;BA$2,'Compr. Q. - HCN'!$C:$I,5,FALSE()))),$AW8)),1,0)</f>
        <v>1</v>
      </c>
      <c r="BB8" s="25">
        <f>IF(ISNUMBER(SEARCH(IF($G8="OB",IF($D8="Tabular",VLOOKUP($AW$3&amp;"-"&amp;BB$2,'Compr. Q. - Online Banking'!$C:$I,7,FALSE()),VLOOKUP($AW$3&amp;"-"&amp;BB$2,'Compr. Q. - Online Banking'!$C:$I,5,FALSE())),IF($D8="Tabular",VLOOKUP($AW$3&amp;"-"&amp;BB$2,'Compr. Q. - HCN'!$C:$I,7,FALSE()),VLOOKUP($AW$3&amp;"-"&amp;BB$2,'Compr. Q. - HCN'!$C:$I,5,FALSE()))),$AW8)),1,0)</f>
        <v>0</v>
      </c>
      <c r="BC8" s="25">
        <f>IF(ISNUMBER(SEARCH(IF($G8="OB",IF($D8="Tabular",VLOOKUP($AW$3&amp;"-"&amp;BC$2,'Compr. Q. - Online Banking'!$C:$I,7,FALSE()),VLOOKUP($AW$3&amp;"-"&amp;BC$2,'Compr. Q. - Online Banking'!$C:$I,5,FALSE())),IF($D8="Tabular",VLOOKUP($AW$3&amp;"-"&amp;BC$2,'Compr. Q. - HCN'!$C:$I,7,FALSE()),VLOOKUP($AW$3&amp;"-"&amp;BC$2,'Compr. Q. - HCN'!$C:$I,5,FALSE()))),$AW8)),1,0)</f>
        <v>0</v>
      </c>
      <c r="BD8" s="25">
        <f t="shared" si="17"/>
        <v>3</v>
      </c>
      <c r="BE8" s="25">
        <f t="shared" si="18"/>
        <v>3</v>
      </c>
      <c r="BF8" s="25">
        <f>IF($G8="OB",IF($D8="Tabular",VLOOKUP($AW$3&amp;"-"&amp;"1",'Compr. Q. - Online Banking'!$C:$K,9,FALSE()),VLOOKUP($AW$3&amp;"-"&amp;"1",'Compr. Q. - Online Banking'!$C:$K,8,FALSE())),IF($D8="Tabular",VLOOKUP($AW$3&amp;"-"&amp;"1",'Compr. Q. - HCN'!$C:$K,9,FALSE()),VLOOKUP($AW$3&amp;"-"&amp;"1",'Compr. Q. - HCN'!$C:$K,8,FALSE())))</f>
        <v>3</v>
      </c>
      <c r="BG8" s="25">
        <f t="shared" si="19"/>
        <v>1</v>
      </c>
      <c r="BH8" s="25">
        <f t="shared" si="20"/>
        <v>1</v>
      </c>
      <c r="BI8" s="25">
        <f t="shared" si="21"/>
        <v>1</v>
      </c>
      <c r="BJ8" s="25" t="str">
        <f>VLOOKUP($A8,'dataset combined'!$A:$BJ,$I$2+3*BJ$2,FALSE)</f>
        <v>Unlikely</v>
      </c>
      <c r="BK8" s="25" t="s">
        <v>749</v>
      </c>
      <c r="BL8" s="25">
        <f>IF(ISNUMBER(SEARCH(IF($G8="OB",IF($D8="Tabular",VLOOKUP($BJ$3&amp;"-"&amp;BL$2,'Compr. Q. - Online Banking'!$C:$I,7,FALSE()),VLOOKUP($BJ$3&amp;"-"&amp;BL$2,'Compr. Q. - Online Banking'!$C:$I,5,FALSE())),IF($D8="Tabular",VLOOKUP($BJ$3&amp;"-"&amp;BL$2,'Compr. Q. - HCN'!$C:$I,7,FALSE()),VLOOKUP($BJ$3&amp;"-"&amp;BL$2,'Compr. Q. - HCN'!$C:$I,5,FALSE()))),$BJ8)),1,0)</f>
        <v>0</v>
      </c>
      <c r="BM8" s="25">
        <f>IF(ISNUMBER(SEARCH(IF($G8="OB",IF($D8="Tabular",VLOOKUP($BJ$3&amp;"-"&amp;BM$2,'Compr. Q. - Online Banking'!$C:$I,7,FALSE()),VLOOKUP($BJ$3&amp;"-"&amp;BM$2,'Compr. Q. - Online Banking'!$C:$I,5,FALSE())),IF($D8="Tabular",VLOOKUP($BJ$3&amp;"-"&amp;BM$2,'Compr. Q. - HCN'!$C:$I,7,FALSE()),VLOOKUP($BJ$3&amp;"-"&amp;BM$2,'Compr. Q. - HCN'!$C:$I,5,FALSE()))),$BJ8)),1,0)</f>
        <v>0</v>
      </c>
      <c r="BN8" s="25">
        <f>IF(ISNUMBER(SEARCH(IF($G8="OB",IF($D8="Tabular",VLOOKUP($BJ$3&amp;"-"&amp;BN$2,'Compr. Q. - Online Banking'!$C:$I,7,FALSE()),VLOOKUP($BJ$3&amp;"-"&amp;BN$2,'Compr. Q. - Online Banking'!$C:$I,5,FALSE())),IF($D8="Tabular",VLOOKUP($BJ$3&amp;"-"&amp;BN$2,'Compr. Q. - HCN'!$C:$I,7,FALSE()),VLOOKUP($BJ$3&amp;"-"&amp;BN$2,'Compr. Q. - HCN'!$C:$I,5,FALSE()))),$BJ8)),1,0)</f>
        <v>0</v>
      </c>
      <c r="BO8" s="25">
        <f>IF(ISNUMBER(SEARCH(IF($G8="OB",IF($D8="Tabular",VLOOKUP($BJ$3&amp;"-"&amp;BO$2,'Compr. Q. - Online Banking'!$C:$I,7,FALSE()),VLOOKUP($BJ$3&amp;"-"&amp;BO$2,'Compr. Q. - Online Banking'!$C:$I,5,FALSE())),IF($D8="Tabular",VLOOKUP($BJ$3&amp;"-"&amp;BO$2,'Compr. Q. - HCN'!$C:$I,7,FALSE()),VLOOKUP($BJ$3&amp;"-"&amp;BO$2,'Compr. Q. - HCN'!$C:$I,5,FALSE()))),$BJ8)),1,0)</f>
        <v>0</v>
      </c>
      <c r="BP8" s="25">
        <f>IF(ISNUMBER(SEARCH(IF($G8="OB",IF($D8="Tabular",VLOOKUP($BJ$3&amp;"-"&amp;BP$2,'Compr. Q. - Online Banking'!$C:$I,7,FALSE()),VLOOKUP($BJ$3&amp;"-"&amp;BP$2,'Compr. Q. - Online Banking'!$C:$I,5,FALSE())),IF($D8="Tabular",VLOOKUP($BJ$3&amp;"-"&amp;BP$2,'Compr. Q. - HCN'!$C:$I,7,FALSE()),VLOOKUP($BJ$3&amp;"-"&amp;BP$2,'Compr. Q. - HCN'!$C:$I,5,FALSE()))),$BJ8)),1,0)</f>
        <v>0</v>
      </c>
      <c r="BQ8" s="25">
        <f t="shared" si="22"/>
        <v>0</v>
      </c>
      <c r="BR8" s="25">
        <f t="shared" si="23"/>
        <v>1</v>
      </c>
      <c r="BS8" s="25">
        <f>IF($G8="OB",IF($D8="Tabular",VLOOKUP($BJ$3&amp;"-"&amp;"1",'Compr. Q. - Online Banking'!$C:$K,9,FALSE()),VLOOKUP($BJ$3&amp;"-"&amp;"1",'Compr. Q. - Online Banking'!$C:$K,8,FALSE())),IF($D8="Tabular",VLOOKUP($BJ$3&amp;"-"&amp;"1",'Compr. Q. - HCN'!$C:$K,9,FALSE()),VLOOKUP($BJ$3&amp;"-"&amp;"1",'Compr. Q. - HCN'!$C:$K,8,FALSE())))</f>
        <v>1</v>
      </c>
      <c r="BT8" s="25">
        <f t="shared" si="24"/>
        <v>0</v>
      </c>
      <c r="BU8" s="25">
        <f t="shared" si="25"/>
        <v>0</v>
      </c>
      <c r="BV8" s="25">
        <f t="shared" si="26"/>
        <v>0</v>
      </c>
      <c r="BW8" s="25" t="str">
        <f>VLOOKUP($A8,'dataset combined'!$A:$BJ,$I$2+3*BW$2,FALSE)</f>
        <v>Severe</v>
      </c>
      <c r="BX8" s="25"/>
      <c r="BY8" s="25">
        <f>IF(ISNUMBER(SEARCH(IF($G8="OB",IF($D8="Tabular",VLOOKUP($BW$3&amp;"-"&amp;BY$2,'Compr. Q. - Online Banking'!$C:$I,7,FALSE()),VLOOKUP($BW$3&amp;"-"&amp;BY$2,'Compr. Q. - Online Banking'!$C:$I,5,FALSE())),IF($D8="Tabular",VLOOKUP($BW$3&amp;"-"&amp;BY$2,'Compr. Q. - HCN'!$C:$I,7,FALSE()),VLOOKUP($BW$3&amp;"-"&amp;BY$2,'Compr. Q. - HCN'!$C:$I,5,FALSE()))),$BW8)),1,0)</f>
        <v>1</v>
      </c>
      <c r="BZ8" s="25">
        <f>IF(ISNUMBER(SEARCH(IF($G8="OB",IF($D8="Tabular",VLOOKUP($BW$3&amp;"-"&amp;BZ$2,'Compr. Q. - Online Banking'!$C:$I,7,FALSE()),VLOOKUP($BW$3&amp;"-"&amp;BZ$2,'Compr. Q. - Online Banking'!$C:$I,5,FALSE())),IF($D8="Tabular",VLOOKUP($BW$3&amp;"-"&amp;BZ$2,'Compr. Q. - HCN'!$C:$I,7,FALSE()),VLOOKUP($BW$3&amp;"-"&amp;BZ$2,'Compr. Q. - HCN'!$C:$I,5,FALSE()))),$BW8)),1,0)</f>
        <v>0</v>
      </c>
      <c r="CA8" s="25">
        <f>IF(ISNUMBER(SEARCH(IF($G8="OB",IF($D8="Tabular",VLOOKUP($BW$3&amp;"-"&amp;CA$2,'Compr. Q. - Online Banking'!$C:$I,7,FALSE()),VLOOKUP($BW$3&amp;"-"&amp;CA$2,'Compr. Q. - Online Banking'!$C:$I,5,FALSE())),IF($D8="Tabular",VLOOKUP($BW$3&amp;"-"&amp;CA$2,'Compr. Q. - HCN'!$C:$I,7,FALSE()),VLOOKUP($BW$3&amp;"-"&amp;CA$2,'Compr. Q. - HCN'!$C:$I,5,FALSE()))),$BW8)),1,0)</f>
        <v>0</v>
      </c>
      <c r="CB8" s="25">
        <f>IF(ISNUMBER(SEARCH(IF($G8="OB",IF($D8="Tabular",VLOOKUP($BW$3&amp;"-"&amp;CB$2,'Compr. Q. - Online Banking'!$C:$I,7,FALSE()),VLOOKUP($BW$3&amp;"-"&amp;CB$2,'Compr. Q. - Online Banking'!$C:$I,5,FALSE())),IF($D8="Tabular",VLOOKUP($BW$3&amp;"-"&amp;CB$2,'Compr. Q. - HCN'!$C:$I,7,FALSE()),VLOOKUP($BW$3&amp;"-"&amp;CB$2,'Compr. Q. - HCN'!$C:$I,5,FALSE()))),$BW8)),1,0)</f>
        <v>0</v>
      </c>
      <c r="CC8" s="25">
        <f>IF(ISNUMBER(SEARCH(IF($G8="OB",IF($D8="Tabular",VLOOKUP($BW$3&amp;"-"&amp;CC$2,'Compr. Q. - Online Banking'!$C:$I,7,FALSE()),VLOOKUP($BW$3&amp;"-"&amp;CC$2,'Compr. Q. - Online Banking'!$C:$I,5,FALSE())),IF($D8="Tabular",VLOOKUP($BW$3&amp;"-"&amp;CC$2,'Compr. Q. - HCN'!$C:$I,7,FALSE()),VLOOKUP($BW$3&amp;"-"&amp;CC$2,'Compr. Q. - HCN'!$C:$I,5,FALSE()))),$BW8)),1,0)</f>
        <v>0</v>
      </c>
      <c r="CD8" s="25">
        <f t="shared" si="27"/>
        <v>1</v>
      </c>
      <c r="CE8" s="25">
        <f t="shared" si="28"/>
        <v>1</v>
      </c>
      <c r="CF8" s="25">
        <f>IF($G8="OB",IF($D8="Tabular",VLOOKUP($BW$3&amp;"-"&amp;"1",'Compr. Q. - Online Banking'!$C:$K,9,FALSE()),VLOOKUP($BW$3&amp;"-"&amp;"1",'Compr. Q. - Online Banking'!$C:$K,8,FALSE())),IF($D8="Tabular",VLOOKUP($BW$3&amp;"-"&amp;"1",'Compr. Q. - HCN'!$C:$K,9,FALSE()),VLOOKUP($BW$3&amp;"-"&amp;"1",'Compr. Q. - HCN'!$C:$K,8,FALSE())))</f>
        <v>1</v>
      </c>
      <c r="CG8" s="25">
        <f t="shared" si="29"/>
        <v>1</v>
      </c>
      <c r="CH8" s="25">
        <f t="shared" si="30"/>
        <v>1</v>
      </c>
      <c r="CI8" s="25">
        <f t="shared" si="31"/>
        <v>1</v>
      </c>
      <c r="CK8"/>
      <c r="CL8"/>
      <c r="CM8"/>
      <c r="CN8"/>
      <c r="CO8"/>
      <c r="CP8"/>
      <c r="CQ8"/>
      <c r="CR8"/>
    </row>
    <row r="9" spans="1:96" s="10" customFormat="1" ht="51" x14ac:dyDescent="0.2">
      <c r="A9" s="24" t="str">
        <f t="shared" si="0"/>
        <v>3117349-P2</v>
      </c>
      <c r="B9" s="38">
        <v>3117349</v>
      </c>
      <c r="C9" s="24" t="s">
        <v>688</v>
      </c>
      <c r="D9" s="39" t="s">
        <v>538</v>
      </c>
      <c r="E9" s="39" t="s">
        <v>440</v>
      </c>
      <c r="F9" s="39" t="s">
        <v>433</v>
      </c>
      <c r="G9" s="38" t="str">
        <f t="shared" si="1"/>
        <v>OB</v>
      </c>
      <c r="H9" s="24"/>
      <c r="I9" s="28"/>
      <c r="J9" s="25" t="str">
        <f>VLOOKUP($A9,'dataset combined'!$A:$BJ,$I$2+3*J$2,FALSE)</f>
        <v>Lack of mechanisms for authentication of app; Weak malware protection</v>
      </c>
      <c r="K9" s="24"/>
      <c r="L9" s="25">
        <f>IF(ISNUMBER(SEARCH(IF($G9="OB",IF($D9="Tabular",VLOOKUP($J$3&amp;"-"&amp;L$2,'Compr. Q. - Online Banking'!$C:$I,7,FALSE()),VLOOKUP($J$3&amp;"-"&amp;L$2,'Compr. Q. - Online Banking'!$C:$I,5,FALSE())),IF($D9="Tabular",VLOOKUP($J$3&amp;"-"&amp;L$2,'Compr. Q. - HCN'!$C:$I,7,FALSE()),VLOOKUP($J$3&amp;"-"&amp;L$2,'Compr. Q. - HCN'!$C:$I,5,FALSE()))),$J9)),1,0)</f>
        <v>1</v>
      </c>
      <c r="M9" s="25">
        <f>IF(ISNUMBER(SEARCH(IF($G9="OB",IF($D9="Tabular",VLOOKUP($J$3&amp;"-"&amp;M$2,'Compr. Q. - Online Banking'!$C:$I,7,FALSE()),VLOOKUP($J$3&amp;"-"&amp;M$2,'Compr. Q. - Online Banking'!$C:$I,5,FALSE())),IF($D9="Tabular",VLOOKUP($J$3&amp;"-"&amp;M$2,'Compr. Q. - HCN'!$C:$I,7,FALSE()),VLOOKUP($J$3&amp;"-"&amp;M$2,'Compr. Q. - HCN'!$C:$I,5,FALSE()))),$J9)),1,0)</f>
        <v>1</v>
      </c>
      <c r="N9" s="25">
        <f>IF(ISNUMBER(SEARCH(IF($G9="OB",IF($D9="Tabular",VLOOKUP($J$3&amp;"-"&amp;N$2,'Compr. Q. - Online Banking'!$C:$I,7,FALSE()),VLOOKUP($J$3&amp;"-"&amp;N$2,'Compr. Q. - Online Banking'!$C:$I,5,FALSE())),IF($D9="Tabular",VLOOKUP($J$3&amp;"-"&amp;N$2,'Compr. Q. - HCN'!$C:$I,7,FALSE()),VLOOKUP($J$3&amp;"-"&amp;N$2,'Compr. Q. - HCN'!$C:$I,5,FALSE()))),$J9)),1,0)</f>
        <v>0</v>
      </c>
      <c r="O9" s="25">
        <f>IF(ISNUMBER(SEARCH(IF($G9="OB",IF($D9="Tabular",VLOOKUP($J$3&amp;"-"&amp;O$2,'Compr. Q. - Online Banking'!$C:$I,7,FALSE()),VLOOKUP($J$3&amp;"-"&amp;O$2,'Compr. Q. - Online Banking'!$C:$I,5,FALSE())),IF($D9="Tabular",VLOOKUP($J$3&amp;"-"&amp;O$2,'Compr. Q. - HCN'!$C:$I,7,FALSE()),VLOOKUP($J$3&amp;"-"&amp;O$2,'Compr. Q. - HCN'!$C:$I,5,FALSE()))),$J9)),1,0)</f>
        <v>0</v>
      </c>
      <c r="P9" s="25">
        <f>IF(ISNUMBER(SEARCH(IF($G9="OB",IF($D9="Tabular",VLOOKUP($J$3&amp;"-"&amp;P$2,'Compr. Q. - Online Banking'!$C:$I,7,FALSE()),VLOOKUP($J$3&amp;"-"&amp;P$2,'Compr. Q. - Online Banking'!$C:$I,5,FALSE())),IF($D9="Tabular",VLOOKUP($J$3&amp;"-"&amp;P$2,'Compr. Q. - HCN'!$C:$I,7,FALSE()),VLOOKUP($J$3&amp;"-"&amp;P$2,'Compr. Q. - HCN'!$C:$I,5,FALSE()))),$J9)),1,0)</f>
        <v>0</v>
      </c>
      <c r="Q9" s="24">
        <f t="shared" si="2"/>
        <v>2</v>
      </c>
      <c r="R9" s="24">
        <f t="shared" si="3"/>
        <v>2</v>
      </c>
      <c r="S9" s="24">
        <f>IF($G9="OB",IF($D9="Tabular",VLOOKUP($J$3&amp;"-"&amp;"1",'Compr. Q. - Online Banking'!$C:$K,9,FALSE()),VLOOKUP($J$3&amp;"-"&amp;"1",'Compr. Q. - Online Banking'!$C:$K,8,FALSE())),IF($D9="Tabular",VLOOKUP($J$3&amp;"-"&amp;"1",'Compr. Q. - HCN'!$C:$K,9,FALSE()),VLOOKUP($J$3&amp;"-"&amp;"1",'Compr. Q. - HCN'!$C:$K,8,FALSE())))</f>
        <v>2</v>
      </c>
      <c r="T9" s="24">
        <f t="shared" si="4"/>
        <v>1</v>
      </c>
      <c r="U9" s="24">
        <f t="shared" si="5"/>
        <v>1</v>
      </c>
      <c r="V9" s="24">
        <f t="shared" si="6"/>
        <v>1</v>
      </c>
      <c r="W9" s="25" t="str">
        <f>VLOOKUP($A9,'dataset combined'!$A:$BJ,$I$2+3*W$2,FALSE)</f>
        <v>Availability of service; Integrity of account data</v>
      </c>
      <c r="X9" s="24"/>
      <c r="Y9" s="25">
        <f>IF(ISNUMBER(SEARCH(IF($G9="OB",IF($D9="Tabular",VLOOKUP($W$3&amp;"-"&amp;Y$2,'Compr. Q. - Online Banking'!$C:$I,7,FALSE()),VLOOKUP($W$3&amp;"-"&amp;Y$2,'Compr. Q. - Online Banking'!$C:$I,5,FALSE())),IF($D9="Tabular",VLOOKUP($W$3&amp;"-"&amp;Y$2,'Compr. Q. - HCN'!$C:$I,7,FALSE()),VLOOKUP($W$3&amp;"-"&amp;Y$2,'Compr. Q. - HCN'!$C:$I,5,FALSE()))),$W9)),1,0)</f>
        <v>1</v>
      </c>
      <c r="Z9" s="25">
        <f>IF(ISNUMBER(SEARCH(IF($G9="OB",IF($D9="Tabular",VLOOKUP($W$3&amp;"-"&amp;Z$2,'Compr. Q. - Online Banking'!$C:$I,7,FALSE()),VLOOKUP($W$3&amp;"-"&amp;Z$2,'Compr. Q. - Online Banking'!$C:$I,5,FALSE())),IF($D9="Tabular",VLOOKUP($W$3&amp;"-"&amp;Z$2,'Compr. Q. - HCN'!$C:$I,7,FALSE()),VLOOKUP($W$3&amp;"-"&amp;Z$2,'Compr. Q. - HCN'!$C:$I,5,FALSE()))),$W9)),1,0)</f>
        <v>1</v>
      </c>
      <c r="AA9" s="25">
        <f>IF(ISNUMBER(SEARCH(IF($G9="OB",IF($D9="Tabular",VLOOKUP($W$3&amp;"-"&amp;AA$2,'Compr. Q. - Online Banking'!$C:$I,7,FALSE()),VLOOKUP($W$3&amp;"-"&amp;AA$2,'Compr. Q. - Online Banking'!$C:$I,5,FALSE())),IF($D9="Tabular",VLOOKUP($W$3&amp;"-"&amp;AA$2,'Compr. Q. - HCN'!$C:$I,7,FALSE()),VLOOKUP($W$3&amp;"-"&amp;AA$2,'Compr. Q. - HCN'!$C:$I,5,FALSE()))),$W9)),1,0)</f>
        <v>0</v>
      </c>
      <c r="AB9" s="25">
        <f>IF(ISNUMBER(SEARCH(IF($G9="OB",IF($D9="Tabular",VLOOKUP($W$3&amp;"-"&amp;AB$2,'Compr. Q. - Online Banking'!$C:$I,7,FALSE()),VLOOKUP($W$3&amp;"-"&amp;AB$2,'Compr. Q. - Online Banking'!$C:$I,5,FALSE())),IF($D9="Tabular",VLOOKUP($W$3&amp;"-"&amp;AB$2,'Compr. Q. - HCN'!$C:$I,7,FALSE()),VLOOKUP($W$3&amp;"-"&amp;AB$2,'Compr. Q. - HCN'!$C:$I,5,FALSE()))),$W9)),1,0)</f>
        <v>0</v>
      </c>
      <c r="AC9" s="25">
        <f>IF(ISNUMBER(SEARCH(IF($G9="OB",IF($D9="Tabular",VLOOKUP($W$3&amp;"-"&amp;AC$2,'Compr. Q. - Online Banking'!$C:$I,7,FALSE()),VLOOKUP($W$3&amp;"-"&amp;AC$2,'Compr. Q. - Online Banking'!$C:$I,5,FALSE())),IF($D9="Tabular",VLOOKUP($W$3&amp;"-"&amp;AC$2,'Compr. Q. - HCN'!$C:$I,7,FALSE()),VLOOKUP($W$3&amp;"-"&amp;AC$2,'Compr. Q. - HCN'!$C:$I,5,FALSE()))),$W9)),1,0)</f>
        <v>0</v>
      </c>
      <c r="AD9" s="24">
        <f t="shared" si="7"/>
        <v>2</v>
      </c>
      <c r="AE9" s="24">
        <f t="shared" si="8"/>
        <v>2</v>
      </c>
      <c r="AF9" s="24">
        <f>IF($G9="OB",IF($D9="Tabular",VLOOKUP($W$3&amp;"-"&amp;"1",'Compr. Q. - Online Banking'!$C:$K,9,FALSE()),VLOOKUP($W$3&amp;"-"&amp;"1",'Compr. Q. - Online Banking'!$C:$K,8,FALSE())),IF($D9="Tabular",VLOOKUP($W$3&amp;"-"&amp;"1",'Compr. Q. - HCN'!$C:$K,9,FALSE()),VLOOKUP($W$3&amp;"-"&amp;"1",'Compr. Q. - HCN'!$C:$K,8,FALSE())))</f>
        <v>2</v>
      </c>
      <c r="AG9" s="24">
        <f t="shared" si="9"/>
        <v>1</v>
      </c>
      <c r="AH9" s="24">
        <f t="shared" si="10"/>
        <v>1</v>
      </c>
      <c r="AI9" s="24">
        <f t="shared" si="11"/>
        <v>1</v>
      </c>
      <c r="AJ9" s="25" t="str">
        <f>VLOOKUP($A9,'dataset combined'!$A:$BJ,$I$2+3*AJ$2,FALSE)</f>
        <v>Fake banking app offered on application store; Keylogger installed on computer; Sniffing of customer credentials; Spear-phishing attack on customers</v>
      </c>
      <c r="AK9" s="24"/>
      <c r="AL9" s="25">
        <f>IF(ISNUMBER(SEARCH(IF($G9="OB",IF($D9="Tabular",VLOOKUP($AJ$3&amp;"-"&amp;AL$2,'Compr. Q. - Online Banking'!$C:$I,7,FALSE()),VLOOKUP($AJ$3&amp;"-"&amp;AL$2,'Compr. Q. - Online Banking'!$C:$I,5,FALSE())),IF($D9="Tabular",VLOOKUP($AJ$3&amp;"-"&amp;AL$2,'Compr. Q. - HCN'!$C:$I,7,FALSE()),VLOOKUP($AJ$3&amp;"-"&amp;AL$2,'Compr. Q. - HCN'!$C:$I,5,FALSE()))),$AJ9)),1,0)</f>
        <v>1</v>
      </c>
      <c r="AM9" s="25">
        <f>IF(ISNUMBER(SEARCH(IF($G9="OB",IF($D9="Tabular",VLOOKUP($AJ$3&amp;"-"&amp;AM$2,'Compr. Q. - Online Banking'!$C:$I,7,FALSE()),VLOOKUP($AJ$3&amp;"-"&amp;AM$2,'Compr. Q. - Online Banking'!$C:$I,5,FALSE())),IF($D9="Tabular",VLOOKUP($AJ$3&amp;"-"&amp;AM$2,'Compr. Q. - HCN'!$C:$I,7,FALSE()),VLOOKUP($AJ$3&amp;"-"&amp;AM$2,'Compr. Q. - HCN'!$C:$I,5,FALSE()))),$AJ9)),1,0)</f>
        <v>1</v>
      </c>
      <c r="AN9" s="25">
        <f>IF(ISNUMBER(SEARCH(IF($G9="OB",IF($D9="Tabular",VLOOKUP($AJ$3&amp;"-"&amp;AN$2,'Compr. Q. - Online Banking'!$C:$I,7,FALSE()),VLOOKUP($AJ$3&amp;"-"&amp;AN$2,'Compr. Q. - Online Banking'!$C:$I,5,FALSE())),IF($D9="Tabular",VLOOKUP($AJ$3&amp;"-"&amp;AN$2,'Compr. Q. - HCN'!$C:$I,7,FALSE()),VLOOKUP($AJ$3&amp;"-"&amp;AN$2,'Compr. Q. - HCN'!$C:$I,5,FALSE()))),$AJ9)),1,0)</f>
        <v>1</v>
      </c>
      <c r="AO9" s="25">
        <f>IF(ISNUMBER(SEARCH(IF($G9="OB",IF($D9="Tabular",VLOOKUP($AJ$3&amp;"-"&amp;AO$2,'Compr. Q. - Online Banking'!$C:$I,7,FALSE()),VLOOKUP($AJ$3&amp;"-"&amp;AO$2,'Compr. Q. - Online Banking'!$C:$I,5,FALSE())),IF($D9="Tabular",VLOOKUP($AJ$3&amp;"-"&amp;AO$2,'Compr. Q. - HCN'!$C:$I,7,FALSE()),VLOOKUP($AJ$3&amp;"-"&amp;AO$2,'Compr. Q. - HCN'!$C:$I,5,FALSE()))),$AJ9)),1,0)</f>
        <v>1</v>
      </c>
      <c r="AP9" s="25">
        <f>IF(ISNUMBER(SEARCH(IF($G9="OB",IF($D9="Tabular",VLOOKUP($AJ$3&amp;"-"&amp;AP$2,'Compr. Q. - Online Banking'!$C:$I,7,FALSE()),VLOOKUP($AJ$3&amp;"-"&amp;AP$2,'Compr. Q. - Online Banking'!$C:$I,5,FALSE())),IF($D9="Tabular",VLOOKUP($AJ$3&amp;"-"&amp;AP$2,'Compr. Q. - HCN'!$C:$I,7,FALSE()),VLOOKUP($AJ$3&amp;"-"&amp;AP$2,'Compr. Q. - HCN'!$C:$I,5,FALSE()))),$AJ9)),1,0)</f>
        <v>0</v>
      </c>
      <c r="AQ9" s="24">
        <f t="shared" si="12"/>
        <v>4</v>
      </c>
      <c r="AR9" s="24">
        <f t="shared" si="13"/>
        <v>4</v>
      </c>
      <c r="AS9" s="24">
        <f>IF($G9="OB",IF($D9="Tabular",VLOOKUP($AJ$3&amp;"-"&amp;"1",'Compr. Q. - Online Banking'!$C:$K,9,FALSE()),VLOOKUP($AJ$3&amp;"-"&amp;"1",'Compr. Q. - Online Banking'!$C:$K,8,FALSE())),IF($D9="Tabular",VLOOKUP($AJ$3&amp;"-"&amp;"1",'Compr. Q. - HCN'!$C:$K,9,FALSE()),VLOOKUP($AJ$3&amp;"-"&amp;"1",'Compr. Q. - HCN'!$C:$K,8,FALSE())))</f>
        <v>4</v>
      </c>
      <c r="AT9" s="24">
        <f t="shared" si="14"/>
        <v>1</v>
      </c>
      <c r="AU9" s="24">
        <f t="shared" si="15"/>
        <v>1</v>
      </c>
      <c r="AV9" s="24">
        <f t="shared" si="16"/>
        <v>1</v>
      </c>
      <c r="AW9" s="25" t="str">
        <f>VLOOKUP($A9,'dataset combined'!$A:$BJ,$I$2+3*AW$2,FALSE)</f>
        <v>Cyber criminal; Hacker</v>
      </c>
      <c r="AX9" s="24"/>
      <c r="AY9" s="25">
        <f>IF(ISNUMBER(SEARCH(IF($G9="OB",IF($D9="Tabular",VLOOKUP($AW$3&amp;"-"&amp;AY$2,'Compr. Q. - Online Banking'!$C:$I,7,FALSE()),VLOOKUP($AW$3&amp;"-"&amp;AY$2,'Compr. Q. - Online Banking'!$C:$I,5,FALSE())),IF($D9="Tabular",VLOOKUP($AW$3&amp;"-"&amp;AY$2,'Compr. Q. - HCN'!$C:$I,7,FALSE()),VLOOKUP($AW$3&amp;"-"&amp;AY$2,'Compr. Q. - HCN'!$C:$I,5,FALSE()))),$AW9)),1,0)</f>
        <v>1</v>
      </c>
      <c r="AZ9" s="25">
        <f>IF(ISNUMBER(SEARCH(IF($G9="OB",IF($D9="Tabular",VLOOKUP($AW$3&amp;"-"&amp;AZ$2,'Compr. Q. - Online Banking'!$C:$I,7,FALSE()),VLOOKUP($AW$3&amp;"-"&amp;AZ$2,'Compr. Q. - Online Banking'!$C:$I,5,FALSE())),IF($D9="Tabular",VLOOKUP($AW$3&amp;"-"&amp;AZ$2,'Compr. Q. - HCN'!$C:$I,7,FALSE()),VLOOKUP($AW$3&amp;"-"&amp;AZ$2,'Compr. Q. - HCN'!$C:$I,5,FALSE()))),$AW9)),1,0)</f>
        <v>1</v>
      </c>
      <c r="BA9" s="25">
        <f>IF(ISNUMBER(SEARCH(IF($G9="OB",IF($D9="Tabular",VLOOKUP($AW$3&amp;"-"&amp;BA$2,'Compr. Q. - Online Banking'!$C:$I,7,FALSE()),VLOOKUP($AW$3&amp;"-"&amp;BA$2,'Compr. Q. - Online Banking'!$C:$I,5,FALSE())),IF($D9="Tabular",VLOOKUP($AW$3&amp;"-"&amp;BA$2,'Compr. Q. - HCN'!$C:$I,7,FALSE()),VLOOKUP($AW$3&amp;"-"&amp;BA$2,'Compr. Q. - HCN'!$C:$I,5,FALSE()))),$AW9)),1,0)</f>
        <v>0</v>
      </c>
      <c r="BB9" s="25">
        <f>IF(ISNUMBER(SEARCH(IF($G9="OB",IF($D9="Tabular",VLOOKUP($AW$3&amp;"-"&amp;BB$2,'Compr. Q. - Online Banking'!$C:$I,7,FALSE()),VLOOKUP($AW$3&amp;"-"&amp;BB$2,'Compr. Q. - Online Banking'!$C:$I,5,FALSE())),IF($D9="Tabular",VLOOKUP($AW$3&amp;"-"&amp;BB$2,'Compr. Q. - HCN'!$C:$I,7,FALSE()),VLOOKUP($AW$3&amp;"-"&amp;BB$2,'Compr. Q. - HCN'!$C:$I,5,FALSE()))),$AW9)),1,0)</f>
        <v>0</v>
      </c>
      <c r="BC9" s="25">
        <f>IF(ISNUMBER(SEARCH(IF($G9="OB",IF($D9="Tabular",VLOOKUP($AW$3&amp;"-"&amp;BC$2,'Compr. Q. - Online Banking'!$C:$I,7,FALSE()),VLOOKUP($AW$3&amp;"-"&amp;BC$2,'Compr. Q. - Online Banking'!$C:$I,5,FALSE())),IF($D9="Tabular",VLOOKUP($AW$3&amp;"-"&amp;BC$2,'Compr. Q. - HCN'!$C:$I,7,FALSE()),VLOOKUP($AW$3&amp;"-"&amp;BC$2,'Compr. Q. - HCN'!$C:$I,5,FALSE()))),$AW9)),1,0)</f>
        <v>0</v>
      </c>
      <c r="BD9" s="24">
        <f t="shared" si="17"/>
        <v>2</v>
      </c>
      <c r="BE9" s="24">
        <f t="shared" si="18"/>
        <v>2</v>
      </c>
      <c r="BF9" s="24">
        <f>IF($G9="OB",IF($D9="Tabular",VLOOKUP($AW$3&amp;"-"&amp;"1",'Compr. Q. - Online Banking'!$C:$K,9,FALSE()),VLOOKUP($AW$3&amp;"-"&amp;"1",'Compr. Q. - Online Banking'!$C:$K,8,FALSE())),IF($D9="Tabular",VLOOKUP($AW$3&amp;"-"&amp;"1",'Compr. Q. - HCN'!$C:$K,9,FALSE()),VLOOKUP($AW$3&amp;"-"&amp;"1",'Compr. Q. - HCN'!$C:$K,8,FALSE())))</f>
        <v>2</v>
      </c>
      <c r="BG9" s="24">
        <f t="shared" si="19"/>
        <v>1</v>
      </c>
      <c r="BH9" s="24">
        <f t="shared" si="20"/>
        <v>1</v>
      </c>
      <c r="BI9" s="24">
        <f t="shared" si="21"/>
        <v>1</v>
      </c>
      <c r="BJ9" s="25" t="str">
        <f>VLOOKUP($A9,'dataset combined'!$A:$BJ,$I$2+3*BJ$2,FALSE)</f>
        <v>Likely</v>
      </c>
      <c r="BK9" s="25"/>
      <c r="BL9" s="25">
        <f>IF(ISNUMBER(SEARCH(IF($G9="OB",IF($D9="Tabular",VLOOKUP($BJ$3&amp;"-"&amp;BL$2,'Compr. Q. - Online Banking'!$C:$I,7,FALSE()),VLOOKUP($BJ$3&amp;"-"&amp;BL$2,'Compr. Q. - Online Banking'!$C:$I,5,FALSE())),IF($D9="Tabular",VLOOKUP($BJ$3&amp;"-"&amp;BL$2,'Compr. Q. - HCN'!$C:$I,7,FALSE()),VLOOKUP($BJ$3&amp;"-"&amp;BL$2,'Compr. Q. - HCN'!$C:$I,5,FALSE()))),$BJ9)),1,0)</f>
        <v>1</v>
      </c>
      <c r="BM9" s="25">
        <f>IF(ISNUMBER(SEARCH(IF($G9="OB",IF($D9="Tabular",VLOOKUP($BJ$3&amp;"-"&amp;BM$2,'Compr. Q. - Online Banking'!$C:$I,7,FALSE()),VLOOKUP($BJ$3&amp;"-"&amp;BM$2,'Compr. Q. - Online Banking'!$C:$I,5,FALSE())),IF($D9="Tabular",VLOOKUP($BJ$3&amp;"-"&amp;BM$2,'Compr. Q. - HCN'!$C:$I,7,FALSE()),VLOOKUP($BJ$3&amp;"-"&amp;BM$2,'Compr. Q. - HCN'!$C:$I,5,FALSE()))),$BJ9)),1,0)</f>
        <v>0</v>
      </c>
      <c r="BN9" s="25">
        <f>IF(ISNUMBER(SEARCH(IF($G9="OB",IF($D9="Tabular",VLOOKUP($BJ$3&amp;"-"&amp;BN$2,'Compr. Q. - Online Banking'!$C:$I,7,FALSE()),VLOOKUP($BJ$3&amp;"-"&amp;BN$2,'Compr. Q. - Online Banking'!$C:$I,5,FALSE())),IF($D9="Tabular",VLOOKUP($BJ$3&amp;"-"&amp;BN$2,'Compr. Q. - HCN'!$C:$I,7,FALSE()),VLOOKUP($BJ$3&amp;"-"&amp;BN$2,'Compr. Q. - HCN'!$C:$I,5,FALSE()))),$BJ9)),1,0)</f>
        <v>0</v>
      </c>
      <c r="BO9" s="25">
        <f>IF(ISNUMBER(SEARCH(IF($G9="OB",IF($D9="Tabular",VLOOKUP($BJ$3&amp;"-"&amp;BO$2,'Compr. Q. - Online Banking'!$C:$I,7,FALSE()),VLOOKUP($BJ$3&amp;"-"&amp;BO$2,'Compr. Q. - Online Banking'!$C:$I,5,FALSE())),IF($D9="Tabular",VLOOKUP($BJ$3&amp;"-"&amp;BO$2,'Compr. Q. - HCN'!$C:$I,7,FALSE()),VLOOKUP($BJ$3&amp;"-"&amp;BO$2,'Compr. Q. - HCN'!$C:$I,5,FALSE()))),$BJ9)),1,0)</f>
        <v>0</v>
      </c>
      <c r="BP9" s="25">
        <f>IF(ISNUMBER(SEARCH(IF($G9="OB",IF($D9="Tabular",VLOOKUP($BJ$3&amp;"-"&amp;BP$2,'Compr. Q. - Online Banking'!$C:$I,7,FALSE()),VLOOKUP($BJ$3&amp;"-"&amp;BP$2,'Compr. Q. - Online Banking'!$C:$I,5,FALSE())),IF($D9="Tabular",VLOOKUP($BJ$3&amp;"-"&amp;BP$2,'Compr. Q. - HCN'!$C:$I,7,FALSE()),VLOOKUP($BJ$3&amp;"-"&amp;BP$2,'Compr. Q. - HCN'!$C:$I,5,FALSE()))),$BJ9)),1,0)</f>
        <v>0</v>
      </c>
      <c r="BQ9" s="24">
        <f t="shared" si="22"/>
        <v>1</v>
      </c>
      <c r="BR9" s="24">
        <f t="shared" si="23"/>
        <v>1</v>
      </c>
      <c r="BS9" s="24">
        <f>IF($G9="OB",IF($D9="Tabular",VLOOKUP($BJ$3&amp;"-"&amp;"1",'Compr. Q. - Online Banking'!$C:$K,9,FALSE()),VLOOKUP($BJ$3&amp;"-"&amp;"1",'Compr. Q. - Online Banking'!$C:$K,8,FALSE())),IF($D9="Tabular",VLOOKUP($BJ$3&amp;"-"&amp;"1",'Compr. Q. - HCN'!$C:$K,9,FALSE()),VLOOKUP($BJ$3&amp;"-"&amp;"1",'Compr. Q. - HCN'!$C:$K,8,FALSE())))</f>
        <v>1</v>
      </c>
      <c r="BT9" s="24">
        <f t="shared" si="24"/>
        <v>1</v>
      </c>
      <c r="BU9" s="24">
        <f t="shared" si="25"/>
        <v>1</v>
      </c>
      <c r="BV9" s="24">
        <f t="shared" si="26"/>
        <v>1</v>
      </c>
      <c r="BW9" s="25" t="str">
        <f>VLOOKUP($A9,'dataset combined'!$A:$BJ,$I$2+3*BW$2,FALSE)</f>
        <v>Minor</v>
      </c>
      <c r="BX9" s="24"/>
      <c r="BY9" s="25">
        <f>IF(ISNUMBER(SEARCH(IF($G9="OB",IF($D9="Tabular",VLOOKUP($BW$3&amp;"-"&amp;BY$2,'Compr. Q. - Online Banking'!$C:$I,7,FALSE()),VLOOKUP($BW$3&amp;"-"&amp;BY$2,'Compr. Q. - Online Banking'!$C:$I,5,FALSE())),IF($D9="Tabular",VLOOKUP($BW$3&amp;"-"&amp;BY$2,'Compr. Q. - HCN'!$C:$I,7,FALSE()),VLOOKUP($BW$3&amp;"-"&amp;BY$2,'Compr. Q. - HCN'!$C:$I,5,FALSE()))),$BW9)),1,0)</f>
        <v>1</v>
      </c>
      <c r="BZ9" s="25">
        <f>IF(ISNUMBER(SEARCH(IF($G9="OB",IF($D9="Tabular",VLOOKUP($BW$3&amp;"-"&amp;BZ$2,'Compr. Q. - Online Banking'!$C:$I,7,FALSE()),VLOOKUP($BW$3&amp;"-"&amp;BZ$2,'Compr. Q. - Online Banking'!$C:$I,5,FALSE())),IF($D9="Tabular",VLOOKUP($BW$3&amp;"-"&amp;BZ$2,'Compr. Q. - HCN'!$C:$I,7,FALSE()),VLOOKUP($BW$3&amp;"-"&amp;BZ$2,'Compr. Q. - HCN'!$C:$I,5,FALSE()))),$BW9)),1,0)</f>
        <v>0</v>
      </c>
      <c r="CA9" s="25">
        <f>IF(ISNUMBER(SEARCH(IF($G9="OB",IF($D9="Tabular",VLOOKUP($BW$3&amp;"-"&amp;CA$2,'Compr. Q. - Online Banking'!$C:$I,7,FALSE()),VLOOKUP($BW$3&amp;"-"&amp;CA$2,'Compr. Q. - Online Banking'!$C:$I,5,FALSE())),IF($D9="Tabular",VLOOKUP($BW$3&amp;"-"&amp;CA$2,'Compr. Q. - HCN'!$C:$I,7,FALSE()),VLOOKUP($BW$3&amp;"-"&amp;CA$2,'Compr. Q. - HCN'!$C:$I,5,FALSE()))),$BW9)),1,0)</f>
        <v>0</v>
      </c>
      <c r="CB9" s="25">
        <f>IF(ISNUMBER(SEARCH(IF($G9="OB",IF($D9="Tabular",VLOOKUP($BW$3&amp;"-"&amp;CB$2,'Compr. Q. - Online Banking'!$C:$I,7,FALSE()),VLOOKUP($BW$3&amp;"-"&amp;CB$2,'Compr. Q. - Online Banking'!$C:$I,5,FALSE())),IF($D9="Tabular",VLOOKUP($BW$3&amp;"-"&amp;CB$2,'Compr. Q. - HCN'!$C:$I,7,FALSE()),VLOOKUP($BW$3&amp;"-"&amp;CB$2,'Compr. Q. - HCN'!$C:$I,5,FALSE()))),$BW9)),1,0)</f>
        <v>0</v>
      </c>
      <c r="CC9" s="25">
        <f>IF(ISNUMBER(SEARCH(IF($G9="OB",IF($D9="Tabular",VLOOKUP($BW$3&amp;"-"&amp;CC$2,'Compr. Q. - Online Banking'!$C:$I,7,FALSE()),VLOOKUP($BW$3&amp;"-"&amp;CC$2,'Compr. Q. - Online Banking'!$C:$I,5,FALSE())),IF($D9="Tabular",VLOOKUP($BW$3&amp;"-"&amp;CC$2,'Compr. Q. - HCN'!$C:$I,7,FALSE()),VLOOKUP($BW$3&amp;"-"&amp;CC$2,'Compr. Q. - HCN'!$C:$I,5,FALSE()))),$BW9)),1,0)</f>
        <v>0</v>
      </c>
      <c r="CD9" s="24">
        <f t="shared" si="27"/>
        <v>1</v>
      </c>
      <c r="CE9" s="24">
        <f t="shared" si="28"/>
        <v>1</v>
      </c>
      <c r="CF9" s="24">
        <f>IF($G9="OB",IF($D9="Tabular",VLOOKUP($BW$3&amp;"-"&amp;"1",'Compr. Q. - Online Banking'!$C:$K,9,FALSE()),VLOOKUP($BW$3&amp;"-"&amp;"1",'Compr. Q. - Online Banking'!$C:$K,8,FALSE())),IF($D9="Tabular",VLOOKUP($BW$3&amp;"-"&amp;"1",'Compr. Q. - HCN'!$C:$K,9,FALSE()),VLOOKUP($BW$3&amp;"-"&amp;"1",'Compr. Q. - HCN'!$C:$K,8,FALSE())))</f>
        <v>1</v>
      </c>
      <c r="CG9" s="24">
        <f t="shared" si="29"/>
        <v>1</v>
      </c>
      <c r="CH9" s="24">
        <f t="shared" si="30"/>
        <v>1</v>
      </c>
      <c r="CI9" s="24">
        <f t="shared" si="31"/>
        <v>1</v>
      </c>
      <c r="CK9"/>
      <c r="CL9"/>
      <c r="CM9"/>
      <c r="CN9"/>
      <c r="CO9"/>
      <c r="CP9"/>
      <c r="CQ9"/>
      <c r="CR9"/>
    </row>
    <row r="10" spans="1:96" s="10" customFormat="1" ht="85" x14ac:dyDescent="0.2">
      <c r="A10" s="24" t="str">
        <f t="shared" si="0"/>
        <v>3117350-P1</v>
      </c>
      <c r="B10" s="38">
        <v>3117350</v>
      </c>
      <c r="C10" s="24" t="s">
        <v>688</v>
      </c>
      <c r="D10" s="39" t="s">
        <v>568</v>
      </c>
      <c r="E10" s="39" t="s">
        <v>381</v>
      </c>
      <c r="F10" s="38" t="s">
        <v>402</v>
      </c>
      <c r="G10" s="38" t="str">
        <f t="shared" si="1"/>
        <v>OB</v>
      </c>
      <c r="H10" s="24"/>
      <c r="I10" s="28"/>
      <c r="J10" s="25" t="str">
        <f>VLOOKUP($A10,'dataset combined'!$A:$BJ,$I$2+3*J$2,FALSE)</f>
        <v>Cyber criminal; Hacker</v>
      </c>
      <c r="K10" s="24" t="s">
        <v>722</v>
      </c>
      <c r="L10" s="25">
        <f>IF(ISNUMBER(SEARCH(IF($G10="OB",IF($D10="Tabular",VLOOKUP($J$3&amp;"-"&amp;L$2,'Compr. Q. - Online Banking'!$C:$I,7,FALSE()),VLOOKUP($J$3&amp;"-"&amp;L$2,'Compr. Q. - Online Banking'!$C:$I,5,FALSE())),IF($D10="Tabular",VLOOKUP($J$3&amp;"-"&amp;L$2,'Compr. Q. - HCN'!$C:$I,7,FALSE()),VLOOKUP($J$3&amp;"-"&amp;L$2,'Compr. Q. - HCN'!$C:$I,5,FALSE()))),$J10)),1,0)</f>
        <v>0</v>
      </c>
      <c r="M10" s="25">
        <f>IF(ISNUMBER(SEARCH(IF($G10="OB",IF($D10="Tabular",VLOOKUP($J$3&amp;"-"&amp;M$2,'Compr. Q. - Online Banking'!$C:$I,7,FALSE()),VLOOKUP($J$3&amp;"-"&amp;M$2,'Compr. Q. - Online Banking'!$C:$I,5,FALSE())),IF($D10="Tabular",VLOOKUP($J$3&amp;"-"&amp;M$2,'Compr. Q. - HCN'!$C:$I,7,FALSE()),VLOOKUP($J$3&amp;"-"&amp;M$2,'Compr. Q. - HCN'!$C:$I,5,FALSE()))),$J10)),1,0)</f>
        <v>0</v>
      </c>
      <c r="N10" s="25">
        <f>IF(ISNUMBER(SEARCH(IF($G10="OB",IF($D10="Tabular",VLOOKUP($J$3&amp;"-"&amp;N$2,'Compr. Q. - Online Banking'!$C:$I,7,FALSE()),VLOOKUP($J$3&amp;"-"&amp;N$2,'Compr. Q. - Online Banking'!$C:$I,5,FALSE())),IF($D10="Tabular",VLOOKUP($J$3&amp;"-"&amp;N$2,'Compr. Q. - HCN'!$C:$I,7,FALSE()),VLOOKUP($J$3&amp;"-"&amp;N$2,'Compr. Q. - HCN'!$C:$I,5,FALSE()))),$J10)),1,0)</f>
        <v>0</v>
      </c>
      <c r="O10" s="25">
        <f>IF(ISNUMBER(SEARCH(IF($G10="OB",IF($D10="Tabular",VLOOKUP($J$3&amp;"-"&amp;O$2,'Compr. Q. - Online Banking'!$C:$I,7,FALSE()),VLOOKUP($J$3&amp;"-"&amp;O$2,'Compr. Q. - Online Banking'!$C:$I,5,FALSE())),IF($D10="Tabular",VLOOKUP($J$3&amp;"-"&amp;O$2,'Compr. Q. - HCN'!$C:$I,7,FALSE()),VLOOKUP($J$3&amp;"-"&amp;O$2,'Compr. Q. - HCN'!$C:$I,5,FALSE()))),$J10)),1,0)</f>
        <v>0</v>
      </c>
      <c r="P10" s="25">
        <f>IF(ISNUMBER(SEARCH(IF($G10="OB",IF($D10="Tabular",VLOOKUP($J$3&amp;"-"&amp;P$2,'Compr. Q. - Online Banking'!$C:$I,7,FALSE()),VLOOKUP($J$3&amp;"-"&amp;P$2,'Compr. Q. - Online Banking'!$C:$I,5,FALSE())),IF($D10="Tabular",VLOOKUP($J$3&amp;"-"&amp;P$2,'Compr. Q. - HCN'!$C:$I,7,FALSE()),VLOOKUP($J$3&amp;"-"&amp;P$2,'Compr. Q. - HCN'!$C:$I,5,FALSE()))),$J10)),1,0)</f>
        <v>0</v>
      </c>
      <c r="Q10" s="24">
        <f t="shared" si="2"/>
        <v>0</v>
      </c>
      <c r="R10" s="24">
        <f t="shared" si="3"/>
        <v>2</v>
      </c>
      <c r="S10" s="24">
        <f>IF($G10="OB",IF($D10="Tabular",VLOOKUP($J$3&amp;"-"&amp;"1",'Compr. Q. - Online Banking'!$C:$K,9,FALSE()),VLOOKUP($J$3&amp;"-"&amp;"1",'Compr. Q. - Online Banking'!$C:$K,8,FALSE())),IF($D10="Tabular",VLOOKUP($J$3&amp;"-"&amp;"1",'Compr. Q. - HCN'!$C:$K,9,FALSE()),VLOOKUP($J$3&amp;"-"&amp;"1",'Compr. Q. - HCN'!$C:$K,8,FALSE())))</f>
        <v>2</v>
      </c>
      <c r="T10" s="24">
        <f t="shared" si="4"/>
        <v>0</v>
      </c>
      <c r="U10" s="24">
        <f t="shared" si="5"/>
        <v>0</v>
      </c>
      <c r="V10" s="24">
        <f t="shared" si="6"/>
        <v>0</v>
      </c>
      <c r="W10" s="25" t="str">
        <f>VLOOKUP($A10,'dataset combined'!$A:$BJ,$I$2+3*W$2,FALSE)</f>
        <v>Integrity of account data</v>
      </c>
      <c r="X10" s="24" t="s">
        <v>731</v>
      </c>
      <c r="Y10" s="25">
        <f>IF(ISNUMBER(SEARCH(IF($G10="OB",IF($D10="Tabular",VLOOKUP($W$3&amp;"-"&amp;Y$2,'Compr. Q. - Online Banking'!$C:$I,7,FALSE()),VLOOKUP($W$3&amp;"-"&amp;Y$2,'Compr. Q. - Online Banking'!$C:$I,5,FALSE())),IF($D10="Tabular",VLOOKUP($W$3&amp;"-"&amp;Y$2,'Compr. Q. - HCN'!$C:$I,7,FALSE()),VLOOKUP($W$3&amp;"-"&amp;Y$2,'Compr. Q. - HCN'!$C:$I,5,FALSE()))),$W10)),1,0)</f>
        <v>1</v>
      </c>
      <c r="Z10" s="25">
        <f>IF(ISNUMBER(SEARCH(IF($G10="OB",IF($D10="Tabular",VLOOKUP($W$3&amp;"-"&amp;Z$2,'Compr. Q. - Online Banking'!$C:$I,7,FALSE()),VLOOKUP($W$3&amp;"-"&amp;Z$2,'Compr. Q. - Online Banking'!$C:$I,5,FALSE())),IF($D10="Tabular",VLOOKUP($W$3&amp;"-"&amp;Z$2,'Compr. Q. - HCN'!$C:$I,7,FALSE()),VLOOKUP($W$3&amp;"-"&amp;Z$2,'Compr. Q. - HCN'!$C:$I,5,FALSE()))),$W10)),1,0)</f>
        <v>0</v>
      </c>
      <c r="AA10" s="25">
        <f>IF(ISNUMBER(SEARCH(IF($G10="OB",IF($D10="Tabular",VLOOKUP($W$3&amp;"-"&amp;AA$2,'Compr. Q. - Online Banking'!$C:$I,7,FALSE()),VLOOKUP($W$3&amp;"-"&amp;AA$2,'Compr. Q. - Online Banking'!$C:$I,5,FALSE())),IF($D10="Tabular",VLOOKUP($W$3&amp;"-"&amp;AA$2,'Compr. Q. - HCN'!$C:$I,7,FALSE()),VLOOKUP($W$3&amp;"-"&amp;AA$2,'Compr. Q. - HCN'!$C:$I,5,FALSE()))),$W10)),1,0)</f>
        <v>0</v>
      </c>
      <c r="AB10" s="25">
        <f>IF(ISNUMBER(SEARCH(IF($G10="OB",IF($D10="Tabular",VLOOKUP($W$3&amp;"-"&amp;AB$2,'Compr. Q. - Online Banking'!$C:$I,7,FALSE()),VLOOKUP($W$3&amp;"-"&amp;AB$2,'Compr. Q. - Online Banking'!$C:$I,5,FALSE())),IF($D10="Tabular",VLOOKUP($W$3&amp;"-"&amp;AB$2,'Compr. Q. - HCN'!$C:$I,7,FALSE()),VLOOKUP($W$3&amp;"-"&amp;AB$2,'Compr. Q. - HCN'!$C:$I,5,FALSE()))),$W10)),1,0)</f>
        <v>0</v>
      </c>
      <c r="AC10" s="25">
        <f>IF(ISNUMBER(SEARCH(IF($G10="OB",IF($D10="Tabular",VLOOKUP($W$3&amp;"-"&amp;AC$2,'Compr. Q. - Online Banking'!$C:$I,7,FALSE()),VLOOKUP($W$3&amp;"-"&amp;AC$2,'Compr. Q. - Online Banking'!$C:$I,5,FALSE())),IF($D10="Tabular",VLOOKUP($W$3&amp;"-"&amp;AC$2,'Compr. Q. - HCN'!$C:$I,7,FALSE()),VLOOKUP($W$3&amp;"-"&amp;AC$2,'Compr. Q. - HCN'!$C:$I,5,FALSE()))),$W10)),1,0)</f>
        <v>0</v>
      </c>
      <c r="AD10" s="24">
        <f t="shared" si="7"/>
        <v>1</v>
      </c>
      <c r="AE10" s="24">
        <f t="shared" si="8"/>
        <v>1</v>
      </c>
      <c r="AF10" s="24">
        <f>IF($G10="OB",IF($D10="Tabular",VLOOKUP($W$3&amp;"-"&amp;"1",'Compr. Q. - Online Banking'!$C:$K,9,FALSE()),VLOOKUP($W$3&amp;"-"&amp;"1",'Compr. Q. - Online Banking'!$C:$K,8,FALSE())),IF($D10="Tabular",VLOOKUP($W$3&amp;"-"&amp;"1",'Compr. Q. - HCN'!$C:$K,9,FALSE()),VLOOKUP($W$3&amp;"-"&amp;"1",'Compr. Q. - HCN'!$C:$K,8,FALSE())))</f>
        <v>2</v>
      </c>
      <c r="AG10" s="24">
        <f t="shared" si="9"/>
        <v>1</v>
      </c>
      <c r="AH10" s="24">
        <f t="shared" si="10"/>
        <v>0.5</v>
      </c>
      <c r="AI10" s="24">
        <f t="shared" si="11"/>
        <v>0.66666666666666663</v>
      </c>
      <c r="AJ10" s="25" t="str">
        <f>VLOOKUP($A10,'dataset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10" s="24"/>
      <c r="AL10" s="25">
        <f>IF(ISNUMBER(SEARCH(IF($G10="OB",IF($D10="Tabular",VLOOKUP($AJ$3&amp;"-"&amp;AL$2,'Compr. Q. - Online Banking'!$C:$I,7,FALSE()),VLOOKUP($AJ$3&amp;"-"&amp;AL$2,'Compr. Q. - Online Banking'!$C:$I,5,FALSE())),IF($D10="Tabular",VLOOKUP($AJ$3&amp;"-"&amp;AL$2,'Compr. Q. - HCN'!$C:$I,7,FALSE()),VLOOKUP($AJ$3&amp;"-"&amp;AL$2,'Compr. Q. - HCN'!$C:$I,5,FALSE()))),$AJ10)),1,0)</f>
        <v>1</v>
      </c>
      <c r="AM10" s="25">
        <f>IF(ISNUMBER(SEARCH(IF($G10="OB",IF($D10="Tabular",VLOOKUP($AJ$3&amp;"-"&amp;AM$2,'Compr. Q. - Online Banking'!$C:$I,7,FALSE()),VLOOKUP($AJ$3&amp;"-"&amp;AM$2,'Compr. Q. - Online Banking'!$C:$I,5,FALSE())),IF($D10="Tabular",VLOOKUP($AJ$3&amp;"-"&amp;AM$2,'Compr. Q. - HCN'!$C:$I,7,FALSE()),VLOOKUP($AJ$3&amp;"-"&amp;AM$2,'Compr. Q. - HCN'!$C:$I,5,FALSE()))),$AJ10)),1,0)</f>
        <v>1</v>
      </c>
      <c r="AN10" s="25">
        <f>IF(ISNUMBER(SEARCH(IF($G10="OB",IF($D10="Tabular",VLOOKUP($AJ$3&amp;"-"&amp;AN$2,'Compr. Q. - Online Banking'!$C:$I,7,FALSE()),VLOOKUP($AJ$3&amp;"-"&amp;AN$2,'Compr. Q. - Online Banking'!$C:$I,5,FALSE())),IF($D10="Tabular",VLOOKUP($AJ$3&amp;"-"&amp;AN$2,'Compr. Q. - HCN'!$C:$I,7,FALSE()),VLOOKUP($AJ$3&amp;"-"&amp;AN$2,'Compr. Q. - HCN'!$C:$I,5,FALSE()))),$AJ10)),1,0)</f>
        <v>1</v>
      </c>
      <c r="AO10" s="25">
        <f>IF(ISNUMBER(SEARCH(IF($G10="OB",IF($D10="Tabular",VLOOKUP($AJ$3&amp;"-"&amp;AO$2,'Compr. Q. - Online Banking'!$C:$I,7,FALSE()),VLOOKUP($AJ$3&amp;"-"&amp;AO$2,'Compr. Q. - Online Banking'!$C:$I,5,FALSE())),IF($D10="Tabular",VLOOKUP($AJ$3&amp;"-"&amp;AO$2,'Compr. Q. - HCN'!$C:$I,7,FALSE()),VLOOKUP($AJ$3&amp;"-"&amp;AO$2,'Compr. Q. - HCN'!$C:$I,5,FALSE()))),$AJ10)),1,0)</f>
        <v>0</v>
      </c>
      <c r="AP10" s="25">
        <f>IF(ISNUMBER(SEARCH(IF($G10="OB",IF($D10="Tabular",VLOOKUP($AJ$3&amp;"-"&amp;AP$2,'Compr. Q. - Online Banking'!$C:$I,7,FALSE()),VLOOKUP($AJ$3&amp;"-"&amp;AP$2,'Compr. Q. - Online Banking'!$C:$I,5,FALSE())),IF($D10="Tabular",VLOOKUP($AJ$3&amp;"-"&amp;AP$2,'Compr. Q. - HCN'!$C:$I,7,FALSE()),VLOOKUP($AJ$3&amp;"-"&amp;AP$2,'Compr. Q. - HCN'!$C:$I,5,FALSE()))),$AJ10)),1,0)</f>
        <v>0</v>
      </c>
      <c r="AQ10" s="24">
        <f t="shared" si="12"/>
        <v>3</v>
      </c>
      <c r="AR10" s="24">
        <f t="shared" si="13"/>
        <v>3</v>
      </c>
      <c r="AS10" s="24">
        <f>IF($G10="OB",IF($D10="Tabular",VLOOKUP($AJ$3&amp;"-"&amp;"1",'Compr. Q. - Online Banking'!$C:$K,9,FALSE()),VLOOKUP($AJ$3&amp;"-"&amp;"1",'Compr. Q. - Online Banking'!$C:$K,8,FALSE())),IF($D10="Tabular",VLOOKUP($AJ$3&amp;"-"&amp;"1",'Compr. Q. - HCN'!$C:$K,9,FALSE()),VLOOKUP($AJ$3&amp;"-"&amp;"1",'Compr. Q. - HCN'!$C:$K,8,FALSE())))</f>
        <v>3</v>
      </c>
      <c r="AT10" s="24">
        <f t="shared" si="14"/>
        <v>1</v>
      </c>
      <c r="AU10" s="24">
        <f t="shared" si="15"/>
        <v>1</v>
      </c>
      <c r="AV10" s="24">
        <f t="shared" si="16"/>
        <v>1</v>
      </c>
      <c r="AW10" s="25" t="str">
        <f>VLOOKUP($A10,'dataset combined'!$A:$BJ,$I$2+3*AW$2,FALSE)</f>
        <v>Cyber criminal; Hacker</v>
      </c>
      <c r="AX10" s="24"/>
      <c r="AY10" s="25">
        <f>IF(ISNUMBER(SEARCH(IF($G10="OB",IF($D10="Tabular",VLOOKUP($AW$3&amp;"-"&amp;AY$2,'Compr. Q. - Online Banking'!$C:$I,7,FALSE()),VLOOKUP($AW$3&amp;"-"&amp;AY$2,'Compr. Q. - Online Banking'!$C:$I,5,FALSE())),IF($D10="Tabular",VLOOKUP($AW$3&amp;"-"&amp;AY$2,'Compr. Q. - HCN'!$C:$I,7,FALSE()),VLOOKUP($AW$3&amp;"-"&amp;AY$2,'Compr. Q. - HCN'!$C:$I,5,FALSE()))),$AW10)),1,0)</f>
        <v>1</v>
      </c>
      <c r="AZ10" s="25">
        <f>IF(ISNUMBER(SEARCH(IF($G10="OB",IF($D10="Tabular",VLOOKUP($AW$3&amp;"-"&amp;AZ$2,'Compr. Q. - Online Banking'!$C:$I,7,FALSE()),VLOOKUP($AW$3&amp;"-"&amp;AZ$2,'Compr. Q. - Online Banking'!$C:$I,5,FALSE())),IF($D10="Tabular",VLOOKUP($AW$3&amp;"-"&amp;AZ$2,'Compr. Q. - HCN'!$C:$I,7,FALSE()),VLOOKUP($AW$3&amp;"-"&amp;AZ$2,'Compr. Q. - HCN'!$C:$I,5,FALSE()))),$AW10)),1,0)</f>
        <v>1</v>
      </c>
      <c r="BA10" s="25">
        <f>IF(ISNUMBER(SEARCH(IF($G10="OB",IF($D10="Tabular",VLOOKUP($AW$3&amp;"-"&amp;BA$2,'Compr. Q. - Online Banking'!$C:$I,7,FALSE()),VLOOKUP($AW$3&amp;"-"&amp;BA$2,'Compr. Q. - Online Banking'!$C:$I,5,FALSE())),IF($D10="Tabular",VLOOKUP($AW$3&amp;"-"&amp;BA$2,'Compr. Q. - HCN'!$C:$I,7,FALSE()),VLOOKUP($AW$3&amp;"-"&amp;BA$2,'Compr. Q. - HCN'!$C:$I,5,FALSE()))),$AW10)),1,0)</f>
        <v>0</v>
      </c>
      <c r="BB10" s="25">
        <f>IF(ISNUMBER(SEARCH(IF($G10="OB",IF($D10="Tabular",VLOOKUP($AW$3&amp;"-"&amp;BB$2,'Compr. Q. - Online Banking'!$C:$I,7,FALSE()),VLOOKUP($AW$3&amp;"-"&amp;BB$2,'Compr. Q. - Online Banking'!$C:$I,5,FALSE())),IF($D10="Tabular",VLOOKUP($AW$3&amp;"-"&amp;BB$2,'Compr. Q. - HCN'!$C:$I,7,FALSE()),VLOOKUP($AW$3&amp;"-"&amp;BB$2,'Compr. Q. - HCN'!$C:$I,5,FALSE()))),$AW10)),1,0)</f>
        <v>0</v>
      </c>
      <c r="BC10" s="25">
        <f>IF(ISNUMBER(SEARCH(IF($G10="OB",IF($D10="Tabular",VLOOKUP($AW$3&amp;"-"&amp;BC$2,'Compr. Q. - Online Banking'!$C:$I,7,FALSE()),VLOOKUP($AW$3&amp;"-"&amp;BC$2,'Compr. Q. - Online Banking'!$C:$I,5,FALSE())),IF($D10="Tabular",VLOOKUP($AW$3&amp;"-"&amp;BC$2,'Compr. Q. - HCN'!$C:$I,7,FALSE()),VLOOKUP($AW$3&amp;"-"&amp;BC$2,'Compr. Q. - HCN'!$C:$I,5,FALSE()))),$AW10)),1,0)</f>
        <v>0</v>
      </c>
      <c r="BD10" s="24">
        <f t="shared" si="17"/>
        <v>2</v>
      </c>
      <c r="BE10" s="24">
        <f t="shared" si="18"/>
        <v>2</v>
      </c>
      <c r="BF10" s="24">
        <f>IF($G10="OB",IF($D10="Tabular",VLOOKUP($AW$3&amp;"-"&amp;"1",'Compr. Q. - Online Banking'!$C:$K,9,FALSE()),VLOOKUP($AW$3&amp;"-"&amp;"1",'Compr. Q. - Online Banking'!$C:$K,8,FALSE())),IF($D10="Tabular",VLOOKUP($AW$3&amp;"-"&amp;"1",'Compr. Q. - HCN'!$C:$K,9,FALSE()),VLOOKUP($AW$3&amp;"-"&amp;"1",'Compr. Q. - HCN'!$C:$K,8,FALSE())))</f>
        <v>2</v>
      </c>
      <c r="BG10" s="24">
        <f t="shared" si="19"/>
        <v>1</v>
      </c>
      <c r="BH10" s="24">
        <f t="shared" si="20"/>
        <v>1</v>
      </c>
      <c r="BI10" s="24">
        <f t="shared" si="21"/>
        <v>1</v>
      </c>
      <c r="BJ10" s="25" t="str">
        <f>VLOOKUP($A10,'dataset combined'!$A:$BJ,$I$2+3*BJ$2,FALSE)</f>
        <v>Online banking service goes down</v>
      </c>
      <c r="BK10" s="24" t="s">
        <v>728</v>
      </c>
      <c r="BL10" s="25">
        <f>IF(ISNUMBER(SEARCH(IF($G10="OB",IF($D10="Tabular",VLOOKUP($BJ$3&amp;"-"&amp;BL$2,'Compr. Q. - Online Banking'!$C:$I,7,FALSE()),VLOOKUP($BJ$3&amp;"-"&amp;BL$2,'Compr. Q. - Online Banking'!$C:$I,5,FALSE())),IF($D10="Tabular",VLOOKUP($BJ$3&amp;"-"&amp;BL$2,'Compr. Q. - HCN'!$C:$I,7,FALSE()),VLOOKUP($BJ$3&amp;"-"&amp;BL$2,'Compr. Q. - HCN'!$C:$I,5,FALSE()))),$BJ10)),1,0)</f>
        <v>0</v>
      </c>
      <c r="BM10" s="25">
        <f>IF(ISNUMBER(SEARCH(IF($G10="OB",IF($D10="Tabular",VLOOKUP($BJ$3&amp;"-"&amp;BM$2,'Compr. Q. - Online Banking'!$C:$I,7,FALSE()),VLOOKUP($BJ$3&amp;"-"&amp;BM$2,'Compr. Q. - Online Banking'!$C:$I,5,FALSE())),IF($D10="Tabular",VLOOKUP($BJ$3&amp;"-"&amp;BM$2,'Compr. Q. - HCN'!$C:$I,7,FALSE()),VLOOKUP($BJ$3&amp;"-"&amp;BM$2,'Compr. Q. - HCN'!$C:$I,5,FALSE()))),$BJ10)),1,0)</f>
        <v>0</v>
      </c>
      <c r="BN10" s="25">
        <f>IF(ISNUMBER(SEARCH(IF($G10="OB",IF($D10="Tabular",VLOOKUP($BJ$3&amp;"-"&amp;BN$2,'Compr. Q. - Online Banking'!$C:$I,7,FALSE()),VLOOKUP($BJ$3&amp;"-"&amp;BN$2,'Compr. Q. - Online Banking'!$C:$I,5,FALSE())),IF($D10="Tabular",VLOOKUP($BJ$3&amp;"-"&amp;BN$2,'Compr. Q. - HCN'!$C:$I,7,FALSE()),VLOOKUP($BJ$3&amp;"-"&amp;BN$2,'Compr. Q. - HCN'!$C:$I,5,FALSE()))),$BJ10)),1,0)</f>
        <v>0</v>
      </c>
      <c r="BO10" s="25">
        <f>IF(ISNUMBER(SEARCH(IF($G10="OB",IF($D10="Tabular",VLOOKUP($BJ$3&amp;"-"&amp;BO$2,'Compr. Q. - Online Banking'!$C:$I,7,FALSE()),VLOOKUP($BJ$3&amp;"-"&amp;BO$2,'Compr. Q. - Online Banking'!$C:$I,5,FALSE())),IF($D10="Tabular",VLOOKUP($BJ$3&amp;"-"&amp;BO$2,'Compr. Q. - HCN'!$C:$I,7,FALSE()),VLOOKUP($BJ$3&amp;"-"&amp;BO$2,'Compr. Q. - HCN'!$C:$I,5,FALSE()))),$BJ10)),1,0)</f>
        <v>0</v>
      </c>
      <c r="BP10" s="25">
        <f>IF(ISNUMBER(SEARCH(IF($G10="OB",IF($D10="Tabular",VLOOKUP($BJ$3&amp;"-"&amp;BP$2,'Compr. Q. - Online Banking'!$C:$I,7,FALSE()),VLOOKUP($BJ$3&amp;"-"&amp;BP$2,'Compr. Q. - Online Banking'!$C:$I,5,FALSE())),IF($D10="Tabular",VLOOKUP($BJ$3&amp;"-"&amp;BP$2,'Compr. Q. - HCN'!$C:$I,7,FALSE()),VLOOKUP($BJ$3&amp;"-"&amp;BP$2,'Compr. Q. - HCN'!$C:$I,5,FALSE()))),$BJ10)),1,0)</f>
        <v>0</v>
      </c>
      <c r="BQ10" s="24">
        <f t="shared" si="22"/>
        <v>0</v>
      </c>
      <c r="BR10" s="24">
        <f t="shared" si="23"/>
        <v>1</v>
      </c>
      <c r="BS10" s="24">
        <f>IF($G10="OB",IF($D10="Tabular",VLOOKUP($BJ$3&amp;"-"&amp;"1",'Compr. Q. - Online Banking'!$C:$K,9,FALSE()),VLOOKUP($BJ$3&amp;"-"&amp;"1",'Compr. Q. - Online Banking'!$C:$K,8,FALSE())),IF($D10="Tabular",VLOOKUP($BJ$3&amp;"-"&amp;"1",'Compr. Q. - HCN'!$C:$K,9,FALSE()),VLOOKUP($BJ$3&amp;"-"&amp;"1",'Compr. Q. - HCN'!$C:$K,8,FALSE())))</f>
        <v>1</v>
      </c>
      <c r="BT10" s="24">
        <f t="shared" si="24"/>
        <v>0</v>
      </c>
      <c r="BU10" s="24">
        <f t="shared" si="25"/>
        <v>0</v>
      </c>
      <c r="BV10" s="24">
        <f t="shared" si="26"/>
        <v>0</v>
      </c>
      <c r="BW10" s="25" t="str">
        <f>VLOOKUP($A10,'dataset combined'!$A:$BJ,$I$2+3*BW$2,FALSE)</f>
        <v>Unauthorized transaction via Poste App</v>
      </c>
      <c r="BX10" s="24" t="s">
        <v>728</v>
      </c>
      <c r="BY10" s="25">
        <f>IF(ISNUMBER(SEARCH(IF($G10="OB",IF($D10="Tabular",VLOOKUP($BW$3&amp;"-"&amp;BY$2,'Compr. Q. - Online Banking'!$C:$I,7,FALSE()),VLOOKUP($BW$3&amp;"-"&amp;BY$2,'Compr. Q. - Online Banking'!$C:$I,5,FALSE())),IF($D10="Tabular",VLOOKUP($BW$3&amp;"-"&amp;BY$2,'Compr. Q. - HCN'!$C:$I,7,FALSE()),VLOOKUP($BW$3&amp;"-"&amp;BY$2,'Compr. Q. - HCN'!$C:$I,5,FALSE()))),$BW10)),1,0)</f>
        <v>0</v>
      </c>
      <c r="BZ10" s="25">
        <f>IF(ISNUMBER(SEARCH(IF($G10="OB",IF($D10="Tabular",VLOOKUP($BW$3&amp;"-"&amp;BZ$2,'Compr. Q. - Online Banking'!$C:$I,7,FALSE()),VLOOKUP($BW$3&amp;"-"&amp;BZ$2,'Compr. Q. - Online Banking'!$C:$I,5,FALSE())),IF($D10="Tabular",VLOOKUP($BW$3&amp;"-"&amp;BZ$2,'Compr. Q. - HCN'!$C:$I,7,FALSE()),VLOOKUP($BW$3&amp;"-"&amp;BZ$2,'Compr. Q. - HCN'!$C:$I,5,FALSE()))),$BW10)),1,0)</f>
        <v>0</v>
      </c>
      <c r="CA10" s="25">
        <f>IF(ISNUMBER(SEARCH(IF($G10="OB",IF($D10="Tabular",VLOOKUP($BW$3&amp;"-"&amp;CA$2,'Compr. Q. - Online Banking'!$C:$I,7,FALSE()),VLOOKUP($BW$3&amp;"-"&amp;CA$2,'Compr. Q. - Online Banking'!$C:$I,5,FALSE())),IF($D10="Tabular",VLOOKUP($BW$3&amp;"-"&amp;CA$2,'Compr. Q. - HCN'!$C:$I,7,FALSE()),VLOOKUP($BW$3&amp;"-"&amp;CA$2,'Compr. Q. - HCN'!$C:$I,5,FALSE()))),$BW10)),1,0)</f>
        <v>0</v>
      </c>
      <c r="CB10" s="25">
        <f>IF(ISNUMBER(SEARCH(IF($G10="OB",IF($D10="Tabular",VLOOKUP($BW$3&amp;"-"&amp;CB$2,'Compr. Q. - Online Banking'!$C:$I,7,FALSE()),VLOOKUP($BW$3&amp;"-"&amp;CB$2,'Compr. Q. - Online Banking'!$C:$I,5,FALSE())),IF($D10="Tabular",VLOOKUP($BW$3&amp;"-"&amp;CB$2,'Compr. Q. - HCN'!$C:$I,7,FALSE()),VLOOKUP($BW$3&amp;"-"&amp;CB$2,'Compr. Q. - HCN'!$C:$I,5,FALSE()))),$BW10)),1,0)</f>
        <v>0</v>
      </c>
      <c r="CC10" s="25">
        <f>IF(ISNUMBER(SEARCH(IF($G10="OB",IF($D10="Tabular",VLOOKUP($BW$3&amp;"-"&amp;CC$2,'Compr. Q. - Online Banking'!$C:$I,7,FALSE()),VLOOKUP($BW$3&amp;"-"&amp;CC$2,'Compr. Q. - Online Banking'!$C:$I,5,FALSE())),IF($D10="Tabular",VLOOKUP($BW$3&amp;"-"&amp;CC$2,'Compr. Q. - HCN'!$C:$I,7,FALSE()),VLOOKUP($BW$3&amp;"-"&amp;CC$2,'Compr. Q. - HCN'!$C:$I,5,FALSE()))),$BW10)),1,0)</f>
        <v>0</v>
      </c>
      <c r="CD10" s="24">
        <f t="shared" si="27"/>
        <v>0</v>
      </c>
      <c r="CE10" s="24">
        <f t="shared" si="28"/>
        <v>1</v>
      </c>
      <c r="CF10" s="24">
        <f>IF($G10="OB",IF($D10="Tabular",VLOOKUP($BW$3&amp;"-"&amp;"1",'Compr. Q. - Online Banking'!$C:$K,9,FALSE()),VLOOKUP($BW$3&amp;"-"&amp;"1",'Compr. Q. - Online Banking'!$C:$K,8,FALSE())),IF($D10="Tabular",VLOOKUP($BW$3&amp;"-"&amp;"1",'Compr. Q. - HCN'!$C:$K,9,FALSE()),VLOOKUP($BW$3&amp;"-"&amp;"1",'Compr. Q. - HCN'!$C:$K,8,FALSE())))</f>
        <v>1</v>
      </c>
      <c r="CG10" s="24">
        <f t="shared" si="29"/>
        <v>0</v>
      </c>
      <c r="CH10" s="24">
        <f t="shared" si="30"/>
        <v>0</v>
      </c>
      <c r="CI10" s="24">
        <f t="shared" si="31"/>
        <v>0</v>
      </c>
      <c r="CK10"/>
      <c r="CL10"/>
      <c r="CM10"/>
      <c r="CN10"/>
      <c r="CO10"/>
      <c r="CP10"/>
      <c r="CQ10"/>
      <c r="CR10"/>
    </row>
    <row r="11" spans="1:96" s="10" customFormat="1" ht="68" x14ac:dyDescent="0.2">
      <c r="A11" s="25" t="str">
        <f t="shared" si="0"/>
        <v>3117350-P2</v>
      </c>
      <c r="B11" s="25">
        <v>3117350</v>
      </c>
      <c r="C11" s="25" t="s">
        <v>688</v>
      </c>
      <c r="D11" s="25" t="s">
        <v>568</v>
      </c>
      <c r="E11" s="25" t="s">
        <v>381</v>
      </c>
      <c r="F11" s="25" t="s">
        <v>433</v>
      </c>
      <c r="G11" s="25" t="str">
        <f t="shared" si="1"/>
        <v>HCN</v>
      </c>
      <c r="H11" s="25"/>
      <c r="I11" s="25"/>
      <c r="J11" s="25" t="str">
        <f>VLOOKUP($A11,'dataset combined'!$A:$BJ,$I$2+3*J$2,FALSE)</f>
        <v>Insufficient malware detection; Insufficient security policy; Lack of security awareness</v>
      </c>
      <c r="K11" s="25"/>
      <c r="L11" s="25">
        <f>IF(ISNUMBER(SEARCH(IF($G11="OB",IF($D11="Tabular",VLOOKUP($J$3&amp;"-"&amp;L$2,'Compr. Q. - Online Banking'!$C:$I,7,FALSE()),VLOOKUP($J$3&amp;"-"&amp;L$2,'Compr. Q. - Online Banking'!$C:$I,5,FALSE())),IF($D11="Tabular",VLOOKUP($J$3&amp;"-"&amp;L$2,'Compr. Q. - HCN'!$C:$I,7,FALSE()),VLOOKUP($J$3&amp;"-"&amp;L$2,'Compr. Q. - HCN'!$C:$I,5,FALSE()))),$J11)),1,0)</f>
        <v>1</v>
      </c>
      <c r="M11" s="25">
        <f>IF(ISNUMBER(SEARCH(IF($G11="OB",IF($D11="Tabular",VLOOKUP($J$3&amp;"-"&amp;M$2,'Compr. Q. - Online Banking'!$C:$I,7,FALSE()),VLOOKUP($J$3&amp;"-"&amp;M$2,'Compr. Q. - Online Banking'!$C:$I,5,FALSE())),IF($D11="Tabular",VLOOKUP($J$3&amp;"-"&amp;M$2,'Compr. Q. - HCN'!$C:$I,7,FALSE()),VLOOKUP($J$3&amp;"-"&amp;M$2,'Compr. Q. - HCN'!$C:$I,5,FALSE()))),$J11)),1,0)</f>
        <v>1</v>
      </c>
      <c r="N11" s="25">
        <f>IF(ISNUMBER(SEARCH(IF($G11="OB",IF($D11="Tabular",VLOOKUP($J$3&amp;"-"&amp;N$2,'Compr. Q. - Online Banking'!$C:$I,7,FALSE()),VLOOKUP($J$3&amp;"-"&amp;N$2,'Compr. Q. - Online Banking'!$C:$I,5,FALSE())),IF($D11="Tabular",VLOOKUP($J$3&amp;"-"&amp;N$2,'Compr. Q. - HCN'!$C:$I,7,FALSE()),VLOOKUP($J$3&amp;"-"&amp;N$2,'Compr. Q. - HCN'!$C:$I,5,FALSE()))),$J11)),1,0)</f>
        <v>1</v>
      </c>
      <c r="O11" s="25">
        <f>IF(ISNUMBER(SEARCH(IF($G11="OB",IF($D11="Tabular",VLOOKUP($J$3&amp;"-"&amp;O$2,'Compr. Q. - Online Banking'!$C:$I,7,FALSE()),VLOOKUP($J$3&amp;"-"&amp;O$2,'Compr. Q. - Online Banking'!$C:$I,5,FALSE())),IF($D11="Tabular",VLOOKUP($J$3&amp;"-"&amp;O$2,'Compr. Q. - HCN'!$C:$I,7,FALSE()),VLOOKUP($J$3&amp;"-"&amp;O$2,'Compr. Q. - HCN'!$C:$I,5,FALSE()))),$J11)),1,0)</f>
        <v>0</v>
      </c>
      <c r="P11" s="25">
        <f>IF(ISNUMBER(SEARCH(IF($G11="OB",IF($D11="Tabular",VLOOKUP($J$3&amp;"-"&amp;P$2,'Compr. Q. - Online Banking'!$C:$I,7,FALSE()),VLOOKUP($J$3&amp;"-"&amp;P$2,'Compr. Q. - Online Banking'!$C:$I,5,FALSE())),IF($D11="Tabular",VLOOKUP($J$3&amp;"-"&amp;P$2,'Compr. Q. - HCN'!$C:$I,7,FALSE()),VLOOKUP($J$3&amp;"-"&amp;P$2,'Compr. Q. - HCN'!$C:$I,5,FALSE()))),$J11)),1,0)</f>
        <v>0</v>
      </c>
      <c r="Q11" s="25">
        <f t="shared" si="2"/>
        <v>3</v>
      </c>
      <c r="R11" s="25">
        <f t="shared" si="3"/>
        <v>3</v>
      </c>
      <c r="S11" s="25">
        <f>IF($G11="OB",IF($D11="Tabular",VLOOKUP($J$3&amp;"-"&amp;"1",'Compr. Q. - Online Banking'!$C:$K,9,FALSE()),VLOOKUP($J$3&amp;"-"&amp;"1",'Compr. Q. - Online Banking'!$C:$K,8,FALSE())),IF($D11="Tabular",VLOOKUP($J$3&amp;"-"&amp;"1",'Compr. Q. - HCN'!$C:$K,9,FALSE()),VLOOKUP($J$3&amp;"-"&amp;"1",'Compr. Q. - HCN'!$C:$K,8,FALSE())))</f>
        <v>3</v>
      </c>
      <c r="T11" s="25">
        <f t="shared" si="4"/>
        <v>1</v>
      </c>
      <c r="U11" s="25">
        <f t="shared" si="5"/>
        <v>1</v>
      </c>
      <c r="V11" s="25">
        <f t="shared" si="6"/>
        <v>1</v>
      </c>
      <c r="W11" s="25" t="str">
        <f>VLOOKUP($A11,'dataset combined'!$A:$BJ,$I$2+3*W$2,FALSE)</f>
        <v>Data confidentiality; Privacy</v>
      </c>
      <c r="X11" s="25"/>
      <c r="Y11" s="25">
        <f>IF(ISNUMBER(SEARCH(IF($G11="OB",IF($D11="Tabular",VLOOKUP($W$3&amp;"-"&amp;Y$2,'Compr. Q. - Online Banking'!$C:$I,7,FALSE()),VLOOKUP($W$3&amp;"-"&amp;Y$2,'Compr. Q. - Online Banking'!$C:$I,5,FALSE())),IF($D11="Tabular",VLOOKUP($W$3&amp;"-"&amp;Y$2,'Compr. Q. - HCN'!$C:$I,7,FALSE()),VLOOKUP($W$3&amp;"-"&amp;Y$2,'Compr. Q. - HCN'!$C:$I,5,FALSE()))),$W11)),1,0)</f>
        <v>1</v>
      </c>
      <c r="Z11" s="25">
        <f>IF(ISNUMBER(SEARCH(IF($G11="OB",IF($D11="Tabular",VLOOKUP($W$3&amp;"-"&amp;Z$2,'Compr. Q. - Online Banking'!$C:$I,7,FALSE()),VLOOKUP($W$3&amp;"-"&amp;Z$2,'Compr. Q. - Online Banking'!$C:$I,5,FALSE())),IF($D11="Tabular",VLOOKUP($W$3&amp;"-"&amp;Z$2,'Compr. Q. - HCN'!$C:$I,7,FALSE()),VLOOKUP($W$3&amp;"-"&amp;Z$2,'Compr. Q. - HCN'!$C:$I,5,FALSE()))),$W11)),1,0)</f>
        <v>1</v>
      </c>
      <c r="AA11" s="25">
        <f>IF(ISNUMBER(SEARCH(IF($G11="OB",IF($D11="Tabular",VLOOKUP($W$3&amp;"-"&amp;AA$2,'Compr. Q. - Online Banking'!$C:$I,7,FALSE()),VLOOKUP($W$3&amp;"-"&amp;AA$2,'Compr. Q. - Online Banking'!$C:$I,5,FALSE())),IF($D11="Tabular",VLOOKUP($W$3&amp;"-"&amp;AA$2,'Compr. Q. - HCN'!$C:$I,7,FALSE()),VLOOKUP($W$3&amp;"-"&amp;AA$2,'Compr. Q. - HCN'!$C:$I,5,FALSE()))),$W11)),1,0)</f>
        <v>0</v>
      </c>
      <c r="AB11" s="25">
        <f>IF(ISNUMBER(SEARCH(IF($G11="OB",IF($D11="Tabular",VLOOKUP($W$3&amp;"-"&amp;AB$2,'Compr. Q. - Online Banking'!$C:$I,7,FALSE()),VLOOKUP($W$3&amp;"-"&amp;AB$2,'Compr. Q. - Online Banking'!$C:$I,5,FALSE())),IF($D11="Tabular",VLOOKUP($W$3&amp;"-"&amp;AB$2,'Compr. Q. - HCN'!$C:$I,7,FALSE()),VLOOKUP($W$3&amp;"-"&amp;AB$2,'Compr. Q. - HCN'!$C:$I,5,FALSE()))),$W11)),1,0)</f>
        <v>0</v>
      </c>
      <c r="AC11" s="25">
        <f>IF(ISNUMBER(SEARCH(IF($G11="OB",IF($D11="Tabular",VLOOKUP($W$3&amp;"-"&amp;AC$2,'Compr. Q. - Online Banking'!$C:$I,7,FALSE()),VLOOKUP($W$3&amp;"-"&amp;AC$2,'Compr. Q. - Online Banking'!$C:$I,5,FALSE())),IF($D11="Tabular",VLOOKUP($W$3&amp;"-"&amp;AC$2,'Compr. Q. - HCN'!$C:$I,7,FALSE()),VLOOKUP($W$3&amp;"-"&amp;AC$2,'Compr. Q. - HCN'!$C:$I,5,FALSE()))),$W11)),1,0)</f>
        <v>0</v>
      </c>
      <c r="AD11" s="25">
        <f t="shared" si="7"/>
        <v>2</v>
      </c>
      <c r="AE11" s="25">
        <f t="shared" si="8"/>
        <v>2</v>
      </c>
      <c r="AF11" s="25">
        <f>IF($G11="OB",IF($D11="Tabular",VLOOKUP($W$3&amp;"-"&amp;"1",'Compr. Q. - Online Banking'!$C:$K,9,FALSE()),VLOOKUP($W$3&amp;"-"&amp;"1",'Compr. Q. - Online Banking'!$C:$K,8,FALSE())),IF($D11="Tabular",VLOOKUP($W$3&amp;"-"&amp;"1",'Compr. Q. - HCN'!$C:$K,9,FALSE()),VLOOKUP($W$3&amp;"-"&amp;"1",'Compr. Q. - HCN'!$C:$K,8,FALSE())))</f>
        <v>2</v>
      </c>
      <c r="AG11" s="25">
        <f t="shared" si="9"/>
        <v>1</v>
      </c>
      <c r="AH11" s="25">
        <f t="shared" si="10"/>
        <v>1</v>
      </c>
      <c r="AI11" s="25">
        <f t="shared" si="11"/>
        <v>1</v>
      </c>
      <c r="AJ11" s="25" t="str">
        <f>VLOOKUP($A11,'dataset combined'!$A:$BJ,$I$2+3*AJ$2,FALSE)</f>
        <v>Cyber criminal sends crafted phishing emails to HCN users and this leads to sniffing of user credentials.; Cyber criminal sends crafted phishing emails to HCN users and this leads to that HCN network infected by malware.</v>
      </c>
      <c r="AK11" s="25"/>
      <c r="AL11" s="25">
        <f>IF(ISNUMBER(SEARCH(IF($G11="OB",IF($D11="Tabular",VLOOKUP($AJ$3&amp;"-"&amp;AL$2,'Compr. Q. - Online Banking'!$C:$I,7,FALSE()),VLOOKUP($AJ$3&amp;"-"&amp;AL$2,'Compr. Q. - Online Banking'!$C:$I,5,FALSE())),IF($D11="Tabular",VLOOKUP($AJ$3&amp;"-"&amp;AL$2,'Compr. Q. - HCN'!$C:$I,7,FALSE()),VLOOKUP($AJ$3&amp;"-"&amp;AL$2,'Compr. Q. - HCN'!$C:$I,5,FALSE()))),$AJ11)),1,0)</f>
        <v>0</v>
      </c>
      <c r="AM11" s="25">
        <f>IF(ISNUMBER(SEARCH(IF($G11="OB",IF($D11="Tabular",VLOOKUP($AJ$3&amp;"-"&amp;AM$2,'Compr. Q. - Online Banking'!$C:$I,7,FALSE()),VLOOKUP($AJ$3&amp;"-"&amp;AM$2,'Compr. Q. - Online Banking'!$C:$I,5,FALSE())),IF($D11="Tabular",VLOOKUP($AJ$3&amp;"-"&amp;AM$2,'Compr. Q. - HCN'!$C:$I,7,FALSE()),VLOOKUP($AJ$3&amp;"-"&amp;AM$2,'Compr. Q. - HCN'!$C:$I,5,FALSE()))),$AJ11)),1,0)</f>
        <v>1</v>
      </c>
      <c r="AN11" s="25">
        <f>IF(ISNUMBER(SEARCH(IF($G11="OB",IF($D11="Tabular",VLOOKUP($AJ$3&amp;"-"&amp;AN$2,'Compr. Q. - Online Banking'!$C:$I,7,FALSE()),VLOOKUP($AJ$3&amp;"-"&amp;AN$2,'Compr. Q. - Online Banking'!$C:$I,5,FALSE())),IF($D11="Tabular",VLOOKUP($AJ$3&amp;"-"&amp;AN$2,'Compr. Q. - HCN'!$C:$I,7,FALSE()),VLOOKUP($AJ$3&amp;"-"&amp;AN$2,'Compr. Q. - HCN'!$C:$I,5,FALSE()))),$AJ11)),1,0)</f>
        <v>1</v>
      </c>
      <c r="AO11" s="25">
        <f>IF(ISNUMBER(SEARCH(IF($G11="OB",IF($D11="Tabular",VLOOKUP($AJ$3&amp;"-"&amp;AO$2,'Compr. Q. - Online Banking'!$C:$I,7,FALSE()),VLOOKUP($AJ$3&amp;"-"&amp;AO$2,'Compr. Q. - Online Banking'!$C:$I,5,FALSE())),IF($D11="Tabular",VLOOKUP($AJ$3&amp;"-"&amp;AO$2,'Compr. Q. - HCN'!$C:$I,7,FALSE()),VLOOKUP($AJ$3&amp;"-"&amp;AO$2,'Compr. Q. - HCN'!$C:$I,5,FALSE()))),$AJ11)),1,0)</f>
        <v>0</v>
      </c>
      <c r="AP11" s="25">
        <f>IF(ISNUMBER(SEARCH(IF($G11="OB",IF($D11="Tabular",VLOOKUP($AJ$3&amp;"-"&amp;AP$2,'Compr. Q. - Online Banking'!$C:$I,7,FALSE()),VLOOKUP($AJ$3&amp;"-"&amp;AP$2,'Compr. Q. - Online Banking'!$C:$I,5,FALSE())),IF($D11="Tabular",VLOOKUP($AJ$3&amp;"-"&amp;AP$2,'Compr. Q. - HCN'!$C:$I,7,FALSE()),VLOOKUP($AJ$3&amp;"-"&amp;AP$2,'Compr. Q. - HCN'!$C:$I,5,FALSE()))),$AJ11)),1,0)</f>
        <v>0</v>
      </c>
      <c r="AQ11" s="25">
        <f t="shared" si="12"/>
        <v>2</v>
      </c>
      <c r="AR11" s="25">
        <f t="shared" si="13"/>
        <v>2</v>
      </c>
      <c r="AS11" s="25">
        <f>IF($G11="OB",IF($D11="Tabular",VLOOKUP($AJ$3&amp;"-"&amp;"1",'Compr. Q. - Online Banking'!$C:$K,9,FALSE()),VLOOKUP($AJ$3&amp;"-"&amp;"1",'Compr. Q. - Online Banking'!$C:$K,8,FALSE())),IF($D11="Tabular",VLOOKUP($AJ$3&amp;"-"&amp;"1",'Compr. Q. - HCN'!$C:$K,9,FALSE()),VLOOKUP($AJ$3&amp;"-"&amp;"1",'Compr. Q. - HCN'!$C:$K,8,FALSE())))</f>
        <v>2</v>
      </c>
      <c r="AT11" s="25">
        <f t="shared" si="14"/>
        <v>1</v>
      </c>
      <c r="AU11" s="25">
        <f t="shared" si="15"/>
        <v>1</v>
      </c>
      <c r="AV11" s="25">
        <f t="shared" si="16"/>
        <v>1</v>
      </c>
      <c r="AW11" s="25" t="str">
        <f>VLOOKUP($A11,'dataset combined'!$A:$BJ,$I$2+3*AW$2,FALSE)</f>
        <v>Data reviewer; Hacker; HCN user</v>
      </c>
      <c r="AX11" s="25" t="s">
        <v>746</v>
      </c>
      <c r="AY11" s="25">
        <f>IF(ISNUMBER(SEARCH(IF($G11="OB",IF($D11="Tabular",VLOOKUP($AW$3&amp;"-"&amp;AY$2,'Compr. Q. - Online Banking'!$C:$I,7,FALSE()),VLOOKUP($AW$3&amp;"-"&amp;AY$2,'Compr. Q. - Online Banking'!$C:$I,5,FALSE())),IF($D11="Tabular",VLOOKUP($AW$3&amp;"-"&amp;AY$2,'Compr. Q. - HCN'!$C:$I,7,FALSE()),VLOOKUP($AW$3&amp;"-"&amp;AY$2,'Compr. Q. - HCN'!$C:$I,5,FALSE()))),$AW11)),1,0)</f>
        <v>1</v>
      </c>
      <c r="AZ11" s="25">
        <f>IF(ISNUMBER(SEARCH(IF($G11="OB",IF($D11="Tabular",VLOOKUP($AW$3&amp;"-"&amp;AZ$2,'Compr. Q. - Online Banking'!$C:$I,7,FALSE()),VLOOKUP($AW$3&amp;"-"&amp;AZ$2,'Compr. Q. - Online Banking'!$C:$I,5,FALSE())),IF($D11="Tabular",VLOOKUP($AW$3&amp;"-"&amp;AZ$2,'Compr. Q. - HCN'!$C:$I,7,FALSE()),VLOOKUP($AW$3&amp;"-"&amp;AZ$2,'Compr. Q. - HCN'!$C:$I,5,FALSE()))),$AW11)),1,0)</f>
        <v>0</v>
      </c>
      <c r="BA11" s="25">
        <f>IF(ISNUMBER(SEARCH(IF($G11="OB",IF($D11="Tabular",VLOOKUP($AW$3&amp;"-"&amp;BA$2,'Compr. Q. - Online Banking'!$C:$I,7,FALSE()),VLOOKUP($AW$3&amp;"-"&amp;BA$2,'Compr. Q. - Online Banking'!$C:$I,5,FALSE())),IF($D11="Tabular",VLOOKUP($AW$3&amp;"-"&amp;BA$2,'Compr. Q. - HCN'!$C:$I,7,FALSE()),VLOOKUP($AW$3&amp;"-"&amp;BA$2,'Compr. Q. - HCN'!$C:$I,5,FALSE()))),$AW11)),1,0)</f>
        <v>1</v>
      </c>
      <c r="BB11" s="25">
        <f>IF(ISNUMBER(SEARCH(IF($G11="OB",IF($D11="Tabular",VLOOKUP($AW$3&amp;"-"&amp;BB$2,'Compr. Q. - Online Banking'!$C:$I,7,FALSE()),VLOOKUP($AW$3&amp;"-"&amp;BB$2,'Compr. Q. - Online Banking'!$C:$I,5,FALSE())),IF($D11="Tabular",VLOOKUP($AW$3&amp;"-"&amp;BB$2,'Compr. Q. - HCN'!$C:$I,7,FALSE()),VLOOKUP($AW$3&amp;"-"&amp;BB$2,'Compr. Q. - HCN'!$C:$I,5,FALSE()))),$AW11)),1,0)</f>
        <v>1</v>
      </c>
      <c r="BC11" s="25">
        <f>IF(ISNUMBER(SEARCH(IF($G11="OB",IF($D11="Tabular",VLOOKUP($AW$3&amp;"-"&amp;BC$2,'Compr. Q. - Online Banking'!$C:$I,7,FALSE()),VLOOKUP($AW$3&amp;"-"&amp;BC$2,'Compr. Q. - Online Banking'!$C:$I,5,FALSE())),IF($D11="Tabular",VLOOKUP($AW$3&amp;"-"&amp;BC$2,'Compr. Q. - HCN'!$C:$I,7,FALSE()),VLOOKUP($AW$3&amp;"-"&amp;BC$2,'Compr. Q. - HCN'!$C:$I,5,FALSE()))),$AW11)),1,0)</f>
        <v>0</v>
      </c>
      <c r="BD11" s="25">
        <f t="shared" si="17"/>
        <v>3</v>
      </c>
      <c r="BE11" s="25">
        <f t="shared" si="18"/>
        <v>3</v>
      </c>
      <c r="BF11" s="25">
        <f>IF($G11="OB",IF($D11="Tabular",VLOOKUP($AW$3&amp;"-"&amp;"1",'Compr. Q. - Online Banking'!$C:$K,9,FALSE()),VLOOKUP($AW$3&amp;"-"&amp;"1",'Compr. Q. - Online Banking'!$C:$K,8,FALSE())),IF($D11="Tabular",VLOOKUP($AW$3&amp;"-"&amp;"1",'Compr. Q. - HCN'!$C:$K,9,FALSE()),VLOOKUP($AW$3&amp;"-"&amp;"1",'Compr. Q. - HCN'!$C:$K,8,FALSE())))</f>
        <v>5</v>
      </c>
      <c r="BG11" s="25">
        <f t="shared" si="19"/>
        <v>1</v>
      </c>
      <c r="BH11" s="25">
        <f t="shared" si="20"/>
        <v>0.6</v>
      </c>
      <c r="BI11" s="25">
        <f t="shared" si="21"/>
        <v>0.74999999999999989</v>
      </c>
      <c r="BJ11" s="25" t="str">
        <f>VLOOKUP($A11,'dataset combined'!$A:$BJ,$I$2+3*BJ$2,FALSE)</f>
        <v>Cyber criminal sends crafted phishing emails to HCN users and this leads to that HCN network infected by malware.; Error in the role assignment leads to elevation of privilege.</v>
      </c>
      <c r="BK11" s="25" t="s">
        <v>724</v>
      </c>
      <c r="BL11" s="25">
        <f>IF(ISNUMBER(SEARCH(IF($G11="OB",IF($D11="Tabular",VLOOKUP($BJ$3&amp;"-"&amp;BL$2,'Compr. Q. - Online Banking'!$C:$I,7,FALSE()),VLOOKUP($BJ$3&amp;"-"&amp;BL$2,'Compr. Q. - Online Banking'!$C:$I,5,FALSE())),IF($D11="Tabular",VLOOKUP($BJ$3&amp;"-"&amp;BL$2,'Compr. Q. - HCN'!$C:$I,7,FALSE()),VLOOKUP($BJ$3&amp;"-"&amp;BL$2,'Compr. Q. - HCN'!$C:$I,5,FALSE()))),$BJ11)),1,0)</f>
        <v>0</v>
      </c>
      <c r="BM11" s="25">
        <f>IF(ISNUMBER(SEARCH(IF($G11="OB",IF($D11="Tabular",VLOOKUP($BJ$3&amp;"-"&amp;BM$2,'Compr. Q. - Online Banking'!$C:$I,7,FALSE()),VLOOKUP($BJ$3&amp;"-"&amp;BM$2,'Compr. Q. - Online Banking'!$C:$I,5,FALSE())),IF($D11="Tabular",VLOOKUP($BJ$3&amp;"-"&amp;BM$2,'Compr. Q. - HCN'!$C:$I,7,FALSE()),VLOOKUP($BJ$3&amp;"-"&amp;BM$2,'Compr. Q. - HCN'!$C:$I,5,FALSE()))),$BJ11)),1,0)</f>
        <v>0</v>
      </c>
      <c r="BN11" s="25">
        <f>IF(ISNUMBER(SEARCH(IF($G11="OB",IF($D11="Tabular",VLOOKUP($BJ$3&amp;"-"&amp;BN$2,'Compr. Q. - Online Banking'!$C:$I,7,FALSE()),VLOOKUP($BJ$3&amp;"-"&amp;BN$2,'Compr. Q. - Online Banking'!$C:$I,5,FALSE())),IF($D11="Tabular",VLOOKUP($BJ$3&amp;"-"&amp;BN$2,'Compr. Q. - HCN'!$C:$I,7,FALSE()),VLOOKUP($BJ$3&amp;"-"&amp;BN$2,'Compr. Q. - HCN'!$C:$I,5,FALSE()))),$BJ11)),1,0)</f>
        <v>0</v>
      </c>
      <c r="BO11" s="25">
        <f>IF(ISNUMBER(SEARCH(IF($G11="OB",IF($D11="Tabular",VLOOKUP($BJ$3&amp;"-"&amp;BO$2,'Compr. Q. - Online Banking'!$C:$I,7,FALSE()),VLOOKUP($BJ$3&amp;"-"&amp;BO$2,'Compr. Q. - Online Banking'!$C:$I,5,FALSE())),IF($D11="Tabular",VLOOKUP($BJ$3&amp;"-"&amp;BO$2,'Compr. Q. - HCN'!$C:$I,7,FALSE()),VLOOKUP($BJ$3&amp;"-"&amp;BO$2,'Compr. Q. - HCN'!$C:$I,5,FALSE()))),$BJ11)),1,0)</f>
        <v>0</v>
      </c>
      <c r="BP11" s="25">
        <f>IF(ISNUMBER(SEARCH(IF($G11="OB",IF($D11="Tabular",VLOOKUP($BJ$3&amp;"-"&amp;BP$2,'Compr. Q. - Online Banking'!$C:$I,7,FALSE()),VLOOKUP($BJ$3&amp;"-"&amp;BP$2,'Compr. Q. - Online Banking'!$C:$I,5,FALSE())),IF($D11="Tabular",VLOOKUP($BJ$3&amp;"-"&amp;BP$2,'Compr. Q. - HCN'!$C:$I,7,FALSE()),VLOOKUP($BJ$3&amp;"-"&amp;BP$2,'Compr. Q. - HCN'!$C:$I,5,FALSE()))),$BJ11)),1,0)</f>
        <v>0</v>
      </c>
      <c r="BQ11" s="25">
        <f t="shared" si="22"/>
        <v>0</v>
      </c>
      <c r="BR11" s="25">
        <f t="shared" si="23"/>
        <v>2</v>
      </c>
      <c r="BS11" s="25">
        <f>IF($G11="OB",IF($D11="Tabular",VLOOKUP($BJ$3&amp;"-"&amp;"1",'Compr. Q. - Online Banking'!$C:$K,9,FALSE()),VLOOKUP($BJ$3&amp;"-"&amp;"1",'Compr. Q. - Online Banking'!$C:$K,8,FALSE())),IF($D11="Tabular",VLOOKUP($BJ$3&amp;"-"&amp;"1",'Compr. Q. - HCN'!$C:$K,9,FALSE()),VLOOKUP($BJ$3&amp;"-"&amp;"1",'Compr. Q. - HCN'!$C:$K,8,FALSE())))</f>
        <v>1</v>
      </c>
      <c r="BT11" s="25">
        <f t="shared" si="24"/>
        <v>0</v>
      </c>
      <c r="BU11" s="25">
        <f t="shared" si="25"/>
        <v>0</v>
      </c>
      <c r="BV11" s="25">
        <f t="shared" si="26"/>
        <v>0</v>
      </c>
      <c r="BW11" s="25" t="str">
        <f>VLOOKUP($A11,'dataset combined'!$A:$BJ,$I$2+3*BW$2,FALSE)</f>
        <v>Cyber criminal sends crafted phishing emails to HCN users and this leads to that HCN network infected by malware.</v>
      </c>
      <c r="BX11" s="25"/>
      <c r="BY11" s="25">
        <f>IF(ISNUMBER(SEARCH(IF($G11="OB",IF($D11="Tabular",VLOOKUP($BW$3&amp;"-"&amp;BY$2,'Compr. Q. - Online Banking'!$C:$I,7,FALSE()),VLOOKUP($BW$3&amp;"-"&amp;BY$2,'Compr. Q. - Online Banking'!$C:$I,5,FALSE())),IF($D11="Tabular",VLOOKUP($BW$3&amp;"-"&amp;BY$2,'Compr. Q. - HCN'!$C:$I,7,FALSE()),VLOOKUP($BW$3&amp;"-"&amp;BY$2,'Compr. Q. - HCN'!$C:$I,5,FALSE()))),$BW11)),1,0)</f>
        <v>0</v>
      </c>
      <c r="BZ11" s="25">
        <f>IF(ISNUMBER(SEARCH(IF($G11="OB",IF($D11="Tabular",VLOOKUP($BW$3&amp;"-"&amp;BZ$2,'Compr. Q. - Online Banking'!$C:$I,7,FALSE()),VLOOKUP($BW$3&amp;"-"&amp;BZ$2,'Compr. Q. - Online Banking'!$C:$I,5,FALSE())),IF($D11="Tabular",VLOOKUP($BW$3&amp;"-"&amp;BZ$2,'Compr. Q. - HCN'!$C:$I,7,FALSE()),VLOOKUP($BW$3&amp;"-"&amp;BZ$2,'Compr. Q. - HCN'!$C:$I,5,FALSE()))),$BW11)),1,0)</f>
        <v>0</v>
      </c>
      <c r="CA11" s="25">
        <f>IF(ISNUMBER(SEARCH(IF($G11="OB",IF($D11="Tabular",VLOOKUP($BW$3&amp;"-"&amp;CA$2,'Compr. Q. - Online Banking'!$C:$I,7,FALSE()),VLOOKUP($BW$3&amp;"-"&amp;CA$2,'Compr. Q. - Online Banking'!$C:$I,5,FALSE())),IF($D11="Tabular",VLOOKUP($BW$3&amp;"-"&amp;CA$2,'Compr. Q. - HCN'!$C:$I,7,FALSE()),VLOOKUP($BW$3&amp;"-"&amp;CA$2,'Compr. Q. - HCN'!$C:$I,5,FALSE()))),$BW11)),1,0)</f>
        <v>0</v>
      </c>
      <c r="CB11" s="25">
        <f>IF(ISNUMBER(SEARCH(IF($G11="OB",IF($D11="Tabular",VLOOKUP($BW$3&amp;"-"&amp;CB$2,'Compr. Q. - Online Banking'!$C:$I,7,FALSE()),VLOOKUP($BW$3&amp;"-"&amp;CB$2,'Compr. Q. - Online Banking'!$C:$I,5,FALSE())),IF($D11="Tabular",VLOOKUP($BW$3&amp;"-"&amp;CB$2,'Compr. Q. - HCN'!$C:$I,7,FALSE()),VLOOKUP($BW$3&amp;"-"&amp;CB$2,'Compr. Q. - HCN'!$C:$I,5,FALSE()))),$BW11)),1,0)</f>
        <v>0</v>
      </c>
      <c r="CC11" s="25">
        <f>IF(ISNUMBER(SEARCH(IF($G11="OB",IF($D11="Tabular",VLOOKUP($BW$3&amp;"-"&amp;CC$2,'Compr. Q. - Online Banking'!$C:$I,7,FALSE()),VLOOKUP($BW$3&amp;"-"&amp;CC$2,'Compr. Q. - Online Banking'!$C:$I,5,FALSE())),IF($D11="Tabular",VLOOKUP($BW$3&amp;"-"&amp;CC$2,'Compr. Q. - HCN'!$C:$I,7,FALSE()),VLOOKUP($BW$3&amp;"-"&amp;CC$2,'Compr. Q. - HCN'!$C:$I,5,FALSE()))),$BW11)),1,0)</f>
        <v>0</v>
      </c>
      <c r="CD11" s="25">
        <f t="shared" si="27"/>
        <v>0</v>
      </c>
      <c r="CE11" s="25">
        <f t="shared" si="28"/>
        <v>1</v>
      </c>
      <c r="CF11" s="25">
        <f>IF($G11="OB",IF($D11="Tabular",VLOOKUP($BW$3&amp;"-"&amp;"1",'Compr. Q. - Online Banking'!$C:$K,9,FALSE()),VLOOKUP($BW$3&amp;"-"&amp;"1",'Compr. Q. - Online Banking'!$C:$K,8,FALSE())),IF($D11="Tabular",VLOOKUP($BW$3&amp;"-"&amp;"1",'Compr. Q. - HCN'!$C:$K,9,FALSE()),VLOOKUP($BW$3&amp;"-"&amp;"1",'Compr. Q. - HCN'!$C:$K,8,FALSE())))</f>
        <v>1</v>
      </c>
      <c r="CG11" s="25">
        <f t="shared" si="29"/>
        <v>0</v>
      </c>
      <c r="CH11" s="25">
        <f t="shared" si="30"/>
        <v>0</v>
      </c>
      <c r="CI11" s="25">
        <f t="shared" si="31"/>
        <v>0</v>
      </c>
      <c r="CK11"/>
      <c r="CL11"/>
      <c r="CM11"/>
      <c r="CN11"/>
      <c r="CO11"/>
      <c r="CP11"/>
      <c r="CQ11"/>
      <c r="CR11"/>
    </row>
    <row r="12" spans="1:96" s="10" customFormat="1" ht="221" x14ac:dyDescent="0.2">
      <c r="A12" s="24" t="str">
        <f t="shared" si="0"/>
        <v>3117351-P1</v>
      </c>
      <c r="B12" s="38">
        <v>3117351</v>
      </c>
      <c r="C12" s="24" t="s">
        <v>688</v>
      </c>
      <c r="D12" s="39" t="s">
        <v>568</v>
      </c>
      <c r="E12" s="39" t="s">
        <v>381</v>
      </c>
      <c r="F12" s="38" t="s">
        <v>402</v>
      </c>
      <c r="G12" s="38" t="str">
        <f t="shared" si="1"/>
        <v>OB</v>
      </c>
      <c r="H12" s="24"/>
      <c r="I12" s="28"/>
      <c r="J12" s="25" t="str">
        <f>VLOOKUP($A12,'dataset combined'!$A:$BJ,$I$2+3*J$2,FALSE)</f>
        <v>Fake banking app offered on application store and this leads to sniffing customer credentials; Fake banking app offered on application store leads to alteration of transaction data; Smartphone infected by malware and this leads to alteration of transaction data</v>
      </c>
      <c r="K12" s="24" t="s">
        <v>724</v>
      </c>
      <c r="L12" s="25">
        <f>IF(ISNUMBER(SEARCH(IF($G12="OB",IF($D12="Tabular",VLOOKUP($J$3&amp;"-"&amp;L$2,'Compr. Q. - Online Banking'!$C:$I,7,FALSE()),VLOOKUP($J$3&amp;"-"&amp;L$2,'Compr. Q. - Online Banking'!$C:$I,5,FALSE())),IF($D12="Tabular",VLOOKUP($J$3&amp;"-"&amp;L$2,'Compr. Q. - HCN'!$C:$I,7,FALSE()),VLOOKUP($J$3&amp;"-"&amp;L$2,'Compr. Q. - HCN'!$C:$I,5,FALSE()))),$J12)),1,0)</f>
        <v>0</v>
      </c>
      <c r="M12" s="25">
        <f>IF(ISNUMBER(SEARCH(IF($G12="OB",IF($D12="Tabular",VLOOKUP($J$3&amp;"-"&amp;M$2,'Compr. Q. - Online Banking'!$C:$I,7,FALSE()),VLOOKUP($J$3&amp;"-"&amp;M$2,'Compr. Q. - Online Banking'!$C:$I,5,FALSE())),IF($D12="Tabular",VLOOKUP($J$3&amp;"-"&amp;M$2,'Compr. Q. - HCN'!$C:$I,7,FALSE()),VLOOKUP($J$3&amp;"-"&amp;M$2,'Compr. Q. - HCN'!$C:$I,5,FALSE()))),$J12)),1,0)</f>
        <v>0</v>
      </c>
      <c r="N12" s="25">
        <f>IF(ISNUMBER(SEARCH(IF($G12="OB",IF($D12="Tabular",VLOOKUP($J$3&amp;"-"&amp;N$2,'Compr. Q. - Online Banking'!$C:$I,7,FALSE()),VLOOKUP($J$3&amp;"-"&amp;N$2,'Compr. Q. - Online Banking'!$C:$I,5,FALSE())),IF($D12="Tabular",VLOOKUP($J$3&amp;"-"&amp;N$2,'Compr. Q. - HCN'!$C:$I,7,FALSE()),VLOOKUP($J$3&amp;"-"&amp;N$2,'Compr. Q. - HCN'!$C:$I,5,FALSE()))),$J12)),1,0)</f>
        <v>0</v>
      </c>
      <c r="O12" s="25">
        <f>IF(ISNUMBER(SEARCH(IF($G12="OB",IF($D12="Tabular",VLOOKUP($J$3&amp;"-"&amp;O$2,'Compr. Q. - Online Banking'!$C:$I,7,FALSE()),VLOOKUP($J$3&amp;"-"&amp;O$2,'Compr. Q. - Online Banking'!$C:$I,5,FALSE())),IF($D12="Tabular",VLOOKUP($J$3&amp;"-"&amp;O$2,'Compr. Q. - HCN'!$C:$I,7,FALSE()),VLOOKUP($J$3&amp;"-"&amp;O$2,'Compr. Q. - HCN'!$C:$I,5,FALSE()))),$J12)),1,0)</f>
        <v>0</v>
      </c>
      <c r="P12" s="25">
        <f>IF(ISNUMBER(SEARCH(IF($G12="OB",IF($D12="Tabular",VLOOKUP($J$3&amp;"-"&amp;P$2,'Compr. Q. - Online Banking'!$C:$I,7,FALSE()),VLOOKUP($J$3&amp;"-"&amp;P$2,'Compr. Q. - Online Banking'!$C:$I,5,FALSE())),IF($D12="Tabular",VLOOKUP($J$3&amp;"-"&amp;P$2,'Compr. Q. - HCN'!$C:$I,7,FALSE()),VLOOKUP($J$3&amp;"-"&amp;P$2,'Compr. Q. - HCN'!$C:$I,5,FALSE()))),$J12)),1,0)</f>
        <v>0</v>
      </c>
      <c r="Q12" s="24">
        <f t="shared" si="2"/>
        <v>0</v>
      </c>
      <c r="R12" s="24">
        <f t="shared" si="3"/>
        <v>3</v>
      </c>
      <c r="S12" s="24">
        <f>IF($G12="OB",IF($D12="Tabular",VLOOKUP($J$3&amp;"-"&amp;"1",'Compr. Q. - Online Banking'!$C:$K,9,FALSE()),VLOOKUP($J$3&amp;"-"&amp;"1",'Compr. Q. - Online Banking'!$C:$K,8,FALSE())),IF($D12="Tabular",VLOOKUP($J$3&amp;"-"&amp;"1",'Compr. Q. - HCN'!$C:$K,9,FALSE()),VLOOKUP($J$3&amp;"-"&amp;"1",'Compr. Q. - HCN'!$C:$K,8,FALSE())))</f>
        <v>2</v>
      </c>
      <c r="T12" s="24">
        <f t="shared" si="4"/>
        <v>0</v>
      </c>
      <c r="U12" s="24">
        <f t="shared" si="5"/>
        <v>0</v>
      </c>
      <c r="V12" s="24">
        <f t="shared" si="6"/>
        <v>0</v>
      </c>
      <c r="W12" s="25" t="str">
        <f>VLOOKUP($A12,'dataset combined'!$A:$BJ,$I$2+3*W$2,FALSE)</f>
        <v>Integrity of account data</v>
      </c>
      <c r="X12" s="24" t="s">
        <v>731</v>
      </c>
      <c r="Y12" s="25">
        <f>IF(ISNUMBER(SEARCH(IF($G12="OB",IF($D12="Tabular",VLOOKUP($W$3&amp;"-"&amp;Y$2,'Compr. Q. - Online Banking'!$C:$I,7,FALSE()),VLOOKUP($W$3&amp;"-"&amp;Y$2,'Compr. Q. - Online Banking'!$C:$I,5,FALSE())),IF($D12="Tabular",VLOOKUP($W$3&amp;"-"&amp;Y$2,'Compr. Q. - HCN'!$C:$I,7,FALSE()),VLOOKUP($W$3&amp;"-"&amp;Y$2,'Compr. Q. - HCN'!$C:$I,5,FALSE()))),$W12)),1,0)</f>
        <v>1</v>
      </c>
      <c r="Z12" s="25">
        <f>IF(ISNUMBER(SEARCH(IF($G12="OB",IF($D12="Tabular",VLOOKUP($W$3&amp;"-"&amp;Z$2,'Compr. Q. - Online Banking'!$C:$I,7,FALSE()),VLOOKUP($W$3&amp;"-"&amp;Z$2,'Compr. Q. - Online Banking'!$C:$I,5,FALSE())),IF($D12="Tabular",VLOOKUP($W$3&amp;"-"&amp;Z$2,'Compr. Q. - HCN'!$C:$I,7,FALSE()),VLOOKUP($W$3&amp;"-"&amp;Z$2,'Compr. Q. - HCN'!$C:$I,5,FALSE()))),$W12)),1,0)</f>
        <v>0</v>
      </c>
      <c r="AA12" s="25">
        <f>IF(ISNUMBER(SEARCH(IF($G12="OB",IF($D12="Tabular",VLOOKUP($W$3&amp;"-"&amp;AA$2,'Compr. Q. - Online Banking'!$C:$I,7,FALSE()),VLOOKUP($W$3&amp;"-"&amp;AA$2,'Compr. Q. - Online Banking'!$C:$I,5,FALSE())),IF($D12="Tabular",VLOOKUP($W$3&amp;"-"&amp;AA$2,'Compr. Q. - HCN'!$C:$I,7,FALSE()),VLOOKUP($W$3&amp;"-"&amp;AA$2,'Compr. Q. - HCN'!$C:$I,5,FALSE()))),$W12)),1,0)</f>
        <v>0</v>
      </c>
      <c r="AB12" s="25">
        <f>IF(ISNUMBER(SEARCH(IF($G12="OB",IF($D12="Tabular",VLOOKUP($W$3&amp;"-"&amp;AB$2,'Compr. Q. - Online Banking'!$C:$I,7,FALSE()),VLOOKUP($W$3&amp;"-"&amp;AB$2,'Compr. Q. - Online Banking'!$C:$I,5,FALSE())),IF($D12="Tabular",VLOOKUP($W$3&amp;"-"&amp;AB$2,'Compr. Q. - HCN'!$C:$I,7,FALSE()),VLOOKUP($W$3&amp;"-"&amp;AB$2,'Compr. Q. - HCN'!$C:$I,5,FALSE()))),$W12)),1,0)</f>
        <v>0</v>
      </c>
      <c r="AC12" s="25">
        <f>IF(ISNUMBER(SEARCH(IF($G12="OB",IF($D12="Tabular",VLOOKUP($W$3&amp;"-"&amp;AC$2,'Compr. Q. - Online Banking'!$C:$I,7,FALSE()),VLOOKUP($W$3&amp;"-"&amp;AC$2,'Compr. Q. - Online Banking'!$C:$I,5,FALSE())),IF($D12="Tabular",VLOOKUP($W$3&amp;"-"&amp;AC$2,'Compr. Q. - HCN'!$C:$I,7,FALSE()),VLOOKUP($W$3&amp;"-"&amp;AC$2,'Compr. Q. - HCN'!$C:$I,5,FALSE()))),$W12)),1,0)</f>
        <v>0</v>
      </c>
      <c r="AD12" s="24">
        <f t="shared" si="7"/>
        <v>1</v>
      </c>
      <c r="AE12" s="24">
        <f t="shared" si="8"/>
        <v>1</v>
      </c>
      <c r="AF12" s="24">
        <f>IF($G12="OB",IF($D12="Tabular",VLOOKUP($W$3&amp;"-"&amp;"1",'Compr. Q. - Online Banking'!$C:$K,9,FALSE()),VLOOKUP($W$3&amp;"-"&amp;"1",'Compr. Q. - Online Banking'!$C:$K,8,FALSE())),IF($D12="Tabular",VLOOKUP($W$3&amp;"-"&amp;"1",'Compr. Q. - HCN'!$C:$K,9,FALSE()),VLOOKUP($W$3&amp;"-"&amp;"1",'Compr. Q. - HCN'!$C:$K,8,FALSE())))</f>
        <v>2</v>
      </c>
      <c r="AG12" s="24">
        <f t="shared" si="9"/>
        <v>1</v>
      </c>
      <c r="AH12" s="24">
        <f t="shared" si="10"/>
        <v>0.5</v>
      </c>
      <c r="AI12" s="24">
        <f t="shared" si="11"/>
        <v>0.66666666666666663</v>
      </c>
      <c r="AJ12" s="25" t="str">
        <f>VLOOKUP($A12,'dataset combined'!$A:$BJ,$I$2+3*AJ$2,FALSE)</f>
        <v>Fake banking app offered on application store and this leads to sniffing customer credentials; Keylogger installed on computer and this leads to sniffing customer credentials. Which leads to unauthorized access to customer account via web application.; Spear-phishing attack on customers leads to sniffing customer credentials</v>
      </c>
      <c r="AK12" s="24" t="s">
        <v>743</v>
      </c>
      <c r="AL12" s="25">
        <f>IF(ISNUMBER(SEARCH(IF($G12="OB",IF($D12="Tabular",VLOOKUP($AJ$3&amp;"-"&amp;AL$2,'Compr. Q. - Online Banking'!$C:$I,7,FALSE()),VLOOKUP($AJ$3&amp;"-"&amp;AL$2,'Compr. Q. - Online Banking'!$C:$I,5,FALSE())),IF($D12="Tabular",VLOOKUP($AJ$3&amp;"-"&amp;AL$2,'Compr. Q. - HCN'!$C:$I,7,FALSE()),VLOOKUP($AJ$3&amp;"-"&amp;AL$2,'Compr. Q. - HCN'!$C:$I,5,FALSE()))),$AJ12)),1,0)</f>
        <v>0</v>
      </c>
      <c r="AM12" s="25">
        <f>IF(ISNUMBER(SEARCH(IF($G12="OB",IF($D12="Tabular",VLOOKUP($AJ$3&amp;"-"&amp;AM$2,'Compr. Q. - Online Banking'!$C:$I,7,FALSE()),VLOOKUP($AJ$3&amp;"-"&amp;AM$2,'Compr. Q. - Online Banking'!$C:$I,5,FALSE())),IF($D12="Tabular",VLOOKUP($AJ$3&amp;"-"&amp;AM$2,'Compr. Q. - HCN'!$C:$I,7,FALSE()),VLOOKUP($AJ$3&amp;"-"&amp;AM$2,'Compr. Q. - HCN'!$C:$I,5,FALSE()))),$AJ12)),1,0)</f>
        <v>1</v>
      </c>
      <c r="AN12" s="25">
        <f>IF(ISNUMBER(SEARCH(IF($G12="OB",IF($D12="Tabular",VLOOKUP($AJ$3&amp;"-"&amp;AN$2,'Compr. Q. - Online Banking'!$C:$I,7,FALSE()),VLOOKUP($AJ$3&amp;"-"&amp;AN$2,'Compr. Q. - Online Banking'!$C:$I,5,FALSE())),IF($D12="Tabular",VLOOKUP($AJ$3&amp;"-"&amp;AN$2,'Compr. Q. - HCN'!$C:$I,7,FALSE()),VLOOKUP($AJ$3&amp;"-"&amp;AN$2,'Compr. Q. - HCN'!$C:$I,5,FALSE()))),$AJ12)),1,0)</f>
        <v>1</v>
      </c>
      <c r="AO12" s="25">
        <f>IF(ISNUMBER(SEARCH(IF($G12="OB",IF($D12="Tabular",VLOOKUP($AJ$3&amp;"-"&amp;AO$2,'Compr. Q. - Online Banking'!$C:$I,7,FALSE()),VLOOKUP($AJ$3&amp;"-"&amp;AO$2,'Compr. Q. - Online Banking'!$C:$I,5,FALSE())),IF($D12="Tabular",VLOOKUP($AJ$3&amp;"-"&amp;AO$2,'Compr. Q. - HCN'!$C:$I,7,FALSE()),VLOOKUP($AJ$3&amp;"-"&amp;AO$2,'Compr. Q. - HCN'!$C:$I,5,FALSE()))),$AJ12)),1,0)</f>
        <v>0</v>
      </c>
      <c r="AP12" s="25">
        <f>IF(ISNUMBER(SEARCH(IF($G12="OB",IF($D12="Tabular",VLOOKUP($AJ$3&amp;"-"&amp;AP$2,'Compr. Q. - Online Banking'!$C:$I,7,FALSE()),VLOOKUP($AJ$3&amp;"-"&amp;AP$2,'Compr. Q. - Online Banking'!$C:$I,5,FALSE())),IF($D12="Tabular",VLOOKUP($AJ$3&amp;"-"&amp;AP$2,'Compr. Q. - HCN'!$C:$I,7,FALSE()),VLOOKUP($AJ$3&amp;"-"&amp;AP$2,'Compr. Q. - HCN'!$C:$I,5,FALSE()))),$AJ12)),1,0)</f>
        <v>0</v>
      </c>
      <c r="AQ12" s="24">
        <f t="shared" si="12"/>
        <v>2</v>
      </c>
      <c r="AR12" s="24">
        <f t="shared" si="13"/>
        <v>3</v>
      </c>
      <c r="AS12" s="24">
        <f>IF($G12="OB",IF($D12="Tabular",VLOOKUP($AJ$3&amp;"-"&amp;"1",'Compr. Q. - Online Banking'!$C:$K,9,FALSE()),VLOOKUP($AJ$3&amp;"-"&amp;"1",'Compr. Q. - Online Banking'!$C:$K,8,FALSE())),IF($D12="Tabular",VLOOKUP($AJ$3&amp;"-"&amp;"1",'Compr. Q. - HCN'!$C:$K,9,FALSE()),VLOOKUP($AJ$3&amp;"-"&amp;"1",'Compr. Q. - HCN'!$C:$K,8,FALSE())))</f>
        <v>3</v>
      </c>
      <c r="AT12" s="24">
        <f t="shared" si="14"/>
        <v>0.66666666666666663</v>
      </c>
      <c r="AU12" s="24">
        <f t="shared" si="15"/>
        <v>0.66666666666666663</v>
      </c>
      <c r="AV12" s="24">
        <f t="shared" si="16"/>
        <v>0.66666666666666663</v>
      </c>
      <c r="AW12" s="25" t="str">
        <f>VLOOKUP($A12,'dataset combined'!$A:$BJ,$I$2+3*AW$2,FALSE)</f>
        <v>Customer's browser infected by Trojan and this leads to alteration of transaction data; 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v>
      </c>
      <c r="AX12" s="24" t="s">
        <v>724</v>
      </c>
      <c r="AY12" s="25">
        <f>IF(ISNUMBER(SEARCH(IF($G12="OB",IF($D12="Tabular",VLOOKUP($AW$3&amp;"-"&amp;AY$2,'Compr. Q. - Online Banking'!$C:$I,7,FALSE()),VLOOKUP($AW$3&amp;"-"&amp;AY$2,'Compr. Q. - Online Banking'!$C:$I,5,FALSE())),IF($D12="Tabular",VLOOKUP($AW$3&amp;"-"&amp;AY$2,'Compr. Q. - HCN'!$C:$I,7,FALSE()),VLOOKUP($AW$3&amp;"-"&amp;AY$2,'Compr. Q. - HCN'!$C:$I,5,FALSE()))),$AW12)),1,0)</f>
        <v>0</v>
      </c>
      <c r="AZ12" s="25">
        <f>IF(ISNUMBER(SEARCH(IF($G12="OB",IF($D12="Tabular",VLOOKUP($AW$3&amp;"-"&amp;AZ$2,'Compr. Q. - Online Banking'!$C:$I,7,FALSE()),VLOOKUP($AW$3&amp;"-"&amp;AZ$2,'Compr. Q. - Online Banking'!$C:$I,5,FALSE())),IF($D12="Tabular",VLOOKUP($AW$3&amp;"-"&amp;AZ$2,'Compr. Q. - HCN'!$C:$I,7,FALSE()),VLOOKUP($AW$3&amp;"-"&amp;AZ$2,'Compr. Q. - HCN'!$C:$I,5,FALSE()))),$AW12)),1,0)</f>
        <v>0</v>
      </c>
      <c r="BA12" s="25">
        <f>IF(ISNUMBER(SEARCH(IF($G12="OB",IF($D12="Tabular",VLOOKUP($AW$3&amp;"-"&amp;BA$2,'Compr. Q. - Online Banking'!$C:$I,7,FALSE()),VLOOKUP($AW$3&amp;"-"&amp;BA$2,'Compr. Q. - Online Banking'!$C:$I,5,FALSE())),IF($D12="Tabular",VLOOKUP($AW$3&amp;"-"&amp;BA$2,'Compr. Q. - HCN'!$C:$I,7,FALSE()),VLOOKUP($AW$3&amp;"-"&amp;BA$2,'Compr. Q. - HCN'!$C:$I,5,FALSE()))),$AW12)),1,0)</f>
        <v>0</v>
      </c>
      <c r="BB12" s="25">
        <f>IF(ISNUMBER(SEARCH(IF($G12="OB",IF($D12="Tabular",VLOOKUP($AW$3&amp;"-"&amp;BB$2,'Compr. Q. - Online Banking'!$C:$I,7,FALSE()),VLOOKUP($AW$3&amp;"-"&amp;BB$2,'Compr. Q. - Online Banking'!$C:$I,5,FALSE())),IF($D12="Tabular",VLOOKUP($AW$3&amp;"-"&amp;BB$2,'Compr. Q. - HCN'!$C:$I,7,FALSE()),VLOOKUP($AW$3&amp;"-"&amp;BB$2,'Compr. Q. - HCN'!$C:$I,5,FALSE()))),$AW12)),1,0)</f>
        <v>0</v>
      </c>
      <c r="BC12" s="25">
        <f>IF(ISNUMBER(SEARCH(IF($G12="OB",IF($D12="Tabular",VLOOKUP($AW$3&amp;"-"&amp;BC$2,'Compr. Q. - Online Banking'!$C:$I,7,FALSE()),VLOOKUP($AW$3&amp;"-"&amp;BC$2,'Compr. Q. - Online Banking'!$C:$I,5,FALSE())),IF($D12="Tabular",VLOOKUP($AW$3&amp;"-"&amp;BC$2,'Compr. Q. - HCN'!$C:$I,7,FALSE()),VLOOKUP($AW$3&amp;"-"&amp;BC$2,'Compr. Q. - HCN'!$C:$I,5,FALSE()))),$AW12)),1,0)</f>
        <v>0</v>
      </c>
      <c r="BD12" s="24">
        <f t="shared" si="17"/>
        <v>0</v>
      </c>
      <c r="BE12" s="24">
        <f t="shared" si="18"/>
        <v>6</v>
      </c>
      <c r="BF12" s="24">
        <f>IF($G12="OB",IF($D12="Tabular",VLOOKUP($AW$3&amp;"-"&amp;"1",'Compr. Q. - Online Banking'!$C:$K,9,FALSE()),VLOOKUP($AW$3&amp;"-"&amp;"1",'Compr. Q. - Online Banking'!$C:$K,8,FALSE())),IF($D12="Tabular",VLOOKUP($AW$3&amp;"-"&amp;"1",'Compr. Q. - HCN'!$C:$K,9,FALSE()),VLOOKUP($AW$3&amp;"-"&amp;"1",'Compr. Q. - HCN'!$C:$K,8,FALSE())))</f>
        <v>2</v>
      </c>
      <c r="BG12" s="24">
        <f t="shared" si="19"/>
        <v>0</v>
      </c>
      <c r="BH12" s="24">
        <f t="shared" si="20"/>
        <v>0</v>
      </c>
      <c r="BI12" s="24">
        <f t="shared" si="21"/>
        <v>0</v>
      </c>
      <c r="BJ12" s="25" t="str">
        <f>VLOOKUP($A12,'dataset combined'!$A:$BJ,$I$2+3*BJ$2,FALSE)</f>
        <v>Minor</v>
      </c>
      <c r="BK12" s="24" t="s">
        <v>750</v>
      </c>
      <c r="BL12" s="25">
        <f>IF(ISNUMBER(SEARCH(IF($G12="OB",IF($D12="Tabular",VLOOKUP($BJ$3&amp;"-"&amp;BL$2,'Compr. Q. - Online Banking'!$C:$I,7,FALSE()),VLOOKUP($BJ$3&amp;"-"&amp;BL$2,'Compr. Q. - Online Banking'!$C:$I,5,FALSE())),IF($D12="Tabular",VLOOKUP($BJ$3&amp;"-"&amp;BL$2,'Compr. Q. - HCN'!$C:$I,7,FALSE()),VLOOKUP($BJ$3&amp;"-"&amp;BL$2,'Compr. Q. - HCN'!$C:$I,5,FALSE()))),$BJ12)),1,0)</f>
        <v>0</v>
      </c>
      <c r="BM12" s="25">
        <f>IF(ISNUMBER(SEARCH(IF($G12="OB",IF($D12="Tabular",VLOOKUP($BJ$3&amp;"-"&amp;BM$2,'Compr. Q. - Online Banking'!$C:$I,7,FALSE()),VLOOKUP($BJ$3&amp;"-"&amp;BM$2,'Compr. Q. - Online Banking'!$C:$I,5,FALSE())),IF($D12="Tabular",VLOOKUP($BJ$3&amp;"-"&amp;BM$2,'Compr. Q. - HCN'!$C:$I,7,FALSE()),VLOOKUP($BJ$3&amp;"-"&amp;BM$2,'Compr. Q. - HCN'!$C:$I,5,FALSE()))),$BJ12)),1,0)</f>
        <v>0</v>
      </c>
      <c r="BN12" s="25">
        <f>IF(ISNUMBER(SEARCH(IF($G12="OB",IF($D12="Tabular",VLOOKUP($BJ$3&amp;"-"&amp;BN$2,'Compr. Q. - Online Banking'!$C:$I,7,FALSE()),VLOOKUP($BJ$3&amp;"-"&amp;BN$2,'Compr. Q. - Online Banking'!$C:$I,5,FALSE())),IF($D12="Tabular",VLOOKUP($BJ$3&amp;"-"&amp;BN$2,'Compr. Q. - HCN'!$C:$I,7,FALSE()),VLOOKUP($BJ$3&amp;"-"&amp;BN$2,'Compr. Q. - HCN'!$C:$I,5,FALSE()))),$BJ12)),1,0)</f>
        <v>0</v>
      </c>
      <c r="BO12" s="25">
        <f>IF(ISNUMBER(SEARCH(IF($G12="OB",IF($D12="Tabular",VLOOKUP($BJ$3&amp;"-"&amp;BO$2,'Compr. Q. - Online Banking'!$C:$I,7,FALSE()),VLOOKUP($BJ$3&amp;"-"&amp;BO$2,'Compr. Q. - Online Banking'!$C:$I,5,FALSE())),IF($D12="Tabular",VLOOKUP($BJ$3&amp;"-"&amp;BO$2,'Compr. Q. - HCN'!$C:$I,7,FALSE()),VLOOKUP($BJ$3&amp;"-"&amp;BO$2,'Compr. Q. - HCN'!$C:$I,5,FALSE()))),$BJ12)),1,0)</f>
        <v>0</v>
      </c>
      <c r="BP12" s="25">
        <f>IF(ISNUMBER(SEARCH(IF($G12="OB",IF($D12="Tabular",VLOOKUP($BJ$3&amp;"-"&amp;BP$2,'Compr. Q. - Online Banking'!$C:$I,7,FALSE()),VLOOKUP($BJ$3&amp;"-"&amp;BP$2,'Compr. Q. - Online Banking'!$C:$I,5,FALSE())),IF($D12="Tabular",VLOOKUP($BJ$3&amp;"-"&amp;BP$2,'Compr. Q. - HCN'!$C:$I,7,FALSE()),VLOOKUP($BJ$3&amp;"-"&amp;BP$2,'Compr. Q. - HCN'!$C:$I,5,FALSE()))),$BJ12)),1,0)</f>
        <v>0</v>
      </c>
      <c r="BQ12" s="24">
        <f t="shared" si="22"/>
        <v>0</v>
      </c>
      <c r="BR12" s="24">
        <f t="shared" si="23"/>
        <v>1</v>
      </c>
      <c r="BS12" s="24">
        <f>IF($G12="OB",IF($D12="Tabular",VLOOKUP($BJ$3&amp;"-"&amp;"1",'Compr. Q. - Online Banking'!$C:$K,9,FALSE()),VLOOKUP($BJ$3&amp;"-"&amp;"1",'Compr. Q. - Online Banking'!$C:$K,8,FALSE())),IF($D12="Tabular",VLOOKUP($BJ$3&amp;"-"&amp;"1",'Compr. Q. - HCN'!$C:$K,9,FALSE()),VLOOKUP($BJ$3&amp;"-"&amp;"1",'Compr. Q. - HCN'!$C:$K,8,FALSE())))</f>
        <v>1</v>
      </c>
      <c r="BT12" s="24">
        <f t="shared" si="24"/>
        <v>0</v>
      </c>
      <c r="BU12" s="24">
        <f t="shared" si="25"/>
        <v>0</v>
      </c>
      <c r="BV12" s="24">
        <f t="shared" si="26"/>
        <v>0</v>
      </c>
      <c r="BW12" s="25" t="str">
        <f>VLOOKUP($A12,'dataset combined'!$A:$BJ,$I$2+3*BW$2,FALSE)</f>
        <v>Severe</v>
      </c>
      <c r="BX12" s="24" t="s">
        <v>754</v>
      </c>
      <c r="BY12" s="25">
        <f>IF(ISNUMBER(SEARCH(IF($G12="OB",IF($D12="Tabular",VLOOKUP($BW$3&amp;"-"&amp;BY$2,'Compr. Q. - Online Banking'!$C:$I,7,FALSE()),VLOOKUP($BW$3&amp;"-"&amp;BY$2,'Compr. Q. - Online Banking'!$C:$I,5,FALSE())),IF($D12="Tabular",VLOOKUP($BW$3&amp;"-"&amp;BY$2,'Compr. Q. - HCN'!$C:$I,7,FALSE()),VLOOKUP($BW$3&amp;"-"&amp;BY$2,'Compr. Q. - HCN'!$C:$I,5,FALSE()))),$BW12)),1,0)</f>
        <v>0</v>
      </c>
      <c r="BZ12" s="25">
        <f>IF(ISNUMBER(SEARCH(IF($G12="OB",IF($D12="Tabular",VLOOKUP($BW$3&amp;"-"&amp;BZ$2,'Compr. Q. - Online Banking'!$C:$I,7,FALSE()),VLOOKUP($BW$3&amp;"-"&amp;BZ$2,'Compr. Q. - Online Banking'!$C:$I,5,FALSE())),IF($D12="Tabular",VLOOKUP($BW$3&amp;"-"&amp;BZ$2,'Compr. Q. - HCN'!$C:$I,7,FALSE()),VLOOKUP($BW$3&amp;"-"&amp;BZ$2,'Compr. Q. - HCN'!$C:$I,5,FALSE()))),$BW12)),1,0)</f>
        <v>0</v>
      </c>
      <c r="CA12" s="25">
        <f>IF(ISNUMBER(SEARCH(IF($G12="OB",IF($D12="Tabular",VLOOKUP($BW$3&amp;"-"&amp;CA$2,'Compr. Q. - Online Banking'!$C:$I,7,FALSE()),VLOOKUP($BW$3&amp;"-"&amp;CA$2,'Compr. Q. - Online Banking'!$C:$I,5,FALSE())),IF($D12="Tabular",VLOOKUP($BW$3&amp;"-"&amp;CA$2,'Compr. Q. - HCN'!$C:$I,7,FALSE()),VLOOKUP($BW$3&amp;"-"&amp;CA$2,'Compr. Q. - HCN'!$C:$I,5,FALSE()))),$BW12)),1,0)</f>
        <v>0</v>
      </c>
      <c r="CB12" s="25">
        <f>IF(ISNUMBER(SEARCH(IF($G12="OB",IF($D12="Tabular",VLOOKUP($BW$3&amp;"-"&amp;CB$2,'Compr. Q. - Online Banking'!$C:$I,7,FALSE()),VLOOKUP($BW$3&amp;"-"&amp;CB$2,'Compr. Q. - Online Banking'!$C:$I,5,FALSE())),IF($D12="Tabular",VLOOKUP($BW$3&amp;"-"&amp;CB$2,'Compr. Q. - HCN'!$C:$I,7,FALSE()),VLOOKUP($BW$3&amp;"-"&amp;CB$2,'Compr. Q. - HCN'!$C:$I,5,FALSE()))),$BW12)),1,0)</f>
        <v>0</v>
      </c>
      <c r="CC12" s="25">
        <f>IF(ISNUMBER(SEARCH(IF($G12="OB",IF($D12="Tabular",VLOOKUP($BW$3&amp;"-"&amp;CC$2,'Compr. Q. - Online Banking'!$C:$I,7,FALSE()),VLOOKUP($BW$3&amp;"-"&amp;CC$2,'Compr. Q. - Online Banking'!$C:$I,5,FALSE())),IF($D12="Tabular",VLOOKUP($BW$3&amp;"-"&amp;CC$2,'Compr. Q. - HCN'!$C:$I,7,FALSE()),VLOOKUP($BW$3&amp;"-"&amp;CC$2,'Compr. Q. - HCN'!$C:$I,5,FALSE()))),$BW12)),1,0)</f>
        <v>0</v>
      </c>
      <c r="CD12" s="24">
        <f t="shared" si="27"/>
        <v>0</v>
      </c>
      <c r="CE12" s="24">
        <f t="shared" si="28"/>
        <v>1</v>
      </c>
      <c r="CF12" s="24">
        <f>IF($G12="OB",IF($D12="Tabular",VLOOKUP($BW$3&amp;"-"&amp;"1",'Compr. Q. - Online Banking'!$C:$K,9,FALSE()),VLOOKUP($BW$3&amp;"-"&amp;"1",'Compr. Q. - Online Banking'!$C:$K,8,FALSE())),IF($D12="Tabular",VLOOKUP($BW$3&amp;"-"&amp;"1",'Compr. Q. - HCN'!$C:$K,9,FALSE()),VLOOKUP($BW$3&amp;"-"&amp;"1",'Compr. Q. - HCN'!$C:$K,8,FALSE())))</f>
        <v>1</v>
      </c>
      <c r="CG12" s="24">
        <f t="shared" si="29"/>
        <v>0</v>
      </c>
      <c r="CH12" s="24">
        <f t="shared" si="30"/>
        <v>0</v>
      </c>
      <c r="CI12" s="24">
        <f t="shared" si="31"/>
        <v>0</v>
      </c>
      <c r="CK12"/>
      <c r="CL12"/>
      <c r="CM12"/>
      <c r="CN12"/>
      <c r="CO12"/>
      <c r="CP12"/>
      <c r="CQ12"/>
      <c r="CR12"/>
    </row>
    <row r="13" spans="1:96" s="10" customFormat="1" ht="136" x14ac:dyDescent="0.2">
      <c r="A13" s="25" t="str">
        <f t="shared" si="0"/>
        <v>3117351-P2</v>
      </c>
      <c r="B13" s="25">
        <v>3117351</v>
      </c>
      <c r="C13" s="25" t="s">
        <v>688</v>
      </c>
      <c r="D13" s="25" t="s">
        <v>568</v>
      </c>
      <c r="E13" s="25" t="s">
        <v>381</v>
      </c>
      <c r="F13" s="25" t="s">
        <v>433</v>
      </c>
      <c r="G13" s="25" t="str">
        <f t="shared" si="1"/>
        <v>HCN</v>
      </c>
      <c r="H13" s="25"/>
      <c r="I13" s="25"/>
      <c r="J13" s="25" t="str">
        <f>VLOOKUP($A13,'dataset combined'!$A:$BJ,$I$2+3*J$2,FALSE)</f>
        <v>Insufficient malware detection; Insufficient security policy; Lack of security awareness</v>
      </c>
      <c r="K13" s="25"/>
      <c r="L13" s="25">
        <f>IF(ISNUMBER(SEARCH(IF($G13="OB",IF($D13="Tabular",VLOOKUP($J$3&amp;"-"&amp;L$2,'Compr. Q. - Online Banking'!$C:$I,7,FALSE()),VLOOKUP($J$3&amp;"-"&amp;L$2,'Compr. Q. - Online Banking'!$C:$I,5,FALSE())),IF($D13="Tabular",VLOOKUP($J$3&amp;"-"&amp;L$2,'Compr. Q. - HCN'!$C:$I,7,FALSE()),VLOOKUP($J$3&amp;"-"&amp;L$2,'Compr. Q. - HCN'!$C:$I,5,FALSE()))),$J13)),1,0)</f>
        <v>1</v>
      </c>
      <c r="M13" s="25">
        <f>IF(ISNUMBER(SEARCH(IF($G13="OB",IF($D13="Tabular",VLOOKUP($J$3&amp;"-"&amp;M$2,'Compr. Q. - Online Banking'!$C:$I,7,FALSE()),VLOOKUP($J$3&amp;"-"&amp;M$2,'Compr. Q. - Online Banking'!$C:$I,5,FALSE())),IF($D13="Tabular",VLOOKUP($J$3&amp;"-"&amp;M$2,'Compr. Q. - HCN'!$C:$I,7,FALSE()),VLOOKUP($J$3&amp;"-"&amp;M$2,'Compr. Q. - HCN'!$C:$I,5,FALSE()))),$J13)),1,0)</f>
        <v>1</v>
      </c>
      <c r="N13" s="25">
        <f>IF(ISNUMBER(SEARCH(IF($G13="OB",IF($D13="Tabular",VLOOKUP($J$3&amp;"-"&amp;N$2,'Compr. Q. - Online Banking'!$C:$I,7,FALSE()),VLOOKUP($J$3&amp;"-"&amp;N$2,'Compr. Q. - Online Banking'!$C:$I,5,FALSE())),IF($D13="Tabular",VLOOKUP($J$3&amp;"-"&amp;N$2,'Compr. Q. - HCN'!$C:$I,7,FALSE()),VLOOKUP($J$3&amp;"-"&amp;N$2,'Compr. Q. - HCN'!$C:$I,5,FALSE()))),$J13)),1,0)</f>
        <v>1</v>
      </c>
      <c r="O13" s="25">
        <f>IF(ISNUMBER(SEARCH(IF($G13="OB",IF($D13="Tabular",VLOOKUP($J$3&amp;"-"&amp;O$2,'Compr. Q. - Online Banking'!$C:$I,7,FALSE()),VLOOKUP($J$3&amp;"-"&amp;O$2,'Compr. Q. - Online Banking'!$C:$I,5,FALSE())),IF($D13="Tabular",VLOOKUP($J$3&amp;"-"&amp;O$2,'Compr. Q. - HCN'!$C:$I,7,FALSE()),VLOOKUP($J$3&amp;"-"&amp;O$2,'Compr. Q. - HCN'!$C:$I,5,FALSE()))),$J13)),1,0)</f>
        <v>0</v>
      </c>
      <c r="P13" s="25">
        <f>IF(ISNUMBER(SEARCH(IF($G13="OB",IF($D13="Tabular",VLOOKUP($J$3&amp;"-"&amp;P$2,'Compr. Q. - Online Banking'!$C:$I,7,FALSE()),VLOOKUP($J$3&amp;"-"&amp;P$2,'Compr. Q. - Online Banking'!$C:$I,5,FALSE())),IF($D13="Tabular",VLOOKUP($J$3&amp;"-"&amp;P$2,'Compr. Q. - HCN'!$C:$I,7,FALSE()),VLOOKUP($J$3&amp;"-"&amp;P$2,'Compr. Q. - HCN'!$C:$I,5,FALSE()))),$J13)),1,0)</f>
        <v>0</v>
      </c>
      <c r="Q13" s="25">
        <f t="shared" si="2"/>
        <v>3</v>
      </c>
      <c r="R13" s="25">
        <f t="shared" si="3"/>
        <v>3</v>
      </c>
      <c r="S13" s="25">
        <f>IF($G13="OB",IF($D13="Tabular",VLOOKUP($J$3&amp;"-"&amp;"1",'Compr. Q. - Online Banking'!$C:$K,9,FALSE()),VLOOKUP($J$3&amp;"-"&amp;"1",'Compr. Q. - Online Banking'!$C:$K,8,FALSE())),IF($D13="Tabular",VLOOKUP($J$3&amp;"-"&amp;"1",'Compr. Q. - HCN'!$C:$K,9,FALSE()),VLOOKUP($J$3&amp;"-"&amp;"1",'Compr. Q. - HCN'!$C:$K,8,FALSE())))</f>
        <v>3</v>
      </c>
      <c r="T13" s="25">
        <f t="shared" si="4"/>
        <v>1</v>
      </c>
      <c r="U13" s="25">
        <f t="shared" si="5"/>
        <v>1</v>
      </c>
      <c r="V13" s="25">
        <f t="shared" si="6"/>
        <v>1</v>
      </c>
      <c r="W13" s="25" t="str">
        <f>VLOOKUP($A13,'dataset combined'!$A:$BJ,$I$2+3*W$2,FALSE)</f>
        <v>Data confidentiality; Privacy</v>
      </c>
      <c r="X13" s="25"/>
      <c r="Y13" s="25">
        <f>IF(ISNUMBER(SEARCH(IF($G13="OB",IF($D13="Tabular",VLOOKUP($W$3&amp;"-"&amp;Y$2,'Compr. Q. - Online Banking'!$C:$I,7,FALSE()),VLOOKUP($W$3&amp;"-"&amp;Y$2,'Compr. Q. - Online Banking'!$C:$I,5,FALSE())),IF($D13="Tabular",VLOOKUP($W$3&amp;"-"&amp;Y$2,'Compr. Q. - HCN'!$C:$I,7,FALSE()),VLOOKUP($W$3&amp;"-"&amp;Y$2,'Compr. Q. - HCN'!$C:$I,5,FALSE()))),$W13)),1,0)</f>
        <v>1</v>
      </c>
      <c r="Z13" s="25">
        <f>IF(ISNUMBER(SEARCH(IF($G13="OB",IF($D13="Tabular",VLOOKUP($W$3&amp;"-"&amp;Z$2,'Compr. Q. - Online Banking'!$C:$I,7,FALSE()),VLOOKUP($W$3&amp;"-"&amp;Z$2,'Compr. Q. - Online Banking'!$C:$I,5,FALSE())),IF($D13="Tabular",VLOOKUP($W$3&amp;"-"&amp;Z$2,'Compr. Q. - HCN'!$C:$I,7,FALSE()),VLOOKUP($W$3&amp;"-"&amp;Z$2,'Compr. Q. - HCN'!$C:$I,5,FALSE()))),$W13)),1,0)</f>
        <v>1</v>
      </c>
      <c r="AA13" s="25">
        <f>IF(ISNUMBER(SEARCH(IF($G13="OB",IF($D13="Tabular",VLOOKUP($W$3&amp;"-"&amp;AA$2,'Compr. Q. - Online Banking'!$C:$I,7,FALSE()),VLOOKUP($W$3&amp;"-"&amp;AA$2,'Compr. Q. - Online Banking'!$C:$I,5,FALSE())),IF($D13="Tabular",VLOOKUP($W$3&amp;"-"&amp;AA$2,'Compr. Q. - HCN'!$C:$I,7,FALSE()),VLOOKUP($W$3&amp;"-"&amp;AA$2,'Compr. Q. - HCN'!$C:$I,5,FALSE()))),$W13)),1,0)</f>
        <v>0</v>
      </c>
      <c r="AB13" s="25">
        <f>IF(ISNUMBER(SEARCH(IF($G13="OB",IF($D13="Tabular",VLOOKUP($W$3&amp;"-"&amp;AB$2,'Compr. Q. - Online Banking'!$C:$I,7,FALSE()),VLOOKUP($W$3&amp;"-"&amp;AB$2,'Compr. Q. - Online Banking'!$C:$I,5,FALSE())),IF($D13="Tabular",VLOOKUP($W$3&amp;"-"&amp;AB$2,'Compr. Q. - HCN'!$C:$I,7,FALSE()),VLOOKUP($W$3&amp;"-"&amp;AB$2,'Compr. Q. - HCN'!$C:$I,5,FALSE()))),$W13)),1,0)</f>
        <v>0</v>
      </c>
      <c r="AC13" s="25">
        <f>IF(ISNUMBER(SEARCH(IF($G13="OB",IF($D13="Tabular",VLOOKUP($W$3&amp;"-"&amp;AC$2,'Compr. Q. - Online Banking'!$C:$I,7,FALSE()),VLOOKUP($W$3&amp;"-"&amp;AC$2,'Compr. Q. - Online Banking'!$C:$I,5,FALSE())),IF($D13="Tabular",VLOOKUP($W$3&amp;"-"&amp;AC$2,'Compr. Q. - HCN'!$C:$I,7,FALSE()),VLOOKUP($W$3&amp;"-"&amp;AC$2,'Compr. Q. - HCN'!$C:$I,5,FALSE()))),$W13)),1,0)</f>
        <v>0</v>
      </c>
      <c r="AD13" s="25">
        <f t="shared" si="7"/>
        <v>2</v>
      </c>
      <c r="AE13" s="25">
        <f t="shared" si="8"/>
        <v>2</v>
      </c>
      <c r="AF13" s="25">
        <f>IF($G13="OB",IF($D13="Tabular",VLOOKUP($W$3&amp;"-"&amp;"1",'Compr. Q. - Online Banking'!$C:$K,9,FALSE()),VLOOKUP($W$3&amp;"-"&amp;"1",'Compr. Q. - Online Banking'!$C:$K,8,FALSE())),IF($D13="Tabular",VLOOKUP($W$3&amp;"-"&amp;"1",'Compr. Q. - HCN'!$C:$K,9,FALSE()),VLOOKUP($W$3&amp;"-"&amp;"1",'Compr. Q. - HCN'!$C:$K,8,FALSE())))</f>
        <v>2</v>
      </c>
      <c r="AG13" s="25">
        <f t="shared" si="9"/>
        <v>1</v>
      </c>
      <c r="AH13" s="25">
        <f t="shared" si="10"/>
        <v>1</v>
      </c>
      <c r="AI13" s="25">
        <f t="shared" si="11"/>
        <v>1</v>
      </c>
      <c r="AJ13" s="25" t="str">
        <f>VLOOKUP($A13,'dataset combined'!$A:$BJ,$I$2+3*AJ$2,FALSE)</f>
        <v>Cyber criminal sends crafted phishing emails to HCN users and this leads to sniffing of user credentials.; Cyber criminal sends crafted phishing emails to HCN users and this leads to that HCN network infected by malware.</v>
      </c>
      <c r="AK13" s="25"/>
      <c r="AL13" s="25">
        <f>IF(ISNUMBER(SEARCH(IF($G13="OB",IF($D13="Tabular",VLOOKUP($AJ$3&amp;"-"&amp;AL$2,'Compr. Q. - Online Banking'!$C:$I,7,FALSE()),VLOOKUP($AJ$3&amp;"-"&amp;AL$2,'Compr. Q. - Online Banking'!$C:$I,5,FALSE())),IF($D13="Tabular",VLOOKUP($AJ$3&amp;"-"&amp;AL$2,'Compr. Q. - HCN'!$C:$I,7,FALSE()),VLOOKUP($AJ$3&amp;"-"&amp;AL$2,'Compr. Q. - HCN'!$C:$I,5,FALSE()))),$AJ13)),1,0)</f>
        <v>0</v>
      </c>
      <c r="AM13" s="25">
        <f>IF(ISNUMBER(SEARCH(IF($G13="OB",IF($D13="Tabular",VLOOKUP($AJ$3&amp;"-"&amp;AM$2,'Compr. Q. - Online Banking'!$C:$I,7,FALSE()),VLOOKUP($AJ$3&amp;"-"&amp;AM$2,'Compr. Q. - Online Banking'!$C:$I,5,FALSE())),IF($D13="Tabular",VLOOKUP($AJ$3&amp;"-"&amp;AM$2,'Compr. Q. - HCN'!$C:$I,7,FALSE()),VLOOKUP($AJ$3&amp;"-"&amp;AM$2,'Compr. Q. - HCN'!$C:$I,5,FALSE()))),$AJ13)),1,0)</f>
        <v>1</v>
      </c>
      <c r="AN13" s="25">
        <f>IF(ISNUMBER(SEARCH(IF($G13="OB",IF($D13="Tabular",VLOOKUP($AJ$3&amp;"-"&amp;AN$2,'Compr. Q. - Online Banking'!$C:$I,7,FALSE()),VLOOKUP($AJ$3&amp;"-"&amp;AN$2,'Compr. Q. - Online Banking'!$C:$I,5,FALSE())),IF($D13="Tabular",VLOOKUP($AJ$3&amp;"-"&amp;AN$2,'Compr. Q. - HCN'!$C:$I,7,FALSE()),VLOOKUP($AJ$3&amp;"-"&amp;AN$2,'Compr. Q. - HCN'!$C:$I,5,FALSE()))),$AJ13)),1,0)</f>
        <v>1</v>
      </c>
      <c r="AO13" s="25">
        <f>IF(ISNUMBER(SEARCH(IF($G13="OB",IF($D13="Tabular",VLOOKUP($AJ$3&amp;"-"&amp;AO$2,'Compr. Q. - Online Banking'!$C:$I,7,FALSE()),VLOOKUP($AJ$3&amp;"-"&amp;AO$2,'Compr. Q. - Online Banking'!$C:$I,5,FALSE())),IF($D13="Tabular",VLOOKUP($AJ$3&amp;"-"&amp;AO$2,'Compr. Q. - HCN'!$C:$I,7,FALSE()),VLOOKUP($AJ$3&amp;"-"&amp;AO$2,'Compr. Q. - HCN'!$C:$I,5,FALSE()))),$AJ13)),1,0)</f>
        <v>0</v>
      </c>
      <c r="AP13" s="25">
        <f>IF(ISNUMBER(SEARCH(IF($G13="OB",IF($D13="Tabular",VLOOKUP($AJ$3&amp;"-"&amp;AP$2,'Compr. Q. - Online Banking'!$C:$I,7,FALSE()),VLOOKUP($AJ$3&amp;"-"&amp;AP$2,'Compr. Q. - Online Banking'!$C:$I,5,FALSE())),IF($D13="Tabular",VLOOKUP($AJ$3&amp;"-"&amp;AP$2,'Compr. Q. - HCN'!$C:$I,7,FALSE()),VLOOKUP($AJ$3&amp;"-"&amp;AP$2,'Compr. Q. - HCN'!$C:$I,5,FALSE()))),$AJ13)),1,0)</f>
        <v>0</v>
      </c>
      <c r="AQ13" s="25">
        <f t="shared" si="12"/>
        <v>2</v>
      </c>
      <c r="AR13" s="25">
        <f t="shared" si="13"/>
        <v>2</v>
      </c>
      <c r="AS13" s="25">
        <f>IF($G13="OB",IF($D13="Tabular",VLOOKUP($AJ$3&amp;"-"&amp;"1",'Compr. Q. - Online Banking'!$C:$K,9,FALSE()),VLOOKUP($AJ$3&amp;"-"&amp;"1",'Compr. Q. - Online Banking'!$C:$K,8,FALSE())),IF($D13="Tabular",VLOOKUP($AJ$3&amp;"-"&amp;"1",'Compr. Q. - HCN'!$C:$K,9,FALSE()),VLOOKUP($AJ$3&amp;"-"&amp;"1",'Compr. Q. - HCN'!$C:$K,8,FALSE())))</f>
        <v>2</v>
      </c>
      <c r="AT13" s="25">
        <f t="shared" si="14"/>
        <v>1</v>
      </c>
      <c r="AU13" s="25">
        <f t="shared" si="15"/>
        <v>1</v>
      </c>
      <c r="AV13" s="25">
        <f t="shared" si="16"/>
        <v>1</v>
      </c>
      <c r="AW13" s="25" t="str">
        <f>VLOOKUP($A13,'dataset combined'!$A:$BJ,$I$2+3*AW$2,FALSE)</f>
        <v>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 SQL injection attack leads to successful SQL injection.</v>
      </c>
      <c r="AX13" s="25" t="s">
        <v>724</v>
      </c>
      <c r="AY13" s="25">
        <f>IF(ISNUMBER(SEARCH(IF($G13="OB",IF($D13="Tabular",VLOOKUP($AW$3&amp;"-"&amp;AY$2,'Compr. Q. - Online Banking'!$C:$I,7,FALSE()),VLOOKUP($AW$3&amp;"-"&amp;AY$2,'Compr. Q. - Online Banking'!$C:$I,5,FALSE())),IF($D13="Tabular",VLOOKUP($AW$3&amp;"-"&amp;AY$2,'Compr. Q. - HCN'!$C:$I,7,FALSE()),VLOOKUP($AW$3&amp;"-"&amp;AY$2,'Compr. Q. - HCN'!$C:$I,5,FALSE()))),$AW13)),1,0)</f>
        <v>0</v>
      </c>
      <c r="AZ13" s="25">
        <f>IF(ISNUMBER(SEARCH(IF($G13="OB",IF($D13="Tabular",VLOOKUP($AW$3&amp;"-"&amp;AZ$2,'Compr. Q. - Online Banking'!$C:$I,7,FALSE()),VLOOKUP($AW$3&amp;"-"&amp;AZ$2,'Compr. Q. - Online Banking'!$C:$I,5,FALSE())),IF($D13="Tabular",VLOOKUP($AW$3&amp;"-"&amp;AZ$2,'Compr. Q. - HCN'!$C:$I,7,FALSE()),VLOOKUP($AW$3&amp;"-"&amp;AZ$2,'Compr. Q. - HCN'!$C:$I,5,FALSE()))),$AW13)),1,0)</f>
        <v>1</v>
      </c>
      <c r="BA13" s="25">
        <f>IF(ISNUMBER(SEARCH(IF($G13="OB",IF($D13="Tabular",VLOOKUP($AW$3&amp;"-"&amp;BA$2,'Compr. Q. - Online Banking'!$C:$I,7,FALSE()),VLOOKUP($AW$3&amp;"-"&amp;BA$2,'Compr. Q. - Online Banking'!$C:$I,5,FALSE())),IF($D13="Tabular",VLOOKUP($AW$3&amp;"-"&amp;BA$2,'Compr. Q. - HCN'!$C:$I,7,FALSE()),VLOOKUP($AW$3&amp;"-"&amp;BA$2,'Compr. Q. - HCN'!$C:$I,5,FALSE()))),$AW13)),1,0)</f>
        <v>1</v>
      </c>
      <c r="BB13" s="25">
        <f>IF(ISNUMBER(SEARCH(IF($G13="OB",IF($D13="Tabular",VLOOKUP($AW$3&amp;"-"&amp;BB$2,'Compr. Q. - Online Banking'!$C:$I,7,FALSE()),VLOOKUP($AW$3&amp;"-"&amp;BB$2,'Compr. Q. - Online Banking'!$C:$I,5,FALSE())),IF($D13="Tabular",VLOOKUP($AW$3&amp;"-"&amp;BB$2,'Compr. Q. - HCN'!$C:$I,7,FALSE()),VLOOKUP($AW$3&amp;"-"&amp;BB$2,'Compr. Q. - HCN'!$C:$I,5,FALSE()))),$AW13)),1,0)</f>
        <v>0</v>
      </c>
      <c r="BC13" s="25">
        <f>IF(ISNUMBER(SEARCH(IF($G13="OB",IF($D13="Tabular",VLOOKUP($AW$3&amp;"-"&amp;BC$2,'Compr. Q. - Online Banking'!$C:$I,7,FALSE()),VLOOKUP($AW$3&amp;"-"&amp;BC$2,'Compr. Q. - Online Banking'!$C:$I,5,FALSE())),IF($D13="Tabular",VLOOKUP($AW$3&amp;"-"&amp;BC$2,'Compr. Q. - HCN'!$C:$I,7,FALSE()),VLOOKUP($AW$3&amp;"-"&amp;BC$2,'Compr. Q. - HCN'!$C:$I,5,FALSE()))),$AW13)),1,0)</f>
        <v>0</v>
      </c>
      <c r="BD13" s="25">
        <f t="shared" si="17"/>
        <v>2</v>
      </c>
      <c r="BE13" s="25">
        <f t="shared" si="18"/>
        <v>5</v>
      </c>
      <c r="BF13" s="25">
        <f>IF($G13="OB",IF($D13="Tabular",VLOOKUP($AW$3&amp;"-"&amp;"1",'Compr. Q. - Online Banking'!$C:$K,9,FALSE()),VLOOKUP($AW$3&amp;"-"&amp;"1",'Compr. Q. - Online Banking'!$C:$K,8,FALSE())),IF($D13="Tabular",VLOOKUP($AW$3&amp;"-"&amp;"1",'Compr. Q. - HCN'!$C:$K,9,FALSE()),VLOOKUP($AW$3&amp;"-"&amp;"1",'Compr. Q. - HCN'!$C:$K,8,FALSE())))</f>
        <v>5</v>
      </c>
      <c r="BG13" s="25">
        <f t="shared" si="19"/>
        <v>0.4</v>
      </c>
      <c r="BH13" s="25">
        <f t="shared" si="20"/>
        <v>0.4</v>
      </c>
      <c r="BI13" s="25">
        <f t="shared" si="21"/>
        <v>0.40000000000000008</v>
      </c>
      <c r="BJ13" s="25" t="str">
        <f>VLOOKUP($A13,'dataset combined'!$A:$BJ,$I$2+3*BJ$2,FALSE)</f>
        <v>Very unlikely</v>
      </c>
      <c r="BK13" s="25"/>
      <c r="BL13" s="25">
        <f>IF(ISNUMBER(SEARCH(IF($G13="OB",IF($D13="Tabular",VLOOKUP($BJ$3&amp;"-"&amp;BL$2,'Compr. Q. - Online Banking'!$C:$I,7,FALSE()),VLOOKUP($BJ$3&amp;"-"&amp;BL$2,'Compr. Q. - Online Banking'!$C:$I,5,FALSE())),IF($D13="Tabular",VLOOKUP($BJ$3&amp;"-"&amp;BL$2,'Compr. Q. - HCN'!$C:$I,7,FALSE()),VLOOKUP($BJ$3&amp;"-"&amp;BL$2,'Compr. Q. - HCN'!$C:$I,5,FALSE()))),$BJ13)),1,0)</f>
        <v>1</v>
      </c>
      <c r="BM13" s="25">
        <f>IF(ISNUMBER(SEARCH(IF($G13="OB",IF($D13="Tabular",VLOOKUP($BJ$3&amp;"-"&amp;BM$2,'Compr. Q. - Online Banking'!$C:$I,7,FALSE()),VLOOKUP($BJ$3&amp;"-"&amp;BM$2,'Compr. Q. - Online Banking'!$C:$I,5,FALSE())),IF($D13="Tabular",VLOOKUP($BJ$3&amp;"-"&amp;BM$2,'Compr. Q. - HCN'!$C:$I,7,FALSE()),VLOOKUP($BJ$3&amp;"-"&amp;BM$2,'Compr. Q. - HCN'!$C:$I,5,FALSE()))),$BJ13)),1,0)</f>
        <v>0</v>
      </c>
      <c r="BN13" s="25">
        <f>IF(ISNUMBER(SEARCH(IF($G13="OB",IF($D13="Tabular",VLOOKUP($BJ$3&amp;"-"&amp;BN$2,'Compr. Q. - Online Banking'!$C:$I,7,FALSE()),VLOOKUP($BJ$3&amp;"-"&amp;BN$2,'Compr. Q. - Online Banking'!$C:$I,5,FALSE())),IF($D13="Tabular",VLOOKUP($BJ$3&amp;"-"&amp;BN$2,'Compr. Q. - HCN'!$C:$I,7,FALSE()),VLOOKUP($BJ$3&amp;"-"&amp;BN$2,'Compr. Q. - HCN'!$C:$I,5,FALSE()))),$BJ13)),1,0)</f>
        <v>0</v>
      </c>
      <c r="BO13" s="25">
        <f>IF(ISNUMBER(SEARCH(IF($G13="OB",IF($D13="Tabular",VLOOKUP($BJ$3&amp;"-"&amp;BO$2,'Compr. Q. - Online Banking'!$C:$I,7,FALSE()),VLOOKUP($BJ$3&amp;"-"&amp;BO$2,'Compr. Q. - Online Banking'!$C:$I,5,FALSE())),IF($D13="Tabular",VLOOKUP($BJ$3&amp;"-"&amp;BO$2,'Compr. Q. - HCN'!$C:$I,7,FALSE()),VLOOKUP($BJ$3&amp;"-"&amp;BO$2,'Compr. Q. - HCN'!$C:$I,5,FALSE()))),$BJ13)),1,0)</f>
        <v>0</v>
      </c>
      <c r="BP13" s="25">
        <f>IF(ISNUMBER(SEARCH(IF($G13="OB",IF($D13="Tabular",VLOOKUP($BJ$3&amp;"-"&amp;BP$2,'Compr. Q. - Online Banking'!$C:$I,7,FALSE()),VLOOKUP($BJ$3&amp;"-"&amp;BP$2,'Compr. Q. - Online Banking'!$C:$I,5,FALSE())),IF($D13="Tabular",VLOOKUP($BJ$3&amp;"-"&amp;BP$2,'Compr. Q. - HCN'!$C:$I,7,FALSE()),VLOOKUP($BJ$3&amp;"-"&amp;BP$2,'Compr. Q. - HCN'!$C:$I,5,FALSE()))),$BJ13)),1,0)</f>
        <v>0</v>
      </c>
      <c r="BQ13" s="25">
        <f t="shared" si="22"/>
        <v>1</v>
      </c>
      <c r="BR13" s="25">
        <f t="shared" si="23"/>
        <v>1</v>
      </c>
      <c r="BS13" s="25">
        <f>IF($G13="OB",IF($D13="Tabular",VLOOKUP($BJ$3&amp;"-"&amp;"1",'Compr. Q. - Online Banking'!$C:$K,9,FALSE()),VLOOKUP($BJ$3&amp;"-"&amp;"1",'Compr. Q. - Online Banking'!$C:$K,8,FALSE())),IF($D13="Tabular",VLOOKUP($BJ$3&amp;"-"&amp;"1",'Compr. Q. - HCN'!$C:$K,9,FALSE()),VLOOKUP($BJ$3&amp;"-"&amp;"1",'Compr. Q. - HCN'!$C:$K,8,FALSE())))</f>
        <v>1</v>
      </c>
      <c r="BT13" s="25">
        <f t="shared" si="24"/>
        <v>1</v>
      </c>
      <c r="BU13" s="25">
        <f t="shared" si="25"/>
        <v>1</v>
      </c>
      <c r="BV13" s="25">
        <f t="shared" si="26"/>
        <v>1</v>
      </c>
      <c r="BW13" s="25" t="str">
        <f>VLOOKUP($A13,'dataset combined'!$A:$BJ,$I$2+3*BW$2,FALSE)</f>
        <v>Severe</v>
      </c>
      <c r="BX13" s="25"/>
      <c r="BY13" s="25">
        <f>IF(ISNUMBER(SEARCH(IF($G13="OB",IF($D13="Tabular",VLOOKUP($BW$3&amp;"-"&amp;BY$2,'Compr. Q. - Online Banking'!$C:$I,7,FALSE()),VLOOKUP($BW$3&amp;"-"&amp;BY$2,'Compr. Q. - Online Banking'!$C:$I,5,FALSE())),IF($D13="Tabular",VLOOKUP($BW$3&amp;"-"&amp;BY$2,'Compr. Q. - HCN'!$C:$I,7,FALSE()),VLOOKUP($BW$3&amp;"-"&amp;BY$2,'Compr. Q. - HCN'!$C:$I,5,FALSE()))),$BW13)),1,0)</f>
        <v>1</v>
      </c>
      <c r="BZ13" s="25">
        <f>IF(ISNUMBER(SEARCH(IF($G13="OB",IF($D13="Tabular",VLOOKUP($BW$3&amp;"-"&amp;BZ$2,'Compr. Q. - Online Banking'!$C:$I,7,FALSE()),VLOOKUP($BW$3&amp;"-"&amp;BZ$2,'Compr. Q. - Online Banking'!$C:$I,5,FALSE())),IF($D13="Tabular",VLOOKUP($BW$3&amp;"-"&amp;BZ$2,'Compr. Q. - HCN'!$C:$I,7,FALSE()),VLOOKUP($BW$3&amp;"-"&amp;BZ$2,'Compr. Q. - HCN'!$C:$I,5,FALSE()))),$BW13)),1,0)</f>
        <v>0</v>
      </c>
      <c r="CA13" s="25">
        <f>IF(ISNUMBER(SEARCH(IF($G13="OB",IF($D13="Tabular",VLOOKUP($BW$3&amp;"-"&amp;CA$2,'Compr. Q. - Online Banking'!$C:$I,7,FALSE()),VLOOKUP($BW$3&amp;"-"&amp;CA$2,'Compr. Q. - Online Banking'!$C:$I,5,FALSE())),IF($D13="Tabular",VLOOKUP($BW$3&amp;"-"&amp;CA$2,'Compr. Q. - HCN'!$C:$I,7,FALSE()),VLOOKUP($BW$3&amp;"-"&amp;CA$2,'Compr. Q. - HCN'!$C:$I,5,FALSE()))),$BW13)),1,0)</f>
        <v>0</v>
      </c>
      <c r="CB13" s="25">
        <f>IF(ISNUMBER(SEARCH(IF($G13="OB",IF($D13="Tabular",VLOOKUP($BW$3&amp;"-"&amp;CB$2,'Compr. Q. - Online Banking'!$C:$I,7,FALSE()),VLOOKUP($BW$3&amp;"-"&amp;CB$2,'Compr. Q. - Online Banking'!$C:$I,5,FALSE())),IF($D13="Tabular",VLOOKUP($BW$3&amp;"-"&amp;CB$2,'Compr. Q. - HCN'!$C:$I,7,FALSE()),VLOOKUP($BW$3&amp;"-"&amp;CB$2,'Compr. Q. - HCN'!$C:$I,5,FALSE()))),$BW13)),1,0)</f>
        <v>0</v>
      </c>
      <c r="CC13" s="25">
        <f>IF(ISNUMBER(SEARCH(IF($G13="OB",IF($D13="Tabular",VLOOKUP($BW$3&amp;"-"&amp;CC$2,'Compr. Q. - Online Banking'!$C:$I,7,FALSE()),VLOOKUP($BW$3&amp;"-"&amp;CC$2,'Compr. Q. - Online Banking'!$C:$I,5,FALSE())),IF($D13="Tabular",VLOOKUP($BW$3&amp;"-"&amp;CC$2,'Compr. Q. - HCN'!$C:$I,7,FALSE()),VLOOKUP($BW$3&amp;"-"&amp;CC$2,'Compr. Q. - HCN'!$C:$I,5,FALSE()))),$BW13)),1,0)</f>
        <v>0</v>
      </c>
      <c r="CD13" s="25">
        <f t="shared" si="27"/>
        <v>1</v>
      </c>
      <c r="CE13" s="25">
        <f t="shared" si="28"/>
        <v>1</v>
      </c>
      <c r="CF13" s="25">
        <f>IF($G13="OB",IF($D13="Tabular",VLOOKUP($BW$3&amp;"-"&amp;"1",'Compr. Q. - Online Banking'!$C:$K,9,FALSE()),VLOOKUP($BW$3&amp;"-"&amp;"1",'Compr. Q. - Online Banking'!$C:$K,8,FALSE())),IF($D13="Tabular",VLOOKUP($BW$3&amp;"-"&amp;"1",'Compr. Q. - HCN'!$C:$K,9,FALSE()),VLOOKUP($BW$3&amp;"-"&amp;"1",'Compr. Q. - HCN'!$C:$K,8,FALSE())))</f>
        <v>1</v>
      </c>
      <c r="CG13" s="25">
        <f t="shared" si="29"/>
        <v>1</v>
      </c>
      <c r="CH13" s="25">
        <f t="shared" si="30"/>
        <v>1</v>
      </c>
      <c r="CI13" s="25">
        <f t="shared" si="31"/>
        <v>1</v>
      </c>
      <c r="CK13"/>
      <c r="CL13"/>
      <c r="CM13"/>
      <c r="CN13"/>
      <c r="CO13"/>
      <c r="CP13"/>
      <c r="CQ13"/>
      <c r="CR13"/>
    </row>
    <row r="14" spans="1:96" s="10" customFormat="1" ht="34" x14ac:dyDescent="0.2">
      <c r="A14" s="25" t="str">
        <f t="shared" si="0"/>
        <v>3117352-P1</v>
      </c>
      <c r="B14" s="25">
        <v>3117352</v>
      </c>
      <c r="C14" s="25" t="s">
        <v>688</v>
      </c>
      <c r="D14" s="25" t="s">
        <v>538</v>
      </c>
      <c r="E14" s="25" t="s">
        <v>440</v>
      </c>
      <c r="F14" s="25" t="s">
        <v>402</v>
      </c>
      <c r="G14" s="25" t="str">
        <f t="shared" si="1"/>
        <v>HCN</v>
      </c>
      <c r="H14" s="25"/>
      <c r="I14" s="25"/>
      <c r="J14" s="25" t="str">
        <f>VLOOKUP($A14,'dataset combined'!$A:$BJ,$I$2+3*J$2,FALSE)</f>
        <v>Insufficient malware detection; Insufficient security policy; Lack of security awareness</v>
      </c>
      <c r="K14" s="25"/>
      <c r="L14" s="25">
        <f>IF(ISNUMBER(SEARCH(IF($G14="OB",IF($D14="Tabular",VLOOKUP($J$3&amp;"-"&amp;L$2,'Compr. Q. - Online Banking'!$C:$I,7,FALSE()),VLOOKUP($J$3&amp;"-"&amp;L$2,'Compr. Q. - Online Banking'!$C:$I,5,FALSE())),IF($D14="Tabular",VLOOKUP($J$3&amp;"-"&amp;L$2,'Compr. Q. - HCN'!$C:$I,7,FALSE()),VLOOKUP($J$3&amp;"-"&amp;L$2,'Compr. Q. - HCN'!$C:$I,5,FALSE()))),$J14)),1,0)</f>
        <v>1</v>
      </c>
      <c r="M14" s="25">
        <f>IF(ISNUMBER(SEARCH(IF($G14="OB",IF($D14="Tabular",VLOOKUP($J$3&amp;"-"&amp;M$2,'Compr. Q. - Online Banking'!$C:$I,7,FALSE()),VLOOKUP($J$3&amp;"-"&amp;M$2,'Compr. Q. - Online Banking'!$C:$I,5,FALSE())),IF($D14="Tabular",VLOOKUP($J$3&amp;"-"&amp;M$2,'Compr. Q. - HCN'!$C:$I,7,FALSE()),VLOOKUP($J$3&amp;"-"&amp;M$2,'Compr. Q. - HCN'!$C:$I,5,FALSE()))),$J14)),1,0)</f>
        <v>1</v>
      </c>
      <c r="N14" s="25">
        <f>IF(ISNUMBER(SEARCH(IF($G14="OB",IF($D14="Tabular",VLOOKUP($J$3&amp;"-"&amp;N$2,'Compr. Q. - Online Banking'!$C:$I,7,FALSE()),VLOOKUP($J$3&amp;"-"&amp;N$2,'Compr. Q. - Online Banking'!$C:$I,5,FALSE())),IF($D14="Tabular",VLOOKUP($J$3&amp;"-"&amp;N$2,'Compr. Q. - HCN'!$C:$I,7,FALSE()),VLOOKUP($J$3&amp;"-"&amp;N$2,'Compr. Q. - HCN'!$C:$I,5,FALSE()))),$J14)),1,0)</f>
        <v>1</v>
      </c>
      <c r="O14" s="25">
        <f>IF(ISNUMBER(SEARCH(IF($G14="OB",IF($D14="Tabular",VLOOKUP($J$3&amp;"-"&amp;O$2,'Compr. Q. - Online Banking'!$C:$I,7,FALSE()),VLOOKUP($J$3&amp;"-"&amp;O$2,'Compr. Q. - Online Banking'!$C:$I,5,FALSE())),IF($D14="Tabular",VLOOKUP($J$3&amp;"-"&amp;O$2,'Compr. Q. - HCN'!$C:$I,7,FALSE()),VLOOKUP($J$3&amp;"-"&amp;O$2,'Compr. Q. - HCN'!$C:$I,5,FALSE()))),$J14)),1,0)</f>
        <v>0</v>
      </c>
      <c r="P14" s="25">
        <f>IF(ISNUMBER(SEARCH(IF($G14="OB",IF($D14="Tabular",VLOOKUP($J$3&amp;"-"&amp;P$2,'Compr. Q. - Online Banking'!$C:$I,7,FALSE()),VLOOKUP($J$3&amp;"-"&amp;P$2,'Compr. Q. - Online Banking'!$C:$I,5,FALSE())),IF($D14="Tabular",VLOOKUP($J$3&amp;"-"&amp;P$2,'Compr. Q. - HCN'!$C:$I,7,FALSE()),VLOOKUP($J$3&amp;"-"&amp;P$2,'Compr. Q. - HCN'!$C:$I,5,FALSE()))),$J14)),1,0)</f>
        <v>0</v>
      </c>
      <c r="Q14" s="25">
        <f t="shared" si="2"/>
        <v>3</v>
      </c>
      <c r="R14" s="25">
        <f t="shared" si="3"/>
        <v>3</v>
      </c>
      <c r="S14" s="25">
        <f>IF($G14="OB",IF($D14="Tabular",VLOOKUP($J$3&amp;"-"&amp;"1",'Compr. Q. - Online Banking'!$C:$K,9,FALSE()),VLOOKUP($J$3&amp;"-"&amp;"1",'Compr. Q. - Online Banking'!$C:$K,8,FALSE())),IF($D14="Tabular",VLOOKUP($J$3&amp;"-"&amp;"1",'Compr. Q. - HCN'!$C:$K,9,FALSE()),VLOOKUP($J$3&amp;"-"&amp;"1",'Compr. Q. - HCN'!$C:$K,8,FALSE())))</f>
        <v>3</v>
      </c>
      <c r="T14" s="25">
        <f t="shared" si="4"/>
        <v>1</v>
      </c>
      <c r="U14" s="25">
        <f t="shared" si="5"/>
        <v>1</v>
      </c>
      <c r="V14" s="25">
        <f t="shared" si="6"/>
        <v>1</v>
      </c>
      <c r="W14" s="25" t="str">
        <f>VLOOKUP($A14,'dataset combined'!$A:$BJ,$I$2+3*W$2,FALSE)</f>
        <v>Data confidentiality; Privacy</v>
      </c>
      <c r="X14" s="25"/>
      <c r="Y14" s="25">
        <f>IF(ISNUMBER(SEARCH(IF($G14="OB",IF($D14="Tabular",VLOOKUP($W$3&amp;"-"&amp;Y$2,'Compr. Q. - Online Banking'!$C:$I,7,FALSE()),VLOOKUP($W$3&amp;"-"&amp;Y$2,'Compr. Q. - Online Banking'!$C:$I,5,FALSE())),IF($D14="Tabular",VLOOKUP($W$3&amp;"-"&amp;Y$2,'Compr. Q. - HCN'!$C:$I,7,FALSE()),VLOOKUP($W$3&amp;"-"&amp;Y$2,'Compr. Q. - HCN'!$C:$I,5,FALSE()))),$W14)),1,0)</f>
        <v>1</v>
      </c>
      <c r="Z14" s="25">
        <f>IF(ISNUMBER(SEARCH(IF($G14="OB",IF($D14="Tabular",VLOOKUP($W$3&amp;"-"&amp;Z$2,'Compr. Q. - Online Banking'!$C:$I,7,FALSE()),VLOOKUP($W$3&amp;"-"&amp;Z$2,'Compr. Q. - Online Banking'!$C:$I,5,FALSE())),IF($D14="Tabular",VLOOKUP($W$3&amp;"-"&amp;Z$2,'Compr. Q. - HCN'!$C:$I,7,FALSE()),VLOOKUP($W$3&amp;"-"&amp;Z$2,'Compr. Q. - HCN'!$C:$I,5,FALSE()))),$W14)),1,0)</f>
        <v>1</v>
      </c>
      <c r="AA14" s="25">
        <f>IF(ISNUMBER(SEARCH(IF($G14="OB",IF($D14="Tabular",VLOOKUP($W$3&amp;"-"&amp;AA$2,'Compr. Q. - Online Banking'!$C:$I,7,FALSE()),VLOOKUP($W$3&amp;"-"&amp;AA$2,'Compr. Q. - Online Banking'!$C:$I,5,FALSE())),IF($D14="Tabular",VLOOKUP($W$3&amp;"-"&amp;AA$2,'Compr. Q. - HCN'!$C:$I,7,FALSE()),VLOOKUP($W$3&amp;"-"&amp;AA$2,'Compr. Q. - HCN'!$C:$I,5,FALSE()))),$W14)),1,0)</f>
        <v>0</v>
      </c>
      <c r="AB14" s="25">
        <f>IF(ISNUMBER(SEARCH(IF($G14="OB",IF($D14="Tabular",VLOOKUP($W$3&amp;"-"&amp;AB$2,'Compr. Q. - Online Banking'!$C:$I,7,FALSE()),VLOOKUP($W$3&amp;"-"&amp;AB$2,'Compr. Q. - Online Banking'!$C:$I,5,FALSE())),IF($D14="Tabular",VLOOKUP($W$3&amp;"-"&amp;AB$2,'Compr. Q. - HCN'!$C:$I,7,FALSE()),VLOOKUP($W$3&amp;"-"&amp;AB$2,'Compr. Q. - HCN'!$C:$I,5,FALSE()))),$W14)),1,0)</f>
        <v>0</v>
      </c>
      <c r="AC14" s="25">
        <f>IF(ISNUMBER(SEARCH(IF($G14="OB",IF($D14="Tabular",VLOOKUP($W$3&amp;"-"&amp;AC$2,'Compr. Q. - Online Banking'!$C:$I,7,FALSE()),VLOOKUP($W$3&amp;"-"&amp;AC$2,'Compr. Q. - Online Banking'!$C:$I,5,FALSE())),IF($D14="Tabular",VLOOKUP($W$3&amp;"-"&amp;AC$2,'Compr. Q. - HCN'!$C:$I,7,FALSE()),VLOOKUP($W$3&amp;"-"&amp;AC$2,'Compr. Q. - HCN'!$C:$I,5,FALSE()))),$W14)),1,0)</f>
        <v>0</v>
      </c>
      <c r="AD14" s="25">
        <f t="shared" si="7"/>
        <v>2</v>
      </c>
      <c r="AE14" s="25">
        <f t="shared" si="8"/>
        <v>2</v>
      </c>
      <c r="AF14" s="25">
        <f>IF($G14="OB",IF($D14="Tabular",VLOOKUP($W$3&amp;"-"&amp;"1",'Compr. Q. - Online Banking'!$C:$K,9,FALSE()),VLOOKUP($W$3&amp;"-"&amp;"1",'Compr. Q. - Online Banking'!$C:$K,8,FALSE())),IF($D14="Tabular",VLOOKUP($W$3&amp;"-"&amp;"1",'Compr. Q. - HCN'!$C:$K,9,FALSE()),VLOOKUP($W$3&amp;"-"&amp;"1",'Compr. Q. - HCN'!$C:$K,8,FALSE())))</f>
        <v>2</v>
      </c>
      <c r="AG14" s="25">
        <f t="shared" si="9"/>
        <v>1</v>
      </c>
      <c r="AH14" s="25">
        <f t="shared" si="10"/>
        <v>1</v>
      </c>
      <c r="AI14" s="25">
        <f t="shared" si="11"/>
        <v>1</v>
      </c>
      <c r="AJ14" s="25" t="str">
        <f>VLOOKUP($A14,'dataset combined'!$A:$BJ,$I$2+3*AJ$2,FALSE)</f>
        <v>SQL injection attack; Successful SQL injection</v>
      </c>
      <c r="AK14" s="25" t="s">
        <v>733</v>
      </c>
      <c r="AL14" s="25">
        <f>IF(ISNUMBER(SEARCH(IF($G14="OB",IF($D14="Tabular",VLOOKUP($AJ$3&amp;"-"&amp;AL$2,'Compr. Q. - Online Banking'!$C:$I,7,FALSE()),VLOOKUP($AJ$3&amp;"-"&amp;AL$2,'Compr. Q. - Online Banking'!$C:$I,5,FALSE())),IF($D14="Tabular",VLOOKUP($AJ$3&amp;"-"&amp;AL$2,'Compr. Q. - HCN'!$C:$I,7,FALSE()),VLOOKUP($AJ$3&amp;"-"&amp;AL$2,'Compr. Q. - HCN'!$C:$I,5,FALSE()))),$AJ14)),1,0)</f>
        <v>1</v>
      </c>
      <c r="AM14" s="25">
        <f>IF(ISNUMBER(SEARCH(IF($G14="OB",IF($D14="Tabular",VLOOKUP($AJ$3&amp;"-"&amp;AM$2,'Compr. Q. - Online Banking'!$C:$I,7,FALSE()),VLOOKUP($AJ$3&amp;"-"&amp;AM$2,'Compr. Q. - Online Banking'!$C:$I,5,FALSE())),IF($D14="Tabular",VLOOKUP($AJ$3&amp;"-"&amp;AM$2,'Compr. Q. - HCN'!$C:$I,7,FALSE()),VLOOKUP($AJ$3&amp;"-"&amp;AM$2,'Compr. Q. - HCN'!$C:$I,5,FALSE()))),$AJ14)),1,0)</f>
        <v>1</v>
      </c>
      <c r="AN14" s="25">
        <f>IF(ISNUMBER(SEARCH(IF($G14="OB",IF($D14="Tabular",VLOOKUP($AJ$3&amp;"-"&amp;AN$2,'Compr. Q. - Online Banking'!$C:$I,7,FALSE()),VLOOKUP($AJ$3&amp;"-"&amp;AN$2,'Compr. Q. - Online Banking'!$C:$I,5,FALSE())),IF($D14="Tabular",VLOOKUP($AJ$3&amp;"-"&amp;AN$2,'Compr. Q. - HCN'!$C:$I,7,FALSE()),VLOOKUP($AJ$3&amp;"-"&amp;AN$2,'Compr. Q. - HCN'!$C:$I,5,FALSE()))),$AJ14)),1,0)</f>
        <v>0</v>
      </c>
      <c r="AO14" s="25">
        <f>IF(ISNUMBER(SEARCH(IF($G14="OB",IF($D14="Tabular",VLOOKUP($AJ$3&amp;"-"&amp;AO$2,'Compr. Q. - Online Banking'!$C:$I,7,FALSE()),VLOOKUP($AJ$3&amp;"-"&amp;AO$2,'Compr. Q. - Online Banking'!$C:$I,5,FALSE())),IF($D14="Tabular",VLOOKUP($AJ$3&amp;"-"&amp;AO$2,'Compr. Q. - HCN'!$C:$I,7,FALSE()),VLOOKUP($AJ$3&amp;"-"&amp;AO$2,'Compr. Q. - HCN'!$C:$I,5,FALSE()))),$AJ14)),1,0)</f>
        <v>0</v>
      </c>
      <c r="AP14" s="25">
        <f>IF(ISNUMBER(SEARCH(IF($G14="OB",IF($D14="Tabular",VLOOKUP($AJ$3&amp;"-"&amp;AP$2,'Compr. Q. - Online Banking'!$C:$I,7,FALSE()),VLOOKUP($AJ$3&amp;"-"&amp;AP$2,'Compr. Q. - Online Banking'!$C:$I,5,FALSE())),IF($D14="Tabular",VLOOKUP($AJ$3&amp;"-"&amp;AP$2,'Compr. Q. - HCN'!$C:$I,7,FALSE()),VLOOKUP($AJ$3&amp;"-"&amp;AP$2,'Compr. Q. - HCN'!$C:$I,5,FALSE()))),$AJ14)),1,0)</f>
        <v>0</v>
      </c>
      <c r="AQ14" s="25">
        <f t="shared" si="12"/>
        <v>2</v>
      </c>
      <c r="AR14" s="25">
        <f t="shared" si="13"/>
        <v>2</v>
      </c>
      <c r="AS14" s="25">
        <f>IF($G14="OB",IF($D14="Tabular",VLOOKUP($AJ$3&amp;"-"&amp;"1",'Compr. Q. - Online Banking'!$C:$K,9,FALSE()),VLOOKUP($AJ$3&amp;"-"&amp;"1",'Compr. Q. - Online Banking'!$C:$K,8,FALSE())),IF($D14="Tabular",VLOOKUP($AJ$3&amp;"-"&amp;"1",'Compr. Q. - HCN'!$C:$K,9,FALSE()),VLOOKUP($AJ$3&amp;"-"&amp;"1",'Compr. Q. - HCN'!$C:$K,8,FALSE())))</f>
        <v>5</v>
      </c>
      <c r="AT14" s="25">
        <f t="shared" si="14"/>
        <v>1</v>
      </c>
      <c r="AU14" s="25">
        <f t="shared" si="15"/>
        <v>0.4</v>
      </c>
      <c r="AV14" s="25">
        <f t="shared" si="16"/>
        <v>0.57142857142857151</v>
      </c>
      <c r="AW14" s="25" t="str">
        <f>VLOOKUP($A14,'dataset combined'!$A:$BJ,$I$2+3*AW$2,FALSE)</f>
        <v>Cyber criminal; Data reviewer; HCN user</v>
      </c>
      <c r="AX14" s="25"/>
      <c r="AY14" s="25">
        <f>IF(ISNUMBER(SEARCH(IF($G14="OB",IF($D14="Tabular",VLOOKUP($AW$3&amp;"-"&amp;AY$2,'Compr. Q. - Online Banking'!$C:$I,7,FALSE()),VLOOKUP($AW$3&amp;"-"&amp;AY$2,'Compr. Q. - Online Banking'!$C:$I,5,FALSE())),IF($D14="Tabular",VLOOKUP($AW$3&amp;"-"&amp;AY$2,'Compr. Q. - HCN'!$C:$I,7,FALSE()),VLOOKUP($AW$3&amp;"-"&amp;AY$2,'Compr. Q. - HCN'!$C:$I,5,FALSE()))),$AW14)),1,0)</f>
        <v>1</v>
      </c>
      <c r="AZ14" s="25">
        <f>IF(ISNUMBER(SEARCH(IF($G14="OB",IF($D14="Tabular",VLOOKUP($AW$3&amp;"-"&amp;AZ$2,'Compr. Q. - Online Banking'!$C:$I,7,FALSE()),VLOOKUP($AW$3&amp;"-"&amp;AZ$2,'Compr. Q. - Online Banking'!$C:$I,5,FALSE())),IF($D14="Tabular",VLOOKUP($AW$3&amp;"-"&amp;AZ$2,'Compr. Q. - HCN'!$C:$I,7,FALSE()),VLOOKUP($AW$3&amp;"-"&amp;AZ$2,'Compr. Q. - HCN'!$C:$I,5,FALSE()))),$AW14)),1,0)</f>
        <v>1</v>
      </c>
      <c r="BA14" s="25">
        <f>IF(ISNUMBER(SEARCH(IF($G14="OB",IF($D14="Tabular",VLOOKUP($AW$3&amp;"-"&amp;BA$2,'Compr. Q. - Online Banking'!$C:$I,7,FALSE()),VLOOKUP($AW$3&amp;"-"&amp;BA$2,'Compr. Q. - Online Banking'!$C:$I,5,FALSE())),IF($D14="Tabular",VLOOKUP($AW$3&amp;"-"&amp;BA$2,'Compr. Q. - HCN'!$C:$I,7,FALSE()),VLOOKUP($AW$3&amp;"-"&amp;BA$2,'Compr. Q. - HCN'!$C:$I,5,FALSE()))),$AW14)),1,0)</f>
        <v>1</v>
      </c>
      <c r="BB14" s="25">
        <f>IF(ISNUMBER(SEARCH(IF($G14="OB",IF($D14="Tabular",VLOOKUP($AW$3&amp;"-"&amp;BB$2,'Compr. Q. - Online Banking'!$C:$I,7,FALSE()),VLOOKUP($AW$3&amp;"-"&amp;BB$2,'Compr. Q. - Online Banking'!$C:$I,5,FALSE())),IF($D14="Tabular",VLOOKUP($AW$3&amp;"-"&amp;BB$2,'Compr. Q. - HCN'!$C:$I,7,FALSE()),VLOOKUP($AW$3&amp;"-"&amp;BB$2,'Compr. Q. - HCN'!$C:$I,5,FALSE()))),$AW14)),1,0)</f>
        <v>0</v>
      </c>
      <c r="BC14" s="25">
        <f>IF(ISNUMBER(SEARCH(IF($G14="OB",IF($D14="Tabular",VLOOKUP($AW$3&amp;"-"&amp;BC$2,'Compr. Q. - Online Banking'!$C:$I,7,FALSE()),VLOOKUP($AW$3&amp;"-"&amp;BC$2,'Compr. Q. - Online Banking'!$C:$I,5,FALSE())),IF($D14="Tabular",VLOOKUP($AW$3&amp;"-"&amp;BC$2,'Compr. Q. - HCN'!$C:$I,7,FALSE()),VLOOKUP($AW$3&amp;"-"&amp;BC$2,'Compr. Q. - HCN'!$C:$I,5,FALSE()))),$AW14)),1,0)</f>
        <v>0</v>
      </c>
      <c r="BD14" s="25">
        <f t="shared" si="17"/>
        <v>3</v>
      </c>
      <c r="BE14" s="25">
        <f t="shared" si="18"/>
        <v>3</v>
      </c>
      <c r="BF14" s="25">
        <f>IF($G14="OB",IF($D14="Tabular",VLOOKUP($AW$3&amp;"-"&amp;"1",'Compr. Q. - Online Banking'!$C:$K,9,FALSE()),VLOOKUP($AW$3&amp;"-"&amp;"1",'Compr. Q. - Online Banking'!$C:$K,8,FALSE())),IF($D14="Tabular",VLOOKUP($AW$3&amp;"-"&amp;"1",'Compr. Q. - HCN'!$C:$K,9,FALSE()),VLOOKUP($AW$3&amp;"-"&amp;"1",'Compr. Q. - HCN'!$C:$K,8,FALSE())))</f>
        <v>3</v>
      </c>
      <c r="BG14" s="25">
        <f t="shared" si="19"/>
        <v>1</v>
      </c>
      <c r="BH14" s="25">
        <f t="shared" si="20"/>
        <v>1</v>
      </c>
      <c r="BI14" s="25">
        <f t="shared" si="21"/>
        <v>1</v>
      </c>
      <c r="BJ14" s="25" t="str">
        <f>VLOOKUP($A14,'dataset combined'!$A:$BJ,$I$2+3*BJ$2,FALSE)</f>
        <v>Very unlikely</v>
      </c>
      <c r="BK14" s="25"/>
      <c r="BL14" s="25">
        <f>IF(ISNUMBER(SEARCH(IF($G14="OB",IF($D14="Tabular",VLOOKUP($BJ$3&amp;"-"&amp;BL$2,'Compr. Q. - Online Banking'!$C:$I,7,FALSE()),VLOOKUP($BJ$3&amp;"-"&amp;BL$2,'Compr. Q. - Online Banking'!$C:$I,5,FALSE())),IF($D14="Tabular",VLOOKUP($BJ$3&amp;"-"&amp;BL$2,'Compr. Q. - HCN'!$C:$I,7,FALSE()),VLOOKUP($BJ$3&amp;"-"&amp;BL$2,'Compr. Q. - HCN'!$C:$I,5,FALSE()))),$BJ14)),1,0)</f>
        <v>1</v>
      </c>
      <c r="BM14" s="25">
        <f>IF(ISNUMBER(SEARCH(IF($G14="OB",IF($D14="Tabular",VLOOKUP($BJ$3&amp;"-"&amp;BM$2,'Compr. Q. - Online Banking'!$C:$I,7,FALSE()),VLOOKUP($BJ$3&amp;"-"&amp;BM$2,'Compr. Q. - Online Banking'!$C:$I,5,FALSE())),IF($D14="Tabular",VLOOKUP($BJ$3&amp;"-"&amp;BM$2,'Compr. Q. - HCN'!$C:$I,7,FALSE()),VLOOKUP($BJ$3&amp;"-"&amp;BM$2,'Compr. Q. - HCN'!$C:$I,5,FALSE()))),$BJ14)),1,0)</f>
        <v>0</v>
      </c>
      <c r="BN14" s="25">
        <f>IF(ISNUMBER(SEARCH(IF($G14="OB",IF($D14="Tabular",VLOOKUP($BJ$3&amp;"-"&amp;BN$2,'Compr. Q. - Online Banking'!$C:$I,7,FALSE()),VLOOKUP($BJ$3&amp;"-"&amp;BN$2,'Compr. Q. - Online Banking'!$C:$I,5,FALSE())),IF($D14="Tabular",VLOOKUP($BJ$3&amp;"-"&amp;BN$2,'Compr. Q. - HCN'!$C:$I,7,FALSE()),VLOOKUP($BJ$3&amp;"-"&amp;BN$2,'Compr. Q. - HCN'!$C:$I,5,FALSE()))),$BJ14)),1,0)</f>
        <v>0</v>
      </c>
      <c r="BO14" s="25">
        <f>IF(ISNUMBER(SEARCH(IF($G14="OB",IF($D14="Tabular",VLOOKUP($BJ$3&amp;"-"&amp;BO$2,'Compr. Q. - Online Banking'!$C:$I,7,FALSE()),VLOOKUP($BJ$3&amp;"-"&amp;BO$2,'Compr. Q. - Online Banking'!$C:$I,5,FALSE())),IF($D14="Tabular",VLOOKUP($BJ$3&amp;"-"&amp;BO$2,'Compr. Q. - HCN'!$C:$I,7,FALSE()),VLOOKUP($BJ$3&amp;"-"&amp;BO$2,'Compr. Q. - HCN'!$C:$I,5,FALSE()))),$BJ14)),1,0)</f>
        <v>0</v>
      </c>
      <c r="BP14" s="25">
        <f>IF(ISNUMBER(SEARCH(IF($G14="OB",IF($D14="Tabular",VLOOKUP($BJ$3&amp;"-"&amp;BP$2,'Compr. Q. - Online Banking'!$C:$I,7,FALSE()),VLOOKUP($BJ$3&amp;"-"&amp;BP$2,'Compr. Q. - Online Banking'!$C:$I,5,FALSE())),IF($D14="Tabular",VLOOKUP($BJ$3&amp;"-"&amp;BP$2,'Compr. Q. - HCN'!$C:$I,7,FALSE()),VLOOKUP($BJ$3&amp;"-"&amp;BP$2,'Compr. Q. - HCN'!$C:$I,5,FALSE()))),$BJ14)),1,0)</f>
        <v>0</v>
      </c>
      <c r="BQ14" s="25">
        <f t="shared" si="22"/>
        <v>1</v>
      </c>
      <c r="BR14" s="25">
        <f t="shared" si="23"/>
        <v>1</v>
      </c>
      <c r="BS14" s="25">
        <f>IF($G14="OB",IF($D14="Tabular",VLOOKUP($BJ$3&amp;"-"&amp;"1",'Compr. Q. - Online Banking'!$C:$K,9,FALSE()),VLOOKUP($BJ$3&amp;"-"&amp;"1",'Compr. Q. - Online Banking'!$C:$K,8,FALSE())),IF($D14="Tabular",VLOOKUP($BJ$3&amp;"-"&amp;"1",'Compr. Q. - HCN'!$C:$K,9,FALSE()),VLOOKUP($BJ$3&amp;"-"&amp;"1",'Compr. Q. - HCN'!$C:$K,8,FALSE())))</f>
        <v>1</v>
      </c>
      <c r="BT14" s="25">
        <f t="shared" si="24"/>
        <v>1</v>
      </c>
      <c r="BU14" s="25">
        <f t="shared" si="25"/>
        <v>1</v>
      </c>
      <c r="BV14" s="25">
        <f t="shared" si="26"/>
        <v>1</v>
      </c>
      <c r="BW14" s="25" t="str">
        <f>VLOOKUP($A14,'dataset combined'!$A:$BJ,$I$2+3*BW$2,FALSE)</f>
        <v>Severe</v>
      </c>
      <c r="BX14" s="25"/>
      <c r="BY14" s="25">
        <f>IF(ISNUMBER(SEARCH(IF($G14="OB",IF($D14="Tabular",VLOOKUP($BW$3&amp;"-"&amp;BY$2,'Compr. Q. - Online Banking'!$C:$I,7,FALSE()),VLOOKUP($BW$3&amp;"-"&amp;BY$2,'Compr. Q. - Online Banking'!$C:$I,5,FALSE())),IF($D14="Tabular",VLOOKUP($BW$3&amp;"-"&amp;BY$2,'Compr. Q. - HCN'!$C:$I,7,FALSE()),VLOOKUP($BW$3&amp;"-"&amp;BY$2,'Compr. Q. - HCN'!$C:$I,5,FALSE()))),$BW14)),1,0)</f>
        <v>1</v>
      </c>
      <c r="BZ14" s="25">
        <f>IF(ISNUMBER(SEARCH(IF($G14="OB",IF($D14="Tabular",VLOOKUP($BW$3&amp;"-"&amp;BZ$2,'Compr. Q. - Online Banking'!$C:$I,7,FALSE()),VLOOKUP($BW$3&amp;"-"&amp;BZ$2,'Compr. Q. - Online Banking'!$C:$I,5,FALSE())),IF($D14="Tabular",VLOOKUP($BW$3&amp;"-"&amp;BZ$2,'Compr. Q. - HCN'!$C:$I,7,FALSE()),VLOOKUP($BW$3&amp;"-"&amp;BZ$2,'Compr. Q. - HCN'!$C:$I,5,FALSE()))),$BW14)),1,0)</f>
        <v>0</v>
      </c>
      <c r="CA14" s="25">
        <f>IF(ISNUMBER(SEARCH(IF($G14="OB",IF($D14="Tabular",VLOOKUP($BW$3&amp;"-"&amp;CA$2,'Compr. Q. - Online Banking'!$C:$I,7,FALSE()),VLOOKUP($BW$3&amp;"-"&amp;CA$2,'Compr. Q. - Online Banking'!$C:$I,5,FALSE())),IF($D14="Tabular",VLOOKUP($BW$3&amp;"-"&amp;CA$2,'Compr. Q. - HCN'!$C:$I,7,FALSE()),VLOOKUP($BW$3&amp;"-"&amp;CA$2,'Compr. Q. - HCN'!$C:$I,5,FALSE()))),$BW14)),1,0)</f>
        <v>0</v>
      </c>
      <c r="CB14" s="25">
        <f>IF(ISNUMBER(SEARCH(IF($G14="OB",IF($D14="Tabular",VLOOKUP($BW$3&amp;"-"&amp;CB$2,'Compr. Q. - Online Banking'!$C:$I,7,FALSE()),VLOOKUP($BW$3&amp;"-"&amp;CB$2,'Compr. Q. - Online Banking'!$C:$I,5,FALSE())),IF($D14="Tabular",VLOOKUP($BW$3&amp;"-"&amp;CB$2,'Compr. Q. - HCN'!$C:$I,7,FALSE()),VLOOKUP($BW$3&amp;"-"&amp;CB$2,'Compr. Q. - HCN'!$C:$I,5,FALSE()))),$BW14)),1,0)</f>
        <v>0</v>
      </c>
      <c r="CC14" s="25">
        <f>IF(ISNUMBER(SEARCH(IF($G14="OB",IF($D14="Tabular",VLOOKUP($BW$3&amp;"-"&amp;CC$2,'Compr. Q. - Online Banking'!$C:$I,7,FALSE()),VLOOKUP($BW$3&amp;"-"&amp;CC$2,'Compr. Q. - Online Banking'!$C:$I,5,FALSE())),IF($D14="Tabular",VLOOKUP($BW$3&amp;"-"&amp;CC$2,'Compr. Q. - HCN'!$C:$I,7,FALSE()),VLOOKUP($BW$3&amp;"-"&amp;CC$2,'Compr. Q. - HCN'!$C:$I,5,FALSE()))),$BW14)),1,0)</f>
        <v>0</v>
      </c>
      <c r="CD14" s="25">
        <f t="shared" si="27"/>
        <v>1</v>
      </c>
      <c r="CE14" s="25">
        <f t="shared" si="28"/>
        <v>1</v>
      </c>
      <c r="CF14" s="25">
        <f>IF($G14="OB",IF($D14="Tabular",VLOOKUP($BW$3&amp;"-"&amp;"1",'Compr. Q. - Online Banking'!$C:$K,9,FALSE()),VLOOKUP($BW$3&amp;"-"&amp;"1",'Compr. Q. - Online Banking'!$C:$K,8,FALSE())),IF($D14="Tabular",VLOOKUP($BW$3&amp;"-"&amp;"1",'Compr. Q. - HCN'!$C:$K,9,FALSE()),VLOOKUP($BW$3&amp;"-"&amp;"1",'Compr. Q. - HCN'!$C:$K,8,FALSE())))</f>
        <v>1</v>
      </c>
      <c r="CG14" s="25">
        <f t="shared" si="29"/>
        <v>1</v>
      </c>
      <c r="CH14" s="25">
        <f t="shared" si="30"/>
        <v>1</v>
      </c>
      <c r="CI14" s="25">
        <f t="shared" si="31"/>
        <v>1</v>
      </c>
      <c r="CK14"/>
      <c r="CL14"/>
      <c r="CM14"/>
      <c r="CN14"/>
      <c r="CO14"/>
      <c r="CP14"/>
      <c r="CQ14"/>
      <c r="CR14"/>
    </row>
    <row r="15" spans="1:96" s="10" customFormat="1" ht="34" x14ac:dyDescent="0.2">
      <c r="A15" s="24" t="str">
        <f t="shared" si="0"/>
        <v>3117352-P2</v>
      </c>
      <c r="B15" s="38">
        <v>3117352</v>
      </c>
      <c r="C15" s="24" t="s">
        <v>688</v>
      </c>
      <c r="D15" s="39" t="s">
        <v>538</v>
      </c>
      <c r="E15" s="39" t="s">
        <v>440</v>
      </c>
      <c r="F15" s="39" t="s">
        <v>433</v>
      </c>
      <c r="G15" s="38" t="str">
        <f t="shared" si="1"/>
        <v>OB</v>
      </c>
      <c r="H15" s="24"/>
      <c r="I15" s="28"/>
      <c r="J15" s="25" t="str">
        <f>VLOOKUP($A15,'dataset combined'!$A:$BJ,$I$2+3*J$2,FALSE)</f>
        <v>Lack of mechanisms for authentication of app; Weak malware protection</v>
      </c>
      <c r="K15" s="24"/>
      <c r="L15" s="25">
        <f>IF(ISNUMBER(SEARCH(IF($G15="OB",IF($D15="Tabular",VLOOKUP($J$3&amp;"-"&amp;L$2,'Compr. Q. - Online Banking'!$C:$I,7,FALSE()),VLOOKUP($J$3&amp;"-"&amp;L$2,'Compr. Q. - Online Banking'!$C:$I,5,FALSE())),IF($D15="Tabular",VLOOKUP($J$3&amp;"-"&amp;L$2,'Compr. Q. - HCN'!$C:$I,7,FALSE()),VLOOKUP($J$3&amp;"-"&amp;L$2,'Compr. Q. - HCN'!$C:$I,5,FALSE()))),$J15)),1,0)</f>
        <v>1</v>
      </c>
      <c r="M15" s="25">
        <f>IF(ISNUMBER(SEARCH(IF($G15="OB",IF($D15="Tabular",VLOOKUP($J$3&amp;"-"&amp;M$2,'Compr. Q. - Online Banking'!$C:$I,7,FALSE()),VLOOKUP($J$3&amp;"-"&amp;M$2,'Compr. Q. - Online Banking'!$C:$I,5,FALSE())),IF($D15="Tabular",VLOOKUP($J$3&amp;"-"&amp;M$2,'Compr. Q. - HCN'!$C:$I,7,FALSE()),VLOOKUP($J$3&amp;"-"&amp;M$2,'Compr. Q. - HCN'!$C:$I,5,FALSE()))),$J15)),1,0)</f>
        <v>1</v>
      </c>
      <c r="N15" s="25">
        <f>IF(ISNUMBER(SEARCH(IF($G15="OB",IF($D15="Tabular",VLOOKUP($J$3&amp;"-"&amp;N$2,'Compr. Q. - Online Banking'!$C:$I,7,FALSE()),VLOOKUP($J$3&amp;"-"&amp;N$2,'Compr. Q. - Online Banking'!$C:$I,5,FALSE())),IF($D15="Tabular",VLOOKUP($J$3&amp;"-"&amp;N$2,'Compr. Q. - HCN'!$C:$I,7,FALSE()),VLOOKUP($J$3&amp;"-"&amp;N$2,'Compr. Q. - HCN'!$C:$I,5,FALSE()))),$J15)),1,0)</f>
        <v>0</v>
      </c>
      <c r="O15" s="25">
        <f>IF(ISNUMBER(SEARCH(IF($G15="OB",IF($D15="Tabular",VLOOKUP($J$3&amp;"-"&amp;O$2,'Compr. Q. - Online Banking'!$C:$I,7,FALSE()),VLOOKUP($J$3&amp;"-"&amp;O$2,'Compr. Q. - Online Banking'!$C:$I,5,FALSE())),IF($D15="Tabular",VLOOKUP($J$3&amp;"-"&amp;O$2,'Compr. Q. - HCN'!$C:$I,7,FALSE()),VLOOKUP($J$3&amp;"-"&amp;O$2,'Compr. Q. - HCN'!$C:$I,5,FALSE()))),$J15)),1,0)</f>
        <v>0</v>
      </c>
      <c r="P15" s="25">
        <f>IF(ISNUMBER(SEARCH(IF($G15="OB",IF($D15="Tabular",VLOOKUP($J$3&amp;"-"&amp;P$2,'Compr. Q. - Online Banking'!$C:$I,7,FALSE()),VLOOKUP($J$3&amp;"-"&amp;P$2,'Compr. Q. - Online Banking'!$C:$I,5,FALSE())),IF($D15="Tabular",VLOOKUP($J$3&amp;"-"&amp;P$2,'Compr. Q. - HCN'!$C:$I,7,FALSE()),VLOOKUP($J$3&amp;"-"&amp;P$2,'Compr. Q. - HCN'!$C:$I,5,FALSE()))),$J15)),1,0)</f>
        <v>0</v>
      </c>
      <c r="Q15" s="24">
        <f t="shared" si="2"/>
        <v>2</v>
      </c>
      <c r="R15" s="24">
        <f t="shared" si="3"/>
        <v>2</v>
      </c>
      <c r="S15" s="24">
        <f>IF($G15="OB",IF($D15="Tabular",VLOOKUP($J$3&amp;"-"&amp;"1",'Compr. Q. - Online Banking'!$C:$K,9,FALSE()),VLOOKUP($J$3&amp;"-"&amp;"1",'Compr. Q. - Online Banking'!$C:$K,8,FALSE())),IF($D15="Tabular",VLOOKUP($J$3&amp;"-"&amp;"1",'Compr. Q. - HCN'!$C:$K,9,FALSE()),VLOOKUP($J$3&amp;"-"&amp;"1",'Compr. Q. - HCN'!$C:$K,8,FALSE())))</f>
        <v>2</v>
      </c>
      <c r="T15" s="24">
        <f t="shared" si="4"/>
        <v>1</v>
      </c>
      <c r="U15" s="24">
        <f t="shared" si="5"/>
        <v>1</v>
      </c>
      <c r="V15" s="24">
        <f t="shared" si="6"/>
        <v>1</v>
      </c>
      <c r="W15" s="25" t="str">
        <f>VLOOKUP($A15,'dataset combined'!$A:$BJ,$I$2+3*W$2,FALSE)</f>
        <v>Availability of service; Integrity of account data</v>
      </c>
      <c r="X15" s="24"/>
      <c r="Y15" s="25">
        <f>IF(ISNUMBER(SEARCH(IF($G15="OB",IF($D15="Tabular",VLOOKUP($W$3&amp;"-"&amp;Y$2,'Compr. Q. - Online Banking'!$C:$I,7,FALSE()),VLOOKUP($W$3&amp;"-"&amp;Y$2,'Compr. Q. - Online Banking'!$C:$I,5,FALSE())),IF($D15="Tabular",VLOOKUP($W$3&amp;"-"&amp;Y$2,'Compr. Q. - HCN'!$C:$I,7,FALSE()),VLOOKUP($W$3&amp;"-"&amp;Y$2,'Compr. Q. - HCN'!$C:$I,5,FALSE()))),$W15)),1,0)</f>
        <v>1</v>
      </c>
      <c r="Z15" s="25">
        <f>IF(ISNUMBER(SEARCH(IF($G15="OB",IF($D15="Tabular",VLOOKUP($W$3&amp;"-"&amp;Z$2,'Compr. Q. - Online Banking'!$C:$I,7,FALSE()),VLOOKUP($W$3&amp;"-"&amp;Z$2,'Compr. Q. - Online Banking'!$C:$I,5,FALSE())),IF($D15="Tabular",VLOOKUP($W$3&amp;"-"&amp;Z$2,'Compr. Q. - HCN'!$C:$I,7,FALSE()),VLOOKUP($W$3&amp;"-"&amp;Z$2,'Compr. Q. - HCN'!$C:$I,5,FALSE()))),$W15)),1,0)</f>
        <v>1</v>
      </c>
      <c r="AA15" s="25">
        <f>IF(ISNUMBER(SEARCH(IF($G15="OB",IF($D15="Tabular",VLOOKUP($W$3&amp;"-"&amp;AA$2,'Compr. Q. - Online Banking'!$C:$I,7,FALSE()),VLOOKUP($W$3&amp;"-"&amp;AA$2,'Compr. Q. - Online Banking'!$C:$I,5,FALSE())),IF($D15="Tabular",VLOOKUP($W$3&amp;"-"&amp;AA$2,'Compr. Q. - HCN'!$C:$I,7,FALSE()),VLOOKUP($W$3&amp;"-"&amp;AA$2,'Compr. Q. - HCN'!$C:$I,5,FALSE()))),$W15)),1,0)</f>
        <v>0</v>
      </c>
      <c r="AB15" s="25">
        <f>IF(ISNUMBER(SEARCH(IF($G15="OB",IF($D15="Tabular",VLOOKUP($W$3&amp;"-"&amp;AB$2,'Compr. Q. - Online Banking'!$C:$I,7,FALSE()),VLOOKUP($W$3&amp;"-"&amp;AB$2,'Compr. Q. - Online Banking'!$C:$I,5,FALSE())),IF($D15="Tabular",VLOOKUP($W$3&amp;"-"&amp;AB$2,'Compr. Q. - HCN'!$C:$I,7,FALSE()),VLOOKUP($W$3&amp;"-"&amp;AB$2,'Compr. Q. - HCN'!$C:$I,5,FALSE()))),$W15)),1,0)</f>
        <v>0</v>
      </c>
      <c r="AC15" s="25">
        <f>IF(ISNUMBER(SEARCH(IF($G15="OB",IF($D15="Tabular",VLOOKUP($W$3&amp;"-"&amp;AC$2,'Compr. Q. - Online Banking'!$C:$I,7,FALSE()),VLOOKUP($W$3&amp;"-"&amp;AC$2,'Compr. Q. - Online Banking'!$C:$I,5,FALSE())),IF($D15="Tabular",VLOOKUP($W$3&amp;"-"&amp;AC$2,'Compr. Q. - HCN'!$C:$I,7,FALSE()),VLOOKUP($W$3&amp;"-"&amp;AC$2,'Compr. Q. - HCN'!$C:$I,5,FALSE()))),$W15)),1,0)</f>
        <v>0</v>
      </c>
      <c r="AD15" s="24">
        <f t="shared" si="7"/>
        <v>2</v>
      </c>
      <c r="AE15" s="24">
        <f t="shared" si="8"/>
        <v>2</v>
      </c>
      <c r="AF15" s="24">
        <f>IF($G15="OB",IF($D15="Tabular",VLOOKUP($W$3&amp;"-"&amp;"1",'Compr. Q. - Online Banking'!$C:$K,9,FALSE()),VLOOKUP($W$3&amp;"-"&amp;"1",'Compr. Q. - Online Banking'!$C:$K,8,FALSE())),IF($D15="Tabular",VLOOKUP($W$3&amp;"-"&amp;"1",'Compr. Q. - HCN'!$C:$K,9,FALSE()),VLOOKUP($W$3&amp;"-"&amp;"1",'Compr. Q. - HCN'!$C:$K,8,FALSE())))</f>
        <v>2</v>
      </c>
      <c r="AG15" s="24">
        <f t="shared" si="9"/>
        <v>1</v>
      </c>
      <c r="AH15" s="24">
        <f t="shared" si="10"/>
        <v>1</v>
      </c>
      <c r="AI15" s="24">
        <f t="shared" si="11"/>
        <v>1</v>
      </c>
      <c r="AJ15" s="25" t="str">
        <f>VLOOKUP($A15,'dataset combined'!$A:$BJ,$I$2+3*AJ$2,FALSE)</f>
        <v>Fake banking app offered on application store; Sniffing of customer credentials</v>
      </c>
      <c r="AK15" s="24" t="s">
        <v>733</v>
      </c>
      <c r="AL15" s="25">
        <f>IF(ISNUMBER(SEARCH(IF($G15="OB",IF($D15="Tabular",VLOOKUP($AJ$3&amp;"-"&amp;AL$2,'Compr. Q. - Online Banking'!$C:$I,7,FALSE()),VLOOKUP($AJ$3&amp;"-"&amp;AL$2,'Compr. Q. - Online Banking'!$C:$I,5,FALSE())),IF($D15="Tabular",VLOOKUP($AJ$3&amp;"-"&amp;AL$2,'Compr. Q. - HCN'!$C:$I,7,FALSE()),VLOOKUP($AJ$3&amp;"-"&amp;AL$2,'Compr. Q. - HCN'!$C:$I,5,FALSE()))),$AJ15)),1,0)</f>
        <v>1</v>
      </c>
      <c r="AM15" s="25">
        <f>IF(ISNUMBER(SEARCH(IF($G15="OB",IF($D15="Tabular",VLOOKUP($AJ$3&amp;"-"&amp;AM$2,'Compr. Q. - Online Banking'!$C:$I,7,FALSE()),VLOOKUP($AJ$3&amp;"-"&amp;AM$2,'Compr. Q. - Online Banking'!$C:$I,5,FALSE())),IF($D15="Tabular",VLOOKUP($AJ$3&amp;"-"&amp;AM$2,'Compr. Q. - HCN'!$C:$I,7,FALSE()),VLOOKUP($AJ$3&amp;"-"&amp;AM$2,'Compr. Q. - HCN'!$C:$I,5,FALSE()))),$AJ15)),1,0)</f>
        <v>1</v>
      </c>
      <c r="AN15" s="25">
        <f>IF(ISNUMBER(SEARCH(IF($G15="OB",IF($D15="Tabular",VLOOKUP($AJ$3&amp;"-"&amp;AN$2,'Compr. Q. - Online Banking'!$C:$I,7,FALSE()),VLOOKUP($AJ$3&amp;"-"&amp;AN$2,'Compr. Q. - Online Banking'!$C:$I,5,FALSE())),IF($D15="Tabular",VLOOKUP($AJ$3&amp;"-"&amp;AN$2,'Compr. Q. - HCN'!$C:$I,7,FALSE()),VLOOKUP($AJ$3&amp;"-"&amp;AN$2,'Compr. Q. - HCN'!$C:$I,5,FALSE()))),$AJ15)),1,0)</f>
        <v>0</v>
      </c>
      <c r="AO15" s="25">
        <f>IF(ISNUMBER(SEARCH(IF($G15="OB",IF($D15="Tabular",VLOOKUP($AJ$3&amp;"-"&amp;AO$2,'Compr. Q. - Online Banking'!$C:$I,7,FALSE()),VLOOKUP($AJ$3&amp;"-"&amp;AO$2,'Compr. Q. - Online Banking'!$C:$I,5,FALSE())),IF($D15="Tabular",VLOOKUP($AJ$3&amp;"-"&amp;AO$2,'Compr. Q. - HCN'!$C:$I,7,FALSE()),VLOOKUP($AJ$3&amp;"-"&amp;AO$2,'Compr. Q. - HCN'!$C:$I,5,FALSE()))),$AJ15)),1,0)</f>
        <v>0</v>
      </c>
      <c r="AP15" s="25">
        <f>IF(ISNUMBER(SEARCH(IF($G15="OB",IF($D15="Tabular",VLOOKUP($AJ$3&amp;"-"&amp;AP$2,'Compr. Q. - Online Banking'!$C:$I,7,FALSE()),VLOOKUP($AJ$3&amp;"-"&amp;AP$2,'Compr. Q. - Online Banking'!$C:$I,5,FALSE())),IF($D15="Tabular",VLOOKUP($AJ$3&amp;"-"&amp;AP$2,'Compr. Q. - HCN'!$C:$I,7,FALSE()),VLOOKUP($AJ$3&amp;"-"&amp;AP$2,'Compr. Q. - HCN'!$C:$I,5,FALSE()))),$AJ15)),1,0)</f>
        <v>0</v>
      </c>
      <c r="AQ15" s="24">
        <f t="shared" si="12"/>
        <v>2</v>
      </c>
      <c r="AR15" s="24">
        <f t="shared" si="13"/>
        <v>2</v>
      </c>
      <c r="AS15" s="24">
        <f>IF($G15="OB",IF($D15="Tabular",VLOOKUP($AJ$3&amp;"-"&amp;"1",'Compr. Q. - Online Banking'!$C:$K,9,FALSE()),VLOOKUP($AJ$3&amp;"-"&amp;"1",'Compr. Q. - Online Banking'!$C:$K,8,FALSE())),IF($D15="Tabular",VLOOKUP($AJ$3&amp;"-"&amp;"1",'Compr. Q. - HCN'!$C:$K,9,FALSE()),VLOOKUP($AJ$3&amp;"-"&amp;"1",'Compr. Q. - HCN'!$C:$K,8,FALSE())))</f>
        <v>4</v>
      </c>
      <c r="AT15" s="24">
        <f t="shared" si="14"/>
        <v>1</v>
      </c>
      <c r="AU15" s="24">
        <f t="shared" si="15"/>
        <v>0.5</v>
      </c>
      <c r="AV15" s="24">
        <f t="shared" si="16"/>
        <v>0.66666666666666663</v>
      </c>
      <c r="AW15" s="25" t="str">
        <f>VLOOKUP($A15,'dataset combined'!$A:$BJ,$I$2+3*AW$2,FALSE)</f>
        <v>Cyber criminal; Hacker</v>
      </c>
      <c r="AX15" s="24"/>
      <c r="AY15" s="25">
        <f>IF(ISNUMBER(SEARCH(IF($G15="OB",IF($D15="Tabular",VLOOKUP($AW$3&amp;"-"&amp;AY$2,'Compr. Q. - Online Banking'!$C:$I,7,FALSE()),VLOOKUP($AW$3&amp;"-"&amp;AY$2,'Compr. Q. - Online Banking'!$C:$I,5,FALSE())),IF($D15="Tabular",VLOOKUP($AW$3&amp;"-"&amp;AY$2,'Compr. Q. - HCN'!$C:$I,7,FALSE()),VLOOKUP($AW$3&amp;"-"&amp;AY$2,'Compr. Q. - HCN'!$C:$I,5,FALSE()))),$AW15)),1,0)</f>
        <v>1</v>
      </c>
      <c r="AZ15" s="25">
        <f>IF(ISNUMBER(SEARCH(IF($G15="OB",IF($D15="Tabular",VLOOKUP($AW$3&amp;"-"&amp;AZ$2,'Compr. Q. - Online Banking'!$C:$I,7,FALSE()),VLOOKUP($AW$3&amp;"-"&amp;AZ$2,'Compr. Q. - Online Banking'!$C:$I,5,FALSE())),IF($D15="Tabular",VLOOKUP($AW$3&amp;"-"&amp;AZ$2,'Compr. Q. - HCN'!$C:$I,7,FALSE()),VLOOKUP($AW$3&amp;"-"&amp;AZ$2,'Compr. Q. - HCN'!$C:$I,5,FALSE()))),$AW15)),1,0)</f>
        <v>1</v>
      </c>
      <c r="BA15" s="25">
        <f>IF(ISNUMBER(SEARCH(IF($G15="OB",IF($D15="Tabular",VLOOKUP($AW$3&amp;"-"&amp;BA$2,'Compr. Q. - Online Banking'!$C:$I,7,FALSE()),VLOOKUP($AW$3&amp;"-"&amp;BA$2,'Compr. Q. - Online Banking'!$C:$I,5,FALSE())),IF($D15="Tabular",VLOOKUP($AW$3&amp;"-"&amp;BA$2,'Compr. Q. - HCN'!$C:$I,7,FALSE()),VLOOKUP($AW$3&amp;"-"&amp;BA$2,'Compr. Q. - HCN'!$C:$I,5,FALSE()))),$AW15)),1,0)</f>
        <v>0</v>
      </c>
      <c r="BB15" s="25">
        <f>IF(ISNUMBER(SEARCH(IF($G15="OB",IF($D15="Tabular",VLOOKUP($AW$3&amp;"-"&amp;BB$2,'Compr. Q. - Online Banking'!$C:$I,7,FALSE()),VLOOKUP($AW$3&amp;"-"&amp;BB$2,'Compr. Q. - Online Banking'!$C:$I,5,FALSE())),IF($D15="Tabular",VLOOKUP($AW$3&amp;"-"&amp;BB$2,'Compr. Q. - HCN'!$C:$I,7,FALSE()),VLOOKUP($AW$3&amp;"-"&amp;BB$2,'Compr. Q. - HCN'!$C:$I,5,FALSE()))),$AW15)),1,0)</f>
        <v>0</v>
      </c>
      <c r="BC15" s="25">
        <f>IF(ISNUMBER(SEARCH(IF($G15="OB",IF($D15="Tabular",VLOOKUP($AW$3&amp;"-"&amp;BC$2,'Compr. Q. - Online Banking'!$C:$I,7,FALSE()),VLOOKUP($AW$3&amp;"-"&amp;BC$2,'Compr. Q. - Online Banking'!$C:$I,5,FALSE())),IF($D15="Tabular",VLOOKUP($AW$3&amp;"-"&amp;BC$2,'Compr. Q. - HCN'!$C:$I,7,FALSE()),VLOOKUP($AW$3&amp;"-"&amp;BC$2,'Compr. Q. - HCN'!$C:$I,5,FALSE()))),$AW15)),1,0)</f>
        <v>0</v>
      </c>
      <c r="BD15" s="24">
        <f t="shared" si="17"/>
        <v>2</v>
      </c>
      <c r="BE15" s="24">
        <f t="shared" si="18"/>
        <v>2</v>
      </c>
      <c r="BF15" s="24">
        <f>IF($G15="OB",IF($D15="Tabular",VLOOKUP($AW$3&amp;"-"&amp;"1",'Compr. Q. - Online Banking'!$C:$K,9,FALSE()),VLOOKUP($AW$3&amp;"-"&amp;"1",'Compr. Q. - Online Banking'!$C:$K,8,FALSE())),IF($D15="Tabular",VLOOKUP($AW$3&amp;"-"&amp;"1",'Compr. Q. - HCN'!$C:$K,9,FALSE()),VLOOKUP($AW$3&amp;"-"&amp;"1",'Compr. Q. - HCN'!$C:$K,8,FALSE())))</f>
        <v>2</v>
      </c>
      <c r="BG15" s="24">
        <f t="shared" si="19"/>
        <v>1</v>
      </c>
      <c r="BH15" s="24">
        <f t="shared" si="20"/>
        <v>1</v>
      </c>
      <c r="BI15" s="24">
        <f t="shared" si="21"/>
        <v>1</v>
      </c>
      <c r="BJ15" s="25" t="str">
        <f>VLOOKUP($A15,'dataset combined'!$A:$BJ,$I$2+3*BJ$2,FALSE)</f>
        <v>Likely</v>
      </c>
      <c r="BK15" s="25"/>
      <c r="BL15" s="25">
        <f>IF(ISNUMBER(SEARCH(IF($G15="OB",IF($D15="Tabular",VLOOKUP($BJ$3&amp;"-"&amp;BL$2,'Compr. Q. - Online Banking'!$C:$I,7,FALSE()),VLOOKUP($BJ$3&amp;"-"&amp;BL$2,'Compr. Q. - Online Banking'!$C:$I,5,FALSE())),IF($D15="Tabular",VLOOKUP($BJ$3&amp;"-"&amp;BL$2,'Compr. Q. - HCN'!$C:$I,7,FALSE()),VLOOKUP($BJ$3&amp;"-"&amp;BL$2,'Compr. Q. - HCN'!$C:$I,5,FALSE()))),$BJ15)),1,0)</f>
        <v>1</v>
      </c>
      <c r="BM15" s="25">
        <f>IF(ISNUMBER(SEARCH(IF($G15="OB",IF($D15="Tabular",VLOOKUP($BJ$3&amp;"-"&amp;BM$2,'Compr. Q. - Online Banking'!$C:$I,7,FALSE()),VLOOKUP($BJ$3&amp;"-"&amp;BM$2,'Compr. Q. - Online Banking'!$C:$I,5,FALSE())),IF($D15="Tabular",VLOOKUP($BJ$3&amp;"-"&amp;BM$2,'Compr. Q. - HCN'!$C:$I,7,FALSE()),VLOOKUP($BJ$3&amp;"-"&amp;BM$2,'Compr. Q. - HCN'!$C:$I,5,FALSE()))),$BJ15)),1,0)</f>
        <v>0</v>
      </c>
      <c r="BN15" s="25">
        <f>IF(ISNUMBER(SEARCH(IF($G15="OB",IF($D15="Tabular",VLOOKUP($BJ$3&amp;"-"&amp;BN$2,'Compr. Q. - Online Banking'!$C:$I,7,FALSE()),VLOOKUP($BJ$3&amp;"-"&amp;BN$2,'Compr. Q. - Online Banking'!$C:$I,5,FALSE())),IF($D15="Tabular",VLOOKUP($BJ$3&amp;"-"&amp;BN$2,'Compr. Q. - HCN'!$C:$I,7,FALSE()),VLOOKUP($BJ$3&amp;"-"&amp;BN$2,'Compr. Q. - HCN'!$C:$I,5,FALSE()))),$BJ15)),1,0)</f>
        <v>0</v>
      </c>
      <c r="BO15" s="25">
        <f>IF(ISNUMBER(SEARCH(IF($G15="OB",IF($D15="Tabular",VLOOKUP($BJ$3&amp;"-"&amp;BO$2,'Compr. Q. - Online Banking'!$C:$I,7,FALSE()),VLOOKUP($BJ$3&amp;"-"&amp;BO$2,'Compr. Q. - Online Banking'!$C:$I,5,FALSE())),IF($D15="Tabular",VLOOKUP($BJ$3&amp;"-"&amp;BO$2,'Compr. Q. - HCN'!$C:$I,7,FALSE()),VLOOKUP($BJ$3&amp;"-"&amp;BO$2,'Compr. Q. - HCN'!$C:$I,5,FALSE()))),$BJ15)),1,0)</f>
        <v>0</v>
      </c>
      <c r="BP15" s="25">
        <f>IF(ISNUMBER(SEARCH(IF($G15="OB",IF($D15="Tabular",VLOOKUP($BJ$3&amp;"-"&amp;BP$2,'Compr. Q. - Online Banking'!$C:$I,7,FALSE()),VLOOKUP($BJ$3&amp;"-"&amp;BP$2,'Compr. Q. - Online Banking'!$C:$I,5,FALSE())),IF($D15="Tabular",VLOOKUP($BJ$3&amp;"-"&amp;BP$2,'Compr. Q. - HCN'!$C:$I,7,FALSE()),VLOOKUP($BJ$3&amp;"-"&amp;BP$2,'Compr. Q. - HCN'!$C:$I,5,FALSE()))),$BJ15)),1,0)</f>
        <v>0</v>
      </c>
      <c r="BQ15" s="24">
        <f t="shared" si="22"/>
        <v>1</v>
      </c>
      <c r="BR15" s="24">
        <f t="shared" si="23"/>
        <v>1</v>
      </c>
      <c r="BS15" s="24">
        <f>IF($G15="OB",IF($D15="Tabular",VLOOKUP($BJ$3&amp;"-"&amp;"1",'Compr. Q. - Online Banking'!$C:$K,9,FALSE()),VLOOKUP($BJ$3&amp;"-"&amp;"1",'Compr. Q. - Online Banking'!$C:$K,8,FALSE())),IF($D15="Tabular",VLOOKUP($BJ$3&amp;"-"&amp;"1",'Compr. Q. - HCN'!$C:$K,9,FALSE()),VLOOKUP($BJ$3&amp;"-"&amp;"1",'Compr. Q. - HCN'!$C:$K,8,FALSE())))</f>
        <v>1</v>
      </c>
      <c r="BT15" s="24">
        <f t="shared" si="24"/>
        <v>1</v>
      </c>
      <c r="BU15" s="24">
        <f t="shared" si="25"/>
        <v>1</v>
      </c>
      <c r="BV15" s="24">
        <f t="shared" si="26"/>
        <v>1</v>
      </c>
      <c r="BW15" s="25" t="str">
        <f>VLOOKUP($A15,'dataset combined'!$A:$BJ,$I$2+3*BW$2,FALSE)</f>
        <v>Minor</v>
      </c>
      <c r="BX15" s="24"/>
      <c r="BY15" s="25">
        <f>IF(ISNUMBER(SEARCH(IF($G15="OB",IF($D15="Tabular",VLOOKUP($BW$3&amp;"-"&amp;BY$2,'Compr. Q. - Online Banking'!$C:$I,7,FALSE()),VLOOKUP($BW$3&amp;"-"&amp;BY$2,'Compr. Q. - Online Banking'!$C:$I,5,FALSE())),IF($D15="Tabular",VLOOKUP($BW$3&amp;"-"&amp;BY$2,'Compr. Q. - HCN'!$C:$I,7,FALSE()),VLOOKUP($BW$3&amp;"-"&amp;BY$2,'Compr. Q. - HCN'!$C:$I,5,FALSE()))),$BW15)),1,0)</f>
        <v>1</v>
      </c>
      <c r="BZ15" s="25">
        <f>IF(ISNUMBER(SEARCH(IF($G15="OB",IF($D15="Tabular",VLOOKUP($BW$3&amp;"-"&amp;BZ$2,'Compr. Q. - Online Banking'!$C:$I,7,FALSE()),VLOOKUP($BW$3&amp;"-"&amp;BZ$2,'Compr. Q. - Online Banking'!$C:$I,5,FALSE())),IF($D15="Tabular",VLOOKUP($BW$3&amp;"-"&amp;BZ$2,'Compr. Q. - HCN'!$C:$I,7,FALSE()),VLOOKUP($BW$3&amp;"-"&amp;BZ$2,'Compr. Q. - HCN'!$C:$I,5,FALSE()))),$BW15)),1,0)</f>
        <v>0</v>
      </c>
      <c r="CA15" s="25">
        <f>IF(ISNUMBER(SEARCH(IF($G15="OB",IF($D15="Tabular",VLOOKUP($BW$3&amp;"-"&amp;CA$2,'Compr. Q. - Online Banking'!$C:$I,7,FALSE()),VLOOKUP($BW$3&amp;"-"&amp;CA$2,'Compr. Q. - Online Banking'!$C:$I,5,FALSE())),IF($D15="Tabular",VLOOKUP($BW$3&amp;"-"&amp;CA$2,'Compr. Q. - HCN'!$C:$I,7,FALSE()),VLOOKUP($BW$3&amp;"-"&amp;CA$2,'Compr. Q. - HCN'!$C:$I,5,FALSE()))),$BW15)),1,0)</f>
        <v>0</v>
      </c>
      <c r="CB15" s="25">
        <f>IF(ISNUMBER(SEARCH(IF($G15="OB",IF($D15="Tabular",VLOOKUP($BW$3&amp;"-"&amp;CB$2,'Compr. Q. - Online Banking'!$C:$I,7,FALSE()),VLOOKUP($BW$3&amp;"-"&amp;CB$2,'Compr. Q. - Online Banking'!$C:$I,5,FALSE())),IF($D15="Tabular",VLOOKUP($BW$3&amp;"-"&amp;CB$2,'Compr. Q. - HCN'!$C:$I,7,FALSE()),VLOOKUP($BW$3&amp;"-"&amp;CB$2,'Compr. Q. - HCN'!$C:$I,5,FALSE()))),$BW15)),1,0)</f>
        <v>0</v>
      </c>
      <c r="CC15" s="25">
        <f>IF(ISNUMBER(SEARCH(IF($G15="OB",IF($D15="Tabular",VLOOKUP($BW$3&amp;"-"&amp;CC$2,'Compr. Q. - Online Banking'!$C:$I,7,FALSE()),VLOOKUP($BW$3&amp;"-"&amp;CC$2,'Compr. Q. - Online Banking'!$C:$I,5,FALSE())),IF($D15="Tabular",VLOOKUP($BW$3&amp;"-"&amp;CC$2,'Compr. Q. - HCN'!$C:$I,7,FALSE()),VLOOKUP($BW$3&amp;"-"&amp;CC$2,'Compr. Q. - HCN'!$C:$I,5,FALSE()))),$BW15)),1,0)</f>
        <v>0</v>
      </c>
      <c r="CD15" s="24">
        <f t="shared" si="27"/>
        <v>1</v>
      </c>
      <c r="CE15" s="24">
        <f t="shared" si="28"/>
        <v>1</v>
      </c>
      <c r="CF15" s="24">
        <f>IF($G15="OB",IF($D15="Tabular",VLOOKUP($BW$3&amp;"-"&amp;"1",'Compr. Q. - Online Banking'!$C:$K,9,FALSE()),VLOOKUP($BW$3&amp;"-"&amp;"1",'Compr. Q. - Online Banking'!$C:$K,8,FALSE())),IF($D15="Tabular",VLOOKUP($BW$3&amp;"-"&amp;"1",'Compr. Q. - HCN'!$C:$K,9,FALSE()),VLOOKUP($BW$3&amp;"-"&amp;"1",'Compr. Q. - HCN'!$C:$K,8,FALSE())))</f>
        <v>1</v>
      </c>
      <c r="CG15" s="24">
        <f t="shared" si="29"/>
        <v>1</v>
      </c>
      <c r="CH15" s="24">
        <f t="shared" si="30"/>
        <v>1</v>
      </c>
      <c r="CI15" s="24">
        <f t="shared" si="31"/>
        <v>1</v>
      </c>
      <c r="CK15"/>
      <c r="CL15"/>
      <c r="CM15"/>
      <c r="CN15"/>
      <c r="CO15"/>
      <c r="CP15"/>
      <c r="CQ15"/>
      <c r="CR15"/>
    </row>
    <row r="16" spans="1:96" s="10" customFormat="1" ht="34" x14ac:dyDescent="0.2">
      <c r="A16" s="25" t="str">
        <f t="shared" si="0"/>
        <v>3117354-P1</v>
      </c>
      <c r="B16" s="25">
        <v>3117354</v>
      </c>
      <c r="C16" s="25" t="s">
        <v>688</v>
      </c>
      <c r="D16" s="25" t="s">
        <v>538</v>
      </c>
      <c r="E16" s="25" t="s">
        <v>440</v>
      </c>
      <c r="F16" s="25" t="s">
        <v>402</v>
      </c>
      <c r="G16" s="25" t="str">
        <f t="shared" si="1"/>
        <v>HCN</v>
      </c>
      <c r="H16" s="25"/>
      <c r="I16" s="25"/>
      <c r="J16" s="25" t="str">
        <f>VLOOKUP($A16,'dataset combined'!$A:$BJ,$I$2+3*J$2,FALSE)</f>
        <v>Insufficient malware detection; Insufficient security policy; Lack of security awareness</v>
      </c>
      <c r="K16" s="25"/>
      <c r="L16" s="25">
        <f>IF(ISNUMBER(SEARCH(IF($G16="OB",IF($D16="Tabular",VLOOKUP($J$3&amp;"-"&amp;L$2,'Compr. Q. - Online Banking'!$C:$I,7,FALSE()),VLOOKUP($J$3&amp;"-"&amp;L$2,'Compr. Q. - Online Banking'!$C:$I,5,FALSE())),IF($D16="Tabular",VLOOKUP($J$3&amp;"-"&amp;L$2,'Compr. Q. - HCN'!$C:$I,7,FALSE()),VLOOKUP($J$3&amp;"-"&amp;L$2,'Compr. Q. - HCN'!$C:$I,5,FALSE()))),$J16)),1,0)</f>
        <v>1</v>
      </c>
      <c r="M16" s="25">
        <f>IF(ISNUMBER(SEARCH(IF($G16="OB",IF($D16="Tabular",VLOOKUP($J$3&amp;"-"&amp;M$2,'Compr. Q. - Online Banking'!$C:$I,7,FALSE()),VLOOKUP($J$3&amp;"-"&amp;M$2,'Compr. Q. - Online Banking'!$C:$I,5,FALSE())),IF($D16="Tabular",VLOOKUP($J$3&amp;"-"&amp;M$2,'Compr. Q. - HCN'!$C:$I,7,FALSE()),VLOOKUP($J$3&amp;"-"&amp;M$2,'Compr. Q. - HCN'!$C:$I,5,FALSE()))),$J16)),1,0)</f>
        <v>1</v>
      </c>
      <c r="N16" s="25">
        <f>IF(ISNUMBER(SEARCH(IF($G16="OB",IF($D16="Tabular",VLOOKUP($J$3&amp;"-"&amp;N$2,'Compr. Q. - Online Banking'!$C:$I,7,FALSE()),VLOOKUP($J$3&amp;"-"&amp;N$2,'Compr. Q. - Online Banking'!$C:$I,5,FALSE())),IF($D16="Tabular",VLOOKUP($J$3&amp;"-"&amp;N$2,'Compr. Q. - HCN'!$C:$I,7,FALSE()),VLOOKUP($J$3&amp;"-"&amp;N$2,'Compr. Q. - HCN'!$C:$I,5,FALSE()))),$J16)),1,0)</f>
        <v>1</v>
      </c>
      <c r="O16" s="25">
        <f>IF(ISNUMBER(SEARCH(IF($G16="OB",IF($D16="Tabular",VLOOKUP($J$3&amp;"-"&amp;O$2,'Compr. Q. - Online Banking'!$C:$I,7,FALSE()),VLOOKUP($J$3&amp;"-"&amp;O$2,'Compr. Q. - Online Banking'!$C:$I,5,FALSE())),IF($D16="Tabular",VLOOKUP($J$3&amp;"-"&amp;O$2,'Compr. Q. - HCN'!$C:$I,7,FALSE()),VLOOKUP($J$3&amp;"-"&amp;O$2,'Compr. Q. - HCN'!$C:$I,5,FALSE()))),$J16)),1,0)</f>
        <v>0</v>
      </c>
      <c r="P16" s="25">
        <f>IF(ISNUMBER(SEARCH(IF($G16="OB",IF($D16="Tabular",VLOOKUP($J$3&amp;"-"&amp;P$2,'Compr. Q. - Online Banking'!$C:$I,7,FALSE()),VLOOKUP($J$3&amp;"-"&amp;P$2,'Compr. Q. - Online Banking'!$C:$I,5,FALSE())),IF($D16="Tabular",VLOOKUP($J$3&amp;"-"&amp;P$2,'Compr. Q. - HCN'!$C:$I,7,FALSE()),VLOOKUP($J$3&amp;"-"&amp;P$2,'Compr. Q. - HCN'!$C:$I,5,FALSE()))),$J16)),1,0)</f>
        <v>0</v>
      </c>
      <c r="Q16" s="25">
        <f t="shared" si="2"/>
        <v>3</v>
      </c>
      <c r="R16" s="25">
        <f t="shared" si="3"/>
        <v>3</v>
      </c>
      <c r="S16" s="25">
        <f>IF($G16="OB",IF($D16="Tabular",VLOOKUP($J$3&amp;"-"&amp;"1",'Compr. Q. - Online Banking'!$C:$K,9,FALSE()),VLOOKUP($J$3&amp;"-"&amp;"1",'Compr. Q. - Online Banking'!$C:$K,8,FALSE())),IF($D16="Tabular",VLOOKUP($J$3&amp;"-"&amp;"1",'Compr. Q. - HCN'!$C:$K,9,FALSE()),VLOOKUP($J$3&amp;"-"&amp;"1",'Compr. Q. - HCN'!$C:$K,8,FALSE())))</f>
        <v>3</v>
      </c>
      <c r="T16" s="25">
        <f t="shared" si="4"/>
        <v>1</v>
      </c>
      <c r="U16" s="25">
        <f t="shared" si="5"/>
        <v>1</v>
      </c>
      <c r="V16" s="25">
        <f t="shared" si="6"/>
        <v>1</v>
      </c>
      <c r="W16" s="25" t="str">
        <f>VLOOKUP($A16,'dataset combined'!$A:$BJ,$I$2+3*W$2,FALSE)</f>
        <v>Data confidentiality; Privacy</v>
      </c>
      <c r="X16" s="25"/>
      <c r="Y16" s="25">
        <f>IF(ISNUMBER(SEARCH(IF($G16="OB",IF($D16="Tabular",VLOOKUP($W$3&amp;"-"&amp;Y$2,'Compr. Q. - Online Banking'!$C:$I,7,FALSE()),VLOOKUP($W$3&amp;"-"&amp;Y$2,'Compr. Q. - Online Banking'!$C:$I,5,FALSE())),IF($D16="Tabular",VLOOKUP($W$3&amp;"-"&amp;Y$2,'Compr. Q. - HCN'!$C:$I,7,FALSE()),VLOOKUP($W$3&amp;"-"&amp;Y$2,'Compr. Q. - HCN'!$C:$I,5,FALSE()))),$W16)),1,0)</f>
        <v>1</v>
      </c>
      <c r="Z16" s="25">
        <f>IF(ISNUMBER(SEARCH(IF($G16="OB",IF($D16="Tabular",VLOOKUP($W$3&amp;"-"&amp;Z$2,'Compr. Q. - Online Banking'!$C:$I,7,FALSE()),VLOOKUP($W$3&amp;"-"&amp;Z$2,'Compr. Q. - Online Banking'!$C:$I,5,FALSE())),IF($D16="Tabular",VLOOKUP($W$3&amp;"-"&amp;Z$2,'Compr. Q. - HCN'!$C:$I,7,FALSE()),VLOOKUP($W$3&amp;"-"&amp;Z$2,'Compr. Q. - HCN'!$C:$I,5,FALSE()))),$W16)),1,0)</f>
        <v>1</v>
      </c>
      <c r="AA16" s="25">
        <f>IF(ISNUMBER(SEARCH(IF($G16="OB",IF($D16="Tabular",VLOOKUP($W$3&amp;"-"&amp;AA$2,'Compr. Q. - Online Banking'!$C:$I,7,FALSE()),VLOOKUP($W$3&amp;"-"&amp;AA$2,'Compr. Q. - Online Banking'!$C:$I,5,FALSE())),IF($D16="Tabular",VLOOKUP($W$3&amp;"-"&amp;AA$2,'Compr. Q. - HCN'!$C:$I,7,FALSE()),VLOOKUP($W$3&amp;"-"&amp;AA$2,'Compr. Q. - HCN'!$C:$I,5,FALSE()))),$W16)),1,0)</f>
        <v>0</v>
      </c>
      <c r="AB16" s="25">
        <f>IF(ISNUMBER(SEARCH(IF($G16="OB",IF($D16="Tabular",VLOOKUP($W$3&amp;"-"&amp;AB$2,'Compr. Q. - Online Banking'!$C:$I,7,FALSE()),VLOOKUP($W$3&amp;"-"&amp;AB$2,'Compr. Q. - Online Banking'!$C:$I,5,FALSE())),IF($D16="Tabular",VLOOKUP($W$3&amp;"-"&amp;AB$2,'Compr. Q. - HCN'!$C:$I,7,FALSE()),VLOOKUP($W$3&amp;"-"&amp;AB$2,'Compr. Q. - HCN'!$C:$I,5,FALSE()))),$W16)),1,0)</f>
        <v>0</v>
      </c>
      <c r="AC16" s="25">
        <f>IF(ISNUMBER(SEARCH(IF($G16="OB",IF($D16="Tabular",VLOOKUP($W$3&amp;"-"&amp;AC$2,'Compr. Q. - Online Banking'!$C:$I,7,FALSE()),VLOOKUP($W$3&amp;"-"&amp;AC$2,'Compr. Q. - Online Banking'!$C:$I,5,FALSE())),IF($D16="Tabular",VLOOKUP($W$3&amp;"-"&amp;AC$2,'Compr. Q. - HCN'!$C:$I,7,FALSE()),VLOOKUP($W$3&amp;"-"&amp;AC$2,'Compr. Q. - HCN'!$C:$I,5,FALSE()))),$W16)),1,0)</f>
        <v>0</v>
      </c>
      <c r="AD16" s="25">
        <f t="shared" si="7"/>
        <v>2</v>
      </c>
      <c r="AE16" s="25">
        <f t="shared" si="8"/>
        <v>2</v>
      </c>
      <c r="AF16" s="25">
        <f>IF($G16="OB",IF($D16="Tabular",VLOOKUP($W$3&amp;"-"&amp;"1",'Compr. Q. - Online Banking'!$C:$K,9,FALSE()),VLOOKUP($W$3&amp;"-"&amp;"1",'Compr. Q. - Online Banking'!$C:$K,8,FALSE())),IF($D16="Tabular",VLOOKUP($W$3&amp;"-"&amp;"1",'Compr. Q. - HCN'!$C:$K,9,FALSE()),VLOOKUP($W$3&amp;"-"&amp;"1",'Compr. Q. - HCN'!$C:$K,8,FALSE())))</f>
        <v>2</v>
      </c>
      <c r="AG16" s="25">
        <f t="shared" si="9"/>
        <v>1</v>
      </c>
      <c r="AH16" s="25">
        <f t="shared" si="10"/>
        <v>1</v>
      </c>
      <c r="AI16" s="25">
        <f t="shared" si="11"/>
        <v>1</v>
      </c>
      <c r="AJ16" s="25" t="str">
        <f>VLOOKUP($A16,'dataset combined'!$A:$BJ,$I$2+3*AJ$2,FALSE)</f>
        <v>Cyber criminal sends crafted phishing emails to HCN users; SQL injection attack</v>
      </c>
      <c r="AK16" s="25" t="s">
        <v>733</v>
      </c>
      <c r="AL16" s="25">
        <f>IF(ISNUMBER(SEARCH(IF($G16="OB",IF($D16="Tabular",VLOOKUP($AJ$3&amp;"-"&amp;AL$2,'Compr. Q. - Online Banking'!$C:$I,7,FALSE()),VLOOKUP($AJ$3&amp;"-"&amp;AL$2,'Compr. Q. - Online Banking'!$C:$I,5,FALSE())),IF($D16="Tabular",VLOOKUP($AJ$3&amp;"-"&amp;AL$2,'Compr. Q. - HCN'!$C:$I,7,FALSE()),VLOOKUP($AJ$3&amp;"-"&amp;AL$2,'Compr. Q. - HCN'!$C:$I,5,FALSE()))),$AJ16)),1,0)</f>
        <v>1</v>
      </c>
      <c r="AM16" s="25">
        <f>IF(ISNUMBER(SEARCH(IF($G16="OB",IF($D16="Tabular",VLOOKUP($AJ$3&amp;"-"&amp;AM$2,'Compr. Q. - Online Banking'!$C:$I,7,FALSE()),VLOOKUP($AJ$3&amp;"-"&amp;AM$2,'Compr. Q. - Online Banking'!$C:$I,5,FALSE())),IF($D16="Tabular",VLOOKUP($AJ$3&amp;"-"&amp;AM$2,'Compr. Q. - HCN'!$C:$I,7,FALSE()),VLOOKUP($AJ$3&amp;"-"&amp;AM$2,'Compr. Q. - HCN'!$C:$I,5,FALSE()))),$AJ16)),1,0)</f>
        <v>0</v>
      </c>
      <c r="AN16" s="25">
        <f>IF(ISNUMBER(SEARCH(IF($G16="OB",IF($D16="Tabular",VLOOKUP($AJ$3&amp;"-"&amp;AN$2,'Compr. Q. - Online Banking'!$C:$I,7,FALSE()),VLOOKUP($AJ$3&amp;"-"&amp;AN$2,'Compr. Q. - Online Banking'!$C:$I,5,FALSE())),IF($D16="Tabular",VLOOKUP($AJ$3&amp;"-"&amp;AN$2,'Compr. Q. - HCN'!$C:$I,7,FALSE()),VLOOKUP($AJ$3&amp;"-"&amp;AN$2,'Compr. Q. - HCN'!$C:$I,5,FALSE()))),$AJ16)),1,0)</f>
        <v>1</v>
      </c>
      <c r="AO16" s="25">
        <f>IF(ISNUMBER(SEARCH(IF($G16="OB",IF($D16="Tabular",VLOOKUP($AJ$3&amp;"-"&amp;AO$2,'Compr. Q. - Online Banking'!$C:$I,7,FALSE()),VLOOKUP($AJ$3&amp;"-"&amp;AO$2,'Compr. Q. - Online Banking'!$C:$I,5,FALSE())),IF($D16="Tabular",VLOOKUP($AJ$3&amp;"-"&amp;AO$2,'Compr. Q. - HCN'!$C:$I,7,FALSE()),VLOOKUP($AJ$3&amp;"-"&amp;AO$2,'Compr. Q. - HCN'!$C:$I,5,FALSE()))),$AJ16)),1,0)</f>
        <v>0</v>
      </c>
      <c r="AP16" s="25">
        <f>IF(ISNUMBER(SEARCH(IF($G16="OB",IF($D16="Tabular",VLOOKUP($AJ$3&amp;"-"&amp;AP$2,'Compr. Q. - Online Banking'!$C:$I,7,FALSE()),VLOOKUP($AJ$3&amp;"-"&amp;AP$2,'Compr. Q. - Online Banking'!$C:$I,5,FALSE())),IF($D16="Tabular",VLOOKUP($AJ$3&amp;"-"&amp;AP$2,'Compr. Q. - HCN'!$C:$I,7,FALSE()),VLOOKUP($AJ$3&amp;"-"&amp;AP$2,'Compr. Q. - HCN'!$C:$I,5,FALSE()))),$AJ16)),1,0)</f>
        <v>0</v>
      </c>
      <c r="AQ16" s="25">
        <f t="shared" si="12"/>
        <v>2</v>
      </c>
      <c r="AR16" s="25">
        <f t="shared" si="13"/>
        <v>2</v>
      </c>
      <c r="AS16" s="25">
        <f>IF($G16="OB",IF($D16="Tabular",VLOOKUP($AJ$3&amp;"-"&amp;"1",'Compr. Q. - Online Banking'!$C:$K,9,FALSE()),VLOOKUP($AJ$3&amp;"-"&amp;"1",'Compr. Q. - Online Banking'!$C:$K,8,FALSE())),IF($D16="Tabular",VLOOKUP($AJ$3&amp;"-"&amp;"1",'Compr. Q. - HCN'!$C:$K,9,FALSE()),VLOOKUP($AJ$3&amp;"-"&amp;"1",'Compr. Q. - HCN'!$C:$K,8,FALSE())))</f>
        <v>5</v>
      </c>
      <c r="AT16" s="25">
        <f t="shared" si="14"/>
        <v>1</v>
      </c>
      <c r="AU16" s="25">
        <f t="shared" si="15"/>
        <v>0.4</v>
      </c>
      <c r="AV16" s="25">
        <f t="shared" si="16"/>
        <v>0.57142857142857151</v>
      </c>
      <c r="AW16" s="25" t="str">
        <f>VLOOKUP($A16,'dataset combined'!$A:$BJ,$I$2+3*AW$2,FALSE)</f>
        <v>Data reviewer; HCN user</v>
      </c>
      <c r="AX16" s="25" t="s">
        <v>746</v>
      </c>
      <c r="AY16" s="25">
        <f>IF(ISNUMBER(SEARCH(IF($G16="OB",IF($D16="Tabular",VLOOKUP($AW$3&amp;"-"&amp;AY$2,'Compr. Q. - Online Banking'!$C:$I,7,FALSE()),VLOOKUP($AW$3&amp;"-"&amp;AY$2,'Compr. Q. - Online Banking'!$C:$I,5,FALSE())),IF($D16="Tabular",VLOOKUP($AW$3&amp;"-"&amp;AY$2,'Compr. Q. - HCN'!$C:$I,7,FALSE()),VLOOKUP($AW$3&amp;"-"&amp;AY$2,'Compr. Q. - HCN'!$C:$I,5,FALSE()))),$AW16)),1,0)</f>
        <v>1</v>
      </c>
      <c r="AZ16" s="25">
        <f>IF(ISNUMBER(SEARCH(IF($G16="OB",IF($D16="Tabular",VLOOKUP($AW$3&amp;"-"&amp;AZ$2,'Compr. Q. - Online Banking'!$C:$I,7,FALSE()),VLOOKUP($AW$3&amp;"-"&amp;AZ$2,'Compr. Q. - Online Banking'!$C:$I,5,FALSE())),IF($D16="Tabular",VLOOKUP($AW$3&amp;"-"&amp;AZ$2,'Compr. Q. - HCN'!$C:$I,7,FALSE()),VLOOKUP($AW$3&amp;"-"&amp;AZ$2,'Compr. Q. - HCN'!$C:$I,5,FALSE()))),$AW16)),1,0)</f>
        <v>0</v>
      </c>
      <c r="BA16" s="25">
        <f>IF(ISNUMBER(SEARCH(IF($G16="OB",IF($D16="Tabular",VLOOKUP($AW$3&amp;"-"&amp;BA$2,'Compr. Q. - Online Banking'!$C:$I,7,FALSE()),VLOOKUP($AW$3&amp;"-"&amp;BA$2,'Compr. Q. - Online Banking'!$C:$I,5,FALSE())),IF($D16="Tabular",VLOOKUP($AW$3&amp;"-"&amp;BA$2,'Compr. Q. - HCN'!$C:$I,7,FALSE()),VLOOKUP($AW$3&amp;"-"&amp;BA$2,'Compr. Q. - HCN'!$C:$I,5,FALSE()))),$AW16)),1,0)</f>
        <v>1</v>
      </c>
      <c r="BB16" s="25">
        <f>IF(ISNUMBER(SEARCH(IF($G16="OB",IF($D16="Tabular",VLOOKUP($AW$3&amp;"-"&amp;BB$2,'Compr. Q. - Online Banking'!$C:$I,7,FALSE()),VLOOKUP($AW$3&amp;"-"&amp;BB$2,'Compr. Q. - Online Banking'!$C:$I,5,FALSE())),IF($D16="Tabular",VLOOKUP($AW$3&amp;"-"&amp;BB$2,'Compr. Q. - HCN'!$C:$I,7,FALSE()),VLOOKUP($AW$3&amp;"-"&amp;BB$2,'Compr. Q. - HCN'!$C:$I,5,FALSE()))),$AW16)),1,0)</f>
        <v>0</v>
      </c>
      <c r="BC16" s="25">
        <f>IF(ISNUMBER(SEARCH(IF($G16="OB",IF($D16="Tabular",VLOOKUP($AW$3&amp;"-"&amp;BC$2,'Compr. Q. - Online Banking'!$C:$I,7,FALSE()),VLOOKUP($AW$3&amp;"-"&amp;BC$2,'Compr. Q. - Online Banking'!$C:$I,5,FALSE())),IF($D16="Tabular",VLOOKUP($AW$3&amp;"-"&amp;BC$2,'Compr. Q. - HCN'!$C:$I,7,FALSE()),VLOOKUP($AW$3&amp;"-"&amp;BC$2,'Compr. Q. - HCN'!$C:$I,5,FALSE()))),$AW16)),1,0)</f>
        <v>0</v>
      </c>
      <c r="BD16" s="25">
        <f t="shared" si="17"/>
        <v>2</v>
      </c>
      <c r="BE16" s="25">
        <f t="shared" si="18"/>
        <v>2</v>
      </c>
      <c r="BF16" s="25">
        <f>IF($G16="OB",IF($D16="Tabular",VLOOKUP($AW$3&amp;"-"&amp;"1",'Compr. Q. - Online Banking'!$C:$K,9,FALSE()),VLOOKUP($AW$3&amp;"-"&amp;"1",'Compr. Q. - Online Banking'!$C:$K,8,FALSE())),IF($D16="Tabular",VLOOKUP($AW$3&amp;"-"&amp;"1",'Compr. Q. - HCN'!$C:$K,9,FALSE()),VLOOKUP($AW$3&amp;"-"&amp;"1",'Compr. Q. - HCN'!$C:$K,8,FALSE())))</f>
        <v>3</v>
      </c>
      <c r="BG16" s="25">
        <f t="shared" si="19"/>
        <v>1</v>
      </c>
      <c r="BH16" s="25">
        <f t="shared" si="20"/>
        <v>0.66666666666666663</v>
      </c>
      <c r="BI16" s="25">
        <f t="shared" si="21"/>
        <v>0.8</v>
      </c>
      <c r="BJ16" s="25" t="str">
        <f>VLOOKUP($A16,'dataset combined'!$A:$BJ,$I$2+3*BJ$2,FALSE)</f>
        <v>Very likely</v>
      </c>
      <c r="BK16" s="25" t="s">
        <v>749</v>
      </c>
      <c r="BL16" s="25">
        <f>IF(ISNUMBER(SEARCH(IF($G16="OB",IF($D16="Tabular",VLOOKUP($BJ$3&amp;"-"&amp;BL$2,'Compr. Q. - Online Banking'!$C:$I,7,FALSE()),VLOOKUP($BJ$3&amp;"-"&amp;BL$2,'Compr. Q. - Online Banking'!$C:$I,5,FALSE())),IF($D16="Tabular",VLOOKUP($BJ$3&amp;"-"&amp;BL$2,'Compr. Q. - HCN'!$C:$I,7,FALSE()),VLOOKUP($BJ$3&amp;"-"&amp;BL$2,'Compr. Q. - HCN'!$C:$I,5,FALSE()))),$BJ16)),1,0)</f>
        <v>0</v>
      </c>
      <c r="BM16" s="25">
        <f>IF(ISNUMBER(SEARCH(IF($G16="OB",IF($D16="Tabular",VLOOKUP($BJ$3&amp;"-"&amp;BM$2,'Compr. Q. - Online Banking'!$C:$I,7,FALSE()),VLOOKUP($BJ$3&amp;"-"&amp;BM$2,'Compr. Q. - Online Banking'!$C:$I,5,FALSE())),IF($D16="Tabular",VLOOKUP($BJ$3&amp;"-"&amp;BM$2,'Compr. Q. - HCN'!$C:$I,7,FALSE()),VLOOKUP($BJ$3&amp;"-"&amp;BM$2,'Compr. Q. - HCN'!$C:$I,5,FALSE()))),$BJ16)),1,0)</f>
        <v>0</v>
      </c>
      <c r="BN16" s="25">
        <f>IF(ISNUMBER(SEARCH(IF($G16="OB",IF($D16="Tabular",VLOOKUP($BJ$3&amp;"-"&amp;BN$2,'Compr. Q. - Online Banking'!$C:$I,7,FALSE()),VLOOKUP($BJ$3&amp;"-"&amp;BN$2,'Compr. Q. - Online Banking'!$C:$I,5,FALSE())),IF($D16="Tabular",VLOOKUP($BJ$3&amp;"-"&amp;BN$2,'Compr. Q. - HCN'!$C:$I,7,FALSE()),VLOOKUP($BJ$3&amp;"-"&amp;BN$2,'Compr. Q. - HCN'!$C:$I,5,FALSE()))),$BJ16)),1,0)</f>
        <v>0</v>
      </c>
      <c r="BO16" s="25">
        <f>IF(ISNUMBER(SEARCH(IF($G16="OB",IF($D16="Tabular",VLOOKUP($BJ$3&amp;"-"&amp;BO$2,'Compr. Q. - Online Banking'!$C:$I,7,FALSE()),VLOOKUP($BJ$3&amp;"-"&amp;BO$2,'Compr. Q. - Online Banking'!$C:$I,5,FALSE())),IF($D16="Tabular",VLOOKUP($BJ$3&amp;"-"&amp;BO$2,'Compr. Q. - HCN'!$C:$I,7,FALSE()),VLOOKUP($BJ$3&amp;"-"&amp;BO$2,'Compr. Q. - HCN'!$C:$I,5,FALSE()))),$BJ16)),1,0)</f>
        <v>0</v>
      </c>
      <c r="BP16" s="25">
        <f>IF(ISNUMBER(SEARCH(IF($G16="OB",IF($D16="Tabular",VLOOKUP($BJ$3&amp;"-"&amp;BP$2,'Compr. Q. - Online Banking'!$C:$I,7,FALSE()),VLOOKUP($BJ$3&amp;"-"&amp;BP$2,'Compr. Q. - Online Banking'!$C:$I,5,FALSE())),IF($D16="Tabular",VLOOKUP($BJ$3&amp;"-"&amp;BP$2,'Compr. Q. - HCN'!$C:$I,7,FALSE()),VLOOKUP($BJ$3&amp;"-"&amp;BP$2,'Compr. Q. - HCN'!$C:$I,5,FALSE()))),$BJ16)),1,0)</f>
        <v>0</v>
      </c>
      <c r="BQ16" s="25">
        <f t="shared" si="22"/>
        <v>0</v>
      </c>
      <c r="BR16" s="25">
        <f t="shared" si="23"/>
        <v>1</v>
      </c>
      <c r="BS16" s="25">
        <f>IF($G16="OB",IF($D16="Tabular",VLOOKUP($BJ$3&amp;"-"&amp;"1",'Compr. Q. - Online Banking'!$C:$K,9,FALSE()),VLOOKUP($BJ$3&amp;"-"&amp;"1",'Compr. Q. - Online Banking'!$C:$K,8,FALSE())),IF($D16="Tabular",VLOOKUP($BJ$3&amp;"-"&amp;"1",'Compr. Q. - HCN'!$C:$K,9,FALSE()),VLOOKUP($BJ$3&amp;"-"&amp;"1",'Compr. Q. - HCN'!$C:$K,8,FALSE())))</f>
        <v>1</v>
      </c>
      <c r="BT16" s="25">
        <f t="shared" si="24"/>
        <v>0</v>
      </c>
      <c r="BU16" s="25">
        <f t="shared" si="25"/>
        <v>0</v>
      </c>
      <c r="BV16" s="25">
        <f t="shared" si="26"/>
        <v>0</v>
      </c>
      <c r="BW16" s="25" t="str">
        <f>VLOOKUP($A16,'dataset combined'!$A:$BJ,$I$2+3*BW$2,FALSE)</f>
        <v>Severe</v>
      </c>
      <c r="BX16" s="25"/>
      <c r="BY16" s="25">
        <f>IF(ISNUMBER(SEARCH(IF($G16="OB",IF($D16="Tabular",VLOOKUP($BW$3&amp;"-"&amp;BY$2,'Compr. Q. - Online Banking'!$C:$I,7,FALSE()),VLOOKUP($BW$3&amp;"-"&amp;BY$2,'Compr. Q. - Online Banking'!$C:$I,5,FALSE())),IF($D16="Tabular",VLOOKUP($BW$3&amp;"-"&amp;BY$2,'Compr. Q. - HCN'!$C:$I,7,FALSE()),VLOOKUP($BW$3&amp;"-"&amp;BY$2,'Compr. Q. - HCN'!$C:$I,5,FALSE()))),$BW16)),1,0)</f>
        <v>1</v>
      </c>
      <c r="BZ16" s="25">
        <f>IF(ISNUMBER(SEARCH(IF($G16="OB",IF($D16="Tabular",VLOOKUP($BW$3&amp;"-"&amp;BZ$2,'Compr. Q. - Online Banking'!$C:$I,7,FALSE()),VLOOKUP($BW$3&amp;"-"&amp;BZ$2,'Compr. Q. - Online Banking'!$C:$I,5,FALSE())),IF($D16="Tabular",VLOOKUP($BW$3&amp;"-"&amp;BZ$2,'Compr. Q. - HCN'!$C:$I,7,FALSE()),VLOOKUP($BW$3&amp;"-"&amp;BZ$2,'Compr. Q. - HCN'!$C:$I,5,FALSE()))),$BW16)),1,0)</f>
        <v>0</v>
      </c>
      <c r="CA16" s="25">
        <f>IF(ISNUMBER(SEARCH(IF($G16="OB",IF($D16="Tabular",VLOOKUP($BW$3&amp;"-"&amp;CA$2,'Compr. Q. - Online Banking'!$C:$I,7,FALSE()),VLOOKUP($BW$3&amp;"-"&amp;CA$2,'Compr. Q. - Online Banking'!$C:$I,5,FALSE())),IF($D16="Tabular",VLOOKUP($BW$3&amp;"-"&amp;CA$2,'Compr. Q. - HCN'!$C:$I,7,FALSE()),VLOOKUP($BW$3&amp;"-"&amp;CA$2,'Compr. Q. - HCN'!$C:$I,5,FALSE()))),$BW16)),1,0)</f>
        <v>0</v>
      </c>
      <c r="CB16" s="25">
        <f>IF(ISNUMBER(SEARCH(IF($G16="OB",IF($D16="Tabular",VLOOKUP($BW$3&amp;"-"&amp;CB$2,'Compr. Q. - Online Banking'!$C:$I,7,FALSE()),VLOOKUP($BW$3&amp;"-"&amp;CB$2,'Compr. Q. - Online Banking'!$C:$I,5,FALSE())),IF($D16="Tabular",VLOOKUP($BW$3&amp;"-"&amp;CB$2,'Compr. Q. - HCN'!$C:$I,7,FALSE()),VLOOKUP($BW$3&amp;"-"&amp;CB$2,'Compr. Q. - HCN'!$C:$I,5,FALSE()))),$BW16)),1,0)</f>
        <v>0</v>
      </c>
      <c r="CC16" s="25">
        <f>IF(ISNUMBER(SEARCH(IF($G16="OB",IF($D16="Tabular",VLOOKUP($BW$3&amp;"-"&amp;CC$2,'Compr. Q. - Online Banking'!$C:$I,7,FALSE()),VLOOKUP($BW$3&amp;"-"&amp;CC$2,'Compr. Q. - Online Banking'!$C:$I,5,FALSE())),IF($D16="Tabular",VLOOKUP($BW$3&amp;"-"&amp;CC$2,'Compr. Q. - HCN'!$C:$I,7,FALSE()),VLOOKUP($BW$3&amp;"-"&amp;CC$2,'Compr. Q. - HCN'!$C:$I,5,FALSE()))),$BW16)),1,0)</f>
        <v>0</v>
      </c>
      <c r="CD16" s="25">
        <f t="shared" si="27"/>
        <v>1</v>
      </c>
      <c r="CE16" s="25">
        <f t="shared" si="28"/>
        <v>1</v>
      </c>
      <c r="CF16" s="25">
        <f>IF($G16="OB",IF($D16="Tabular",VLOOKUP($BW$3&amp;"-"&amp;"1",'Compr. Q. - Online Banking'!$C:$K,9,FALSE()),VLOOKUP($BW$3&amp;"-"&amp;"1",'Compr. Q. - Online Banking'!$C:$K,8,FALSE())),IF($D16="Tabular",VLOOKUP($BW$3&amp;"-"&amp;"1",'Compr. Q. - HCN'!$C:$K,9,FALSE()),VLOOKUP($BW$3&amp;"-"&amp;"1",'Compr. Q. - HCN'!$C:$K,8,FALSE())))</f>
        <v>1</v>
      </c>
      <c r="CG16" s="25">
        <f t="shared" si="29"/>
        <v>1</v>
      </c>
      <c r="CH16" s="25">
        <f t="shared" si="30"/>
        <v>1</v>
      </c>
      <c r="CI16" s="25">
        <f t="shared" si="31"/>
        <v>1</v>
      </c>
      <c r="CK16"/>
      <c r="CL16"/>
      <c r="CM16"/>
      <c r="CN16"/>
      <c r="CO16"/>
      <c r="CP16"/>
      <c r="CQ16"/>
      <c r="CR16"/>
    </row>
    <row r="17" spans="1:96" s="10" customFormat="1" ht="34" x14ac:dyDescent="0.2">
      <c r="A17" s="24" t="str">
        <f t="shared" si="0"/>
        <v>3117354-P2</v>
      </c>
      <c r="B17" s="38">
        <v>3117354</v>
      </c>
      <c r="C17" s="24" t="s">
        <v>688</v>
      </c>
      <c r="D17" s="39" t="s">
        <v>538</v>
      </c>
      <c r="E17" s="39" t="s">
        <v>440</v>
      </c>
      <c r="F17" s="39" t="s">
        <v>433</v>
      </c>
      <c r="G17" s="38" t="str">
        <f t="shared" si="1"/>
        <v>OB</v>
      </c>
      <c r="H17" s="24"/>
      <c r="I17" s="28"/>
      <c r="J17" s="25" t="str">
        <f>VLOOKUP($A17,'dataset combined'!$A:$BJ,$I$2+3*J$2,FALSE)</f>
        <v>Lack of mechanisms for authentication of app; Weak malware protection</v>
      </c>
      <c r="K17" s="24"/>
      <c r="L17" s="25">
        <f>IF(ISNUMBER(SEARCH(IF($G17="OB",IF($D17="Tabular",VLOOKUP($J$3&amp;"-"&amp;L$2,'Compr. Q. - Online Banking'!$C:$I,7,FALSE()),VLOOKUP($J$3&amp;"-"&amp;L$2,'Compr. Q. - Online Banking'!$C:$I,5,FALSE())),IF($D17="Tabular",VLOOKUP($J$3&amp;"-"&amp;L$2,'Compr. Q. - HCN'!$C:$I,7,FALSE()),VLOOKUP($J$3&amp;"-"&amp;L$2,'Compr. Q. - HCN'!$C:$I,5,FALSE()))),$J17)),1,0)</f>
        <v>1</v>
      </c>
      <c r="M17" s="25">
        <f>IF(ISNUMBER(SEARCH(IF($G17="OB",IF($D17="Tabular",VLOOKUP($J$3&amp;"-"&amp;M$2,'Compr. Q. - Online Banking'!$C:$I,7,FALSE()),VLOOKUP($J$3&amp;"-"&amp;M$2,'Compr. Q. - Online Banking'!$C:$I,5,FALSE())),IF($D17="Tabular",VLOOKUP($J$3&amp;"-"&amp;M$2,'Compr. Q. - HCN'!$C:$I,7,FALSE()),VLOOKUP($J$3&amp;"-"&amp;M$2,'Compr. Q. - HCN'!$C:$I,5,FALSE()))),$J17)),1,0)</f>
        <v>1</v>
      </c>
      <c r="N17" s="25">
        <f>IF(ISNUMBER(SEARCH(IF($G17="OB",IF($D17="Tabular",VLOOKUP($J$3&amp;"-"&amp;N$2,'Compr. Q. - Online Banking'!$C:$I,7,FALSE()),VLOOKUP($J$3&amp;"-"&amp;N$2,'Compr. Q. - Online Banking'!$C:$I,5,FALSE())),IF($D17="Tabular",VLOOKUP($J$3&amp;"-"&amp;N$2,'Compr. Q. - HCN'!$C:$I,7,FALSE()),VLOOKUP($J$3&amp;"-"&amp;N$2,'Compr. Q. - HCN'!$C:$I,5,FALSE()))),$J17)),1,0)</f>
        <v>0</v>
      </c>
      <c r="O17" s="25">
        <f>IF(ISNUMBER(SEARCH(IF($G17="OB",IF($D17="Tabular",VLOOKUP($J$3&amp;"-"&amp;O$2,'Compr. Q. - Online Banking'!$C:$I,7,FALSE()),VLOOKUP($J$3&amp;"-"&amp;O$2,'Compr. Q. - Online Banking'!$C:$I,5,FALSE())),IF($D17="Tabular",VLOOKUP($J$3&amp;"-"&amp;O$2,'Compr. Q. - HCN'!$C:$I,7,FALSE()),VLOOKUP($J$3&amp;"-"&amp;O$2,'Compr. Q. - HCN'!$C:$I,5,FALSE()))),$J17)),1,0)</f>
        <v>0</v>
      </c>
      <c r="P17" s="25">
        <f>IF(ISNUMBER(SEARCH(IF($G17="OB",IF($D17="Tabular",VLOOKUP($J$3&amp;"-"&amp;P$2,'Compr. Q. - Online Banking'!$C:$I,7,FALSE()),VLOOKUP($J$3&amp;"-"&amp;P$2,'Compr. Q. - Online Banking'!$C:$I,5,FALSE())),IF($D17="Tabular",VLOOKUP($J$3&amp;"-"&amp;P$2,'Compr. Q. - HCN'!$C:$I,7,FALSE()),VLOOKUP($J$3&amp;"-"&amp;P$2,'Compr. Q. - HCN'!$C:$I,5,FALSE()))),$J17)),1,0)</f>
        <v>0</v>
      </c>
      <c r="Q17" s="24">
        <f t="shared" si="2"/>
        <v>2</v>
      </c>
      <c r="R17" s="24">
        <f t="shared" si="3"/>
        <v>2</v>
      </c>
      <c r="S17" s="24">
        <f>IF($G17="OB",IF($D17="Tabular",VLOOKUP($J$3&amp;"-"&amp;"1",'Compr. Q. - Online Banking'!$C:$K,9,FALSE()),VLOOKUP($J$3&amp;"-"&amp;"1",'Compr. Q. - Online Banking'!$C:$K,8,FALSE())),IF($D17="Tabular",VLOOKUP($J$3&amp;"-"&amp;"1",'Compr. Q. - HCN'!$C:$K,9,FALSE()),VLOOKUP($J$3&amp;"-"&amp;"1",'Compr. Q. - HCN'!$C:$K,8,FALSE())))</f>
        <v>2</v>
      </c>
      <c r="T17" s="24">
        <f t="shared" si="4"/>
        <v>1</v>
      </c>
      <c r="U17" s="24">
        <f t="shared" si="5"/>
        <v>1</v>
      </c>
      <c r="V17" s="24">
        <f t="shared" si="6"/>
        <v>1</v>
      </c>
      <c r="W17" s="25" t="str">
        <f>VLOOKUP($A17,'dataset combined'!$A:$BJ,$I$2+3*W$2,FALSE)</f>
        <v>Availability of service; Integrity of account data</v>
      </c>
      <c r="X17" s="24"/>
      <c r="Y17" s="25">
        <f>IF(ISNUMBER(SEARCH(IF($G17="OB",IF($D17="Tabular",VLOOKUP($W$3&amp;"-"&amp;Y$2,'Compr. Q. - Online Banking'!$C:$I,7,FALSE()),VLOOKUP($W$3&amp;"-"&amp;Y$2,'Compr. Q. - Online Banking'!$C:$I,5,FALSE())),IF($D17="Tabular",VLOOKUP($W$3&amp;"-"&amp;Y$2,'Compr. Q. - HCN'!$C:$I,7,FALSE()),VLOOKUP($W$3&amp;"-"&amp;Y$2,'Compr. Q. - HCN'!$C:$I,5,FALSE()))),$W17)),1,0)</f>
        <v>1</v>
      </c>
      <c r="Z17" s="25">
        <f>IF(ISNUMBER(SEARCH(IF($G17="OB",IF($D17="Tabular",VLOOKUP($W$3&amp;"-"&amp;Z$2,'Compr. Q. - Online Banking'!$C:$I,7,FALSE()),VLOOKUP($W$3&amp;"-"&amp;Z$2,'Compr. Q. - Online Banking'!$C:$I,5,FALSE())),IF($D17="Tabular",VLOOKUP($W$3&amp;"-"&amp;Z$2,'Compr. Q. - HCN'!$C:$I,7,FALSE()),VLOOKUP($W$3&amp;"-"&amp;Z$2,'Compr. Q. - HCN'!$C:$I,5,FALSE()))),$W17)),1,0)</f>
        <v>1</v>
      </c>
      <c r="AA17" s="25">
        <f>IF(ISNUMBER(SEARCH(IF($G17="OB",IF($D17="Tabular",VLOOKUP($W$3&amp;"-"&amp;AA$2,'Compr. Q. - Online Banking'!$C:$I,7,FALSE()),VLOOKUP($W$3&amp;"-"&amp;AA$2,'Compr. Q. - Online Banking'!$C:$I,5,FALSE())),IF($D17="Tabular",VLOOKUP($W$3&amp;"-"&amp;AA$2,'Compr. Q. - HCN'!$C:$I,7,FALSE()),VLOOKUP($W$3&amp;"-"&amp;AA$2,'Compr. Q. - HCN'!$C:$I,5,FALSE()))),$W17)),1,0)</f>
        <v>0</v>
      </c>
      <c r="AB17" s="25">
        <f>IF(ISNUMBER(SEARCH(IF($G17="OB",IF($D17="Tabular",VLOOKUP($W$3&amp;"-"&amp;AB$2,'Compr. Q. - Online Banking'!$C:$I,7,FALSE()),VLOOKUP($W$3&amp;"-"&amp;AB$2,'Compr. Q. - Online Banking'!$C:$I,5,FALSE())),IF($D17="Tabular",VLOOKUP($W$3&amp;"-"&amp;AB$2,'Compr. Q. - HCN'!$C:$I,7,FALSE()),VLOOKUP($W$3&amp;"-"&amp;AB$2,'Compr. Q. - HCN'!$C:$I,5,FALSE()))),$W17)),1,0)</f>
        <v>0</v>
      </c>
      <c r="AC17" s="25">
        <f>IF(ISNUMBER(SEARCH(IF($G17="OB",IF($D17="Tabular",VLOOKUP($W$3&amp;"-"&amp;AC$2,'Compr. Q. - Online Banking'!$C:$I,7,FALSE()),VLOOKUP($W$3&amp;"-"&amp;AC$2,'Compr. Q. - Online Banking'!$C:$I,5,FALSE())),IF($D17="Tabular",VLOOKUP($W$3&amp;"-"&amp;AC$2,'Compr. Q. - HCN'!$C:$I,7,FALSE()),VLOOKUP($W$3&amp;"-"&amp;AC$2,'Compr. Q. - HCN'!$C:$I,5,FALSE()))),$W17)),1,0)</f>
        <v>0</v>
      </c>
      <c r="AD17" s="24">
        <f t="shared" si="7"/>
        <v>2</v>
      </c>
      <c r="AE17" s="24">
        <f t="shared" si="8"/>
        <v>2</v>
      </c>
      <c r="AF17" s="24">
        <f>IF($G17="OB",IF($D17="Tabular",VLOOKUP($W$3&amp;"-"&amp;"1",'Compr. Q. - Online Banking'!$C:$K,9,FALSE()),VLOOKUP($W$3&amp;"-"&amp;"1",'Compr. Q. - Online Banking'!$C:$K,8,FALSE())),IF($D17="Tabular",VLOOKUP($W$3&amp;"-"&amp;"1",'Compr. Q. - HCN'!$C:$K,9,FALSE()),VLOOKUP($W$3&amp;"-"&amp;"1",'Compr. Q. - HCN'!$C:$K,8,FALSE())))</f>
        <v>2</v>
      </c>
      <c r="AG17" s="24">
        <f t="shared" si="9"/>
        <v>1</v>
      </c>
      <c r="AH17" s="24">
        <f t="shared" si="10"/>
        <v>1</v>
      </c>
      <c r="AI17" s="24">
        <f t="shared" si="11"/>
        <v>1</v>
      </c>
      <c r="AJ17" s="25" t="str">
        <f>VLOOKUP($A17,'dataset combined'!$A:$BJ,$I$2+3*AJ$2,FALSE)</f>
        <v>Fake banking app offered on application store; Keylogger installed on computer; Spear-phishing attack on customers</v>
      </c>
      <c r="AK17" s="24" t="s">
        <v>733</v>
      </c>
      <c r="AL17" s="25">
        <f>IF(ISNUMBER(SEARCH(IF($G17="OB",IF($D17="Tabular",VLOOKUP($AJ$3&amp;"-"&amp;AL$2,'Compr. Q. - Online Banking'!$C:$I,7,FALSE()),VLOOKUP($AJ$3&amp;"-"&amp;AL$2,'Compr. Q. - Online Banking'!$C:$I,5,FALSE())),IF($D17="Tabular",VLOOKUP($AJ$3&amp;"-"&amp;AL$2,'Compr. Q. - HCN'!$C:$I,7,FALSE()),VLOOKUP($AJ$3&amp;"-"&amp;AL$2,'Compr. Q. - HCN'!$C:$I,5,FALSE()))),$AJ17)),1,0)</f>
        <v>1</v>
      </c>
      <c r="AM17" s="25">
        <f>IF(ISNUMBER(SEARCH(IF($G17="OB",IF($D17="Tabular",VLOOKUP($AJ$3&amp;"-"&amp;AM$2,'Compr. Q. - Online Banking'!$C:$I,7,FALSE()),VLOOKUP($AJ$3&amp;"-"&amp;AM$2,'Compr. Q. - Online Banking'!$C:$I,5,FALSE())),IF($D17="Tabular",VLOOKUP($AJ$3&amp;"-"&amp;AM$2,'Compr. Q. - HCN'!$C:$I,7,FALSE()),VLOOKUP($AJ$3&amp;"-"&amp;AM$2,'Compr. Q. - HCN'!$C:$I,5,FALSE()))),$AJ17)),1,0)</f>
        <v>0</v>
      </c>
      <c r="AN17" s="25">
        <f>IF(ISNUMBER(SEARCH(IF($G17="OB",IF($D17="Tabular",VLOOKUP($AJ$3&amp;"-"&amp;AN$2,'Compr. Q. - Online Banking'!$C:$I,7,FALSE()),VLOOKUP($AJ$3&amp;"-"&amp;AN$2,'Compr. Q. - Online Banking'!$C:$I,5,FALSE())),IF($D17="Tabular",VLOOKUP($AJ$3&amp;"-"&amp;AN$2,'Compr. Q. - HCN'!$C:$I,7,FALSE()),VLOOKUP($AJ$3&amp;"-"&amp;AN$2,'Compr. Q. - HCN'!$C:$I,5,FALSE()))),$AJ17)),1,0)</f>
        <v>1</v>
      </c>
      <c r="AO17" s="25">
        <f>IF(ISNUMBER(SEARCH(IF($G17="OB",IF($D17="Tabular",VLOOKUP($AJ$3&amp;"-"&amp;AO$2,'Compr. Q. - Online Banking'!$C:$I,7,FALSE()),VLOOKUP($AJ$3&amp;"-"&amp;AO$2,'Compr. Q. - Online Banking'!$C:$I,5,FALSE())),IF($D17="Tabular",VLOOKUP($AJ$3&amp;"-"&amp;AO$2,'Compr. Q. - HCN'!$C:$I,7,FALSE()),VLOOKUP($AJ$3&amp;"-"&amp;AO$2,'Compr. Q. - HCN'!$C:$I,5,FALSE()))),$AJ17)),1,0)</f>
        <v>1</v>
      </c>
      <c r="AP17" s="25">
        <f>IF(ISNUMBER(SEARCH(IF($G17="OB",IF($D17="Tabular",VLOOKUP($AJ$3&amp;"-"&amp;AP$2,'Compr. Q. - Online Banking'!$C:$I,7,FALSE()),VLOOKUP($AJ$3&amp;"-"&amp;AP$2,'Compr. Q. - Online Banking'!$C:$I,5,FALSE())),IF($D17="Tabular",VLOOKUP($AJ$3&amp;"-"&amp;AP$2,'Compr. Q. - HCN'!$C:$I,7,FALSE()),VLOOKUP($AJ$3&amp;"-"&amp;AP$2,'Compr. Q. - HCN'!$C:$I,5,FALSE()))),$AJ17)),1,0)</f>
        <v>0</v>
      </c>
      <c r="AQ17" s="24">
        <f t="shared" si="12"/>
        <v>3</v>
      </c>
      <c r="AR17" s="24">
        <f t="shared" si="13"/>
        <v>3</v>
      </c>
      <c r="AS17" s="24">
        <f>IF($G17="OB",IF($D17="Tabular",VLOOKUP($AJ$3&amp;"-"&amp;"1",'Compr. Q. - Online Banking'!$C:$K,9,FALSE()),VLOOKUP($AJ$3&amp;"-"&amp;"1",'Compr. Q. - Online Banking'!$C:$K,8,FALSE())),IF($D17="Tabular",VLOOKUP($AJ$3&amp;"-"&amp;"1",'Compr. Q. - HCN'!$C:$K,9,FALSE()),VLOOKUP($AJ$3&amp;"-"&amp;"1",'Compr. Q. - HCN'!$C:$K,8,FALSE())))</f>
        <v>4</v>
      </c>
      <c r="AT17" s="24">
        <f t="shared" si="14"/>
        <v>1</v>
      </c>
      <c r="AU17" s="24">
        <f t="shared" si="15"/>
        <v>0.75</v>
      </c>
      <c r="AV17" s="24">
        <f t="shared" si="16"/>
        <v>0.8571428571428571</v>
      </c>
      <c r="AW17" s="25" t="str">
        <f>VLOOKUP($A17,'dataset combined'!$A:$BJ,$I$2+3*AW$2,FALSE)</f>
        <v>Cyber criminal; Hacker</v>
      </c>
      <c r="AX17" s="24"/>
      <c r="AY17" s="25">
        <f>IF(ISNUMBER(SEARCH(IF($G17="OB",IF($D17="Tabular",VLOOKUP($AW$3&amp;"-"&amp;AY$2,'Compr. Q. - Online Banking'!$C:$I,7,FALSE()),VLOOKUP($AW$3&amp;"-"&amp;AY$2,'Compr. Q. - Online Banking'!$C:$I,5,FALSE())),IF($D17="Tabular",VLOOKUP($AW$3&amp;"-"&amp;AY$2,'Compr. Q. - HCN'!$C:$I,7,FALSE()),VLOOKUP($AW$3&amp;"-"&amp;AY$2,'Compr. Q. - HCN'!$C:$I,5,FALSE()))),$AW17)),1,0)</f>
        <v>1</v>
      </c>
      <c r="AZ17" s="25">
        <f>IF(ISNUMBER(SEARCH(IF($G17="OB",IF($D17="Tabular",VLOOKUP($AW$3&amp;"-"&amp;AZ$2,'Compr. Q. - Online Banking'!$C:$I,7,FALSE()),VLOOKUP($AW$3&amp;"-"&amp;AZ$2,'Compr. Q. - Online Banking'!$C:$I,5,FALSE())),IF($D17="Tabular",VLOOKUP($AW$3&amp;"-"&amp;AZ$2,'Compr. Q. - HCN'!$C:$I,7,FALSE()),VLOOKUP($AW$3&amp;"-"&amp;AZ$2,'Compr. Q. - HCN'!$C:$I,5,FALSE()))),$AW17)),1,0)</f>
        <v>1</v>
      </c>
      <c r="BA17" s="25">
        <f>IF(ISNUMBER(SEARCH(IF($G17="OB",IF($D17="Tabular",VLOOKUP($AW$3&amp;"-"&amp;BA$2,'Compr. Q. - Online Banking'!$C:$I,7,FALSE()),VLOOKUP($AW$3&amp;"-"&amp;BA$2,'Compr. Q. - Online Banking'!$C:$I,5,FALSE())),IF($D17="Tabular",VLOOKUP($AW$3&amp;"-"&amp;BA$2,'Compr. Q. - HCN'!$C:$I,7,FALSE()),VLOOKUP($AW$3&amp;"-"&amp;BA$2,'Compr. Q. - HCN'!$C:$I,5,FALSE()))),$AW17)),1,0)</f>
        <v>0</v>
      </c>
      <c r="BB17" s="25">
        <f>IF(ISNUMBER(SEARCH(IF($G17="OB",IF($D17="Tabular",VLOOKUP($AW$3&amp;"-"&amp;BB$2,'Compr. Q. - Online Banking'!$C:$I,7,FALSE()),VLOOKUP($AW$3&amp;"-"&amp;BB$2,'Compr. Q. - Online Banking'!$C:$I,5,FALSE())),IF($D17="Tabular",VLOOKUP($AW$3&amp;"-"&amp;BB$2,'Compr. Q. - HCN'!$C:$I,7,FALSE()),VLOOKUP($AW$3&amp;"-"&amp;BB$2,'Compr. Q. - HCN'!$C:$I,5,FALSE()))),$AW17)),1,0)</f>
        <v>0</v>
      </c>
      <c r="BC17" s="25">
        <f>IF(ISNUMBER(SEARCH(IF($G17="OB",IF($D17="Tabular",VLOOKUP($AW$3&amp;"-"&amp;BC$2,'Compr. Q. - Online Banking'!$C:$I,7,FALSE()),VLOOKUP($AW$3&amp;"-"&amp;BC$2,'Compr. Q. - Online Banking'!$C:$I,5,FALSE())),IF($D17="Tabular",VLOOKUP($AW$3&amp;"-"&amp;BC$2,'Compr. Q. - HCN'!$C:$I,7,FALSE()),VLOOKUP($AW$3&amp;"-"&amp;BC$2,'Compr. Q. - HCN'!$C:$I,5,FALSE()))),$AW17)),1,0)</f>
        <v>0</v>
      </c>
      <c r="BD17" s="24">
        <f t="shared" si="17"/>
        <v>2</v>
      </c>
      <c r="BE17" s="24">
        <f t="shared" si="18"/>
        <v>2</v>
      </c>
      <c r="BF17" s="24">
        <f>IF($G17="OB",IF($D17="Tabular",VLOOKUP($AW$3&amp;"-"&amp;"1",'Compr. Q. - Online Banking'!$C:$K,9,FALSE()),VLOOKUP($AW$3&amp;"-"&amp;"1",'Compr. Q. - Online Banking'!$C:$K,8,FALSE())),IF($D17="Tabular",VLOOKUP($AW$3&amp;"-"&amp;"1",'Compr. Q. - HCN'!$C:$K,9,FALSE()),VLOOKUP($AW$3&amp;"-"&amp;"1",'Compr. Q. - HCN'!$C:$K,8,FALSE())))</f>
        <v>2</v>
      </c>
      <c r="BG17" s="24">
        <f t="shared" si="19"/>
        <v>1</v>
      </c>
      <c r="BH17" s="24">
        <f t="shared" si="20"/>
        <v>1</v>
      </c>
      <c r="BI17" s="24">
        <f t="shared" si="21"/>
        <v>1</v>
      </c>
      <c r="BJ17" s="25" t="str">
        <f>VLOOKUP($A17,'dataset combined'!$A:$BJ,$I$2+3*BJ$2,FALSE)</f>
        <v>Likely</v>
      </c>
      <c r="BK17" s="25"/>
      <c r="BL17" s="25">
        <f>IF(ISNUMBER(SEARCH(IF($G17="OB",IF($D17="Tabular",VLOOKUP($BJ$3&amp;"-"&amp;BL$2,'Compr. Q. - Online Banking'!$C:$I,7,FALSE()),VLOOKUP($BJ$3&amp;"-"&amp;BL$2,'Compr. Q. - Online Banking'!$C:$I,5,FALSE())),IF($D17="Tabular",VLOOKUP($BJ$3&amp;"-"&amp;BL$2,'Compr. Q. - HCN'!$C:$I,7,FALSE()),VLOOKUP($BJ$3&amp;"-"&amp;BL$2,'Compr. Q. - HCN'!$C:$I,5,FALSE()))),$BJ17)),1,0)</f>
        <v>1</v>
      </c>
      <c r="BM17" s="25">
        <f>IF(ISNUMBER(SEARCH(IF($G17="OB",IF($D17="Tabular",VLOOKUP($BJ$3&amp;"-"&amp;BM$2,'Compr. Q. - Online Banking'!$C:$I,7,FALSE()),VLOOKUP($BJ$3&amp;"-"&amp;BM$2,'Compr. Q. - Online Banking'!$C:$I,5,FALSE())),IF($D17="Tabular",VLOOKUP($BJ$3&amp;"-"&amp;BM$2,'Compr. Q. - HCN'!$C:$I,7,FALSE()),VLOOKUP($BJ$3&amp;"-"&amp;BM$2,'Compr. Q. - HCN'!$C:$I,5,FALSE()))),$BJ17)),1,0)</f>
        <v>0</v>
      </c>
      <c r="BN17" s="25">
        <f>IF(ISNUMBER(SEARCH(IF($G17="OB",IF($D17="Tabular",VLOOKUP($BJ$3&amp;"-"&amp;BN$2,'Compr. Q. - Online Banking'!$C:$I,7,FALSE()),VLOOKUP($BJ$3&amp;"-"&amp;BN$2,'Compr. Q. - Online Banking'!$C:$I,5,FALSE())),IF($D17="Tabular",VLOOKUP($BJ$3&amp;"-"&amp;BN$2,'Compr. Q. - HCN'!$C:$I,7,FALSE()),VLOOKUP($BJ$3&amp;"-"&amp;BN$2,'Compr. Q. - HCN'!$C:$I,5,FALSE()))),$BJ17)),1,0)</f>
        <v>0</v>
      </c>
      <c r="BO17" s="25">
        <f>IF(ISNUMBER(SEARCH(IF($G17="OB",IF($D17="Tabular",VLOOKUP($BJ$3&amp;"-"&amp;BO$2,'Compr. Q. - Online Banking'!$C:$I,7,FALSE()),VLOOKUP($BJ$3&amp;"-"&amp;BO$2,'Compr. Q. - Online Banking'!$C:$I,5,FALSE())),IF($D17="Tabular",VLOOKUP($BJ$3&amp;"-"&amp;BO$2,'Compr. Q. - HCN'!$C:$I,7,FALSE()),VLOOKUP($BJ$3&amp;"-"&amp;BO$2,'Compr. Q. - HCN'!$C:$I,5,FALSE()))),$BJ17)),1,0)</f>
        <v>0</v>
      </c>
      <c r="BP17" s="25">
        <f>IF(ISNUMBER(SEARCH(IF($G17="OB",IF($D17="Tabular",VLOOKUP($BJ$3&amp;"-"&amp;BP$2,'Compr. Q. - Online Banking'!$C:$I,7,FALSE()),VLOOKUP($BJ$3&amp;"-"&amp;BP$2,'Compr. Q. - Online Banking'!$C:$I,5,FALSE())),IF($D17="Tabular",VLOOKUP($BJ$3&amp;"-"&amp;BP$2,'Compr. Q. - HCN'!$C:$I,7,FALSE()),VLOOKUP($BJ$3&amp;"-"&amp;BP$2,'Compr. Q. - HCN'!$C:$I,5,FALSE()))),$BJ17)),1,0)</f>
        <v>0</v>
      </c>
      <c r="BQ17" s="24">
        <f t="shared" si="22"/>
        <v>1</v>
      </c>
      <c r="BR17" s="24">
        <f t="shared" si="23"/>
        <v>1</v>
      </c>
      <c r="BS17" s="24">
        <f>IF($G17="OB",IF($D17="Tabular",VLOOKUP($BJ$3&amp;"-"&amp;"1",'Compr. Q. - Online Banking'!$C:$K,9,FALSE()),VLOOKUP($BJ$3&amp;"-"&amp;"1",'Compr. Q. - Online Banking'!$C:$K,8,FALSE())),IF($D17="Tabular",VLOOKUP($BJ$3&amp;"-"&amp;"1",'Compr. Q. - HCN'!$C:$K,9,FALSE()),VLOOKUP($BJ$3&amp;"-"&amp;"1",'Compr. Q. - HCN'!$C:$K,8,FALSE())))</f>
        <v>1</v>
      </c>
      <c r="BT17" s="24">
        <f t="shared" si="24"/>
        <v>1</v>
      </c>
      <c r="BU17" s="24">
        <f t="shared" si="25"/>
        <v>1</v>
      </c>
      <c r="BV17" s="24">
        <f t="shared" si="26"/>
        <v>1</v>
      </c>
      <c r="BW17" s="25" t="str">
        <f>VLOOKUP($A17,'dataset combined'!$A:$BJ,$I$2+3*BW$2,FALSE)</f>
        <v>Minor</v>
      </c>
      <c r="BX17" s="24"/>
      <c r="BY17" s="25">
        <f>IF(ISNUMBER(SEARCH(IF($G17="OB",IF($D17="Tabular",VLOOKUP($BW$3&amp;"-"&amp;BY$2,'Compr. Q. - Online Banking'!$C:$I,7,FALSE()),VLOOKUP($BW$3&amp;"-"&amp;BY$2,'Compr. Q. - Online Banking'!$C:$I,5,FALSE())),IF($D17="Tabular",VLOOKUP($BW$3&amp;"-"&amp;BY$2,'Compr. Q. - HCN'!$C:$I,7,FALSE()),VLOOKUP($BW$3&amp;"-"&amp;BY$2,'Compr. Q. - HCN'!$C:$I,5,FALSE()))),$BW17)),1,0)</f>
        <v>1</v>
      </c>
      <c r="BZ17" s="25">
        <f>IF(ISNUMBER(SEARCH(IF($G17="OB",IF($D17="Tabular",VLOOKUP($BW$3&amp;"-"&amp;BZ$2,'Compr. Q. - Online Banking'!$C:$I,7,FALSE()),VLOOKUP($BW$3&amp;"-"&amp;BZ$2,'Compr. Q. - Online Banking'!$C:$I,5,FALSE())),IF($D17="Tabular",VLOOKUP($BW$3&amp;"-"&amp;BZ$2,'Compr. Q. - HCN'!$C:$I,7,FALSE()),VLOOKUP($BW$3&amp;"-"&amp;BZ$2,'Compr. Q. - HCN'!$C:$I,5,FALSE()))),$BW17)),1,0)</f>
        <v>0</v>
      </c>
      <c r="CA17" s="25">
        <f>IF(ISNUMBER(SEARCH(IF($G17="OB",IF($D17="Tabular",VLOOKUP($BW$3&amp;"-"&amp;CA$2,'Compr. Q. - Online Banking'!$C:$I,7,FALSE()),VLOOKUP($BW$3&amp;"-"&amp;CA$2,'Compr. Q. - Online Banking'!$C:$I,5,FALSE())),IF($D17="Tabular",VLOOKUP($BW$3&amp;"-"&amp;CA$2,'Compr. Q. - HCN'!$C:$I,7,FALSE()),VLOOKUP($BW$3&amp;"-"&amp;CA$2,'Compr. Q. - HCN'!$C:$I,5,FALSE()))),$BW17)),1,0)</f>
        <v>0</v>
      </c>
      <c r="CB17" s="25">
        <f>IF(ISNUMBER(SEARCH(IF($G17="OB",IF($D17="Tabular",VLOOKUP($BW$3&amp;"-"&amp;CB$2,'Compr. Q. - Online Banking'!$C:$I,7,FALSE()),VLOOKUP($BW$3&amp;"-"&amp;CB$2,'Compr. Q. - Online Banking'!$C:$I,5,FALSE())),IF($D17="Tabular",VLOOKUP($BW$3&amp;"-"&amp;CB$2,'Compr. Q. - HCN'!$C:$I,7,FALSE()),VLOOKUP($BW$3&amp;"-"&amp;CB$2,'Compr. Q. - HCN'!$C:$I,5,FALSE()))),$BW17)),1,0)</f>
        <v>0</v>
      </c>
      <c r="CC17" s="25">
        <f>IF(ISNUMBER(SEARCH(IF($G17="OB",IF($D17="Tabular",VLOOKUP($BW$3&amp;"-"&amp;CC$2,'Compr. Q. - Online Banking'!$C:$I,7,FALSE()),VLOOKUP($BW$3&amp;"-"&amp;CC$2,'Compr. Q. - Online Banking'!$C:$I,5,FALSE())),IF($D17="Tabular",VLOOKUP($BW$3&amp;"-"&amp;CC$2,'Compr. Q. - HCN'!$C:$I,7,FALSE()),VLOOKUP($BW$3&amp;"-"&amp;CC$2,'Compr. Q. - HCN'!$C:$I,5,FALSE()))),$BW17)),1,0)</f>
        <v>0</v>
      </c>
      <c r="CD17" s="24">
        <f t="shared" si="27"/>
        <v>1</v>
      </c>
      <c r="CE17" s="24">
        <f t="shared" si="28"/>
        <v>1</v>
      </c>
      <c r="CF17" s="24">
        <f>IF($G17="OB",IF($D17="Tabular",VLOOKUP($BW$3&amp;"-"&amp;"1",'Compr. Q. - Online Banking'!$C:$K,9,FALSE()),VLOOKUP($BW$3&amp;"-"&amp;"1",'Compr. Q. - Online Banking'!$C:$K,8,FALSE())),IF($D17="Tabular",VLOOKUP($BW$3&amp;"-"&amp;"1",'Compr. Q. - HCN'!$C:$K,9,FALSE()),VLOOKUP($BW$3&amp;"-"&amp;"1",'Compr. Q. - HCN'!$C:$K,8,FALSE())))</f>
        <v>1</v>
      </c>
      <c r="CG17" s="24">
        <f t="shared" si="29"/>
        <v>1</v>
      </c>
      <c r="CH17" s="24">
        <f t="shared" si="30"/>
        <v>1</v>
      </c>
      <c r="CI17" s="24">
        <f t="shared" si="31"/>
        <v>1</v>
      </c>
      <c r="CK17"/>
      <c r="CL17"/>
      <c r="CM17"/>
      <c r="CN17"/>
      <c r="CO17"/>
      <c r="CP17"/>
      <c r="CQ17"/>
      <c r="CR17"/>
    </row>
    <row r="18" spans="1:96" s="10" customFormat="1" ht="136" x14ac:dyDescent="0.2">
      <c r="A18" s="24" t="str">
        <f t="shared" si="0"/>
        <v>3117356-P1</v>
      </c>
      <c r="B18" s="38">
        <v>3117356</v>
      </c>
      <c r="C18" s="24" t="s">
        <v>688</v>
      </c>
      <c r="D18" s="39" t="s">
        <v>568</v>
      </c>
      <c r="E18" s="39" t="s">
        <v>381</v>
      </c>
      <c r="F18" s="38" t="s">
        <v>402</v>
      </c>
      <c r="G18" s="38" t="str">
        <f t="shared" si="1"/>
        <v>OB</v>
      </c>
      <c r="H18" s="24"/>
      <c r="I18" s="28"/>
      <c r="J18" s="25" t="str">
        <f>VLOOKUP($A18,'dataset combined'!$A:$BJ,$I$2+3*J$2,FALSE)</f>
        <v>Lack of mechanisms for authentication of app; System failure; Weak malware protection</v>
      </c>
      <c r="K18" s="24" t="s">
        <v>725</v>
      </c>
      <c r="L18" s="25">
        <f>IF(ISNUMBER(SEARCH(IF($G18="OB",IF($D18="Tabular",VLOOKUP($J$3&amp;"-"&amp;L$2,'Compr. Q. - Online Banking'!$C:$I,7,FALSE()),VLOOKUP($J$3&amp;"-"&amp;L$2,'Compr. Q. - Online Banking'!$C:$I,5,FALSE())),IF($D18="Tabular",VLOOKUP($J$3&amp;"-"&amp;L$2,'Compr. Q. - HCN'!$C:$I,7,FALSE()),VLOOKUP($J$3&amp;"-"&amp;L$2,'Compr. Q. - HCN'!$C:$I,5,FALSE()))),$J18)),1,0)</f>
        <v>1</v>
      </c>
      <c r="M18" s="25">
        <f>IF(ISNUMBER(SEARCH(IF($G18="OB",IF($D18="Tabular",VLOOKUP($J$3&amp;"-"&amp;M$2,'Compr. Q. - Online Banking'!$C:$I,7,FALSE()),VLOOKUP($J$3&amp;"-"&amp;M$2,'Compr. Q. - Online Banking'!$C:$I,5,FALSE())),IF($D18="Tabular",VLOOKUP($J$3&amp;"-"&amp;M$2,'Compr. Q. - HCN'!$C:$I,7,FALSE()),VLOOKUP($J$3&amp;"-"&amp;M$2,'Compr. Q. - HCN'!$C:$I,5,FALSE()))),$J18)),1,0)</f>
        <v>1</v>
      </c>
      <c r="N18" s="25">
        <f>IF(ISNUMBER(SEARCH(IF($G18="OB",IF($D18="Tabular",VLOOKUP($J$3&amp;"-"&amp;N$2,'Compr. Q. - Online Banking'!$C:$I,7,FALSE()),VLOOKUP($J$3&amp;"-"&amp;N$2,'Compr. Q. - Online Banking'!$C:$I,5,FALSE())),IF($D18="Tabular",VLOOKUP($J$3&amp;"-"&amp;N$2,'Compr. Q. - HCN'!$C:$I,7,FALSE()),VLOOKUP($J$3&amp;"-"&amp;N$2,'Compr. Q. - HCN'!$C:$I,5,FALSE()))),$J18)),1,0)</f>
        <v>0</v>
      </c>
      <c r="O18" s="25">
        <f>IF(ISNUMBER(SEARCH(IF($G18="OB",IF($D18="Tabular",VLOOKUP($J$3&amp;"-"&amp;O$2,'Compr. Q. - Online Banking'!$C:$I,7,FALSE()),VLOOKUP($J$3&amp;"-"&amp;O$2,'Compr. Q. - Online Banking'!$C:$I,5,FALSE())),IF($D18="Tabular",VLOOKUP($J$3&amp;"-"&amp;O$2,'Compr. Q. - HCN'!$C:$I,7,FALSE()),VLOOKUP($J$3&amp;"-"&amp;O$2,'Compr. Q. - HCN'!$C:$I,5,FALSE()))),$J18)),1,0)</f>
        <v>0</v>
      </c>
      <c r="P18" s="25">
        <f>IF(ISNUMBER(SEARCH(IF($G18="OB",IF($D18="Tabular",VLOOKUP($J$3&amp;"-"&amp;P$2,'Compr. Q. - Online Banking'!$C:$I,7,FALSE()),VLOOKUP($J$3&amp;"-"&amp;P$2,'Compr. Q. - Online Banking'!$C:$I,5,FALSE())),IF($D18="Tabular",VLOOKUP($J$3&amp;"-"&amp;P$2,'Compr. Q. - HCN'!$C:$I,7,FALSE()),VLOOKUP($J$3&amp;"-"&amp;P$2,'Compr. Q. - HCN'!$C:$I,5,FALSE()))),$J18)),1,0)</f>
        <v>0</v>
      </c>
      <c r="Q18" s="24">
        <f t="shared" si="2"/>
        <v>2</v>
      </c>
      <c r="R18" s="24">
        <f t="shared" si="3"/>
        <v>3</v>
      </c>
      <c r="S18" s="24">
        <f>IF($G18="OB",IF($D18="Tabular",VLOOKUP($J$3&amp;"-"&amp;"1",'Compr. Q. - Online Banking'!$C:$K,9,FALSE()),VLOOKUP($J$3&amp;"-"&amp;"1",'Compr. Q. - Online Banking'!$C:$K,8,FALSE())),IF($D18="Tabular",VLOOKUP($J$3&amp;"-"&amp;"1",'Compr. Q. - HCN'!$C:$K,9,FALSE()),VLOOKUP($J$3&amp;"-"&amp;"1",'Compr. Q. - HCN'!$C:$K,8,FALSE())))</f>
        <v>2</v>
      </c>
      <c r="T18" s="24">
        <f t="shared" si="4"/>
        <v>0.66666666666666663</v>
      </c>
      <c r="U18" s="24">
        <f t="shared" si="5"/>
        <v>1</v>
      </c>
      <c r="V18" s="24">
        <f t="shared" si="6"/>
        <v>0.8</v>
      </c>
      <c r="W18" s="25" t="str">
        <f>VLOOKUP($A18,'dataset combined'!$A:$BJ,$I$2+3*W$2,FALSE)</f>
        <v>Integrity of account data; User authenticity</v>
      </c>
      <c r="X18" s="24" t="s">
        <v>730</v>
      </c>
      <c r="Y18" s="25">
        <f>IF(ISNUMBER(SEARCH(IF($G18="OB",IF($D18="Tabular",VLOOKUP($W$3&amp;"-"&amp;Y$2,'Compr. Q. - Online Banking'!$C:$I,7,FALSE()),VLOOKUP($W$3&amp;"-"&amp;Y$2,'Compr. Q. - Online Banking'!$C:$I,5,FALSE())),IF($D18="Tabular",VLOOKUP($W$3&amp;"-"&amp;Y$2,'Compr. Q. - HCN'!$C:$I,7,FALSE()),VLOOKUP($W$3&amp;"-"&amp;Y$2,'Compr. Q. - HCN'!$C:$I,5,FALSE()))),$W18)),1,0)</f>
        <v>1</v>
      </c>
      <c r="Z18" s="25">
        <f>IF(ISNUMBER(SEARCH(IF($G18="OB",IF($D18="Tabular",VLOOKUP($W$3&amp;"-"&amp;Z$2,'Compr. Q. - Online Banking'!$C:$I,7,FALSE()),VLOOKUP($W$3&amp;"-"&amp;Z$2,'Compr. Q. - Online Banking'!$C:$I,5,FALSE())),IF($D18="Tabular",VLOOKUP($W$3&amp;"-"&amp;Z$2,'Compr. Q. - HCN'!$C:$I,7,FALSE()),VLOOKUP($W$3&amp;"-"&amp;Z$2,'Compr. Q. - HCN'!$C:$I,5,FALSE()))),$W18)),1,0)</f>
        <v>0</v>
      </c>
      <c r="AA18" s="25">
        <f>IF(ISNUMBER(SEARCH(IF($G18="OB",IF($D18="Tabular",VLOOKUP($W$3&amp;"-"&amp;AA$2,'Compr. Q. - Online Banking'!$C:$I,7,FALSE()),VLOOKUP($W$3&amp;"-"&amp;AA$2,'Compr. Q. - Online Banking'!$C:$I,5,FALSE())),IF($D18="Tabular",VLOOKUP($W$3&amp;"-"&amp;AA$2,'Compr. Q. - HCN'!$C:$I,7,FALSE()),VLOOKUP($W$3&amp;"-"&amp;AA$2,'Compr. Q. - HCN'!$C:$I,5,FALSE()))),$W18)),1,0)</f>
        <v>0</v>
      </c>
      <c r="AB18" s="25">
        <f>IF(ISNUMBER(SEARCH(IF($G18="OB",IF($D18="Tabular",VLOOKUP($W$3&amp;"-"&amp;AB$2,'Compr. Q. - Online Banking'!$C:$I,7,FALSE()),VLOOKUP($W$3&amp;"-"&amp;AB$2,'Compr. Q. - Online Banking'!$C:$I,5,FALSE())),IF($D18="Tabular",VLOOKUP($W$3&amp;"-"&amp;AB$2,'Compr. Q. - HCN'!$C:$I,7,FALSE()),VLOOKUP($W$3&amp;"-"&amp;AB$2,'Compr. Q. - HCN'!$C:$I,5,FALSE()))),$W18)),1,0)</f>
        <v>0</v>
      </c>
      <c r="AC18" s="25">
        <f>IF(ISNUMBER(SEARCH(IF($G18="OB",IF($D18="Tabular",VLOOKUP($W$3&amp;"-"&amp;AC$2,'Compr. Q. - Online Banking'!$C:$I,7,FALSE()),VLOOKUP($W$3&amp;"-"&amp;AC$2,'Compr. Q. - Online Banking'!$C:$I,5,FALSE())),IF($D18="Tabular",VLOOKUP($W$3&amp;"-"&amp;AC$2,'Compr. Q. - HCN'!$C:$I,7,FALSE()),VLOOKUP($W$3&amp;"-"&amp;AC$2,'Compr. Q. - HCN'!$C:$I,5,FALSE()))),$W18)),1,0)</f>
        <v>0</v>
      </c>
      <c r="AD18" s="24">
        <f t="shared" si="7"/>
        <v>1</v>
      </c>
      <c r="AE18" s="24">
        <f t="shared" si="8"/>
        <v>2</v>
      </c>
      <c r="AF18" s="24">
        <f>IF($G18="OB",IF($D18="Tabular",VLOOKUP($W$3&amp;"-"&amp;"1",'Compr. Q. - Online Banking'!$C:$K,9,FALSE()),VLOOKUP($W$3&amp;"-"&amp;"1",'Compr. Q. - Online Banking'!$C:$K,8,FALSE())),IF($D18="Tabular",VLOOKUP($W$3&amp;"-"&amp;"1",'Compr. Q. - HCN'!$C:$K,9,FALSE()),VLOOKUP($W$3&amp;"-"&amp;"1",'Compr. Q. - HCN'!$C:$K,8,FALSE())))</f>
        <v>2</v>
      </c>
      <c r="AG18" s="24">
        <f t="shared" si="9"/>
        <v>0.5</v>
      </c>
      <c r="AH18" s="24">
        <f t="shared" si="10"/>
        <v>0.5</v>
      </c>
      <c r="AI18" s="24">
        <f t="shared" si="11"/>
        <v>0.5</v>
      </c>
      <c r="AJ18" s="25" t="str">
        <f>VLOOKUP($A18,'dataset combined'!$A:$BJ,$I$2+3*AJ$2,FALSE)</f>
        <v>Fake banking app offered on application store leads to sniffing customer credentials. Which leads to unauthorized access to customer account via fake app.; Keylogger installed on computer and this leads to sniffing customer credentials. Which leads to unauthorized access to customer account via web application.; Spear-phishing attack on customers leads to sniffing customer credentials. Which leads to unauthorized access to customer account via web application.</v>
      </c>
      <c r="AK18" s="24" t="s">
        <v>743</v>
      </c>
      <c r="AL18" s="25">
        <f>IF(ISNUMBER(SEARCH(IF($G18="OB",IF($D18="Tabular",VLOOKUP($AJ$3&amp;"-"&amp;AL$2,'Compr. Q. - Online Banking'!$C:$I,7,FALSE()),VLOOKUP($AJ$3&amp;"-"&amp;AL$2,'Compr. Q. - Online Banking'!$C:$I,5,FALSE())),IF($D18="Tabular",VLOOKUP($AJ$3&amp;"-"&amp;AL$2,'Compr. Q. - HCN'!$C:$I,7,FALSE()),VLOOKUP($AJ$3&amp;"-"&amp;AL$2,'Compr. Q. - HCN'!$C:$I,5,FALSE()))),$AJ18)),1,0)</f>
        <v>0</v>
      </c>
      <c r="AM18" s="25">
        <f>IF(ISNUMBER(SEARCH(IF($G18="OB",IF($D18="Tabular",VLOOKUP($AJ$3&amp;"-"&amp;AM$2,'Compr. Q. - Online Banking'!$C:$I,7,FALSE()),VLOOKUP($AJ$3&amp;"-"&amp;AM$2,'Compr. Q. - Online Banking'!$C:$I,5,FALSE())),IF($D18="Tabular",VLOOKUP($AJ$3&amp;"-"&amp;AM$2,'Compr. Q. - HCN'!$C:$I,7,FALSE()),VLOOKUP($AJ$3&amp;"-"&amp;AM$2,'Compr. Q. - HCN'!$C:$I,5,FALSE()))),$AJ18)),1,0)</f>
        <v>1</v>
      </c>
      <c r="AN18" s="25">
        <f>IF(ISNUMBER(SEARCH(IF($G18="OB",IF($D18="Tabular",VLOOKUP($AJ$3&amp;"-"&amp;AN$2,'Compr. Q. - Online Banking'!$C:$I,7,FALSE()),VLOOKUP($AJ$3&amp;"-"&amp;AN$2,'Compr. Q. - Online Banking'!$C:$I,5,FALSE())),IF($D18="Tabular",VLOOKUP($AJ$3&amp;"-"&amp;AN$2,'Compr. Q. - HCN'!$C:$I,7,FALSE()),VLOOKUP($AJ$3&amp;"-"&amp;AN$2,'Compr. Q. - HCN'!$C:$I,5,FALSE()))),$AJ18)),1,0)</f>
        <v>0</v>
      </c>
      <c r="AO18" s="25">
        <f>IF(ISNUMBER(SEARCH(IF($G18="OB",IF($D18="Tabular",VLOOKUP($AJ$3&amp;"-"&amp;AO$2,'Compr. Q. - Online Banking'!$C:$I,7,FALSE()),VLOOKUP($AJ$3&amp;"-"&amp;AO$2,'Compr. Q. - Online Banking'!$C:$I,5,FALSE())),IF($D18="Tabular",VLOOKUP($AJ$3&amp;"-"&amp;AO$2,'Compr. Q. - HCN'!$C:$I,7,FALSE()),VLOOKUP($AJ$3&amp;"-"&amp;AO$2,'Compr. Q. - HCN'!$C:$I,5,FALSE()))),$AJ18)),1,0)</f>
        <v>0</v>
      </c>
      <c r="AP18" s="25">
        <f>IF(ISNUMBER(SEARCH(IF($G18="OB",IF($D18="Tabular",VLOOKUP($AJ$3&amp;"-"&amp;AP$2,'Compr. Q. - Online Banking'!$C:$I,7,FALSE()),VLOOKUP($AJ$3&amp;"-"&amp;AP$2,'Compr. Q. - Online Banking'!$C:$I,5,FALSE())),IF($D18="Tabular",VLOOKUP($AJ$3&amp;"-"&amp;AP$2,'Compr. Q. - HCN'!$C:$I,7,FALSE()),VLOOKUP($AJ$3&amp;"-"&amp;AP$2,'Compr. Q. - HCN'!$C:$I,5,FALSE()))),$AJ18)),1,0)</f>
        <v>0</v>
      </c>
      <c r="AQ18" s="24">
        <f t="shared" si="12"/>
        <v>1</v>
      </c>
      <c r="AR18" s="24">
        <f t="shared" si="13"/>
        <v>3</v>
      </c>
      <c r="AS18" s="24">
        <f>IF($G18="OB",IF($D18="Tabular",VLOOKUP($AJ$3&amp;"-"&amp;"1",'Compr. Q. - Online Banking'!$C:$K,9,FALSE()),VLOOKUP($AJ$3&amp;"-"&amp;"1",'Compr. Q. - Online Banking'!$C:$K,8,FALSE())),IF($D18="Tabular",VLOOKUP($AJ$3&amp;"-"&amp;"1",'Compr. Q. - HCN'!$C:$K,9,FALSE()),VLOOKUP($AJ$3&amp;"-"&amp;"1",'Compr. Q. - HCN'!$C:$K,8,FALSE())))</f>
        <v>3</v>
      </c>
      <c r="AT18" s="24">
        <f t="shared" si="14"/>
        <v>0.33333333333333331</v>
      </c>
      <c r="AU18" s="24">
        <f t="shared" si="15"/>
        <v>0.33333333333333331</v>
      </c>
      <c r="AV18" s="24">
        <f t="shared" si="16"/>
        <v>0.33333333333333331</v>
      </c>
      <c r="AW18" s="25" t="str">
        <f>VLOOKUP($A18,'dataset combined'!$A:$BJ,$I$2+3*AW$2,FALSE)</f>
        <v>Cyber criminal; Hacker</v>
      </c>
      <c r="AX18" s="24"/>
      <c r="AY18" s="25">
        <f>IF(ISNUMBER(SEARCH(IF($G18="OB",IF($D18="Tabular",VLOOKUP($AW$3&amp;"-"&amp;AY$2,'Compr. Q. - Online Banking'!$C:$I,7,FALSE()),VLOOKUP($AW$3&amp;"-"&amp;AY$2,'Compr. Q. - Online Banking'!$C:$I,5,FALSE())),IF($D18="Tabular",VLOOKUP($AW$3&amp;"-"&amp;AY$2,'Compr. Q. - HCN'!$C:$I,7,FALSE()),VLOOKUP($AW$3&amp;"-"&amp;AY$2,'Compr. Q. - HCN'!$C:$I,5,FALSE()))),$AW18)),1,0)</f>
        <v>1</v>
      </c>
      <c r="AZ18" s="25">
        <f>IF(ISNUMBER(SEARCH(IF($G18="OB",IF($D18="Tabular",VLOOKUP($AW$3&amp;"-"&amp;AZ$2,'Compr. Q. - Online Banking'!$C:$I,7,FALSE()),VLOOKUP($AW$3&amp;"-"&amp;AZ$2,'Compr. Q. - Online Banking'!$C:$I,5,FALSE())),IF($D18="Tabular",VLOOKUP($AW$3&amp;"-"&amp;AZ$2,'Compr. Q. - HCN'!$C:$I,7,FALSE()),VLOOKUP($AW$3&amp;"-"&amp;AZ$2,'Compr. Q. - HCN'!$C:$I,5,FALSE()))),$AW18)),1,0)</f>
        <v>1</v>
      </c>
      <c r="BA18" s="25">
        <f>IF(ISNUMBER(SEARCH(IF($G18="OB",IF($D18="Tabular",VLOOKUP($AW$3&amp;"-"&amp;BA$2,'Compr. Q. - Online Banking'!$C:$I,7,FALSE()),VLOOKUP($AW$3&amp;"-"&amp;BA$2,'Compr. Q. - Online Banking'!$C:$I,5,FALSE())),IF($D18="Tabular",VLOOKUP($AW$3&amp;"-"&amp;BA$2,'Compr. Q. - HCN'!$C:$I,7,FALSE()),VLOOKUP($AW$3&amp;"-"&amp;BA$2,'Compr. Q. - HCN'!$C:$I,5,FALSE()))),$AW18)),1,0)</f>
        <v>0</v>
      </c>
      <c r="BB18" s="25">
        <f>IF(ISNUMBER(SEARCH(IF($G18="OB",IF($D18="Tabular",VLOOKUP($AW$3&amp;"-"&amp;BB$2,'Compr. Q. - Online Banking'!$C:$I,7,FALSE()),VLOOKUP($AW$3&amp;"-"&amp;BB$2,'Compr. Q. - Online Banking'!$C:$I,5,FALSE())),IF($D18="Tabular",VLOOKUP($AW$3&amp;"-"&amp;BB$2,'Compr. Q. - HCN'!$C:$I,7,FALSE()),VLOOKUP($AW$3&amp;"-"&amp;BB$2,'Compr. Q. - HCN'!$C:$I,5,FALSE()))),$AW18)),1,0)</f>
        <v>0</v>
      </c>
      <c r="BC18" s="25">
        <f>IF(ISNUMBER(SEARCH(IF($G18="OB",IF($D18="Tabular",VLOOKUP($AW$3&amp;"-"&amp;BC$2,'Compr. Q. - Online Banking'!$C:$I,7,FALSE()),VLOOKUP($AW$3&amp;"-"&amp;BC$2,'Compr. Q. - Online Banking'!$C:$I,5,FALSE())),IF($D18="Tabular",VLOOKUP($AW$3&amp;"-"&amp;BC$2,'Compr. Q. - HCN'!$C:$I,7,FALSE()),VLOOKUP($AW$3&amp;"-"&amp;BC$2,'Compr. Q. - HCN'!$C:$I,5,FALSE()))),$AW18)),1,0)</f>
        <v>0</v>
      </c>
      <c r="BD18" s="24">
        <f t="shared" si="17"/>
        <v>2</v>
      </c>
      <c r="BE18" s="24">
        <f t="shared" si="18"/>
        <v>2</v>
      </c>
      <c r="BF18" s="24">
        <f>IF($G18="OB",IF($D18="Tabular",VLOOKUP($AW$3&amp;"-"&amp;"1",'Compr. Q. - Online Banking'!$C:$K,9,FALSE()),VLOOKUP($AW$3&amp;"-"&amp;"1",'Compr. Q. - Online Banking'!$C:$K,8,FALSE())),IF($D18="Tabular",VLOOKUP($AW$3&amp;"-"&amp;"1",'Compr. Q. - HCN'!$C:$K,9,FALSE()),VLOOKUP($AW$3&amp;"-"&amp;"1",'Compr. Q. - HCN'!$C:$K,8,FALSE())))</f>
        <v>2</v>
      </c>
      <c r="BG18" s="24">
        <f t="shared" si="19"/>
        <v>1</v>
      </c>
      <c r="BH18" s="24">
        <f t="shared" si="20"/>
        <v>1</v>
      </c>
      <c r="BI18" s="24">
        <f t="shared" si="21"/>
        <v>1</v>
      </c>
      <c r="BJ18" s="25" t="str">
        <f>VLOOKUP($A18,'dataset combined'!$A:$BJ,$I$2+3*BJ$2,FALSE)</f>
        <v>Likely</v>
      </c>
      <c r="BK18" s="24"/>
      <c r="BL18" s="25">
        <f>IF(ISNUMBER(SEARCH(IF($G18="OB",IF($D18="Tabular",VLOOKUP($BJ$3&amp;"-"&amp;BL$2,'Compr. Q. - Online Banking'!$C:$I,7,FALSE()),VLOOKUP($BJ$3&amp;"-"&amp;BL$2,'Compr. Q. - Online Banking'!$C:$I,5,FALSE())),IF($D18="Tabular",VLOOKUP($BJ$3&amp;"-"&amp;BL$2,'Compr. Q. - HCN'!$C:$I,7,FALSE()),VLOOKUP($BJ$3&amp;"-"&amp;BL$2,'Compr. Q. - HCN'!$C:$I,5,FALSE()))),$BJ18)),1,0)</f>
        <v>1</v>
      </c>
      <c r="BM18" s="25">
        <f>IF(ISNUMBER(SEARCH(IF($G18="OB",IF($D18="Tabular",VLOOKUP($BJ$3&amp;"-"&amp;BM$2,'Compr. Q. - Online Banking'!$C:$I,7,FALSE()),VLOOKUP($BJ$3&amp;"-"&amp;BM$2,'Compr. Q. - Online Banking'!$C:$I,5,FALSE())),IF($D18="Tabular",VLOOKUP($BJ$3&amp;"-"&amp;BM$2,'Compr. Q. - HCN'!$C:$I,7,FALSE()),VLOOKUP($BJ$3&amp;"-"&amp;BM$2,'Compr. Q. - HCN'!$C:$I,5,FALSE()))),$BJ18)),1,0)</f>
        <v>0</v>
      </c>
      <c r="BN18" s="25">
        <f>IF(ISNUMBER(SEARCH(IF($G18="OB",IF($D18="Tabular",VLOOKUP($BJ$3&amp;"-"&amp;BN$2,'Compr. Q. - Online Banking'!$C:$I,7,FALSE()),VLOOKUP($BJ$3&amp;"-"&amp;BN$2,'Compr. Q. - Online Banking'!$C:$I,5,FALSE())),IF($D18="Tabular",VLOOKUP($BJ$3&amp;"-"&amp;BN$2,'Compr. Q. - HCN'!$C:$I,7,FALSE()),VLOOKUP($BJ$3&amp;"-"&amp;BN$2,'Compr. Q. - HCN'!$C:$I,5,FALSE()))),$BJ18)),1,0)</f>
        <v>0</v>
      </c>
      <c r="BO18" s="25">
        <f>IF(ISNUMBER(SEARCH(IF($G18="OB",IF($D18="Tabular",VLOOKUP($BJ$3&amp;"-"&amp;BO$2,'Compr. Q. - Online Banking'!$C:$I,7,FALSE()),VLOOKUP($BJ$3&amp;"-"&amp;BO$2,'Compr. Q. - Online Banking'!$C:$I,5,FALSE())),IF($D18="Tabular",VLOOKUP($BJ$3&amp;"-"&amp;BO$2,'Compr. Q. - HCN'!$C:$I,7,FALSE()),VLOOKUP($BJ$3&amp;"-"&amp;BO$2,'Compr. Q. - HCN'!$C:$I,5,FALSE()))),$BJ18)),1,0)</f>
        <v>0</v>
      </c>
      <c r="BP18" s="25">
        <f>IF(ISNUMBER(SEARCH(IF($G18="OB",IF($D18="Tabular",VLOOKUP($BJ$3&amp;"-"&amp;BP$2,'Compr. Q. - Online Banking'!$C:$I,7,FALSE()),VLOOKUP($BJ$3&amp;"-"&amp;BP$2,'Compr. Q. - Online Banking'!$C:$I,5,FALSE())),IF($D18="Tabular",VLOOKUP($BJ$3&amp;"-"&amp;BP$2,'Compr. Q. - HCN'!$C:$I,7,FALSE()),VLOOKUP($BJ$3&amp;"-"&amp;BP$2,'Compr. Q. - HCN'!$C:$I,5,FALSE()))),$BJ18)),1,0)</f>
        <v>0</v>
      </c>
      <c r="BQ18" s="24">
        <f t="shared" si="22"/>
        <v>1</v>
      </c>
      <c r="BR18" s="24">
        <f t="shared" si="23"/>
        <v>1</v>
      </c>
      <c r="BS18" s="24">
        <f>IF($G18="OB",IF($D18="Tabular",VLOOKUP($BJ$3&amp;"-"&amp;"1",'Compr. Q. - Online Banking'!$C:$K,9,FALSE()),VLOOKUP($BJ$3&amp;"-"&amp;"1",'Compr. Q. - Online Banking'!$C:$K,8,FALSE())),IF($D18="Tabular",VLOOKUP($BJ$3&amp;"-"&amp;"1",'Compr. Q. - HCN'!$C:$K,9,FALSE()),VLOOKUP($BJ$3&amp;"-"&amp;"1",'Compr. Q. - HCN'!$C:$K,8,FALSE())))</f>
        <v>1</v>
      </c>
      <c r="BT18" s="24">
        <f t="shared" si="24"/>
        <v>1</v>
      </c>
      <c r="BU18" s="24">
        <f t="shared" si="25"/>
        <v>1</v>
      </c>
      <c r="BV18" s="24">
        <f t="shared" si="26"/>
        <v>1</v>
      </c>
      <c r="BW18" s="25" t="str">
        <f>VLOOKUP($A18,'dataset combined'!$A:$BJ,$I$2+3*BW$2,FALSE)</f>
        <v>Minor</v>
      </c>
      <c r="BX18" s="24"/>
      <c r="BY18" s="25">
        <f>IF(ISNUMBER(SEARCH(IF($G18="OB",IF($D18="Tabular",VLOOKUP($BW$3&amp;"-"&amp;BY$2,'Compr. Q. - Online Banking'!$C:$I,7,FALSE()),VLOOKUP($BW$3&amp;"-"&amp;BY$2,'Compr. Q. - Online Banking'!$C:$I,5,FALSE())),IF($D18="Tabular",VLOOKUP($BW$3&amp;"-"&amp;BY$2,'Compr. Q. - HCN'!$C:$I,7,FALSE()),VLOOKUP($BW$3&amp;"-"&amp;BY$2,'Compr. Q. - HCN'!$C:$I,5,FALSE()))),$BW18)),1,0)</f>
        <v>1</v>
      </c>
      <c r="BZ18" s="25">
        <f>IF(ISNUMBER(SEARCH(IF($G18="OB",IF($D18="Tabular",VLOOKUP($BW$3&amp;"-"&amp;BZ$2,'Compr. Q. - Online Banking'!$C:$I,7,FALSE()),VLOOKUP($BW$3&amp;"-"&amp;BZ$2,'Compr. Q. - Online Banking'!$C:$I,5,FALSE())),IF($D18="Tabular",VLOOKUP($BW$3&amp;"-"&amp;BZ$2,'Compr. Q. - HCN'!$C:$I,7,FALSE()),VLOOKUP($BW$3&amp;"-"&amp;BZ$2,'Compr. Q. - HCN'!$C:$I,5,FALSE()))),$BW18)),1,0)</f>
        <v>0</v>
      </c>
      <c r="CA18" s="25">
        <f>IF(ISNUMBER(SEARCH(IF($G18="OB",IF($D18="Tabular",VLOOKUP($BW$3&amp;"-"&amp;CA$2,'Compr. Q. - Online Banking'!$C:$I,7,FALSE()),VLOOKUP($BW$3&amp;"-"&amp;CA$2,'Compr. Q. - Online Banking'!$C:$I,5,FALSE())),IF($D18="Tabular",VLOOKUP($BW$3&amp;"-"&amp;CA$2,'Compr. Q. - HCN'!$C:$I,7,FALSE()),VLOOKUP($BW$3&amp;"-"&amp;CA$2,'Compr. Q. - HCN'!$C:$I,5,FALSE()))),$BW18)),1,0)</f>
        <v>0</v>
      </c>
      <c r="CB18" s="25">
        <f>IF(ISNUMBER(SEARCH(IF($G18="OB",IF($D18="Tabular",VLOOKUP($BW$3&amp;"-"&amp;CB$2,'Compr. Q. - Online Banking'!$C:$I,7,FALSE()),VLOOKUP($BW$3&amp;"-"&amp;CB$2,'Compr. Q. - Online Banking'!$C:$I,5,FALSE())),IF($D18="Tabular",VLOOKUP($BW$3&amp;"-"&amp;CB$2,'Compr. Q. - HCN'!$C:$I,7,FALSE()),VLOOKUP($BW$3&amp;"-"&amp;CB$2,'Compr. Q. - HCN'!$C:$I,5,FALSE()))),$BW18)),1,0)</f>
        <v>0</v>
      </c>
      <c r="CC18" s="25">
        <f>IF(ISNUMBER(SEARCH(IF($G18="OB",IF($D18="Tabular",VLOOKUP($BW$3&amp;"-"&amp;CC$2,'Compr. Q. - Online Banking'!$C:$I,7,FALSE()),VLOOKUP($BW$3&amp;"-"&amp;CC$2,'Compr. Q. - Online Banking'!$C:$I,5,FALSE())),IF($D18="Tabular",VLOOKUP($BW$3&amp;"-"&amp;CC$2,'Compr. Q. - HCN'!$C:$I,7,FALSE()),VLOOKUP($BW$3&amp;"-"&amp;CC$2,'Compr. Q. - HCN'!$C:$I,5,FALSE()))),$BW18)),1,0)</f>
        <v>0</v>
      </c>
      <c r="CD18" s="24">
        <f t="shared" si="27"/>
        <v>1</v>
      </c>
      <c r="CE18" s="24">
        <f t="shared" si="28"/>
        <v>1</v>
      </c>
      <c r="CF18" s="24">
        <f>IF($G18="OB",IF($D18="Tabular",VLOOKUP($BW$3&amp;"-"&amp;"1",'Compr. Q. - Online Banking'!$C:$K,9,FALSE()),VLOOKUP($BW$3&amp;"-"&amp;"1",'Compr. Q. - Online Banking'!$C:$K,8,FALSE())),IF($D18="Tabular",VLOOKUP($BW$3&amp;"-"&amp;"1",'Compr. Q. - HCN'!$C:$K,9,FALSE()),VLOOKUP($BW$3&amp;"-"&amp;"1",'Compr. Q. - HCN'!$C:$K,8,FALSE())))</f>
        <v>1</v>
      </c>
      <c r="CG18" s="24">
        <f t="shared" si="29"/>
        <v>1</v>
      </c>
      <c r="CH18" s="24">
        <f t="shared" si="30"/>
        <v>1</v>
      </c>
      <c r="CI18" s="24">
        <f t="shared" si="31"/>
        <v>1</v>
      </c>
      <c r="CK18"/>
      <c r="CL18"/>
      <c r="CM18"/>
      <c r="CN18"/>
      <c r="CO18"/>
      <c r="CP18"/>
      <c r="CQ18"/>
      <c r="CR18"/>
    </row>
    <row r="19" spans="1:96" s="10" customFormat="1" ht="68" x14ac:dyDescent="0.2">
      <c r="A19" s="25" t="str">
        <f t="shared" si="0"/>
        <v>3117356-P2</v>
      </c>
      <c r="B19" s="25">
        <v>3117356</v>
      </c>
      <c r="C19" s="25" t="s">
        <v>688</v>
      </c>
      <c r="D19" s="25" t="s">
        <v>568</v>
      </c>
      <c r="E19" s="25" t="s">
        <v>381</v>
      </c>
      <c r="F19" s="25" t="s">
        <v>433</v>
      </c>
      <c r="G19" s="25" t="str">
        <f t="shared" si="1"/>
        <v>HCN</v>
      </c>
      <c r="H19" s="25"/>
      <c r="I19" s="25"/>
      <c r="J19" s="25" t="str">
        <f>VLOOKUP($A19,'dataset combined'!$A:$BJ,$I$2+3*J$2,FALSE)</f>
        <v>Insufficient malware detection; Insufficient security policy; Lack of security awareness</v>
      </c>
      <c r="K19" s="25"/>
      <c r="L19" s="25">
        <f>IF(ISNUMBER(SEARCH(IF($G19="OB",IF($D19="Tabular",VLOOKUP($J$3&amp;"-"&amp;L$2,'Compr. Q. - Online Banking'!$C:$I,7,FALSE()),VLOOKUP($J$3&amp;"-"&amp;L$2,'Compr. Q. - Online Banking'!$C:$I,5,FALSE())),IF($D19="Tabular",VLOOKUP($J$3&amp;"-"&amp;L$2,'Compr. Q. - HCN'!$C:$I,7,FALSE()),VLOOKUP($J$3&amp;"-"&amp;L$2,'Compr. Q. - HCN'!$C:$I,5,FALSE()))),$J19)),1,0)</f>
        <v>1</v>
      </c>
      <c r="M19" s="25">
        <f>IF(ISNUMBER(SEARCH(IF($G19="OB",IF($D19="Tabular",VLOOKUP($J$3&amp;"-"&amp;M$2,'Compr. Q. - Online Banking'!$C:$I,7,FALSE()),VLOOKUP($J$3&amp;"-"&amp;M$2,'Compr. Q. - Online Banking'!$C:$I,5,FALSE())),IF($D19="Tabular",VLOOKUP($J$3&amp;"-"&amp;M$2,'Compr. Q. - HCN'!$C:$I,7,FALSE()),VLOOKUP($J$3&amp;"-"&amp;M$2,'Compr. Q. - HCN'!$C:$I,5,FALSE()))),$J19)),1,0)</f>
        <v>1</v>
      </c>
      <c r="N19" s="25">
        <f>IF(ISNUMBER(SEARCH(IF($G19="OB",IF($D19="Tabular",VLOOKUP($J$3&amp;"-"&amp;N$2,'Compr. Q. - Online Banking'!$C:$I,7,FALSE()),VLOOKUP($J$3&amp;"-"&amp;N$2,'Compr. Q. - Online Banking'!$C:$I,5,FALSE())),IF($D19="Tabular",VLOOKUP($J$3&amp;"-"&amp;N$2,'Compr. Q. - HCN'!$C:$I,7,FALSE()),VLOOKUP($J$3&amp;"-"&amp;N$2,'Compr. Q. - HCN'!$C:$I,5,FALSE()))),$J19)),1,0)</f>
        <v>1</v>
      </c>
      <c r="O19" s="25">
        <f>IF(ISNUMBER(SEARCH(IF($G19="OB",IF($D19="Tabular",VLOOKUP($J$3&amp;"-"&amp;O$2,'Compr. Q. - Online Banking'!$C:$I,7,FALSE()),VLOOKUP($J$3&amp;"-"&amp;O$2,'Compr. Q. - Online Banking'!$C:$I,5,FALSE())),IF($D19="Tabular",VLOOKUP($J$3&amp;"-"&amp;O$2,'Compr. Q. - HCN'!$C:$I,7,FALSE()),VLOOKUP($J$3&amp;"-"&amp;O$2,'Compr. Q. - HCN'!$C:$I,5,FALSE()))),$J19)),1,0)</f>
        <v>0</v>
      </c>
      <c r="P19" s="25">
        <f>IF(ISNUMBER(SEARCH(IF($G19="OB",IF($D19="Tabular",VLOOKUP($J$3&amp;"-"&amp;P$2,'Compr. Q. - Online Banking'!$C:$I,7,FALSE()),VLOOKUP($J$3&amp;"-"&amp;P$2,'Compr. Q. - Online Banking'!$C:$I,5,FALSE())),IF($D19="Tabular",VLOOKUP($J$3&amp;"-"&amp;P$2,'Compr. Q. - HCN'!$C:$I,7,FALSE()),VLOOKUP($J$3&amp;"-"&amp;P$2,'Compr. Q. - HCN'!$C:$I,5,FALSE()))),$J19)),1,0)</f>
        <v>0</v>
      </c>
      <c r="Q19" s="25">
        <f t="shared" si="2"/>
        <v>3</v>
      </c>
      <c r="R19" s="25">
        <f t="shared" si="3"/>
        <v>3</v>
      </c>
      <c r="S19" s="25">
        <f>IF($G19="OB",IF($D19="Tabular",VLOOKUP($J$3&amp;"-"&amp;"1",'Compr. Q. - Online Banking'!$C:$K,9,FALSE()),VLOOKUP($J$3&amp;"-"&amp;"1",'Compr. Q. - Online Banking'!$C:$K,8,FALSE())),IF($D19="Tabular",VLOOKUP($J$3&amp;"-"&amp;"1",'Compr. Q. - HCN'!$C:$K,9,FALSE()),VLOOKUP($J$3&amp;"-"&amp;"1",'Compr. Q. - HCN'!$C:$K,8,FALSE())))</f>
        <v>3</v>
      </c>
      <c r="T19" s="25">
        <f t="shared" si="4"/>
        <v>1</v>
      </c>
      <c r="U19" s="25">
        <f t="shared" si="5"/>
        <v>1</v>
      </c>
      <c r="V19" s="25">
        <f t="shared" si="6"/>
        <v>1</v>
      </c>
      <c r="W19" s="25" t="str">
        <f>VLOOKUP($A19,'dataset combined'!$A:$BJ,$I$2+3*W$2,FALSE)</f>
        <v>Data confidentiality; Privacy</v>
      </c>
      <c r="X19" s="25"/>
      <c r="Y19" s="25">
        <f>IF(ISNUMBER(SEARCH(IF($G19="OB",IF($D19="Tabular",VLOOKUP($W$3&amp;"-"&amp;Y$2,'Compr. Q. - Online Banking'!$C:$I,7,FALSE()),VLOOKUP($W$3&amp;"-"&amp;Y$2,'Compr. Q. - Online Banking'!$C:$I,5,FALSE())),IF($D19="Tabular",VLOOKUP($W$3&amp;"-"&amp;Y$2,'Compr. Q. - HCN'!$C:$I,7,FALSE()),VLOOKUP($W$3&amp;"-"&amp;Y$2,'Compr. Q. - HCN'!$C:$I,5,FALSE()))),$W19)),1,0)</f>
        <v>1</v>
      </c>
      <c r="Z19" s="25">
        <f>IF(ISNUMBER(SEARCH(IF($G19="OB",IF($D19="Tabular",VLOOKUP($W$3&amp;"-"&amp;Z$2,'Compr. Q. - Online Banking'!$C:$I,7,FALSE()),VLOOKUP($W$3&amp;"-"&amp;Z$2,'Compr. Q. - Online Banking'!$C:$I,5,FALSE())),IF($D19="Tabular",VLOOKUP($W$3&amp;"-"&amp;Z$2,'Compr. Q. - HCN'!$C:$I,7,FALSE()),VLOOKUP($W$3&amp;"-"&amp;Z$2,'Compr. Q. - HCN'!$C:$I,5,FALSE()))),$W19)),1,0)</f>
        <v>1</v>
      </c>
      <c r="AA19" s="25">
        <f>IF(ISNUMBER(SEARCH(IF($G19="OB",IF($D19="Tabular",VLOOKUP($W$3&amp;"-"&amp;AA$2,'Compr. Q. - Online Banking'!$C:$I,7,FALSE()),VLOOKUP($W$3&amp;"-"&amp;AA$2,'Compr. Q. - Online Banking'!$C:$I,5,FALSE())),IF($D19="Tabular",VLOOKUP($W$3&amp;"-"&amp;AA$2,'Compr. Q. - HCN'!$C:$I,7,FALSE()),VLOOKUP($W$3&amp;"-"&amp;AA$2,'Compr. Q. - HCN'!$C:$I,5,FALSE()))),$W19)),1,0)</f>
        <v>0</v>
      </c>
      <c r="AB19" s="25">
        <f>IF(ISNUMBER(SEARCH(IF($G19="OB",IF($D19="Tabular",VLOOKUP($W$3&amp;"-"&amp;AB$2,'Compr. Q. - Online Banking'!$C:$I,7,FALSE()),VLOOKUP($W$3&amp;"-"&amp;AB$2,'Compr. Q. - Online Banking'!$C:$I,5,FALSE())),IF($D19="Tabular",VLOOKUP($W$3&amp;"-"&amp;AB$2,'Compr. Q. - HCN'!$C:$I,7,FALSE()),VLOOKUP($W$3&amp;"-"&amp;AB$2,'Compr. Q. - HCN'!$C:$I,5,FALSE()))),$W19)),1,0)</f>
        <v>0</v>
      </c>
      <c r="AC19" s="25">
        <f>IF(ISNUMBER(SEARCH(IF($G19="OB",IF($D19="Tabular",VLOOKUP($W$3&amp;"-"&amp;AC$2,'Compr. Q. - Online Banking'!$C:$I,7,FALSE()),VLOOKUP($W$3&amp;"-"&amp;AC$2,'Compr. Q. - Online Banking'!$C:$I,5,FALSE())),IF($D19="Tabular",VLOOKUP($W$3&amp;"-"&amp;AC$2,'Compr. Q. - HCN'!$C:$I,7,FALSE()),VLOOKUP($W$3&amp;"-"&amp;AC$2,'Compr. Q. - HCN'!$C:$I,5,FALSE()))),$W19)),1,0)</f>
        <v>0</v>
      </c>
      <c r="AD19" s="25">
        <f t="shared" si="7"/>
        <v>2</v>
      </c>
      <c r="AE19" s="25">
        <f t="shared" si="8"/>
        <v>2</v>
      </c>
      <c r="AF19" s="25">
        <f>IF($G19="OB",IF($D19="Tabular",VLOOKUP($W$3&amp;"-"&amp;"1",'Compr. Q. - Online Banking'!$C:$K,9,FALSE()),VLOOKUP($W$3&amp;"-"&amp;"1",'Compr. Q. - Online Banking'!$C:$K,8,FALSE())),IF($D19="Tabular",VLOOKUP($W$3&amp;"-"&amp;"1",'Compr. Q. - HCN'!$C:$K,9,FALSE()),VLOOKUP($W$3&amp;"-"&amp;"1",'Compr. Q. - HCN'!$C:$K,8,FALSE())))</f>
        <v>2</v>
      </c>
      <c r="AG19" s="25">
        <f t="shared" si="9"/>
        <v>1</v>
      </c>
      <c r="AH19" s="25">
        <f t="shared" si="10"/>
        <v>1</v>
      </c>
      <c r="AI19" s="25">
        <f t="shared" si="11"/>
        <v>1</v>
      </c>
      <c r="AJ19" s="25" t="str">
        <f>VLOOKUP($A19,'dataset combined'!$A:$BJ,$I$2+3*AJ$2,FALSE)</f>
        <v>Cyber criminal sends crafted phishing emails to HCN users and this leads to sniffing of user credentials.; Cyber criminal sends crafted phishing emails to HCN users and this leads to that HCN network infected by malware.</v>
      </c>
      <c r="AK19" s="25"/>
      <c r="AL19" s="25">
        <f>IF(ISNUMBER(SEARCH(IF($G19="OB",IF($D19="Tabular",VLOOKUP($AJ$3&amp;"-"&amp;AL$2,'Compr. Q. - Online Banking'!$C:$I,7,FALSE()),VLOOKUP($AJ$3&amp;"-"&amp;AL$2,'Compr. Q. - Online Banking'!$C:$I,5,FALSE())),IF($D19="Tabular",VLOOKUP($AJ$3&amp;"-"&amp;AL$2,'Compr. Q. - HCN'!$C:$I,7,FALSE()),VLOOKUP($AJ$3&amp;"-"&amp;AL$2,'Compr. Q. - HCN'!$C:$I,5,FALSE()))),$AJ19)),1,0)</f>
        <v>0</v>
      </c>
      <c r="AM19" s="25">
        <f>IF(ISNUMBER(SEARCH(IF($G19="OB",IF($D19="Tabular",VLOOKUP($AJ$3&amp;"-"&amp;AM$2,'Compr. Q. - Online Banking'!$C:$I,7,FALSE()),VLOOKUP($AJ$3&amp;"-"&amp;AM$2,'Compr. Q. - Online Banking'!$C:$I,5,FALSE())),IF($D19="Tabular",VLOOKUP($AJ$3&amp;"-"&amp;AM$2,'Compr. Q. - HCN'!$C:$I,7,FALSE()),VLOOKUP($AJ$3&amp;"-"&amp;AM$2,'Compr. Q. - HCN'!$C:$I,5,FALSE()))),$AJ19)),1,0)</f>
        <v>1</v>
      </c>
      <c r="AN19" s="25">
        <f>IF(ISNUMBER(SEARCH(IF($G19="OB",IF($D19="Tabular",VLOOKUP($AJ$3&amp;"-"&amp;AN$2,'Compr. Q. - Online Banking'!$C:$I,7,FALSE()),VLOOKUP($AJ$3&amp;"-"&amp;AN$2,'Compr. Q. - Online Banking'!$C:$I,5,FALSE())),IF($D19="Tabular",VLOOKUP($AJ$3&amp;"-"&amp;AN$2,'Compr. Q. - HCN'!$C:$I,7,FALSE()),VLOOKUP($AJ$3&amp;"-"&amp;AN$2,'Compr. Q. - HCN'!$C:$I,5,FALSE()))),$AJ19)),1,0)</f>
        <v>1</v>
      </c>
      <c r="AO19" s="25">
        <f>IF(ISNUMBER(SEARCH(IF($G19="OB",IF($D19="Tabular",VLOOKUP($AJ$3&amp;"-"&amp;AO$2,'Compr. Q. - Online Banking'!$C:$I,7,FALSE()),VLOOKUP($AJ$3&amp;"-"&amp;AO$2,'Compr. Q. - Online Banking'!$C:$I,5,FALSE())),IF($D19="Tabular",VLOOKUP($AJ$3&amp;"-"&amp;AO$2,'Compr. Q. - HCN'!$C:$I,7,FALSE()),VLOOKUP($AJ$3&amp;"-"&amp;AO$2,'Compr. Q. - HCN'!$C:$I,5,FALSE()))),$AJ19)),1,0)</f>
        <v>0</v>
      </c>
      <c r="AP19" s="25">
        <f>IF(ISNUMBER(SEARCH(IF($G19="OB",IF($D19="Tabular",VLOOKUP($AJ$3&amp;"-"&amp;AP$2,'Compr. Q. - Online Banking'!$C:$I,7,FALSE()),VLOOKUP($AJ$3&amp;"-"&amp;AP$2,'Compr. Q. - Online Banking'!$C:$I,5,FALSE())),IF($D19="Tabular",VLOOKUP($AJ$3&amp;"-"&amp;AP$2,'Compr. Q. - HCN'!$C:$I,7,FALSE()),VLOOKUP($AJ$3&amp;"-"&amp;AP$2,'Compr. Q. - HCN'!$C:$I,5,FALSE()))),$AJ19)),1,0)</f>
        <v>0</v>
      </c>
      <c r="AQ19" s="25">
        <f t="shared" si="12"/>
        <v>2</v>
      </c>
      <c r="AR19" s="25">
        <f t="shared" si="13"/>
        <v>2</v>
      </c>
      <c r="AS19" s="25">
        <f>IF($G19="OB",IF($D19="Tabular",VLOOKUP($AJ$3&amp;"-"&amp;"1",'Compr. Q. - Online Banking'!$C:$K,9,FALSE()),VLOOKUP($AJ$3&amp;"-"&amp;"1",'Compr. Q. - Online Banking'!$C:$K,8,FALSE())),IF($D19="Tabular",VLOOKUP($AJ$3&amp;"-"&amp;"1",'Compr. Q. - HCN'!$C:$K,9,FALSE()),VLOOKUP($AJ$3&amp;"-"&amp;"1",'Compr. Q. - HCN'!$C:$K,8,FALSE())))</f>
        <v>2</v>
      </c>
      <c r="AT19" s="25">
        <f t="shared" si="14"/>
        <v>1</v>
      </c>
      <c r="AU19" s="25">
        <f t="shared" si="15"/>
        <v>1</v>
      </c>
      <c r="AV19" s="25">
        <f t="shared" si="16"/>
        <v>1</v>
      </c>
      <c r="AW19" s="25" t="str">
        <f>VLOOKUP($A19,'dataset combined'!$A:$BJ,$I$2+3*AW$2,FALSE)</f>
        <v>Data reviewer; Hacker; HCN user</v>
      </c>
      <c r="AX19" s="25" t="s">
        <v>746</v>
      </c>
      <c r="AY19" s="25">
        <f>IF(ISNUMBER(SEARCH(IF($G19="OB",IF($D19="Tabular",VLOOKUP($AW$3&amp;"-"&amp;AY$2,'Compr. Q. - Online Banking'!$C:$I,7,FALSE()),VLOOKUP($AW$3&amp;"-"&amp;AY$2,'Compr. Q. - Online Banking'!$C:$I,5,FALSE())),IF($D19="Tabular",VLOOKUP($AW$3&amp;"-"&amp;AY$2,'Compr. Q. - HCN'!$C:$I,7,FALSE()),VLOOKUP($AW$3&amp;"-"&amp;AY$2,'Compr. Q. - HCN'!$C:$I,5,FALSE()))),$AW19)),1,0)</f>
        <v>1</v>
      </c>
      <c r="AZ19" s="25">
        <f>IF(ISNUMBER(SEARCH(IF($G19="OB",IF($D19="Tabular",VLOOKUP($AW$3&amp;"-"&amp;AZ$2,'Compr. Q. - Online Banking'!$C:$I,7,FALSE()),VLOOKUP($AW$3&amp;"-"&amp;AZ$2,'Compr. Q. - Online Banking'!$C:$I,5,FALSE())),IF($D19="Tabular",VLOOKUP($AW$3&amp;"-"&amp;AZ$2,'Compr. Q. - HCN'!$C:$I,7,FALSE()),VLOOKUP($AW$3&amp;"-"&amp;AZ$2,'Compr. Q. - HCN'!$C:$I,5,FALSE()))),$AW19)),1,0)</f>
        <v>0</v>
      </c>
      <c r="BA19" s="25">
        <f>IF(ISNUMBER(SEARCH(IF($G19="OB",IF($D19="Tabular",VLOOKUP($AW$3&amp;"-"&amp;BA$2,'Compr. Q. - Online Banking'!$C:$I,7,FALSE()),VLOOKUP($AW$3&amp;"-"&amp;BA$2,'Compr. Q. - Online Banking'!$C:$I,5,FALSE())),IF($D19="Tabular",VLOOKUP($AW$3&amp;"-"&amp;BA$2,'Compr. Q. - HCN'!$C:$I,7,FALSE()),VLOOKUP($AW$3&amp;"-"&amp;BA$2,'Compr. Q. - HCN'!$C:$I,5,FALSE()))),$AW19)),1,0)</f>
        <v>1</v>
      </c>
      <c r="BB19" s="25">
        <f>IF(ISNUMBER(SEARCH(IF($G19="OB",IF($D19="Tabular",VLOOKUP($AW$3&amp;"-"&amp;BB$2,'Compr. Q. - Online Banking'!$C:$I,7,FALSE()),VLOOKUP($AW$3&amp;"-"&amp;BB$2,'Compr. Q. - Online Banking'!$C:$I,5,FALSE())),IF($D19="Tabular",VLOOKUP($AW$3&amp;"-"&amp;BB$2,'Compr. Q. - HCN'!$C:$I,7,FALSE()),VLOOKUP($AW$3&amp;"-"&amp;BB$2,'Compr. Q. - HCN'!$C:$I,5,FALSE()))),$AW19)),1,0)</f>
        <v>1</v>
      </c>
      <c r="BC19" s="25">
        <f>IF(ISNUMBER(SEARCH(IF($G19="OB",IF($D19="Tabular",VLOOKUP($AW$3&amp;"-"&amp;BC$2,'Compr. Q. - Online Banking'!$C:$I,7,FALSE()),VLOOKUP($AW$3&amp;"-"&amp;BC$2,'Compr. Q. - Online Banking'!$C:$I,5,FALSE())),IF($D19="Tabular",VLOOKUP($AW$3&amp;"-"&amp;BC$2,'Compr. Q. - HCN'!$C:$I,7,FALSE()),VLOOKUP($AW$3&amp;"-"&amp;BC$2,'Compr. Q. - HCN'!$C:$I,5,FALSE()))),$AW19)),1,0)</f>
        <v>0</v>
      </c>
      <c r="BD19" s="25">
        <f t="shared" si="17"/>
        <v>3</v>
      </c>
      <c r="BE19" s="25">
        <f t="shared" si="18"/>
        <v>3</v>
      </c>
      <c r="BF19" s="25">
        <f>IF($G19="OB",IF($D19="Tabular",VLOOKUP($AW$3&amp;"-"&amp;"1",'Compr. Q. - Online Banking'!$C:$K,9,FALSE()),VLOOKUP($AW$3&amp;"-"&amp;"1",'Compr. Q. - Online Banking'!$C:$K,8,FALSE())),IF($D19="Tabular",VLOOKUP($AW$3&amp;"-"&amp;"1",'Compr. Q. - HCN'!$C:$K,9,FALSE()),VLOOKUP($AW$3&amp;"-"&amp;"1",'Compr. Q. - HCN'!$C:$K,8,FALSE())))</f>
        <v>5</v>
      </c>
      <c r="BG19" s="25">
        <f t="shared" si="19"/>
        <v>1</v>
      </c>
      <c r="BH19" s="25">
        <f t="shared" si="20"/>
        <v>0.6</v>
      </c>
      <c r="BI19" s="25">
        <f t="shared" si="21"/>
        <v>0.74999999999999989</v>
      </c>
      <c r="BJ19" s="25" t="str">
        <f>VLOOKUP($A19,'dataset combined'!$A:$BJ,$I$2+3*BJ$2,FALSE)</f>
        <v>Very unlikely</v>
      </c>
      <c r="BK19" s="25"/>
      <c r="BL19" s="25">
        <f>IF(ISNUMBER(SEARCH(IF($G19="OB",IF($D19="Tabular",VLOOKUP($BJ$3&amp;"-"&amp;BL$2,'Compr. Q. - Online Banking'!$C:$I,7,FALSE()),VLOOKUP($BJ$3&amp;"-"&amp;BL$2,'Compr. Q. - Online Banking'!$C:$I,5,FALSE())),IF($D19="Tabular",VLOOKUP($BJ$3&amp;"-"&amp;BL$2,'Compr. Q. - HCN'!$C:$I,7,FALSE()),VLOOKUP($BJ$3&amp;"-"&amp;BL$2,'Compr. Q. - HCN'!$C:$I,5,FALSE()))),$BJ19)),1,0)</f>
        <v>1</v>
      </c>
      <c r="BM19" s="25">
        <f>IF(ISNUMBER(SEARCH(IF($G19="OB",IF($D19="Tabular",VLOOKUP($BJ$3&amp;"-"&amp;BM$2,'Compr. Q. - Online Banking'!$C:$I,7,FALSE()),VLOOKUP($BJ$3&amp;"-"&amp;BM$2,'Compr. Q. - Online Banking'!$C:$I,5,FALSE())),IF($D19="Tabular",VLOOKUP($BJ$3&amp;"-"&amp;BM$2,'Compr. Q. - HCN'!$C:$I,7,FALSE()),VLOOKUP($BJ$3&amp;"-"&amp;BM$2,'Compr. Q. - HCN'!$C:$I,5,FALSE()))),$BJ19)),1,0)</f>
        <v>0</v>
      </c>
      <c r="BN19" s="25">
        <f>IF(ISNUMBER(SEARCH(IF($G19="OB",IF($D19="Tabular",VLOOKUP($BJ$3&amp;"-"&amp;BN$2,'Compr. Q. - Online Banking'!$C:$I,7,FALSE()),VLOOKUP($BJ$3&amp;"-"&amp;BN$2,'Compr. Q. - Online Banking'!$C:$I,5,FALSE())),IF($D19="Tabular",VLOOKUP($BJ$3&amp;"-"&amp;BN$2,'Compr. Q. - HCN'!$C:$I,7,FALSE()),VLOOKUP($BJ$3&amp;"-"&amp;BN$2,'Compr. Q. - HCN'!$C:$I,5,FALSE()))),$BJ19)),1,0)</f>
        <v>0</v>
      </c>
      <c r="BO19" s="25">
        <f>IF(ISNUMBER(SEARCH(IF($G19="OB",IF($D19="Tabular",VLOOKUP($BJ$3&amp;"-"&amp;BO$2,'Compr. Q. - Online Banking'!$C:$I,7,FALSE()),VLOOKUP($BJ$3&amp;"-"&amp;BO$2,'Compr. Q. - Online Banking'!$C:$I,5,FALSE())),IF($D19="Tabular",VLOOKUP($BJ$3&amp;"-"&amp;BO$2,'Compr. Q. - HCN'!$C:$I,7,FALSE()),VLOOKUP($BJ$3&amp;"-"&amp;BO$2,'Compr. Q. - HCN'!$C:$I,5,FALSE()))),$BJ19)),1,0)</f>
        <v>0</v>
      </c>
      <c r="BP19" s="25">
        <f>IF(ISNUMBER(SEARCH(IF($G19="OB",IF($D19="Tabular",VLOOKUP($BJ$3&amp;"-"&amp;BP$2,'Compr. Q. - Online Banking'!$C:$I,7,FALSE()),VLOOKUP($BJ$3&amp;"-"&amp;BP$2,'Compr. Q. - Online Banking'!$C:$I,5,FALSE())),IF($D19="Tabular",VLOOKUP($BJ$3&amp;"-"&amp;BP$2,'Compr. Q. - HCN'!$C:$I,7,FALSE()),VLOOKUP($BJ$3&amp;"-"&amp;BP$2,'Compr. Q. - HCN'!$C:$I,5,FALSE()))),$BJ19)),1,0)</f>
        <v>0</v>
      </c>
      <c r="BQ19" s="25">
        <f t="shared" si="22"/>
        <v>1</v>
      </c>
      <c r="BR19" s="25">
        <f t="shared" si="23"/>
        <v>1</v>
      </c>
      <c r="BS19" s="25">
        <f>IF($G19="OB",IF($D19="Tabular",VLOOKUP($BJ$3&amp;"-"&amp;"1",'Compr. Q. - Online Banking'!$C:$K,9,FALSE()),VLOOKUP($BJ$3&amp;"-"&amp;"1",'Compr. Q. - Online Banking'!$C:$K,8,FALSE())),IF($D19="Tabular",VLOOKUP($BJ$3&amp;"-"&amp;"1",'Compr. Q. - HCN'!$C:$K,9,FALSE()),VLOOKUP($BJ$3&amp;"-"&amp;"1",'Compr. Q. - HCN'!$C:$K,8,FALSE())))</f>
        <v>1</v>
      </c>
      <c r="BT19" s="25">
        <f t="shared" si="24"/>
        <v>1</v>
      </c>
      <c r="BU19" s="25">
        <f t="shared" si="25"/>
        <v>1</v>
      </c>
      <c r="BV19" s="25">
        <f t="shared" si="26"/>
        <v>1</v>
      </c>
      <c r="BW19" s="25" t="str">
        <f>VLOOKUP($A19,'dataset combined'!$A:$BJ,$I$2+3*BW$2,FALSE)</f>
        <v>Severe</v>
      </c>
      <c r="BX19" s="25"/>
      <c r="BY19" s="25">
        <f>IF(ISNUMBER(SEARCH(IF($G19="OB",IF($D19="Tabular",VLOOKUP($BW$3&amp;"-"&amp;BY$2,'Compr. Q. - Online Banking'!$C:$I,7,FALSE()),VLOOKUP($BW$3&amp;"-"&amp;BY$2,'Compr. Q. - Online Banking'!$C:$I,5,FALSE())),IF($D19="Tabular",VLOOKUP($BW$3&amp;"-"&amp;BY$2,'Compr. Q. - HCN'!$C:$I,7,FALSE()),VLOOKUP($BW$3&amp;"-"&amp;BY$2,'Compr. Q. - HCN'!$C:$I,5,FALSE()))),$BW19)),1,0)</f>
        <v>1</v>
      </c>
      <c r="BZ19" s="25">
        <f>IF(ISNUMBER(SEARCH(IF($G19="OB",IF($D19="Tabular",VLOOKUP($BW$3&amp;"-"&amp;BZ$2,'Compr. Q. - Online Banking'!$C:$I,7,FALSE()),VLOOKUP($BW$3&amp;"-"&amp;BZ$2,'Compr. Q. - Online Banking'!$C:$I,5,FALSE())),IF($D19="Tabular",VLOOKUP($BW$3&amp;"-"&amp;BZ$2,'Compr. Q. - HCN'!$C:$I,7,FALSE()),VLOOKUP($BW$3&amp;"-"&amp;BZ$2,'Compr. Q. - HCN'!$C:$I,5,FALSE()))),$BW19)),1,0)</f>
        <v>0</v>
      </c>
      <c r="CA19" s="25">
        <f>IF(ISNUMBER(SEARCH(IF($G19="OB",IF($D19="Tabular",VLOOKUP($BW$3&amp;"-"&amp;CA$2,'Compr. Q. - Online Banking'!$C:$I,7,FALSE()),VLOOKUP($BW$3&amp;"-"&amp;CA$2,'Compr. Q. - Online Banking'!$C:$I,5,FALSE())),IF($D19="Tabular",VLOOKUP($BW$3&amp;"-"&amp;CA$2,'Compr. Q. - HCN'!$C:$I,7,FALSE()),VLOOKUP($BW$3&amp;"-"&amp;CA$2,'Compr. Q. - HCN'!$C:$I,5,FALSE()))),$BW19)),1,0)</f>
        <v>0</v>
      </c>
      <c r="CB19" s="25">
        <f>IF(ISNUMBER(SEARCH(IF($G19="OB",IF($D19="Tabular",VLOOKUP($BW$3&amp;"-"&amp;CB$2,'Compr. Q. - Online Banking'!$C:$I,7,FALSE()),VLOOKUP($BW$3&amp;"-"&amp;CB$2,'Compr. Q. - Online Banking'!$C:$I,5,FALSE())),IF($D19="Tabular",VLOOKUP($BW$3&amp;"-"&amp;CB$2,'Compr. Q. - HCN'!$C:$I,7,FALSE()),VLOOKUP($BW$3&amp;"-"&amp;CB$2,'Compr. Q. - HCN'!$C:$I,5,FALSE()))),$BW19)),1,0)</f>
        <v>0</v>
      </c>
      <c r="CC19" s="25">
        <f>IF(ISNUMBER(SEARCH(IF($G19="OB",IF($D19="Tabular",VLOOKUP($BW$3&amp;"-"&amp;CC$2,'Compr. Q. - Online Banking'!$C:$I,7,FALSE()),VLOOKUP($BW$3&amp;"-"&amp;CC$2,'Compr. Q. - Online Banking'!$C:$I,5,FALSE())),IF($D19="Tabular",VLOOKUP($BW$3&amp;"-"&amp;CC$2,'Compr. Q. - HCN'!$C:$I,7,FALSE()),VLOOKUP($BW$3&amp;"-"&amp;CC$2,'Compr. Q. - HCN'!$C:$I,5,FALSE()))),$BW19)),1,0)</f>
        <v>0</v>
      </c>
      <c r="CD19" s="25">
        <f t="shared" si="27"/>
        <v>1</v>
      </c>
      <c r="CE19" s="25">
        <f t="shared" si="28"/>
        <v>1</v>
      </c>
      <c r="CF19" s="25">
        <f>IF($G19="OB",IF($D19="Tabular",VLOOKUP($BW$3&amp;"-"&amp;"1",'Compr. Q. - Online Banking'!$C:$K,9,FALSE()),VLOOKUP($BW$3&amp;"-"&amp;"1",'Compr. Q. - Online Banking'!$C:$K,8,FALSE())),IF($D19="Tabular",VLOOKUP($BW$3&amp;"-"&amp;"1",'Compr. Q. - HCN'!$C:$K,9,FALSE()),VLOOKUP($BW$3&amp;"-"&amp;"1",'Compr. Q. - HCN'!$C:$K,8,FALSE())))</f>
        <v>1</v>
      </c>
      <c r="CG19" s="25">
        <f t="shared" si="29"/>
        <v>1</v>
      </c>
      <c r="CH19" s="25">
        <f t="shared" si="30"/>
        <v>1</v>
      </c>
      <c r="CI19" s="25">
        <f t="shared" si="31"/>
        <v>1</v>
      </c>
      <c r="CK19"/>
      <c r="CL19"/>
      <c r="CM19"/>
      <c r="CN19"/>
      <c r="CO19"/>
      <c r="CP19"/>
      <c r="CQ19"/>
      <c r="CR19"/>
    </row>
    <row r="20" spans="1:96" s="10" customFormat="1" ht="34" x14ac:dyDescent="0.2">
      <c r="A20" s="24" t="str">
        <f t="shared" si="0"/>
        <v>3117357-P1</v>
      </c>
      <c r="B20" s="38">
        <v>3117357</v>
      </c>
      <c r="C20" s="24" t="s">
        <v>688</v>
      </c>
      <c r="D20" s="39" t="s">
        <v>538</v>
      </c>
      <c r="E20" s="39" t="s">
        <v>381</v>
      </c>
      <c r="F20" s="38" t="s">
        <v>402</v>
      </c>
      <c r="G20" s="38" t="str">
        <f t="shared" si="1"/>
        <v>OB</v>
      </c>
      <c r="H20" s="24"/>
      <c r="I20" s="28"/>
      <c r="J20" s="25" t="str">
        <f>VLOOKUP($A20,'dataset combined'!$A:$BJ,$I$2+3*J$2,FALSE)</f>
        <v>Lack of mechanisms for authentication of app; Weak malware protection</v>
      </c>
      <c r="K20" s="24"/>
      <c r="L20" s="25">
        <f>IF(ISNUMBER(SEARCH(IF($G20="OB",IF($D20="Tabular",VLOOKUP($J$3&amp;"-"&amp;L$2,'Compr. Q. - Online Banking'!$C:$I,7,FALSE()),VLOOKUP($J$3&amp;"-"&amp;L$2,'Compr. Q. - Online Banking'!$C:$I,5,FALSE())),IF($D20="Tabular",VLOOKUP($J$3&amp;"-"&amp;L$2,'Compr. Q. - HCN'!$C:$I,7,FALSE()),VLOOKUP($J$3&amp;"-"&amp;L$2,'Compr. Q. - HCN'!$C:$I,5,FALSE()))),$J20)),1,0)</f>
        <v>1</v>
      </c>
      <c r="M20" s="25">
        <f>IF(ISNUMBER(SEARCH(IF($G20="OB",IF($D20="Tabular",VLOOKUP($J$3&amp;"-"&amp;M$2,'Compr. Q. - Online Banking'!$C:$I,7,FALSE()),VLOOKUP($J$3&amp;"-"&amp;M$2,'Compr. Q. - Online Banking'!$C:$I,5,FALSE())),IF($D20="Tabular",VLOOKUP($J$3&amp;"-"&amp;M$2,'Compr. Q. - HCN'!$C:$I,7,FALSE()),VLOOKUP($J$3&amp;"-"&amp;M$2,'Compr. Q. - HCN'!$C:$I,5,FALSE()))),$J20)),1,0)</f>
        <v>1</v>
      </c>
      <c r="N20" s="25">
        <f>IF(ISNUMBER(SEARCH(IF($G20="OB",IF($D20="Tabular",VLOOKUP($J$3&amp;"-"&amp;N$2,'Compr. Q. - Online Banking'!$C:$I,7,FALSE()),VLOOKUP($J$3&amp;"-"&amp;N$2,'Compr. Q. - Online Banking'!$C:$I,5,FALSE())),IF($D20="Tabular",VLOOKUP($J$3&amp;"-"&amp;N$2,'Compr. Q. - HCN'!$C:$I,7,FALSE()),VLOOKUP($J$3&amp;"-"&amp;N$2,'Compr. Q. - HCN'!$C:$I,5,FALSE()))),$J20)),1,0)</f>
        <v>0</v>
      </c>
      <c r="O20" s="25">
        <f>IF(ISNUMBER(SEARCH(IF($G20="OB",IF($D20="Tabular",VLOOKUP($J$3&amp;"-"&amp;O$2,'Compr. Q. - Online Banking'!$C:$I,7,FALSE()),VLOOKUP($J$3&amp;"-"&amp;O$2,'Compr. Q. - Online Banking'!$C:$I,5,FALSE())),IF($D20="Tabular",VLOOKUP($J$3&amp;"-"&amp;O$2,'Compr. Q. - HCN'!$C:$I,7,FALSE()),VLOOKUP($J$3&amp;"-"&amp;O$2,'Compr. Q. - HCN'!$C:$I,5,FALSE()))),$J20)),1,0)</f>
        <v>0</v>
      </c>
      <c r="P20" s="25">
        <f>IF(ISNUMBER(SEARCH(IF($G20="OB",IF($D20="Tabular",VLOOKUP($J$3&amp;"-"&amp;P$2,'Compr. Q. - Online Banking'!$C:$I,7,FALSE()),VLOOKUP($J$3&amp;"-"&amp;P$2,'Compr. Q. - Online Banking'!$C:$I,5,FALSE())),IF($D20="Tabular",VLOOKUP($J$3&amp;"-"&amp;P$2,'Compr. Q. - HCN'!$C:$I,7,FALSE()),VLOOKUP($J$3&amp;"-"&amp;P$2,'Compr. Q. - HCN'!$C:$I,5,FALSE()))),$J20)),1,0)</f>
        <v>0</v>
      </c>
      <c r="Q20" s="24">
        <f t="shared" si="2"/>
        <v>2</v>
      </c>
      <c r="R20" s="24">
        <f t="shared" si="3"/>
        <v>2</v>
      </c>
      <c r="S20" s="24">
        <f>IF($G20="OB",IF($D20="Tabular",VLOOKUP($J$3&amp;"-"&amp;"1",'Compr. Q. - Online Banking'!$C:$K,9,FALSE()),VLOOKUP($J$3&amp;"-"&amp;"1",'Compr. Q. - Online Banking'!$C:$K,8,FALSE())),IF($D20="Tabular",VLOOKUP($J$3&amp;"-"&amp;"1",'Compr. Q. - HCN'!$C:$K,9,FALSE()),VLOOKUP($J$3&amp;"-"&amp;"1",'Compr. Q. - HCN'!$C:$K,8,FALSE())))</f>
        <v>2</v>
      </c>
      <c r="T20" s="24">
        <f t="shared" si="4"/>
        <v>1</v>
      </c>
      <c r="U20" s="24">
        <f t="shared" si="5"/>
        <v>1</v>
      </c>
      <c r="V20" s="24">
        <f t="shared" si="6"/>
        <v>1</v>
      </c>
      <c r="W20" s="25" t="str">
        <f>VLOOKUP($A20,'dataset combined'!$A:$BJ,$I$2+3*W$2,FALSE)</f>
        <v>Availability of service; Integrity of account data</v>
      </c>
      <c r="X20" s="24"/>
      <c r="Y20" s="25">
        <f>IF(ISNUMBER(SEARCH(IF($G20="OB",IF($D20="Tabular",VLOOKUP($W$3&amp;"-"&amp;Y$2,'Compr. Q. - Online Banking'!$C:$I,7,FALSE()),VLOOKUP($W$3&amp;"-"&amp;Y$2,'Compr. Q. - Online Banking'!$C:$I,5,FALSE())),IF($D20="Tabular",VLOOKUP($W$3&amp;"-"&amp;Y$2,'Compr. Q. - HCN'!$C:$I,7,FALSE()),VLOOKUP($W$3&amp;"-"&amp;Y$2,'Compr. Q. - HCN'!$C:$I,5,FALSE()))),$W20)),1,0)</f>
        <v>1</v>
      </c>
      <c r="Z20" s="25">
        <f>IF(ISNUMBER(SEARCH(IF($G20="OB",IF($D20="Tabular",VLOOKUP($W$3&amp;"-"&amp;Z$2,'Compr. Q. - Online Banking'!$C:$I,7,FALSE()),VLOOKUP($W$3&amp;"-"&amp;Z$2,'Compr. Q. - Online Banking'!$C:$I,5,FALSE())),IF($D20="Tabular",VLOOKUP($W$3&amp;"-"&amp;Z$2,'Compr. Q. - HCN'!$C:$I,7,FALSE()),VLOOKUP($W$3&amp;"-"&amp;Z$2,'Compr. Q. - HCN'!$C:$I,5,FALSE()))),$W20)),1,0)</f>
        <v>1</v>
      </c>
      <c r="AA20" s="25">
        <f>IF(ISNUMBER(SEARCH(IF($G20="OB",IF($D20="Tabular",VLOOKUP($W$3&amp;"-"&amp;AA$2,'Compr. Q. - Online Banking'!$C:$I,7,FALSE()),VLOOKUP($W$3&amp;"-"&amp;AA$2,'Compr. Q. - Online Banking'!$C:$I,5,FALSE())),IF($D20="Tabular",VLOOKUP($W$3&amp;"-"&amp;AA$2,'Compr. Q. - HCN'!$C:$I,7,FALSE()),VLOOKUP($W$3&amp;"-"&amp;AA$2,'Compr. Q. - HCN'!$C:$I,5,FALSE()))),$W20)),1,0)</f>
        <v>0</v>
      </c>
      <c r="AB20" s="25">
        <f>IF(ISNUMBER(SEARCH(IF($G20="OB",IF($D20="Tabular",VLOOKUP($W$3&amp;"-"&amp;AB$2,'Compr. Q. - Online Banking'!$C:$I,7,FALSE()),VLOOKUP($W$3&amp;"-"&amp;AB$2,'Compr. Q. - Online Banking'!$C:$I,5,FALSE())),IF($D20="Tabular",VLOOKUP($W$3&amp;"-"&amp;AB$2,'Compr. Q. - HCN'!$C:$I,7,FALSE()),VLOOKUP($W$3&amp;"-"&amp;AB$2,'Compr. Q. - HCN'!$C:$I,5,FALSE()))),$W20)),1,0)</f>
        <v>0</v>
      </c>
      <c r="AC20" s="25">
        <f>IF(ISNUMBER(SEARCH(IF($G20="OB",IF($D20="Tabular",VLOOKUP($W$3&amp;"-"&amp;AC$2,'Compr. Q. - Online Banking'!$C:$I,7,FALSE()),VLOOKUP($W$3&amp;"-"&amp;AC$2,'Compr. Q. - Online Banking'!$C:$I,5,FALSE())),IF($D20="Tabular",VLOOKUP($W$3&amp;"-"&amp;AC$2,'Compr. Q. - HCN'!$C:$I,7,FALSE()),VLOOKUP($W$3&amp;"-"&amp;AC$2,'Compr. Q. - HCN'!$C:$I,5,FALSE()))),$W20)),1,0)</f>
        <v>0</v>
      </c>
      <c r="AD20" s="24">
        <f t="shared" si="7"/>
        <v>2</v>
      </c>
      <c r="AE20" s="24">
        <f t="shared" si="8"/>
        <v>2</v>
      </c>
      <c r="AF20" s="24">
        <f>IF($G20="OB",IF($D20="Tabular",VLOOKUP($W$3&amp;"-"&amp;"1",'Compr. Q. - Online Banking'!$C:$K,9,FALSE()),VLOOKUP($W$3&amp;"-"&amp;"1",'Compr. Q. - Online Banking'!$C:$K,8,FALSE())),IF($D20="Tabular",VLOOKUP($W$3&amp;"-"&amp;"1",'Compr. Q. - HCN'!$C:$K,9,FALSE()),VLOOKUP($W$3&amp;"-"&amp;"1",'Compr. Q. - HCN'!$C:$K,8,FALSE())))</f>
        <v>2</v>
      </c>
      <c r="AG20" s="24">
        <f t="shared" si="9"/>
        <v>1</v>
      </c>
      <c r="AH20" s="24">
        <f t="shared" si="10"/>
        <v>1</v>
      </c>
      <c r="AI20" s="24">
        <f t="shared" si="11"/>
        <v>1</v>
      </c>
      <c r="AJ20" s="25" t="str">
        <f>VLOOKUP($A20,'dataset combined'!$A:$BJ,$I$2+3*AJ$2,FALSE)</f>
        <v>Fake banking app offered on application store; Keylogger installed on computer; Spear-phishing attack on customers</v>
      </c>
      <c r="AK20" s="24" t="s">
        <v>733</v>
      </c>
      <c r="AL20" s="25">
        <f>IF(ISNUMBER(SEARCH(IF($G20="OB",IF($D20="Tabular",VLOOKUP($AJ$3&amp;"-"&amp;AL$2,'Compr. Q. - Online Banking'!$C:$I,7,FALSE()),VLOOKUP($AJ$3&amp;"-"&amp;AL$2,'Compr. Q. - Online Banking'!$C:$I,5,FALSE())),IF($D20="Tabular",VLOOKUP($AJ$3&amp;"-"&amp;AL$2,'Compr. Q. - HCN'!$C:$I,7,FALSE()),VLOOKUP($AJ$3&amp;"-"&amp;AL$2,'Compr. Q. - HCN'!$C:$I,5,FALSE()))),$AJ20)),1,0)</f>
        <v>1</v>
      </c>
      <c r="AM20" s="25">
        <f>IF(ISNUMBER(SEARCH(IF($G20="OB",IF($D20="Tabular",VLOOKUP($AJ$3&amp;"-"&amp;AM$2,'Compr. Q. - Online Banking'!$C:$I,7,FALSE()),VLOOKUP($AJ$3&amp;"-"&amp;AM$2,'Compr. Q. - Online Banking'!$C:$I,5,FALSE())),IF($D20="Tabular",VLOOKUP($AJ$3&amp;"-"&amp;AM$2,'Compr. Q. - HCN'!$C:$I,7,FALSE()),VLOOKUP($AJ$3&amp;"-"&amp;AM$2,'Compr. Q. - HCN'!$C:$I,5,FALSE()))),$AJ20)),1,0)</f>
        <v>0</v>
      </c>
      <c r="AN20" s="25">
        <f>IF(ISNUMBER(SEARCH(IF($G20="OB",IF($D20="Tabular",VLOOKUP($AJ$3&amp;"-"&amp;AN$2,'Compr. Q. - Online Banking'!$C:$I,7,FALSE()),VLOOKUP($AJ$3&amp;"-"&amp;AN$2,'Compr. Q. - Online Banking'!$C:$I,5,FALSE())),IF($D20="Tabular",VLOOKUP($AJ$3&amp;"-"&amp;AN$2,'Compr. Q. - HCN'!$C:$I,7,FALSE()),VLOOKUP($AJ$3&amp;"-"&amp;AN$2,'Compr. Q. - HCN'!$C:$I,5,FALSE()))),$AJ20)),1,0)</f>
        <v>1</v>
      </c>
      <c r="AO20" s="25">
        <f>IF(ISNUMBER(SEARCH(IF($G20="OB",IF($D20="Tabular",VLOOKUP($AJ$3&amp;"-"&amp;AO$2,'Compr. Q. - Online Banking'!$C:$I,7,FALSE()),VLOOKUP($AJ$3&amp;"-"&amp;AO$2,'Compr. Q. - Online Banking'!$C:$I,5,FALSE())),IF($D20="Tabular",VLOOKUP($AJ$3&amp;"-"&amp;AO$2,'Compr. Q. - HCN'!$C:$I,7,FALSE()),VLOOKUP($AJ$3&amp;"-"&amp;AO$2,'Compr. Q. - HCN'!$C:$I,5,FALSE()))),$AJ20)),1,0)</f>
        <v>1</v>
      </c>
      <c r="AP20" s="25">
        <f>IF(ISNUMBER(SEARCH(IF($G20="OB",IF($D20="Tabular",VLOOKUP($AJ$3&amp;"-"&amp;AP$2,'Compr. Q. - Online Banking'!$C:$I,7,FALSE()),VLOOKUP($AJ$3&amp;"-"&amp;AP$2,'Compr. Q. - Online Banking'!$C:$I,5,FALSE())),IF($D20="Tabular",VLOOKUP($AJ$3&amp;"-"&amp;AP$2,'Compr. Q. - HCN'!$C:$I,7,FALSE()),VLOOKUP($AJ$3&amp;"-"&amp;AP$2,'Compr. Q. - HCN'!$C:$I,5,FALSE()))),$AJ20)),1,0)</f>
        <v>0</v>
      </c>
      <c r="AQ20" s="24">
        <f t="shared" si="12"/>
        <v>3</v>
      </c>
      <c r="AR20" s="24">
        <f t="shared" si="13"/>
        <v>3</v>
      </c>
      <c r="AS20" s="24">
        <f>IF($G20="OB",IF($D20="Tabular",VLOOKUP($AJ$3&amp;"-"&amp;"1",'Compr. Q. - Online Banking'!$C:$K,9,FALSE()),VLOOKUP($AJ$3&amp;"-"&amp;"1",'Compr. Q. - Online Banking'!$C:$K,8,FALSE())),IF($D20="Tabular",VLOOKUP($AJ$3&amp;"-"&amp;"1",'Compr. Q. - HCN'!$C:$K,9,FALSE()),VLOOKUP($AJ$3&amp;"-"&amp;"1",'Compr. Q. - HCN'!$C:$K,8,FALSE())))</f>
        <v>4</v>
      </c>
      <c r="AT20" s="24">
        <f t="shared" si="14"/>
        <v>1</v>
      </c>
      <c r="AU20" s="24">
        <f t="shared" si="15"/>
        <v>0.75</v>
      </c>
      <c r="AV20" s="24">
        <f t="shared" si="16"/>
        <v>0.8571428571428571</v>
      </c>
      <c r="AW20" s="25" t="str">
        <f>VLOOKUP($A20,'dataset combined'!$A:$BJ,$I$2+3*AW$2,FALSE)</f>
        <v>Cyber criminal; Hacker</v>
      </c>
      <c r="AX20" s="24"/>
      <c r="AY20" s="25">
        <f>IF(ISNUMBER(SEARCH(IF($G20="OB",IF($D20="Tabular",VLOOKUP($AW$3&amp;"-"&amp;AY$2,'Compr. Q. - Online Banking'!$C:$I,7,FALSE()),VLOOKUP($AW$3&amp;"-"&amp;AY$2,'Compr. Q. - Online Banking'!$C:$I,5,FALSE())),IF($D20="Tabular",VLOOKUP($AW$3&amp;"-"&amp;AY$2,'Compr. Q. - HCN'!$C:$I,7,FALSE()),VLOOKUP($AW$3&amp;"-"&amp;AY$2,'Compr. Q. - HCN'!$C:$I,5,FALSE()))),$AW20)),1,0)</f>
        <v>1</v>
      </c>
      <c r="AZ20" s="25">
        <f>IF(ISNUMBER(SEARCH(IF($G20="OB",IF($D20="Tabular",VLOOKUP($AW$3&amp;"-"&amp;AZ$2,'Compr. Q. - Online Banking'!$C:$I,7,FALSE()),VLOOKUP($AW$3&amp;"-"&amp;AZ$2,'Compr. Q. - Online Banking'!$C:$I,5,FALSE())),IF($D20="Tabular",VLOOKUP($AW$3&amp;"-"&amp;AZ$2,'Compr. Q. - HCN'!$C:$I,7,FALSE()),VLOOKUP($AW$3&amp;"-"&amp;AZ$2,'Compr. Q. - HCN'!$C:$I,5,FALSE()))),$AW20)),1,0)</f>
        <v>1</v>
      </c>
      <c r="BA20" s="25">
        <f>IF(ISNUMBER(SEARCH(IF($G20="OB",IF($D20="Tabular",VLOOKUP($AW$3&amp;"-"&amp;BA$2,'Compr. Q. - Online Banking'!$C:$I,7,FALSE()),VLOOKUP($AW$3&amp;"-"&amp;BA$2,'Compr. Q. - Online Banking'!$C:$I,5,FALSE())),IF($D20="Tabular",VLOOKUP($AW$3&amp;"-"&amp;BA$2,'Compr. Q. - HCN'!$C:$I,7,FALSE()),VLOOKUP($AW$3&amp;"-"&amp;BA$2,'Compr. Q. - HCN'!$C:$I,5,FALSE()))),$AW20)),1,0)</f>
        <v>0</v>
      </c>
      <c r="BB20" s="25">
        <f>IF(ISNUMBER(SEARCH(IF($G20="OB",IF($D20="Tabular",VLOOKUP($AW$3&amp;"-"&amp;BB$2,'Compr. Q. - Online Banking'!$C:$I,7,FALSE()),VLOOKUP($AW$3&amp;"-"&amp;BB$2,'Compr. Q. - Online Banking'!$C:$I,5,FALSE())),IF($D20="Tabular",VLOOKUP($AW$3&amp;"-"&amp;BB$2,'Compr. Q. - HCN'!$C:$I,7,FALSE()),VLOOKUP($AW$3&amp;"-"&amp;BB$2,'Compr. Q. - HCN'!$C:$I,5,FALSE()))),$AW20)),1,0)</f>
        <v>0</v>
      </c>
      <c r="BC20" s="25">
        <f>IF(ISNUMBER(SEARCH(IF($G20="OB",IF($D20="Tabular",VLOOKUP($AW$3&amp;"-"&amp;BC$2,'Compr. Q. - Online Banking'!$C:$I,7,FALSE()),VLOOKUP($AW$3&amp;"-"&amp;BC$2,'Compr. Q. - Online Banking'!$C:$I,5,FALSE())),IF($D20="Tabular",VLOOKUP($AW$3&amp;"-"&amp;BC$2,'Compr. Q. - HCN'!$C:$I,7,FALSE()),VLOOKUP($AW$3&amp;"-"&amp;BC$2,'Compr. Q. - HCN'!$C:$I,5,FALSE()))),$AW20)),1,0)</f>
        <v>0</v>
      </c>
      <c r="BD20" s="24">
        <f t="shared" si="17"/>
        <v>2</v>
      </c>
      <c r="BE20" s="24">
        <f t="shared" si="18"/>
        <v>2</v>
      </c>
      <c r="BF20" s="24">
        <f>IF($G20="OB",IF($D20="Tabular",VLOOKUP($AW$3&amp;"-"&amp;"1",'Compr. Q. - Online Banking'!$C:$K,9,FALSE()),VLOOKUP($AW$3&amp;"-"&amp;"1",'Compr. Q. - Online Banking'!$C:$K,8,FALSE())),IF($D20="Tabular",VLOOKUP($AW$3&amp;"-"&amp;"1",'Compr. Q. - HCN'!$C:$K,9,FALSE()),VLOOKUP($AW$3&amp;"-"&amp;"1",'Compr. Q. - HCN'!$C:$K,8,FALSE())))</f>
        <v>2</v>
      </c>
      <c r="BG20" s="24">
        <f t="shared" si="19"/>
        <v>1</v>
      </c>
      <c r="BH20" s="24">
        <f t="shared" si="20"/>
        <v>1</v>
      </c>
      <c r="BI20" s="24">
        <f t="shared" si="21"/>
        <v>1</v>
      </c>
      <c r="BJ20" s="25" t="str">
        <f>VLOOKUP($A20,'dataset combined'!$A:$BJ,$I$2+3*BJ$2,FALSE)</f>
        <v>Likely</v>
      </c>
      <c r="BK20" s="24"/>
      <c r="BL20" s="25">
        <f>IF(ISNUMBER(SEARCH(IF($G20="OB",IF($D20="Tabular",VLOOKUP($BJ$3&amp;"-"&amp;BL$2,'Compr. Q. - Online Banking'!$C:$I,7,FALSE()),VLOOKUP($BJ$3&amp;"-"&amp;BL$2,'Compr. Q. - Online Banking'!$C:$I,5,FALSE())),IF($D20="Tabular",VLOOKUP($BJ$3&amp;"-"&amp;BL$2,'Compr. Q. - HCN'!$C:$I,7,FALSE()),VLOOKUP($BJ$3&amp;"-"&amp;BL$2,'Compr. Q. - HCN'!$C:$I,5,FALSE()))),$BJ20)),1,0)</f>
        <v>1</v>
      </c>
      <c r="BM20" s="25">
        <f>IF(ISNUMBER(SEARCH(IF($G20="OB",IF($D20="Tabular",VLOOKUP($BJ$3&amp;"-"&amp;BM$2,'Compr. Q. - Online Banking'!$C:$I,7,FALSE()),VLOOKUP($BJ$3&amp;"-"&amp;BM$2,'Compr. Q. - Online Banking'!$C:$I,5,FALSE())),IF($D20="Tabular",VLOOKUP($BJ$3&amp;"-"&amp;BM$2,'Compr. Q. - HCN'!$C:$I,7,FALSE()),VLOOKUP($BJ$3&amp;"-"&amp;BM$2,'Compr. Q. - HCN'!$C:$I,5,FALSE()))),$BJ20)),1,0)</f>
        <v>0</v>
      </c>
      <c r="BN20" s="25">
        <f>IF(ISNUMBER(SEARCH(IF($G20="OB",IF($D20="Tabular",VLOOKUP($BJ$3&amp;"-"&amp;BN$2,'Compr. Q. - Online Banking'!$C:$I,7,FALSE()),VLOOKUP($BJ$3&amp;"-"&amp;BN$2,'Compr. Q. - Online Banking'!$C:$I,5,FALSE())),IF($D20="Tabular",VLOOKUP($BJ$3&amp;"-"&amp;BN$2,'Compr. Q. - HCN'!$C:$I,7,FALSE()),VLOOKUP($BJ$3&amp;"-"&amp;BN$2,'Compr. Q. - HCN'!$C:$I,5,FALSE()))),$BJ20)),1,0)</f>
        <v>0</v>
      </c>
      <c r="BO20" s="25">
        <f>IF(ISNUMBER(SEARCH(IF($G20="OB",IF($D20="Tabular",VLOOKUP($BJ$3&amp;"-"&amp;BO$2,'Compr. Q. - Online Banking'!$C:$I,7,FALSE()),VLOOKUP($BJ$3&amp;"-"&amp;BO$2,'Compr. Q. - Online Banking'!$C:$I,5,FALSE())),IF($D20="Tabular",VLOOKUP($BJ$3&amp;"-"&amp;BO$2,'Compr. Q. - HCN'!$C:$I,7,FALSE()),VLOOKUP($BJ$3&amp;"-"&amp;BO$2,'Compr. Q. - HCN'!$C:$I,5,FALSE()))),$BJ20)),1,0)</f>
        <v>0</v>
      </c>
      <c r="BP20" s="25">
        <f>IF(ISNUMBER(SEARCH(IF($G20="OB",IF($D20="Tabular",VLOOKUP($BJ$3&amp;"-"&amp;BP$2,'Compr. Q. - Online Banking'!$C:$I,7,FALSE()),VLOOKUP($BJ$3&amp;"-"&amp;BP$2,'Compr. Q. - Online Banking'!$C:$I,5,FALSE())),IF($D20="Tabular",VLOOKUP($BJ$3&amp;"-"&amp;BP$2,'Compr. Q. - HCN'!$C:$I,7,FALSE()),VLOOKUP($BJ$3&amp;"-"&amp;BP$2,'Compr. Q. - HCN'!$C:$I,5,FALSE()))),$BJ20)),1,0)</f>
        <v>0</v>
      </c>
      <c r="BQ20" s="24">
        <f t="shared" si="22"/>
        <v>1</v>
      </c>
      <c r="BR20" s="24">
        <f t="shared" si="23"/>
        <v>1</v>
      </c>
      <c r="BS20" s="24">
        <f>IF($G20="OB",IF($D20="Tabular",VLOOKUP($BJ$3&amp;"-"&amp;"1",'Compr. Q. - Online Banking'!$C:$K,9,FALSE()),VLOOKUP($BJ$3&amp;"-"&amp;"1",'Compr. Q. - Online Banking'!$C:$K,8,FALSE())),IF($D20="Tabular",VLOOKUP($BJ$3&amp;"-"&amp;"1",'Compr. Q. - HCN'!$C:$K,9,FALSE()),VLOOKUP($BJ$3&amp;"-"&amp;"1",'Compr. Q. - HCN'!$C:$K,8,FALSE())))</f>
        <v>1</v>
      </c>
      <c r="BT20" s="24">
        <f t="shared" si="24"/>
        <v>1</v>
      </c>
      <c r="BU20" s="24">
        <f t="shared" si="25"/>
        <v>1</v>
      </c>
      <c r="BV20" s="24">
        <f t="shared" si="26"/>
        <v>1</v>
      </c>
      <c r="BW20" s="25" t="str">
        <f>VLOOKUP($A20,'dataset combined'!$A:$BJ,$I$2+3*BW$2,FALSE)</f>
        <v>Minor</v>
      </c>
      <c r="BX20" s="24"/>
      <c r="BY20" s="25">
        <f>IF(ISNUMBER(SEARCH(IF($G20="OB",IF($D20="Tabular",VLOOKUP($BW$3&amp;"-"&amp;BY$2,'Compr. Q. - Online Banking'!$C:$I,7,FALSE()),VLOOKUP($BW$3&amp;"-"&amp;BY$2,'Compr. Q. - Online Banking'!$C:$I,5,FALSE())),IF($D20="Tabular",VLOOKUP($BW$3&amp;"-"&amp;BY$2,'Compr. Q. - HCN'!$C:$I,7,FALSE()),VLOOKUP($BW$3&amp;"-"&amp;BY$2,'Compr. Q. - HCN'!$C:$I,5,FALSE()))),$BW20)),1,0)</f>
        <v>1</v>
      </c>
      <c r="BZ20" s="25">
        <f>IF(ISNUMBER(SEARCH(IF($G20="OB",IF($D20="Tabular",VLOOKUP($BW$3&amp;"-"&amp;BZ$2,'Compr. Q. - Online Banking'!$C:$I,7,FALSE()),VLOOKUP($BW$3&amp;"-"&amp;BZ$2,'Compr. Q. - Online Banking'!$C:$I,5,FALSE())),IF($D20="Tabular",VLOOKUP($BW$3&amp;"-"&amp;BZ$2,'Compr. Q. - HCN'!$C:$I,7,FALSE()),VLOOKUP($BW$3&amp;"-"&amp;BZ$2,'Compr. Q. - HCN'!$C:$I,5,FALSE()))),$BW20)),1,0)</f>
        <v>0</v>
      </c>
      <c r="CA20" s="25">
        <f>IF(ISNUMBER(SEARCH(IF($G20="OB",IF($D20="Tabular",VLOOKUP($BW$3&amp;"-"&amp;CA$2,'Compr. Q. - Online Banking'!$C:$I,7,FALSE()),VLOOKUP($BW$3&amp;"-"&amp;CA$2,'Compr. Q. - Online Banking'!$C:$I,5,FALSE())),IF($D20="Tabular",VLOOKUP($BW$3&amp;"-"&amp;CA$2,'Compr. Q. - HCN'!$C:$I,7,FALSE()),VLOOKUP($BW$3&amp;"-"&amp;CA$2,'Compr. Q. - HCN'!$C:$I,5,FALSE()))),$BW20)),1,0)</f>
        <v>0</v>
      </c>
      <c r="CB20" s="25">
        <f>IF(ISNUMBER(SEARCH(IF($G20="OB",IF($D20="Tabular",VLOOKUP($BW$3&amp;"-"&amp;CB$2,'Compr. Q. - Online Banking'!$C:$I,7,FALSE()),VLOOKUP($BW$3&amp;"-"&amp;CB$2,'Compr. Q. - Online Banking'!$C:$I,5,FALSE())),IF($D20="Tabular",VLOOKUP($BW$3&amp;"-"&amp;CB$2,'Compr. Q. - HCN'!$C:$I,7,FALSE()),VLOOKUP($BW$3&amp;"-"&amp;CB$2,'Compr. Q. - HCN'!$C:$I,5,FALSE()))),$BW20)),1,0)</f>
        <v>0</v>
      </c>
      <c r="CC20" s="25">
        <f>IF(ISNUMBER(SEARCH(IF($G20="OB",IF($D20="Tabular",VLOOKUP($BW$3&amp;"-"&amp;CC$2,'Compr. Q. - Online Banking'!$C:$I,7,FALSE()),VLOOKUP($BW$3&amp;"-"&amp;CC$2,'Compr. Q. - Online Banking'!$C:$I,5,FALSE())),IF($D20="Tabular",VLOOKUP($BW$3&amp;"-"&amp;CC$2,'Compr. Q. - HCN'!$C:$I,7,FALSE()),VLOOKUP($BW$3&amp;"-"&amp;CC$2,'Compr. Q. - HCN'!$C:$I,5,FALSE()))),$BW20)),1,0)</f>
        <v>0</v>
      </c>
      <c r="CD20" s="24">
        <f t="shared" si="27"/>
        <v>1</v>
      </c>
      <c r="CE20" s="24">
        <f t="shared" si="28"/>
        <v>1</v>
      </c>
      <c r="CF20" s="24">
        <f>IF($G20="OB",IF($D20="Tabular",VLOOKUP($BW$3&amp;"-"&amp;"1",'Compr. Q. - Online Banking'!$C:$K,9,FALSE()),VLOOKUP($BW$3&amp;"-"&amp;"1",'Compr. Q. - Online Banking'!$C:$K,8,FALSE())),IF($D20="Tabular",VLOOKUP($BW$3&amp;"-"&amp;"1",'Compr. Q. - HCN'!$C:$K,9,FALSE()),VLOOKUP($BW$3&amp;"-"&amp;"1",'Compr. Q. - HCN'!$C:$K,8,FALSE())))</f>
        <v>1</v>
      </c>
      <c r="CG20" s="24">
        <f t="shared" si="29"/>
        <v>1</v>
      </c>
      <c r="CH20" s="24">
        <f t="shared" si="30"/>
        <v>1</v>
      </c>
      <c r="CI20" s="24">
        <f t="shared" si="31"/>
        <v>1</v>
      </c>
      <c r="CK20"/>
      <c r="CL20"/>
      <c r="CM20"/>
      <c r="CN20"/>
      <c r="CO20"/>
      <c r="CP20"/>
      <c r="CQ20"/>
      <c r="CR20"/>
    </row>
    <row r="21" spans="1:96" s="10" customFormat="1" ht="51" x14ac:dyDescent="0.2">
      <c r="A21" s="25" t="str">
        <f t="shared" si="0"/>
        <v>3117357-P2</v>
      </c>
      <c r="B21" s="25">
        <v>3117357</v>
      </c>
      <c r="C21" s="25" t="s">
        <v>688</v>
      </c>
      <c r="D21" s="25" t="s">
        <v>538</v>
      </c>
      <c r="E21" s="25" t="s">
        <v>381</v>
      </c>
      <c r="F21" s="25" t="s">
        <v>433</v>
      </c>
      <c r="G21" s="25" t="str">
        <f t="shared" si="1"/>
        <v>HCN</v>
      </c>
      <c r="H21" s="25"/>
      <c r="I21" s="25"/>
      <c r="J21" s="25" t="str">
        <f>VLOOKUP($A21,'dataset combined'!$A:$BJ,$I$2+3*J$2,FALSE)</f>
        <v>Insufficient malware detection; Insufficient security policy; Lack of security awareness</v>
      </c>
      <c r="K21" s="25"/>
      <c r="L21" s="25">
        <f>IF(ISNUMBER(SEARCH(IF($G21="OB",IF($D21="Tabular",VLOOKUP($J$3&amp;"-"&amp;L$2,'Compr. Q. - Online Banking'!$C:$I,7,FALSE()),VLOOKUP($J$3&amp;"-"&amp;L$2,'Compr. Q. - Online Banking'!$C:$I,5,FALSE())),IF($D21="Tabular",VLOOKUP($J$3&amp;"-"&amp;L$2,'Compr. Q. - HCN'!$C:$I,7,FALSE()),VLOOKUP($J$3&amp;"-"&amp;L$2,'Compr. Q. - HCN'!$C:$I,5,FALSE()))),$J21)),1,0)</f>
        <v>1</v>
      </c>
      <c r="M21" s="25">
        <f>IF(ISNUMBER(SEARCH(IF($G21="OB",IF($D21="Tabular",VLOOKUP($J$3&amp;"-"&amp;M$2,'Compr. Q. - Online Banking'!$C:$I,7,FALSE()),VLOOKUP($J$3&amp;"-"&amp;M$2,'Compr. Q. - Online Banking'!$C:$I,5,FALSE())),IF($D21="Tabular",VLOOKUP($J$3&amp;"-"&amp;M$2,'Compr. Q. - HCN'!$C:$I,7,FALSE()),VLOOKUP($J$3&amp;"-"&amp;M$2,'Compr. Q. - HCN'!$C:$I,5,FALSE()))),$J21)),1,0)</f>
        <v>1</v>
      </c>
      <c r="N21" s="25">
        <f>IF(ISNUMBER(SEARCH(IF($G21="OB",IF($D21="Tabular",VLOOKUP($J$3&amp;"-"&amp;N$2,'Compr. Q. - Online Banking'!$C:$I,7,FALSE()),VLOOKUP($J$3&amp;"-"&amp;N$2,'Compr. Q. - Online Banking'!$C:$I,5,FALSE())),IF($D21="Tabular",VLOOKUP($J$3&amp;"-"&amp;N$2,'Compr. Q. - HCN'!$C:$I,7,FALSE()),VLOOKUP($J$3&amp;"-"&amp;N$2,'Compr. Q. - HCN'!$C:$I,5,FALSE()))),$J21)),1,0)</f>
        <v>1</v>
      </c>
      <c r="O21" s="25">
        <f>IF(ISNUMBER(SEARCH(IF($G21="OB",IF($D21="Tabular",VLOOKUP($J$3&amp;"-"&amp;O$2,'Compr. Q. - Online Banking'!$C:$I,7,FALSE()),VLOOKUP($J$3&amp;"-"&amp;O$2,'Compr. Q. - Online Banking'!$C:$I,5,FALSE())),IF($D21="Tabular",VLOOKUP($J$3&amp;"-"&amp;O$2,'Compr. Q. - HCN'!$C:$I,7,FALSE()),VLOOKUP($J$3&amp;"-"&amp;O$2,'Compr. Q. - HCN'!$C:$I,5,FALSE()))),$J21)),1,0)</f>
        <v>0</v>
      </c>
      <c r="P21" s="25">
        <f>IF(ISNUMBER(SEARCH(IF($G21="OB",IF($D21="Tabular",VLOOKUP($J$3&amp;"-"&amp;P$2,'Compr. Q. - Online Banking'!$C:$I,7,FALSE()),VLOOKUP($J$3&amp;"-"&amp;P$2,'Compr. Q. - Online Banking'!$C:$I,5,FALSE())),IF($D21="Tabular",VLOOKUP($J$3&amp;"-"&amp;P$2,'Compr. Q. - HCN'!$C:$I,7,FALSE()),VLOOKUP($J$3&amp;"-"&amp;P$2,'Compr. Q. - HCN'!$C:$I,5,FALSE()))),$J21)),1,0)</f>
        <v>0</v>
      </c>
      <c r="Q21" s="25">
        <f t="shared" si="2"/>
        <v>3</v>
      </c>
      <c r="R21" s="25">
        <f t="shared" si="3"/>
        <v>3</v>
      </c>
      <c r="S21" s="25">
        <f>IF($G21="OB",IF($D21="Tabular",VLOOKUP($J$3&amp;"-"&amp;"1",'Compr. Q. - Online Banking'!$C:$K,9,FALSE()),VLOOKUP($J$3&amp;"-"&amp;"1",'Compr. Q. - Online Banking'!$C:$K,8,FALSE())),IF($D21="Tabular",VLOOKUP($J$3&amp;"-"&amp;"1",'Compr. Q. - HCN'!$C:$K,9,FALSE()),VLOOKUP($J$3&amp;"-"&amp;"1",'Compr. Q. - HCN'!$C:$K,8,FALSE())))</f>
        <v>3</v>
      </c>
      <c r="T21" s="25">
        <f t="shared" si="4"/>
        <v>1</v>
      </c>
      <c r="U21" s="25">
        <f t="shared" si="5"/>
        <v>1</v>
      </c>
      <c r="V21" s="25">
        <f t="shared" si="6"/>
        <v>1</v>
      </c>
      <c r="W21" s="25" t="str">
        <f>VLOOKUP($A21,'dataset combined'!$A:$BJ,$I$2+3*W$2,FALSE)</f>
        <v>Data confidentiality; Privacy</v>
      </c>
      <c r="X21" s="25"/>
      <c r="Y21" s="25">
        <f>IF(ISNUMBER(SEARCH(IF($G21="OB",IF($D21="Tabular",VLOOKUP($W$3&amp;"-"&amp;Y$2,'Compr. Q. - Online Banking'!$C:$I,7,FALSE()),VLOOKUP($W$3&amp;"-"&amp;Y$2,'Compr. Q. - Online Banking'!$C:$I,5,FALSE())),IF($D21="Tabular",VLOOKUP($W$3&amp;"-"&amp;Y$2,'Compr. Q. - HCN'!$C:$I,7,FALSE()),VLOOKUP($W$3&amp;"-"&amp;Y$2,'Compr. Q. - HCN'!$C:$I,5,FALSE()))),$W21)),1,0)</f>
        <v>1</v>
      </c>
      <c r="Z21" s="25">
        <f>IF(ISNUMBER(SEARCH(IF($G21="OB",IF($D21="Tabular",VLOOKUP($W$3&amp;"-"&amp;Z$2,'Compr. Q. - Online Banking'!$C:$I,7,FALSE()),VLOOKUP($W$3&amp;"-"&amp;Z$2,'Compr. Q. - Online Banking'!$C:$I,5,FALSE())),IF($D21="Tabular",VLOOKUP($W$3&amp;"-"&amp;Z$2,'Compr. Q. - HCN'!$C:$I,7,FALSE()),VLOOKUP($W$3&amp;"-"&amp;Z$2,'Compr. Q. - HCN'!$C:$I,5,FALSE()))),$W21)),1,0)</f>
        <v>1</v>
      </c>
      <c r="AA21" s="25">
        <f>IF(ISNUMBER(SEARCH(IF($G21="OB",IF($D21="Tabular",VLOOKUP($W$3&amp;"-"&amp;AA$2,'Compr. Q. - Online Banking'!$C:$I,7,FALSE()),VLOOKUP($W$3&amp;"-"&amp;AA$2,'Compr. Q. - Online Banking'!$C:$I,5,FALSE())),IF($D21="Tabular",VLOOKUP($W$3&amp;"-"&amp;AA$2,'Compr. Q. - HCN'!$C:$I,7,FALSE()),VLOOKUP($W$3&amp;"-"&amp;AA$2,'Compr. Q. - HCN'!$C:$I,5,FALSE()))),$W21)),1,0)</f>
        <v>0</v>
      </c>
      <c r="AB21" s="25">
        <f>IF(ISNUMBER(SEARCH(IF($G21="OB",IF($D21="Tabular",VLOOKUP($W$3&amp;"-"&amp;AB$2,'Compr. Q. - Online Banking'!$C:$I,7,FALSE()),VLOOKUP($W$3&amp;"-"&amp;AB$2,'Compr. Q. - Online Banking'!$C:$I,5,FALSE())),IF($D21="Tabular",VLOOKUP($W$3&amp;"-"&amp;AB$2,'Compr. Q. - HCN'!$C:$I,7,FALSE()),VLOOKUP($W$3&amp;"-"&amp;AB$2,'Compr. Q. - HCN'!$C:$I,5,FALSE()))),$W21)),1,0)</f>
        <v>0</v>
      </c>
      <c r="AC21" s="25">
        <f>IF(ISNUMBER(SEARCH(IF($G21="OB",IF($D21="Tabular",VLOOKUP($W$3&amp;"-"&amp;AC$2,'Compr. Q. - Online Banking'!$C:$I,7,FALSE()),VLOOKUP($W$3&amp;"-"&amp;AC$2,'Compr. Q. - Online Banking'!$C:$I,5,FALSE())),IF($D21="Tabular",VLOOKUP($W$3&amp;"-"&amp;AC$2,'Compr. Q. - HCN'!$C:$I,7,FALSE()),VLOOKUP($W$3&amp;"-"&amp;AC$2,'Compr. Q. - HCN'!$C:$I,5,FALSE()))),$W21)),1,0)</f>
        <v>0</v>
      </c>
      <c r="AD21" s="25">
        <f t="shared" si="7"/>
        <v>2</v>
      </c>
      <c r="AE21" s="25">
        <f t="shared" si="8"/>
        <v>2</v>
      </c>
      <c r="AF21" s="25">
        <f>IF($G21="OB",IF($D21="Tabular",VLOOKUP($W$3&amp;"-"&amp;"1",'Compr. Q. - Online Banking'!$C:$K,9,FALSE()),VLOOKUP($W$3&amp;"-"&amp;"1",'Compr. Q. - Online Banking'!$C:$K,8,FALSE())),IF($D21="Tabular",VLOOKUP($W$3&amp;"-"&amp;"1",'Compr. Q. - HCN'!$C:$K,9,FALSE()),VLOOKUP($W$3&amp;"-"&amp;"1",'Compr. Q. - HCN'!$C:$K,8,FALSE())))</f>
        <v>2</v>
      </c>
      <c r="AG21" s="25">
        <f t="shared" si="9"/>
        <v>1</v>
      </c>
      <c r="AH21" s="25">
        <f t="shared" si="10"/>
        <v>1</v>
      </c>
      <c r="AI21" s="25">
        <f t="shared" si="11"/>
        <v>1</v>
      </c>
      <c r="AJ21" s="25" t="str">
        <f>VLOOKUP($A21,'dataset combined'!$A:$BJ,$I$2+3*AJ$2,FALSE)</f>
        <v>Cyber criminal sends crafted phishing emails to HCN users; HCN network infected by malware; Sniffing of user credentials; SQL injection attack; Successful SQL injection</v>
      </c>
      <c r="AK21" s="25"/>
      <c r="AL21" s="25">
        <f>IF(ISNUMBER(SEARCH(IF($G21="OB",IF($D21="Tabular",VLOOKUP($AJ$3&amp;"-"&amp;AL$2,'Compr. Q. - Online Banking'!$C:$I,7,FALSE()),VLOOKUP($AJ$3&amp;"-"&amp;AL$2,'Compr. Q. - Online Banking'!$C:$I,5,FALSE())),IF($D21="Tabular",VLOOKUP($AJ$3&amp;"-"&amp;AL$2,'Compr. Q. - HCN'!$C:$I,7,FALSE()),VLOOKUP($AJ$3&amp;"-"&amp;AL$2,'Compr. Q. - HCN'!$C:$I,5,FALSE()))),$AJ21)),1,0)</f>
        <v>1</v>
      </c>
      <c r="AM21" s="25">
        <f>IF(ISNUMBER(SEARCH(IF($G21="OB",IF($D21="Tabular",VLOOKUP($AJ$3&amp;"-"&amp;AM$2,'Compr. Q. - Online Banking'!$C:$I,7,FALSE()),VLOOKUP($AJ$3&amp;"-"&amp;AM$2,'Compr. Q. - Online Banking'!$C:$I,5,FALSE())),IF($D21="Tabular",VLOOKUP($AJ$3&amp;"-"&amp;AM$2,'Compr. Q. - HCN'!$C:$I,7,FALSE()),VLOOKUP($AJ$3&amp;"-"&amp;AM$2,'Compr. Q. - HCN'!$C:$I,5,FALSE()))),$AJ21)),1,0)</f>
        <v>1</v>
      </c>
      <c r="AN21" s="25">
        <f>IF(ISNUMBER(SEARCH(IF($G21="OB",IF($D21="Tabular",VLOOKUP($AJ$3&amp;"-"&amp;AN$2,'Compr. Q. - Online Banking'!$C:$I,7,FALSE()),VLOOKUP($AJ$3&amp;"-"&amp;AN$2,'Compr. Q. - Online Banking'!$C:$I,5,FALSE())),IF($D21="Tabular",VLOOKUP($AJ$3&amp;"-"&amp;AN$2,'Compr. Q. - HCN'!$C:$I,7,FALSE()),VLOOKUP($AJ$3&amp;"-"&amp;AN$2,'Compr. Q. - HCN'!$C:$I,5,FALSE()))),$AJ21)),1,0)</f>
        <v>1</v>
      </c>
      <c r="AO21" s="25">
        <f>IF(ISNUMBER(SEARCH(IF($G21="OB",IF($D21="Tabular",VLOOKUP($AJ$3&amp;"-"&amp;AO$2,'Compr. Q. - Online Banking'!$C:$I,7,FALSE()),VLOOKUP($AJ$3&amp;"-"&amp;AO$2,'Compr. Q. - Online Banking'!$C:$I,5,FALSE())),IF($D21="Tabular",VLOOKUP($AJ$3&amp;"-"&amp;AO$2,'Compr. Q. - HCN'!$C:$I,7,FALSE()),VLOOKUP($AJ$3&amp;"-"&amp;AO$2,'Compr. Q. - HCN'!$C:$I,5,FALSE()))),$AJ21)),1,0)</f>
        <v>1</v>
      </c>
      <c r="AP21" s="25">
        <f>IF(ISNUMBER(SEARCH(IF($G21="OB",IF($D21="Tabular",VLOOKUP($AJ$3&amp;"-"&amp;AP$2,'Compr. Q. - Online Banking'!$C:$I,7,FALSE()),VLOOKUP($AJ$3&amp;"-"&amp;AP$2,'Compr. Q. - Online Banking'!$C:$I,5,FALSE())),IF($D21="Tabular",VLOOKUP($AJ$3&amp;"-"&amp;AP$2,'Compr. Q. - HCN'!$C:$I,7,FALSE()),VLOOKUP($AJ$3&amp;"-"&amp;AP$2,'Compr. Q. - HCN'!$C:$I,5,FALSE()))),$AJ21)),1,0)</f>
        <v>1</v>
      </c>
      <c r="AQ21" s="25">
        <f t="shared" si="12"/>
        <v>5</v>
      </c>
      <c r="AR21" s="25">
        <f t="shared" si="13"/>
        <v>5</v>
      </c>
      <c r="AS21" s="25">
        <f>IF($G21="OB",IF($D21="Tabular",VLOOKUP($AJ$3&amp;"-"&amp;"1",'Compr. Q. - Online Banking'!$C:$K,9,FALSE()),VLOOKUP($AJ$3&amp;"-"&amp;"1",'Compr. Q. - Online Banking'!$C:$K,8,FALSE())),IF($D21="Tabular",VLOOKUP($AJ$3&amp;"-"&amp;"1",'Compr. Q. - HCN'!$C:$K,9,FALSE()),VLOOKUP($AJ$3&amp;"-"&amp;"1",'Compr. Q. - HCN'!$C:$K,8,FALSE())))</f>
        <v>5</v>
      </c>
      <c r="AT21" s="25">
        <f t="shared" si="14"/>
        <v>1</v>
      </c>
      <c r="AU21" s="25">
        <f t="shared" si="15"/>
        <v>1</v>
      </c>
      <c r="AV21" s="25">
        <f t="shared" si="16"/>
        <v>1</v>
      </c>
      <c r="AW21" s="25" t="str">
        <f>VLOOKUP($A21,'dataset combined'!$A:$BJ,$I$2+3*AW$2,FALSE)</f>
        <v>Data reviewer</v>
      </c>
      <c r="AX21" s="25" t="s">
        <v>746</v>
      </c>
      <c r="AY21" s="25">
        <f>IF(ISNUMBER(SEARCH(IF($G21="OB",IF($D21="Tabular",VLOOKUP($AW$3&amp;"-"&amp;AY$2,'Compr. Q. - Online Banking'!$C:$I,7,FALSE()),VLOOKUP($AW$3&amp;"-"&amp;AY$2,'Compr. Q. - Online Banking'!$C:$I,5,FALSE())),IF($D21="Tabular",VLOOKUP($AW$3&amp;"-"&amp;AY$2,'Compr. Q. - HCN'!$C:$I,7,FALSE()),VLOOKUP($AW$3&amp;"-"&amp;AY$2,'Compr. Q. - HCN'!$C:$I,5,FALSE()))),$AW21)),1,0)</f>
        <v>1</v>
      </c>
      <c r="AZ21" s="25">
        <f>IF(ISNUMBER(SEARCH(IF($G21="OB",IF($D21="Tabular",VLOOKUP($AW$3&amp;"-"&amp;AZ$2,'Compr. Q. - Online Banking'!$C:$I,7,FALSE()),VLOOKUP($AW$3&amp;"-"&amp;AZ$2,'Compr. Q. - Online Banking'!$C:$I,5,FALSE())),IF($D21="Tabular",VLOOKUP($AW$3&amp;"-"&amp;AZ$2,'Compr. Q. - HCN'!$C:$I,7,FALSE()),VLOOKUP($AW$3&amp;"-"&amp;AZ$2,'Compr. Q. - HCN'!$C:$I,5,FALSE()))),$AW21)),1,0)</f>
        <v>0</v>
      </c>
      <c r="BA21" s="25">
        <f>IF(ISNUMBER(SEARCH(IF($G21="OB",IF($D21="Tabular",VLOOKUP($AW$3&amp;"-"&amp;BA$2,'Compr. Q. - Online Banking'!$C:$I,7,FALSE()),VLOOKUP($AW$3&amp;"-"&amp;BA$2,'Compr. Q. - Online Banking'!$C:$I,5,FALSE())),IF($D21="Tabular",VLOOKUP($AW$3&amp;"-"&amp;BA$2,'Compr. Q. - HCN'!$C:$I,7,FALSE()),VLOOKUP($AW$3&amp;"-"&amp;BA$2,'Compr. Q. - HCN'!$C:$I,5,FALSE()))),$AW21)),1,0)</f>
        <v>0</v>
      </c>
      <c r="BB21" s="25">
        <f>IF(ISNUMBER(SEARCH(IF($G21="OB",IF($D21="Tabular",VLOOKUP($AW$3&amp;"-"&amp;BB$2,'Compr. Q. - Online Banking'!$C:$I,7,FALSE()),VLOOKUP($AW$3&amp;"-"&amp;BB$2,'Compr. Q. - Online Banking'!$C:$I,5,FALSE())),IF($D21="Tabular",VLOOKUP($AW$3&amp;"-"&amp;BB$2,'Compr. Q. - HCN'!$C:$I,7,FALSE()),VLOOKUP($AW$3&amp;"-"&amp;BB$2,'Compr. Q. - HCN'!$C:$I,5,FALSE()))),$AW21)),1,0)</f>
        <v>0</v>
      </c>
      <c r="BC21" s="25">
        <f>IF(ISNUMBER(SEARCH(IF($G21="OB",IF($D21="Tabular",VLOOKUP($AW$3&amp;"-"&amp;BC$2,'Compr. Q. - Online Banking'!$C:$I,7,FALSE()),VLOOKUP($AW$3&amp;"-"&amp;BC$2,'Compr. Q. - Online Banking'!$C:$I,5,FALSE())),IF($D21="Tabular",VLOOKUP($AW$3&amp;"-"&amp;BC$2,'Compr. Q. - HCN'!$C:$I,7,FALSE()),VLOOKUP($AW$3&amp;"-"&amp;BC$2,'Compr. Q. - HCN'!$C:$I,5,FALSE()))),$AW21)),1,0)</f>
        <v>0</v>
      </c>
      <c r="BD21" s="25">
        <f t="shared" si="17"/>
        <v>1</v>
      </c>
      <c r="BE21" s="25">
        <f t="shared" si="18"/>
        <v>1</v>
      </c>
      <c r="BF21" s="25">
        <f>IF($G21="OB",IF($D21="Tabular",VLOOKUP($AW$3&amp;"-"&amp;"1",'Compr. Q. - Online Banking'!$C:$K,9,FALSE()),VLOOKUP($AW$3&amp;"-"&amp;"1",'Compr. Q. - Online Banking'!$C:$K,8,FALSE())),IF($D21="Tabular",VLOOKUP($AW$3&amp;"-"&amp;"1",'Compr. Q. - HCN'!$C:$K,9,FALSE()),VLOOKUP($AW$3&amp;"-"&amp;"1",'Compr. Q. - HCN'!$C:$K,8,FALSE())))</f>
        <v>3</v>
      </c>
      <c r="BG21" s="25">
        <f t="shared" si="19"/>
        <v>1</v>
      </c>
      <c r="BH21" s="25">
        <f t="shared" si="20"/>
        <v>0.33333333333333331</v>
      </c>
      <c r="BI21" s="25">
        <f t="shared" si="21"/>
        <v>0.5</v>
      </c>
      <c r="BJ21" s="25" t="str">
        <f>VLOOKUP($A21,'dataset combined'!$A:$BJ,$I$2+3*BJ$2,FALSE)</f>
        <v>Very unlikely</v>
      </c>
      <c r="BK21" s="25"/>
      <c r="BL21" s="25">
        <f>IF(ISNUMBER(SEARCH(IF($G21="OB",IF($D21="Tabular",VLOOKUP($BJ$3&amp;"-"&amp;BL$2,'Compr. Q. - Online Banking'!$C:$I,7,FALSE()),VLOOKUP($BJ$3&amp;"-"&amp;BL$2,'Compr. Q. - Online Banking'!$C:$I,5,FALSE())),IF($D21="Tabular",VLOOKUP($BJ$3&amp;"-"&amp;BL$2,'Compr. Q. - HCN'!$C:$I,7,FALSE()),VLOOKUP($BJ$3&amp;"-"&amp;BL$2,'Compr. Q. - HCN'!$C:$I,5,FALSE()))),$BJ21)),1,0)</f>
        <v>1</v>
      </c>
      <c r="BM21" s="25">
        <f>IF(ISNUMBER(SEARCH(IF($G21="OB",IF($D21="Tabular",VLOOKUP($BJ$3&amp;"-"&amp;BM$2,'Compr. Q. - Online Banking'!$C:$I,7,FALSE()),VLOOKUP($BJ$3&amp;"-"&amp;BM$2,'Compr. Q. - Online Banking'!$C:$I,5,FALSE())),IF($D21="Tabular",VLOOKUP($BJ$3&amp;"-"&amp;BM$2,'Compr. Q. - HCN'!$C:$I,7,FALSE()),VLOOKUP($BJ$3&amp;"-"&amp;BM$2,'Compr. Q. - HCN'!$C:$I,5,FALSE()))),$BJ21)),1,0)</f>
        <v>0</v>
      </c>
      <c r="BN21" s="25">
        <f>IF(ISNUMBER(SEARCH(IF($G21="OB",IF($D21="Tabular",VLOOKUP($BJ$3&amp;"-"&amp;BN$2,'Compr. Q. - Online Banking'!$C:$I,7,FALSE()),VLOOKUP($BJ$3&amp;"-"&amp;BN$2,'Compr. Q. - Online Banking'!$C:$I,5,FALSE())),IF($D21="Tabular",VLOOKUP($BJ$3&amp;"-"&amp;BN$2,'Compr. Q. - HCN'!$C:$I,7,FALSE()),VLOOKUP($BJ$3&amp;"-"&amp;BN$2,'Compr. Q. - HCN'!$C:$I,5,FALSE()))),$BJ21)),1,0)</f>
        <v>0</v>
      </c>
      <c r="BO21" s="25">
        <f>IF(ISNUMBER(SEARCH(IF($G21="OB",IF($D21="Tabular",VLOOKUP($BJ$3&amp;"-"&amp;BO$2,'Compr. Q. - Online Banking'!$C:$I,7,FALSE()),VLOOKUP($BJ$3&amp;"-"&amp;BO$2,'Compr. Q. - Online Banking'!$C:$I,5,FALSE())),IF($D21="Tabular",VLOOKUP($BJ$3&amp;"-"&amp;BO$2,'Compr. Q. - HCN'!$C:$I,7,FALSE()),VLOOKUP($BJ$3&amp;"-"&amp;BO$2,'Compr. Q. - HCN'!$C:$I,5,FALSE()))),$BJ21)),1,0)</f>
        <v>0</v>
      </c>
      <c r="BP21" s="25">
        <f>IF(ISNUMBER(SEARCH(IF($G21="OB",IF($D21="Tabular",VLOOKUP($BJ$3&amp;"-"&amp;BP$2,'Compr. Q. - Online Banking'!$C:$I,7,FALSE()),VLOOKUP($BJ$3&amp;"-"&amp;BP$2,'Compr. Q. - Online Banking'!$C:$I,5,FALSE())),IF($D21="Tabular",VLOOKUP($BJ$3&amp;"-"&amp;BP$2,'Compr. Q. - HCN'!$C:$I,7,FALSE()),VLOOKUP($BJ$3&amp;"-"&amp;BP$2,'Compr. Q. - HCN'!$C:$I,5,FALSE()))),$BJ21)),1,0)</f>
        <v>0</v>
      </c>
      <c r="BQ21" s="25">
        <f t="shared" si="22"/>
        <v>1</v>
      </c>
      <c r="BR21" s="25">
        <f t="shared" si="23"/>
        <v>1</v>
      </c>
      <c r="BS21" s="25">
        <f>IF($G21="OB",IF($D21="Tabular",VLOOKUP($BJ$3&amp;"-"&amp;"1",'Compr. Q. - Online Banking'!$C:$K,9,FALSE()),VLOOKUP($BJ$3&amp;"-"&amp;"1",'Compr. Q. - Online Banking'!$C:$K,8,FALSE())),IF($D21="Tabular",VLOOKUP($BJ$3&amp;"-"&amp;"1",'Compr. Q. - HCN'!$C:$K,9,FALSE()),VLOOKUP($BJ$3&amp;"-"&amp;"1",'Compr. Q. - HCN'!$C:$K,8,FALSE())))</f>
        <v>1</v>
      </c>
      <c r="BT21" s="25">
        <f t="shared" si="24"/>
        <v>1</v>
      </c>
      <c r="BU21" s="25">
        <f t="shared" si="25"/>
        <v>1</v>
      </c>
      <c r="BV21" s="25">
        <f t="shared" si="26"/>
        <v>1</v>
      </c>
      <c r="BW21" s="25" t="str">
        <f>VLOOKUP($A21,'dataset combined'!$A:$BJ,$I$2+3*BW$2,FALSE)</f>
        <v>Severe</v>
      </c>
      <c r="BX21" s="25"/>
      <c r="BY21" s="25">
        <f>IF(ISNUMBER(SEARCH(IF($G21="OB",IF($D21="Tabular",VLOOKUP($BW$3&amp;"-"&amp;BY$2,'Compr. Q. - Online Banking'!$C:$I,7,FALSE()),VLOOKUP($BW$3&amp;"-"&amp;BY$2,'Compr. Q. - Online Banking'!$C:$I,5,FALSE())),IF($D21="Tabular",VLOOKUP($BW$3&amp;"-"&amp;BY$2,'Compr. Q. - HCN'!$C:$I,7,FALSE()),VLOOKUP($BW$3&amp;"-"&amp;BY$2,'Compr. Q. - HCN'!$C:$I,5,FALSE()))),$BW21)),1,0)</f>
        <v>1</v>
      </c>
      <c r="BZ21" s="25">
        <f>IF(ISNUMBER(SEARCH(IF($G21="OB",IF($D21="Tabular",VLOOKUP($BW$3&amp;"-"&amp;BZ$2,'Compr. Q. - Online Banking'!$C:$I,7,FALSE()),VLOOKUP($BW$3&amp;"-"&amp;BZ$2,'Compr. Q. - Online Banking'!$C:$I,5,FALSE())),IF($D21="Tabular",VLOOKUP($BW$3&amp;"-"&amp;BZ$2,'Compr. Q. - HCN'!$C:$I,7,FALSE()),VLOOKUP($BW$3&amp;"-"&amp;BZ$2,'Compr. Q. - HCN'!$C:$I,5,FALSE()))),$BW21)),1,0)</f>
        <v>0</v>
      </c>
      <c r="CA21" s="25">
        <f>IF(ISNUMBER(SEARCH(IF($G21="OB",IF($D21="Tabular",VLOOKUP($BW$3&amp;"-"&amp;CA$2,'Compr. Q. - Online Banking'!$C:$I,7,FALSE()),VLOOKUP($BW$3&amp;"-"&amp;CA$2,'Compr. Q. - Online Banking'!$C:$I,5,FALSE())),IF($D21="Tabular",VLOOKUP($BW$3&amp;"-"&amp;CA$2,'Compr. Q. - HCN'!$C:$I,7,FALSE()),VLOOKUP($BW$3&amp;"-"&amp;CA$2,'Compr. Q. - HCN'!$C:$I,5,FALSE()))),$BW21)),1,0)</f>
        <v>0</v>
      </c>
      <c r="CB21" s="25">
        <f>IF(ISNUMBER(SEARCH(IF($G21="OB",IF($D21="Tabular",VLOOKUP($BW$3&amp;"-"&amp;CB$2,'Compr. Q. - Online Banking'!$C:$I,7,FALSE()),VLOOKUP($BW$3&amp;"-"&amp;CB$2,'Compr. Q. - Online Banking'!$C:$I,5,FALSE())),IF($D21="Tabular",VLOOKUP($BW$3&amp;"-"&amp;CB$2,'Compr. Q. - HCN'!$C:$I,7,FALSE()),VLOOKUP($BW$3&amp;"-"&amp;CB$2,'Compr. Q. - HCN'!$C:$I,5,FALSE()))),$BW21)),1,0)</f>
        <v>0</v>
      </c>
      <c r="CC21" s="25">
        <f>IF(ISNUMBER(SEARCH(IF($G21="OB",IF($D21="Tabular",VLOOKUP($BW$3&amp;"-"&amp;CC$2,'Compr. Q. - Online Banking'!$C:$I,7,FALSE()),VLOOKUP($BW$3&amp;"-"&amp;CC$2,'Compr. Q. - Online Banking'!$C:$I,5,FALSE())),IF($D21="Tabular",VLOOKUP($BW$3&amp;"-"&amp;CC$2,'Compr. Q. - HCN'!$C:$I,7,FALSE()),VLOOKUP($BW$3&amp;"-"&amp;CC$2,'Compr. Q. - HCN'!$C:$I,5,FALSE()))),$BW21)),1,0)</f>
        <v>0</v>
      </c>
      <c r="CD21" s="25">
        <f t="shared" si="27"/>
        <v>1</v>
      </c>
      <c r="CE21" s="25">
        <f t="shared" si="28"/>
        <v>1</v>
      </c>
      <c r="CF21" s="25">
        <f>IF($G21="OB",IF($D21="Tabular",VLOOKUP($BW$3&amp;"-"&amp;"1",'Compr. Q. - Online Banking'!$C:$K,9,FALSE()),VLOOKUP($BW$3&amp;"-"&amp;"1",'Compr. Q. - Online Banking'!$C:$K,8,FALSE())),IF($D21="Tabular",VLOOKUP($BW$3&amp;"-"&amp;"1",'Compr. Q. - HCN'!$C:$K,9,FALSE()),VLOOKUP($BW$3&amp;"-"&amp;"1",'Compr. Q. - HCN'!$C:$K,8,FALSE())))</f>
        <v>1</v>
      </c>
      <c r="CG21" s="25">
        <f t="shared" si="29"/>
        <v>1</v>
      </c>
      <c r="CH21" s="25">
        <f t="shared" si="30"/>
        <v>1</v>
      </c>
      <c r="CI21" s="25">
        <f t="shared" si="31"/>
        <v>1</v>
      </c>
      <c r="CK21"/>
      <c r="CL21"/>
      <c r="CM21"/>
      <c r="CN21"/>
      <c r="CO21"/>
      <c r="CP21"/>
      <c r="CQ21"/>
      <c r="CR21"/>
    </row>
    <row r="22" spans="1:96" s="10" customFormat="1" ht="34" x14ac:dyDescent="0.2">
      <c r="A22" s="24" t="str">
        <f t="shared" si="0"/>
        <v>3117358-P1</v>
      </c>
      <c r="B22" s="38">
        <v>3117358</v>
      </c>
      <c r="C22" s="24" t="s">
        <v>688</v>
      </c>
      <c r="D22" s="39" t="s">
        <v>154</v>
      </c>
      <c r="E22" s="39" t="s">
        <v>381</v>
      </c>
      <c r="F22" s="38" t="s">
        <v>402</v>
      </c>
      <c r="G22" s="38" t="str">
        <f t="shared" si="1"/>
        <v>OB</v>
      </c>
      <c r="H22" s="24"/>
      <c r="I22" s="28"/>
      <c r="J22" s="25" t="str">
        <f>VLOOKUP($A22,'dataset combined'!$A:$BJ,$I$2+3*J$2,FALSE)</f>
        <v>Lack of mechanisms for authentication of app; Weak malware protection</v>
      </c>
      <c r="K22" s="24"/>
      <c r="L22" s="25">
        <f>IF(ISNUMBER(SEARCH(IF($G22="OB",IF($D22="Tabular",VLOOKUP($J$3&amp;"-"&amp;L$2,'Compr. Q. - Online Banking'!$C:$I,7,FALSE()),VLOOKUP($J$3&amp;"-"&amp;L$2,'Compr. Q. - Online Banking'!$C:$I,5,FALSE())),IF($D22="Tabular",VLOOKUP($J$3&amp;"-"&amp;L$2,'Compr. Q. - HCN'!$C:$I,7,FALSE()),VLOOKUP($J$3&amp;"-"&amp;L$2,'Compr. Q. - HCN'!$C:$I,5,FALSE()))),$J22)),1,0)</f>
        <v>1</v>
      </c>
      <c r="M22" s="25">
        <f>IF(ISNUMBER(SEARCH(IF($G22="OB",IF($D22="Tabular",VLOOKUP($J$3&amp;"-"&amp;M$2,'Compr. Q. - Online Banking'!$C:$I,7,FALSE()),VLOOKUP($J$3&amp;"-"&amp;M$2,'Compr. Q. - Online Banking'!$C:$I,5,FALSE())),IF($D22="Tabular",VLOOKUP($J$3&amp;"-"&amp;M$2,'Compr. Q. - HCN'!$C:$I,7,FALSE()),VLOOKUP($J$3&amp;"-"&amp;M$2,'Compr. Q. - HCN'!$C:$I,5,FALSE()))),$J22)),1,0)</f>
        <v>1</v>
      </c>
      <c r="N22" s="25">
        <f>IF(ISNUMBER(SEARCH(IF($G22="OB",IF($D22="Tabular",VLOOKUP($J$3&amp;"-"&amp;N$2,'Compr. Q. - Online Banking'!$C:$I,7,FALSE()),VLOOKUP($J$3&amp;"-"&amp;N$2,'Compr. Q. - Online Banking'!$C:$I,5,FALSE())),IF($D22="Tabular",VLOOKUP($J$3&amp;"-"&amp;N$2,'Compr. Q. - HCN'!$C:$I,7,FALSE()),VLOOKUP($J$3&amp;"-"&amp;N$2,'Compr. Q. - HCN'!$C:$I,5,FALSE()))),$J22)),1,0)</f>
        <v>0</v>
      </c>
      <c r="O22" s="25">
        <f>IF(ISNUMBER(SEARCH(IF($G22="OB",IF($D22="Tabular",VLOOKUP($J$3&amp;"-"&amp;O$2,'Compr. Q. - Online Banking'!$C:$I,7,FALSE()),VLOOKUP($J$3&amp;"-"&amp;O$2,'Compr. Q. - Online Banking'!$C:$I,5,FALSE())),IF($D22="Tabular",VLOOKUP($J$3&amp;"-"&amp;O$2,'Compr. Q. - HCN'!$C:$I,7,FALSE()),VLOOKUP($J$3&amp;"-"&amp;O$2,'Compr. Q. - HCN'!$C:$I,5,FALSE()))),$J22)),1,0)</f>
        <v>0</v>
      </c>
      <c r="P22" s="25">
        <f>IF(ISNUMBER(SEARCH(IF($G22="OB",IF($D22="Tabular",VLOOKUP($J$3&amp;"-"&amp;P$2,'Compr. Q. - Online Banking'!$C:$I,7,FALSE()),VLOOKUP($J$3&amp;"-"&amp;P$2,'Compr. Q. - Online Banking'!$C:$I,5,FALSE())),IF($D22="Tabular",VLOOKUP($J$3&amp;"-"&amp;P$2,'Compr. Q. - HCN'!$C:$I,7,FALSE()),VLOOKUP($J$3&amp;"-"&amp;P$2,'Compr. Q. - HCN'!$C:$I,5,FALSE()))),$J22)),1,0)</f>
        <v>0</v>
      </c>
      <c r="Q22" s="24">
        <f t="shared" si="2"/>
        <v>2</v>
      </c>
      <c r="R22" s="24">
        <f t="shared" si="3"/>
        <v>2</v>
      </c>
      <c r="S22" s="24">
        <f>IF($G22="OB",IF($D22="Tabular",VLOOKUP($J$3&amp;"-"&amp;"1",'Compr. Q. - Online Banking'!$C:$K,9,FALSE()),VLOOKUP($J$3&amp;"-"&amp;"1",'Compr. Q. - Online Banking'!$C:$K,8,FALSE())),IF($D22="Tabular",VLOOKUP($J$3&amp;"-"&amp;"1",'Compr. Q. - HCN'!$C:$K,9,FALSE()),VLOOKUP($J$3&amp;"-"&amp;"1",'Compr. Q. - HCN'!$C:$K,8,FALSE())))</f>
        <v>2</v>
      </c>
      <c r="T22" s="24">
        <f t="shared" si="4"/>
        <v>1</v>
      </c>
      <c r="U22" s="24">
        <f t="shared" si="5"/>
        <v>1</v>
      </c>
      <c r="V22" s="24">
        <f t="shared" si="6"/>
        <v>1</v>
      </c>
      <c r="W22" s="25" t="str">
        <f>VLOOKUP($A22,'dataset combined'!$A:$BJ,$I$2+3*W$2,FALSE)</f>
        <v>Availability of service; Integrity of account data</v>
      </c>
      <c r="X22" s="24"/>
      <c r="Y22" s="25">
        <f>IF(ISNUMBER(SEARCH(IF($G22="OB",IF($D22="Tabular",VLOOKUP($W$3&amp;"-"&amp;Y$2,'Compr. Q. - Online Banking'!$C:$I,7,FALSE()),VLOOKUP($W$3&amp;"-"&amp;Y$2,'Compr. Q. - Online Banking'!$C:$I,5,FALSE())),IF($D22="Tabular",VLOOKUP($W$3&amp;"-"&amp;Y$2,'Compr. Q. - HCN'!$C:$I,7,FALSE()),VLOOKUP($W$3&amp;"-"&amp;Y$2,'Compr. Q. - HCN'!$C:$I,5,FALSE()))),$W22)),1,0)</f>
        <v>1</v>
      </c>
      <c r="Z22" s="25">
        <f>IF(ISNUMBER(SEARCH(IF($G22="OB",IF($D22="Tabular",VLOOKUP($W$3&amp;"-"&amp;Z$2,'Compr. Q. - Online Banking'!$C:$I,7,FALSE()),VLOOKUP($W$3&amp;"-"&amp;Z$2,'Compr. Q. - Online Banking'!$C:$I,5,FALSE())),IF($D22="Tabular",VLOOKUP($W$3&amp;"-"&amp;Z$2,'Compr. Q. - HCN'!$C:$I,7,FALSE()),VLOOKUP($W$3&amp;"-"&amp;Z$2,'Compr. Q. - HCN'!$C:$I,5,FALSE()))),$W22)),1,0)</f>
        <v>1</v>
      </c>
      <c r="AA22" s="25">
        <f>IF(ISNUMBER(SEARCH(IF($G22="OB",IF($D22="Tabular",VLOOKUP($W$3&amp;"-"&amp;AA$2,'Compr. Q. - Online Banking'!$C:$I,7,FALSE()),VLOOKUP($W$3&amp;"-"&amp;AA$2,'Compr. Q. - Online Banking'!$C:$I,5,FALSE())),IF($D22="Tabular",VLOOKUP($W$3&amp;"-"&amp;AA$2,'Compr. Q. - HCN'!$C:$I,7,FALSE()),VLOOKUP($W$3&amp;"-"&amp;AA$2,'Compr. Q. - HCN'!$C:$I,5,FALSE()))),$W22)),1,0)</f>
        <v>0</v>
      </c>
      <c r="AB22" s="25">
        <f>IF(ISNUMBER(SEARCH(IF($G22="OB",IF($D22="Tabular",VLOOKUP($W$3&amp;"-"&amp;AB$2,'Compr. Q. - Online Banking'!$C:$I,7,FALSE()),VLOOKUP($W$3&amp;"-"&amp;AB$2,'Compr. Q. - Online Banking'!$C:$I,5,FALSE())),IF($D22="Tabular",VLOOKUP($W$3&amp;"-"&amp;AB$2,'Compr. Q. - HCN'!$C:$I,7,FALSE()),VLOOKUP($W$3&amp;"-"&amp;AB$2,'Compr. Q. - HCN'!$C:$I,5,FALSE()))),$W22)),1,0)</f>
        <v>0</v>
      </c>
      <c r="AC22" s="25">
        <f>IF(ISNUMBER(SEARCH(IF($G22="OB",IF($D22="Tabular",VLOOKUP($W$3&amp;"-"&amp;AC$2,'Compr. Q. - Online Banking'!$C:$I,7,FALSE()),VLOOKUP($W$3&amp;"-"&amp;AC$2,'Compr. Q. - Online Banking'!$C:$I,5,FALSE())),IF($D22="Tabular",VLOOKUP($W$3&amp;"-"&amp;AC$2,'Compr. Q. - HCN'!$C:$I,7,FALSE()),VLOOKUP($W$3&amp;"-"&amp;AC$2,'Compr. Q. - HCN'!$C:$I,5,FALSE()))),$W22)),1,0)</f>
        <v>0</v>
      </c>
      <c r="AD22" s="24">
        <f t="shared" si="7"/>
        <v>2</v>
      </c>
      <c r="AE22" s="24">
        <f t="shared" si="8"/>
        <v>2</v>
      </c>
      <c r="AF22" s="24">
        <f>IF($G22="OB",IF($D22="Tabular",VLOOKUP($W$3&amp;"-"&amp;"1",'Compr. Q. - Online Banking'!$C:$K,9,FALSE()),VLOOKUP($W$3&amp;"-"&amp;"1",'Compr. Q. - Online Banking'!$C:$K,8,FALSE())),IF($D22="Tabular",VLOOKUP($W$3&amp;"-"&amp;"1",'Compr. Q. - HCN'!$C:$K,9,FALSE()),VLOOKUP($W$3&amp;"-"&amp;"1",'Compr. Q. - HCN'!$C:$K,8,FALSE())))</f>
        <v>2</v>
      </c>
      <c r="AG22" s="24">
        <f t="shared" si="9"/>
        <v>1</v>
      </c>
      <c r="AH22" s="24">
        <f t="shared" si="10"/>
        <v>1</v>
      </c>
      <c r="AI22" s="24">
        <f t="shared" si="11"/>
        <v>1</v>
      </c>
      <c r="AJ22" s="25" t="str">
        <f>VLOOKUP($A22,'dataset combined'!$A:$BJ,$I$2+3*AJ$2,FALSE)</f>
        <v>Fake banking app offered on application store; Keylogger installed on computer; Spear-phishing attack on customers</v>
      </c>
      <c r="AK22" s="24" t="s">
        <v>733</v>
      </c>
      <c r="AL22" s="25">
        <f>IF(ISNUMBER(SEARCH(IF($G22="OB",IF($D22="Tabular",VLOOKUP($AJ$3&amp;"-"&amp;AL$2,'Compr. Q. - Online Banking'!$C:$I,7,FALSE()),VLOOKUP($AJ$3&amp;"-"&amp;AL$2,'Compr. Q. - Online Banking'!$C:$I,5,FALSE())),IF($D22="Tabular",VLOOKUP($AJ$3&amp;"-"&amp;AL$2,'Compr. Q. - HCN'!$C:$I,7,FALSE()),VLOOKUP($AJ$3&amp;"-"&amp;AL$2,'Compr. Q. - HCN'!$C:$I,5,FALSE()))),$AJ22)),1,0)</f>
        <v>1</v>
      </c>
      <c r="AM22" s="25">
        <f>IF(ISNUMBER(SEARCH(IF($G22="OB",IF($D22="Tabular",VLOOKUP($AJ$3&amp;"-"&amp;AM$2,'Compr. Q. - Online Banking'!$C:$I,7,FALSE()),VLOOKUP($AJ$3&amp;"-"&amp;AM$2,'Compr. Q. - Online Banking'!$C:$I,5,FALSE())),IF($D22="Tabular",VLOOKUP($AJ$3&amp;"-"&amp;AM$2,'Compr. Q. - HCN'!$C:$I,7,FALSE()),VLOOKUP($AJ$3&amp;"-"&amp;AM$2,'Compr. Q. - HCN'!$C:$I,5,FALSE()))),$AJ22)),1,0)</f>
        <v>0</v>
      </c>
      <c r="AN22" s="25">
        <f>IF(ISNUMBER(SEARCH(IF($G22="OB",IF($D22="Tabular",VLOOKUP($AJ$3&amp;"-"&amp;AN$2,'Compr. Q. - Online Banking'!$C:$I,7,FALSE()),VLOOKUP($AJ$3&amp;"-"&amp;AN$2,'Compr. Q. - Online Banking'!$C:$I,5,FALSE())),IF($D22="Tabular",VLOOKUP($AJ$3&amp;"-"&amp;AN$2,'Compr. Q. - HCN'!$C:$I,7,FALSE()),VLOOKUP($AJ$3&amp;"-"&amp;AN$2,'Compr. Q. - HCN'!$C:$I,5,FALSE()))),$AJ22)),1,0)</f>
        <v>1</v>
      </c>
      <c r="AO22" s="25">
        <f>IF(ISNUMBER(SEARCH(IF($G22="OB",IF($D22="Tabular",VLOOKUP($AJ$3&amp;"-"&amp;AO$2,'Compr. Q. - Online Banking'!$C:$I,7,FALSE()),VLOOKUP($AJ$3&amp;"-"&amp;AO$2,'Compr. Q. - Online Banking'!$C:$I,5,FALSE())),IF($D22="Tabular",VLOOKUP($AJ$3&amp;"-"&amp;AO$2,'Compr. Q. - HCN'!$C:$I,7,FALSE()),VLOOKUP($AJ$3&amp;"-"&amp;AO$2,'Compr. Q. - HCN'!$C:$I,5,FALSE()))),$AJ22)),1,0)</f>
        <v>1</v>
      </c>
      <c r="AP22" s="25">
        <f>IF(ISNUMBER(SEARCH(IF($G22="OB",IF($D22="Tabular",VLOOKUP($AJ$3&amp;"-"&amp;AP$2,'Compr. Q. - Online Banking'!$C:$I,7,FALSE()),VLOOKUP($AJ$3&amp;"-"&amp;AP$2,'Compr. Q. - Online Banking'!$C:$I,5,FALSE())),IF($D22="Tabular",VLOOKUP($AJ$3&amp;"-"&amp;AP$2,'Compr. Q. - HCN'!$C:$I,7,FALSE()),VLOOKUP($AJ$3&amp;"-"&amp;AP$2,'Compr. Q. - HCN'!$C:$I,5,FALSE()))),$AJ22)),1,0)</f>
        <v>0</v>
      </c>
      <c r="AQ22" s="24">
        <f t="shared" si="12"/>
        <v>3</v>
      </c>
      <c r="AR22" s="24">
        <f t="shared" si="13"/>
        <v>3</v>
      </c>
      <c r="AS22" s="24">
        <f>IF($G22="OB",IF($D22="Tabular",VLOOKUP($AJ$3&amp;"-"&amp;"1",'Compr. Q. - Online Banking'!$C:$K,9,FALSE()),VLOOKUP($AJ$3&amp;"-"&amp;"1",'Compr. Q. - Online Banking'!$C:$K,8,FALSE())),IF($D22="Tabular",VLOOKUP($AJ$3&amp;"-"&amp;"1",'Compr. Q. - HCN'!$C:$K,9,FALSE()),VLOOKUP($AJ$3&amp;"-"&amp;"1",'Compr. Q. - HCN'!$C:$K,8,FALSE())))</f>
        <v>4</v>
      </c>
      <c r="AT22" s="24">
        <f t="shared" si="14"/>
        <v>1</v>
      </c>
      <c r="AU22" s="24">
        <f t="shared" si="15"/>
        <v>0.75</v>
      </c>
      <c r="AV22" s="24">
        <f t="shared" si="16"/>
        <v>0.8571428571428571</v>
      </c>
      <c r="AW22" s="25" t="str">
        <f>VLOOKUP($A22,'dataset combined'!$A:$BJ,$I$2+3*AW$2,FALSE)</f>
        <v>Cyber criminal; Hacker</v>
      </c>
      <c r="AX22" s="24"/>
      <c r="AY22" s="25">
        <f>IF(ISNUMBER(SEARCH(IF($G22="OB",IF($D22="Tabular",VLOOKUP($AW$3&amp;"-"&amp;AY$2,'Compr. Q. - Online Banking'!$C:$I,7,FALSE()),VLOOKUP($AW$3&amp;"-"&amp;AY$2,'Compr. Q. - Online Banking'!$C:$I,5,FALSE())),IF($D22="Tabular",VLOOKUP($AW$3&amp;"-"&amp;AY$2,'Compr. Q. - HCN'!$C:$I,7,FALSE()),VLOOKUP($AW$3&amp;"-"&amp;AY$2,'Compr. Q. - HCN'!$C:$I,5,FALSE()))),$AW22)),1,0)</f>
        <v>1</v>
      </c>
      <c r="AZ22" s="25">
        <f>IF(ISNUMBER(SEARCH(IF($G22="OB",IF($D22="Tabular",VLOOKUP($AW$3&amp;"-"&amp;AZ$2,'Compr. Q. - Online Banking'!$C:$I,7,FALSE()),VLOOKUP($AW$3&amp;"-"&amp;AZ$2,'Compr. Q. - Online Banking'!$C:$I,5,FALSE())),IF($D22="Tabular",VLOOKUP($AW$3&amp;"-"&amp;AZ$2,'Compr. Q. - HCN'!$C:$I,7,FALSE()),VLOOKUP($AW$3&amp;"-"&amp;AZ$2,'Compr. Q. - HCN'!$C:$I,5,FALSE()))),$AW22)),1,0)</f>
        <v>1</v>
      </c>
      <c r="BA22" s="25">
        <f>IF(ISNUMBER(SEARCH(IF($G22="OB",IF($D22="Tabular",VLOOKUP($AW$3&amp;"-"&amp;BA$2,'Compr. Q. - Online Banking'!$C:$I,7,FALSE()),VLOOKUP($AW$3&amp;"-"&amp;BA$2,'Compr. Q. - Online Banking'!$C:$I,5,FALSE())),IF($D22="Tabular",VLOOKUP($AW$3&amp;"-"&amp;BA$2,'Compr. Q. - HCN'!$C:$I,7,FALSE()),VLOOKUP($AW$3&amp;"-"&amp;BA$2,'Compr. Q. - HCN'!$C:$I,5,FALSE()))),$AW22)),1,0)</f>
        <v>0</v>
      </c>
      <c r="BB22" s="25">
        <f>IF(ISNUMBER(SEARCH(IF($G22="OB",IF($D22="Tabular",VLOOKUP($AW$3&amp;"-"&amp;BB$2,'Compr. Q. - Online Banking'!$C:$I,7,FALSE()),VLOOKUP($AW$3&amp;"-"&amp;BB$2,'Compr. Q. - Online Banking'!$C:$I,5,FALSE())),IF($D22="Tabular",VLOOKUP($AW$3&amp;"-"&amp;BB$2,'Compr. Q. - HCN'!$C:$I,7,FALSE()),VLOOKUP($AW$3&amp;"-"&amp;BB$2,'Compr. Q. - HCN'!$C:$I,5,FALSE()))),$AW22)),1,0)</f>
        <v>0</v>
      </c>
      <c r="BC22" s="25">
        <f>IF(ISNUMBER(SEARCH(IF($G22="OB",IF($D22="Tabular",VLOOKUP($AW$3&amp;"-"&amp;BC$2,'Compr. Q. - Online Banking'!$C:$I,7,FALSE()),VLOOKUP($AW$3&amp;"-"&amp;BC$2,'Compr. Q. - Online Banking'!$C:$I,5,FALSE())),IF($D22="Tabular",VLOOKUP($AW$3&amp;"-"&amp;BC$2,'Compr. Q. - HCN'!$C:$I,7,FALSE()),VLOOKUP($AW$3&amp;"-"&amp;BC$2,'Compr. Q. - HCN'!$C:$I,5,FALSE()))),$AW22)),1,0)</f>
        <v>0</v>
      </c>
      <c r="BD22" s="24">
        <f t="shared" si="17"/>
        <v>2</v>
      </c>
      <c r="BE22" s="24">
        <f t="shared" si="18"/>
        <v>2</v>
      </c>
      <c r="BF22" s="24">
        <f>IF($G22="OB",IF($D22="Tabular",VLOOKUP($AW$3&amp;"-"&amp;"1",'Compr. Q. - Online Banking'!$C:$K,9,FALSE()),VLOOKUP($AW$3&amp;"-"&amp;"1",'Compr. Q. - Online Banking'!$C:$K,8,FALSE())),IF($D22="Tabular",VLOOKUP($AW$3&amp;"-"&amp;"1",'Compr. Q. - HCN'!$C:$K,9,FALSE()),VLOOKUP($AW$3&amp;"-"&amp;"1",'Compr. Q. - HCN'!$C:$K,8,FALSE())))</f>
        <v>2</v>
      </c>
      <c r="BG22" s="24">
        <f t="shared" si="19"/>
        <v>1</v>
      </c>
      <c r="BH22" s="24">
        <f t="shared" si="20"/>
        <v>1</v>
      </c>
      <c r="BI22" s="24">
        <f t="shared" si="21"/>
        <v>1</v>
      </c>
      <c r="BJ22" s="25" t="str">
        <f>VLOOKUP($A22,'dataset combined'!$A:$BJ,$I$2+3*BJ$2,FALSE)</f>
        <v>Minor</v>
      </c>
      <c r="BK22" s="24" t="s">
        <v>748</v>
      </c>
      <c r="BL22" s="25">
        <f>IF(ISNUMBER(SEARCH(IF($G22="OB",IF($D22="Tabular",VLOOKUP($BJ$3&amp;"-"&amp;BL$2,'Compr. Q. - Online Banking'!$C:$I,7,FALSE()),VLOOKUP($BJ$3&amp;"-"&amp;BL$2,'Compr. Q. - Online Banking'!$C:$I,5,FALSE())),IF($D22="Tabular",VLOOKUP($BJ$3&amp;"-"&amp;BL$2,'Compr. Q. - HCN'!$C:$I,7,FALSE()),VLOOKUP($BJ$3&amp;"-"&amp;BL$2,'Compr. Q. - HCN'!$C:$I,5,FALSE()))),$BJ22)),1,0)</f>
        <v>0</v>
      </c>
      <c r="BM22" s="25">
        <f>IF(ISNUMBER(SEARCH(IF($G22="OB",IF($D22="Tabular",VLOOKUP($BJ$3&amp;"-"&amp;BM$2,'Compr. Q. - Online Banking'!$C:$I,7,FALSE()),VLOOKUP($BJ$3&amp;"-"&amp;BM$2,'Compr. Q. - Online Banking'!$C:$I,5,FALSE())),IF($D22="Tabular",VLOOKUP($BJ$3&amp;"-"&amp;BM$2,'Compr. Q. - HCN'!$C:$I,7,FALSE()),VLOOKUP($BJ$3&amp;"-"&amp;BM$2,'Compr. Q. - HCN'!$C:$I,5,FALSE()))),$BJ22)),1,0)</f>
        <v>0</v>
      </c>
      <c r="BN22" s="25">
        <f>IF(ISNUMBER(SEARCH(IF($G22="OB",IF($D22="Tabular",VLOOKUP($BJ$3&amp;"-"&amp;BN$2,'Compr. Q. - Online Banking'!$C:$I,7,FALSE()),VLOOKUP($BJ$3&amp;"-"&amp;BN$2,'Compr. Q. - Online Banking'!$C:$I,5,FALSE())),IF($D22="Tabular",VLOOKUP($BJ$3&amp;"-"&amp;BN$2,'Compr. Q. - HCN'!$C:$I,7,FALSE()),VLOOKUP($BJ$3&amp;"-"&amp;BN$2,'Compr. Q. - HCN'!$C:$I,5,FALSE()))),$BJ22)),1,0)</f>
        <v>0</v>
      </c>
      <c r="BO22" s="25">
        <f>IF(ISNUMBER(SEARCH(IF($G22="OB",IF($D22="Tabular",VLOOKUP($BJ$3&amp;"-"&amp;BO$2,'Compr. Q. - Online Banking'!$C:$I,7,FALSE()),VLOOKUP($BJ$3&amp;"-"&amp;BO$2,'Compr. Q. - Online Banking'!$C:$I,5,FALSE())),IF($D22="Tabular",VLOOKUP($BJ$3&amp;"-"&amp;BO$2,'Compr. Q. - HCN'!$C:$I,7,FALSE()),VLOOKUP($BJ$3&amp;"-"&amp;BO$2,'Compr. Q. - HCN'!$C:$I,5,FALSE()))),$BJ22)),1,0)</f>
        <v>0</v>
      </c>
      <c r="BP22" s="25">
        <f>IF(ISNUMBER(SEARCH(IF($G22="OB",IF($D22="Tabular",VLOOKUP($BJ$3&amp;"-"&amp;BP$2,'Compr. Q. - Online Banking'!$C:$I,7,FALSE()),VLOOKUP($BJ$3&amp;"-"&amp;BP$2,'Compr. Q. - Online Banking'!$C:$I,5,FALSE())),IF($D22="Tabular",VLOOKUP($BJ$3&amp;"-"&amp;BP$2,'Compr. Q. - HCN'!$C:$I,7,FALSE()),VLOOKUP($BJ$3&amp;"-"&amp;BP$2,'Compr. Q. - HCN'!$C:$I,5,FALSE()))),$BJ22)),1,0)</f>
        <v>0</v>
      </c>
      <c r="BQ22" s="24">
        <f t="shared" si="22"/>
        <v>0</v>
      </c>
      <c r="BR22" s="24">
        <f t="shared" si="23"/>
        <v>1</v>
      </c>
      <c r="BS22" s="24">
        <f>IF($G22="OB",IF($D22="Tabular",VLOOKUP($BJ$3&amp;"-"&amp;"1",'Compr. Q. - Online Banking'!$C:$K,9,FALSE()),VLOOKUP($BJ$3&amp;"-"&amp;"1",'Compr. Q. - Online Banking'!$C:$K,8,FALSE())),IF($D22="Tabular",VLOOKUP($BJ$3&amp;"-"&amp;"1",'Compr. Q. - HCN'!$C:$K,9,FALSE()),VLOOKUP($BJ$3&amp;"-"&amp;"1",'Compr. Q. - HCN'!$C:$K,8,FALSE())))</f>
        <v>1</v>
      </c>
      <c r="BT22" s="24">
        <f t="shared" si="24"/>
        <v>0</v>
      </c>
      <c r="BU22" s="24">
        <f t="shared" si="25"/>
        <v>0</v>
      </c>
      <c r="BV22" s="24">
        <f t="shared" si="26"/>
        <v>0</v>
      </c>
      <c r="BW22" s="25" t="str">
        <f>VLOOKUP($A22,'dataset combined'!$A:$BJ,$I$2+3*BW$2,FALSE)</f>
        <v>Minor</v>
      </c>
      <c r="BX22" s="24"/>
      <c r="BY22" s="25">
        <f>IF(ISNUMBER(SEARCH(IF($G22="OB",IF($D22="Tabular",VLOOKUP($BW$3&amp;"-"&amp;BY$2,'Compr. Q. - Online Banking'!$C:$I,7,FALSE()),VLOOKUP($BW$3&amp;"-"&amp;BY$2,'Compr. Q. - Online Banking'!$C:$I,5,FALSE())),IF($D22="Tabular",VLOOKUP($BW$3&amp;"-"&amp;BY$2,'Compr. Q. - HCN'!$C:$I,7,FALSE()),VLOOKUP($BW$3&amp;"-"&amp;BY$2,'Compr. Q. - HCN'!$C:$I,5,FALSE()))),$BW22)),1,0)</f>
        <v>1</v>
      </c>
      <c r="BZ22" s="25">
        <f>IF(ISNUMBER(SEARCH(IF($G22="OB",IF($D22="Tabular",VLOOKUP($BW$3&amp;"-"&amp;BZ$2,'Compr. Q. - Online Banking'!$C:$I,7,FALSE()),VLOOKUP($BW$3&amp;"-"&amp;BZ$2,'Compr. Q. - Online Banking'!$C:$I,5,FALSE())),IF($D22="Tabular",VLOOKUP($BW$3&amp;"-"&amp;BZ$2,'Compr. Q. - HCN'!$C:$I,7,FALSE()),VLOOKUP($BW$3&amp;"-"&amp;BZ$2,'Compr. Q. - HCN'!$C:$I,5,FALSE()))),$BW22)),1,0)</f>
        <v>0</v>
      </c>
      <c r="CA22" s="25">
        <f>IF(ISNUMBER(SEARCH(IF($G22="OB",IF($D22="Tabular",VLOOKUP($BW$3&amp;"-"&amp;CA$2,'Compr. Q. - Online Banking'!$C:$I,7,FALSE()),VLOOKUP($BW$3&amp;"-"&amp;CA$2,'Compr. Q. - Online Banking'!$C:$I,5,FALSE())),IF($D22="Tabular",VLOOKUP($BW$3&amp;"-"&amp;CA$2,'Compr. Q. - HCN'!$C:$I,7,FALSE()),VLOOKUP($BW$3&amp;"-"&amp;CA$2,'Compr. Q. - HCN'!$C:$I,5,FALSE()))),$BW22)),1,0)</f>
        <v>0</v>
      </c>
      <c r="CB22" s="25">
        <f>IF(ISNUMBER(SEARCH(IF($G22="OB",IF($D22="Tabular",VLOOKUP($BW$3&amp;"-"&amp;CB$2,'Compr. Q. - Online Banking'!$C:$I,7,FALSE()),VLOOKUP($BW$3&amp;"-"&amp;CB$2,'Compr. Q. - Online Banking'!$C:$I,5,FALSE())),IF($D22="Tabular",VLOOKUP($BW$3&amp;"-"&amp;CB$2,'Compr. Q. - HCN'!$C:$I,7,FALSE()),VLOOKUP($BW$3&amp;"-"&amp;CB$2,'Compr. Q. - HCN'!$C:$I,5,FALSE()))),$BW22)),1,0)</f>
        <v>0</v>
      </c>
      <c r="CC22" s="25">
        <f>IF(ISNUMBER(SEARCH(IF($G22="OB",IF($D22="Tabular",VLOOKUP($BW$3&amp;"-"&amp;CC$2,'Compr. Q. - Online Banking'!$C:$I,7,FALSE()),VLOOKUP($BW$3&amp;"-"&amp;CC$2,'Compr. Q. - Online Banking'!$C:$I,5,FALSE())),IF($D22="Tabular",VLOOKUP($BW$3&amp;"-"&amp;CC$2,'Compr. Q. - HCN'!$C:$I,7,FALSE()),VLOOKUP($BW$3&amp;"-"&amp;CC$2,'Compr. Q. - HCN'!$C:$I,5,FALSE()))),$BW22)),1,0)</f>
        <v>0</v>
      </c>
      <c r="CD22" s="24">
        <f t="shared" si="27"/>
        <v>1</v>
      </c>
      <c r="CE22" s="24">
        <f t="shared" si="28"/>
        <v>1</v>
      </c>
      <c r="CF22" s="24">
        <f>IF($G22="OB",IF($D22="Tabular",VLOOKUP($BW$3&amp;"-"&amp;"1",'Compr. Q. - Online Banking'!$C:$K,9,FALSE()),VLOOKUP($BW$3&amp;"-"&amp;"1",'Compr. Q. - Online Banking'!$C:$K,8,FALSE())),IF($D22="Tabular",VLOOKUP($BW$3&amp;"-"&amp;"1",'Compr. Q. - HCN'!$C:$K,9,FALSE()),VLOOKUP($BW$3&amp;"-"&amp;"1",'Compr. Q. - HCN'!$C:$K,8,FALSE())))</f>
        <v>1</v>
      </c>
      <c r="CG22" s="24">
        <f t="shared" si="29"/>
        <v>1</v>
      </c>
      <c r="CH22" s="24">
        <f t="shared" si="30"/>
        <v>1</v>
      </c>
      <c r="CI22" s="24">
        <f t="shared" si="31"/>
        <v>1</v>
      </c>
      <c r="CK22"/>
      <c r="CL22"/>
      <c r="CM22"/>
      <c r="CN22"/>
      <c r="CO22"/>
      <c r="CP22"/>
      <c r="CQ22"/>
      <c r="CR22"/>
    </row>
    <row r="23" spans="1:96" s="10" customFormat="1" ht="34" x14ac:dyDescent="0.2">
      <c r="A23" s="25" t="str">
        <f t="shared" si="0"/>
        <v>3117358-P2</v>
      </c>
      <c r="B23" s="25">
        <v>3117358</v>
      </c>
      <c r="C23" s="25" t="s">
        <v>688</v>
      </c>
      <c r="D23" s="25" t="s">
        <v>154</v>
      </c>
      <c r="E23" s="25" t="s">
        <v>381</v>
      </c>
      <c r="F23" s="25" t="s">
        <v>433</v>
      </c>
      <c r="G23" s="25" t="str">
        <f t="shared" si="1"/>
        <v>HCN</v>
      </c>
      <c r="H23" s="25"/>
      <c r="I23" s="25"/>
      <c r="J23" s="25" t="str">
        <f>VLOOKUP($A23,'dataset combined'!$A:$BJ,$I$2+3*J$2,FALSE)</f>
        <v>Insufficient malware detection; Insufficient security policy; Lack of security awareness</v>
      </c>
      <c r="K23" s="25"/>
      <c r="L23" s="25">
        <f>IF(ISNUMBER(SEARCH(IF($G23="OB",IF($D23="Tabular",VLOOKUP($J$3&amp;"-"&amp;L$2,'Compr. Q. - Online Banking'!$C:$I,7,FALSE()),VLOOKUP($J$3&amp;"-"&amp;L$2,'Compr. Q. - Online Banking'!$C:$I,5,FALSE())),IF($D23="Tabular",VLOOKUP($J$3&amp;"-"&amp;L$2,'Compr. Q. - HCN'!$C:$I,7,FALSE()),VLOOKUP($J$3&amp;"-"&amp;L$2,'Compr. Q. - HCN'!$C:$I,5,FALSE()))),$J23)),1,0)</f>
        <v>1</v>
      </c>
      <c r="M23" s="25">
        <f>IF(ISNUMBER(SEARCH(IF($G23="OB",IF($D23="Tabular",VLOOKUP($J$3&amp;"-"&amp;M$2,'Compr. Q. - Online Banking'!$C:$I,7,FALSE()),VLOOKUP($J$3&amp;"-"&amp;M$2,'Compr. Q. - Online Banking'!$C:$I,5,FALSE())),IF($D23="Tabular",VLOOKUP($J$3&amp;"-"&amp;M$2,'Compr. Q. - HCN'!$C:$I,7,FALSE()),VLOOKUP($J$3&amp;"-"&amp;M$2,'Compr. Q. - HCN'!$C:$I,5,FALSE()))),$J23)),1,0)</f>
        <v>1</v>
      </c>
      <c r="N23" s="25">
        <f>IF(ISNUMBER(SEARCH(IF($G23="OB",IF($D23="Tabular",VLOOKUP($J$3&amp;"-"&amp;N$2,'Compr. Q. - Online Banking'!$C:$I,7,FALSE()),VLOOKUP($J$3&amp;"-"&amp;N$2,'Compr. Q. - Online Banking'!$C:$I,5,FALSE())),IF($D23="Tabular",VLOOKUP($J$3&amp;"-"&amp;N$2,'Compr. Q. - HCN'!$C:$I,7,FALSE()),VLOOKUP($J$3&amp;"-"&amp;N$2,'Compr. Q. - HCN'!$C:$I,5,FALSE()))),$J23)),1,0)</f>
        <v>1</v>
      </c>
      <c r="O23" s="25">
        <f>IF(ISNUMBER(SEARCH(IF($G23="OB",IF($D23="Tabular",VLOOKUP($J$3&amp;"-"&amp;O$2,'Compr. Q. - Online Banking'!$C:$I,7,FALSE()),VLOOKUP($J$3&amp;"-"&amp;O$2,'Compr. Q. - Online Banking'!$C:$I,5,FALSE())),IF($D23="Tabular",VLOOKUP($J$3&amp;"-"&amp;O$2,'Compr. Q. - HCN'!$C:$I,7,FALSE()),VLOOKUP($J$3&amp;"-"&amp;O$2,'Compr. Q. - HCN'!$C:$I,5,FALSE()))),$J23)),1,0)</f>
        <v>0</v>
      </c>
      <c r="P23" s="25">
        <f>IF(ISNUMBER(SEARCH(IF($G23="OB",IF($D23="Tabular",VLOOKUP($J$3&amp;"-"&amp;P$2,'Compr. Q. - Online Banking'!$C:$I,7,FALSE()),VLOOKUP($J$3&amp;"-"&amp;P$2,'Compr. Q. - Online Banking'!$C:$I,5,FALSE())),IF($D23="Tabular",VLOOKUP($J$3&amp;"-"&amp;P$2,'Compr. Q. - HCN'!$C:$I,7,FALSE()),VLOOKUP($J$3&amp;"-"&amp;P$2,'Compr. Q. - HCN'!$C:$I,5,FALSE()))),$J23)),1,0)</f>
        <v>0</v>
      </c>
      <c r="Q23" s="25">
        <f t="shared" si="2"/>
        <v>3</v>
      </c>
      <c r="R23" s="25">
        <f t="shared" si="3"/>
        <v>3</v>
      </c>
      <c r="S23" s="25">
        <f>IF($G23="OB",IF($D23="Tabular",VLOOKUP($J$3&amp;"-"&amp;"1",'Compr. Q. - Online Banking'!$C:$K,9,FALSE()),VLOOKUP($J$3&amp;"-"&amp;"1",'Compr. Q. - Online Banking'!$C:$K,8,FALSE())),IF($D23="Tabular",VLOOKUP($J$3&amp;"-"&amp;"1",'Compr. Q. - HCN'!$C:$K,9,FALSE()),VLOOKUP($J$3&amp;"-"&amp;"1",'Compr. Q. - HCN'!$C:$K,8,FALSE())))</f>
        <v>3</v>
      </c>
      <c r="T23" s="25">
        <f t="shared" si="4"/>
        <v>1</v>
      </c>
      <c r="U23" s="25">
        <f t="shared" si="5"/>
        <v>1</v>
      </c>
      <c r="V23" s="25">
        <f t="shared" si="6"/>
        <v>1</v>
      </c>
      <c r="W23" s="25" t="str">
        <f>VLOOKUP($A23,'dataset combined'!$A:$BJ,$I$2+3*W$2,FALSE)</f>
        <v>Data confidentiality; Privacy</v>
      </c>
      <c r="X23" s="25"/>
      <c r="Y23" s="25">
        <f>IF(ISNUMBER(SEARCH(IF($G23="OB",IF($D23="Tabular",VLOOKUP($W$3&amp;"-"&amp;Y$2,'Compr. Q. - Online Banking'!$C:$I,7,FALSE()),VLOOKUP($W$3&amp;"-"&amp;Y$2,'Compr. Q. - Online Banking'!$C:$I,5,FALSE())),IF($D23="Tabular",VLOOKUP($W$3&amp;"-"&amp;Y$2,'Compr. Q. - HCN'!$C:$I,7,FALSE()),VLOOKUP($W$3&amp;"-"&amp;Y$2,'Compr. Q. - HCN'!$C:$I,5,FALSE()))),$W23)),1,0)</f>
        <v>1</v>
      </c>
      <c r="Z23" s="25">
        <f>IF(ISNUMBER(SEARCH(IF($G23="OB",IF($D23="Tabular",VLOOKUP($W$3&amp;"-"&amp;Z$2,'Compr. Q. - Online Banking'!$C:$I,7,FALSE()),VLOOKUP($W$3&amp;"-"&amp;Z$2,'Compr. Q. - Online Banking'!$C:$I,5,FALSE())),IF($D23="Tabular",VLOOKUP($W$3&amp;"-"&amp;Z$2,'Compr. Q. - HCN'!$C:$I,7,FALSE()),VLOOKUP($W$3&amp;"-"&amp;Z$2,'Compr. Q. - HCN'!$C:$I,5,FALSE()))),$W23)),1,0)</f>
        <v>1</v>
      </c>
      <c r="AA23" s="25">
        <f>IF(ISNUMBER(SEARCH(IF($G23="OB",IF($D23="Tabular",VLOOKUP($W$3&amp;"-"&amp;AA$2,'Compr. Q. - Online Banking'!$C:$I,7,FALSE()),VLOOKUP($W$3&amp;"-"&amp;AA$2,'Compr. Q. - Online Banking'!$C:$I,5,FALSE())),IF($D23="Tabular",VLOOKUP($W$3&amp;"-"&amp;AA$2,'Compr. Q. - HCN'!$C:$I,7,FALSE()),VLOOKUP($W$3&amp;"-"&amp;AA$2,'Compr. Q. - HCN'!$C:$I,5,FALSE()))),$W23)),1,0)</f>
        <v>0</v>
      </c>
      <c r="AB23" s="25">
        <f>IF(ISNUMBER(SEARCH(IF($G23="OB",IF($D23="Tabular",VLOOKUP($W$3&amp;"-"&amp;AB$2,'Compr. Q. - Online Banking'!$C:$I,7,FALSE()),VLOOKUP($W$3&amp;"-"&amp;AB$2,'Compr. Q. - Online Banking'!$C:$I,5,FALSE())),IF($D23="Tabular",VLOOKUP($W$3&amp;"-"&amp;AB$2,'Compr. Q. - HCN'!$C:$I,7,FALSE()),VLOOKUP($W$3&amp;"-"&amp;AB$2,'Compr. Q. - HCN'!$C:$I,5,FALSE()))),$W23)),1,0)</f>
        <v>0</v>
      </c>
      <c r="AC23" s="25">
        <f>IF(ISNUMBER(SEARCH(IF($G23="OB",IF($D23="Tabular",VLOOKUP($W$3&amp;"-"&amp;AC$2,'Compr. Q. - Online Banking'!$C:$I,7,FALSE()),VLOOKUP($W$3&amp;"-"&amp;AC$2,'Compr. Q. - Online Banking'!$C:$I,5,FALSE())),IF($D23="Tabular",VLOOKUP($W$3&amp;"-"&amp;AC$2,'Compr. Q. - HCN'!$C:$I,7,FALSE()),VLOOKUP($W$3&amp;"-"&amp;AC$2,'Compr. Q. - HCN'!$C:$I,5,FALSE()))),$W23)),1,0)</f>
        <v>0</v>
      </c>
      <c r="AD23" s="25">
        <f t="shared" si="7"/>
        <v>2</v>
      </c>
      <c r="AE23" s="25">
        <f t="shared" si="8"/>
        <v>2</v>
      </c>
      <c r="AF23" s="25">
        <f>IF($G23="OB",IF($D23="Tabular",VLOOKUP($W$3&amp;"-"&amp;"1",'Compr. Q. - Online Banking'!$C:$K,9,FALSE()),VLOOKUP($W$3&amp;"-"&amp;"1",'Compr. Q. - Online Banking'!$C:$K,8,FALSE())),IF($D23="Tabular",VLOOKUP($W$3&amp;"-"&amp;"1",'Compr. Q. - HCN'!$C:$K,9,FALSE()),VLOOKUP($W$3&amp;"-"&amp;"1",'Compr. Q. - HCN'!$C:$K,8,FALSE())))</f>
        <v>2</v>
      </c>
      <c r="AG23" s="25">
        <f t="shared" si="9"/>
        <v>1</v>
      </c>
      <c r="AH23" s="25">
        <f t="shared" si="10"/>
        <v>1</v>
      </c>
      <c r="AI23" s="25">
        <f t="shared" si="11"/>
        <v>1</v>
      </c>
      <c r="AJ23" s="25" t="str">
        <f>VLOOKUP($A23,'dataset combined'!$A:$BJ,$I$2+3*AJ$2,FALSE)</f>
        <v>Cyber criminal sends crafted phishing emails to HCN users; SQL injection attack</v>
      </c>
      <c r="AK23" s="25" t="s">
        <v>733</v>
      </c>
      <c r="AL23" s="25">
        <f>IF(ISNUMBER(SEARCH(IF($G23="OB",IF($D23="Tabular",VLOOKUP($AJ$3&amp;"-"&amp;AL$2,'Compr. Q. - Online Banking'!$C:$I,7,FALSE()),VLOOKUP($AJ$3&amp;"-"&amp;AL$2,'Compr. Q. - Online Banking'!$C:$I,5,FALSE())),IF($D23="Tabular",VLOOKUP($AJ$3&amp;"-"&amp;AL$2,'Compr. Q. - HCN'!$C:$I,7,FALSE()),VLOOKUP($AJ$3&amp;"-"&amp;AL$2,'Compr. Q. - HCN'!$C:$I,5,FALSE()))),$AJ23)),1,0)</f>
        <v>1</v>
      </c>
      <c r="AM23" s="25">
        <f>IF(ISNUMBER(SEARCH(IF($G23="OB",IF($D23="Tabular",VLOOKUP($AJ$3&amp;"-"&amp;AM$2,'Compr. Q. - Online Banking'!$C:$I,7,FALSE()),VLOOKUP($AJ$3&amp;"-"&amp;AM$2,'Compr. Q. - Online Banking'!$C:$I,5,FALSE())),IF($D23="Tabular",VLOOKUP($AJ$3&amp;"-"&amp;AM$2,'Compr. Q. - HCN'!$C:$I,7,FALSE()),VLOOKUP($AJ$3&amp;"-"&amp;AM$2,'Compr. Q. - HCN'!$C:$I,5,FALSE()))),$AJ23)),1,0)</f>
        <v>0</v>
      </c>
      <c r="AN23" s="25">
        <f>IF(ISNUMBER(SEARCH(IF($G23="OB",IF($D23="Tabular",VLOOKUP($AJ$3&amp;"-"&amp;AN$2,'Compr. Q. - Online Banking'!$C:$I,7,FALSE()),VLOOKUP($AJ$3&amp;"-"&amp;AN$2,'Compr. Q. - Online Banking'!$C:$I,5,FALSE())),IF($D23="Tabular",VLOOKUP($AJ$3&amp;"-"&amp;AN$2,'Compr. Q. - HCN'!$C:$I,7,FALSE()),VLOOKUP($AJ$3&amp;"-"&amp;AN$2,'Compr. Q. - HCN'!$C:$I,5,FALSE()))),$AJ23)),1,0)</f>
        <v>1</v>
      </c>
      <c r="AO23" s="25">
        <f>IF(ISNUMBER(SEARCH(IF($G23="OB",IF($D23="Tabular",VLOOKUP($AJ$3&amp;"-"&amp;AO$2,'Compr. Q. - Online Banking'!$C:$I,7,FALSE()),VLOOKUP($AJ$3&amp;"-"&amp;AO$2,'Compr. Q. - Online Banking'!$C:$I,5,FALSE())),IF($D23="Tabular",VLOOKUP($AJ$3&amp;"-"&amp;AO$2,'Compr. Q. - HCN'!$C:$I,7,FALSE()),VLOOKUP($AJ$3&amp;"-"&amp;AO$2,'Compr. Q. - HCN'!$C:$I,5,FALSE()))),$AJ23)),1,0)</f>
        <v>0</v>
      </c>
      <c r="AP23" s="25">
        <f>IF(ISNUMBER(SEARCH(IF($G23="OB",IF($D23="Tabular",VLOOKUP($AJ$3&amp;"-"&amp;AP$2,'Compr. Q. - Online Banking'!$C:$I,7,FALSE()),VLOOKUP($AJ$3&amp;"-"&amp;AP$2,'Compr. Q. - Online Banking'!$C:$I,5,FALSE())),IF($D23="Tabular",VLOOKUP($AJ$3&amp;"-"&amp;AP$2,'Compr. Q. - HCN'!$C:$I,7,FALSE()),VLOOKUP($AJ$3&amp;"-"&amp;AP$2,'Compr. Q. - HCN'!$C:$I,5,FALSE()))),$AJ23)),1,0)</f>
        <v>0</v>
      </c>
      <c r="AQ23" s="25">
        <f t="shared" si="12"/>
        <v>2</v>
      </c>
      <c r="AR23" s="25">
        <f t="shared" si="13"/>
        <v>2</v>
      </c>
      <c r="AS23" s="25">
        <f>IF($G23="OB",IF($D23="Tabular",VLOOKUP($AJ$3&amp;"-"&amp;"1",'Compr. Q. - Online Banking'!$C:$K,9,FALSE()),VLOOKUP($AJ$3&amp;"-"&amp;"1",'Compr. Q. - Online Banking'!$C:$K,8,FALSE())),IF($D23="Tabular",VLOOKUP($AJ$3&amp;"-"&amp;"1",'Compr. Q. - HCN'!$C:$K,9,FALSE()),VLOOKUP($AJ$3&amp;"-"&amp;"1",'Compr. Q. - HCN'!$C:$K,8,FALSE())))</f>
        <v>5</v>
      </c>
      <c r="AT23" s="25">
        <f t="shared" si="14"/>
        <v>1</v>
      </c>
      <c r="AU23" s="25">
        <f t="shared" si="15"/>
        <v>0.4</v>
      </c>
      <c r="AV23" s="25">
        <f t="shared" si="16"/>
        <v>0.57142857142857151</v>
      </c>
      <c r="AW23" s="25" t="str">
        <f>VLOOKUP($A23,'dataset combined'!$A:$BJ,$I$2+3*AW$2,FALSE)</f>
        <v>Cyber criminal; Data reviewer; HCN user</v>
      </c>
      <c r="AX23" s="25"/>
      <c r="AY23" s="25">
        <f>IF(ISNUMBER(SEARCH(IF($G23="OB",IF($D23="Tabular",VLOOKUP($AW$3&amp;"-"&amp;AY$2,'Compr. Q. - Online Banking'!$C:$I,7,FALSE()),VLOOKUP($AW$3&amp;"-"&amp;AY$2,'Compr. Q. - Online Banking'!$C:$I,5,FALSE())),IF($D23="Tabular",VLOOKUP($AW$3&amp;"-"&amp;AY$2,'Compr. Q. - HCN'!$C:$I,7,FALSE()),VLOOKUP($AW$3&amp;"-"&amp;AY$2,'Compr. Q. - HCN'!$C:$I,5,FALSE()))),$AW23)),1,0)</f>
        <v>1</v>
      </c>
      <c r="AZ23" s="25">
        <f>IF(ISNUMBER(SEARCH(IF($G23="OB",IF($D23="Tabular",VLOOKUP($AW$3&amp;"-"&amp;AZ$2,'Compr. Q. - Online Banking'!$C:$I,7,FALSE()),VLOOKUP($AW$3&amp;"-"&amp;AZ$2,'Compr. Q. - Online Banking'!$C:$I,5,FALSE())),IF($D23="Tabular",VLOOKUP($AW$3&amp;"-"&amp;AZ$2,'Compr. Q. - HCN'!$C:$I,7,FALSE()),VLOOKUP($AW$3&amp;"-"&amp;AZ$2,'Compr. Q. - HCN'!$C:$I,5,FALSE()))),$AW23)),1,0)</f>
        <v>1</v>
      </c>
      <c r="BA23" s="25">
        <f>IF(ISNUMBER(SEARCH(IF($G23="OB",IF($D23="Tabular",VLOOKUP($AW$3&amp;"-"&amp;BA$2,'Compr. Q. - Online Banking'!$C:$I,7,FALSE()),VLOOKUP($AW$3&amp;"-"&amp;BA$2,'Compr. Q. - Online Banking'!$C:$I,5,FALSE())),IF($D23="Tabular",VLOOKUP($AW$3&amp;"-"&amp;BA$2,'Compr. Q. - HCN'!$C:$I,7,FALSE()),VLOOKUP($AW$3&amp;"-"&amp;BA$2,'Compr. Q. - HCN'!$C:$I,5,FALSE()))),$AW23)),1,0)</f>
        <v>1</v>
      </c>
      <c r="BB23" s="25">
        <f>IF(ISNUMBER(SEARCH(IF($G23="OB",IF($D23="Tabular",VLOOKUP($AW$3&amp;"-"&amp;BB$2,'Compr. Q. - Online Banking'!$C:$I,7,FALSE()),VLOOKUP($AW$3&amp;"-"&amp;BB$2,'Compr. Q. - Online Banking'!$C:$I,5,FALSE())),IF($D23="Tabular",VLOOKUP($AW$3&amp;"-"&amp;BB$2,'Compr. Q. - HCN'!$C:$I,7,FALSE()),VLOOKUP($AW$3&amp;"-"&amp;BB$2,'Compr. Q. - HCN'!$C:$I,5,FALSE()))),$AW23)),1,0)</f>
        <v>0</v>
      </c>
      <c r="BC23" s="25">
        <f>IF(ISNUMBER(SEARCH(IF($G23="OB",IF($D23="Tabular",VLOOKUP($AW$3&amp;"-"&amp;BC$2,'Compr. Q. - Online Banking'!$C:$I,7,FALSE()),VLOOKUP($AW$3&amp;"-"&amp;BC$2,'Compr. Q. - Online Banking'!$C:$I,5,FALSE())),IF($D23="Tabular",VLOOKUP($AW$3&amp;"-"&amp;BC$2,'Compr. Q. - HCN'!$C:$I,7,FALSE()),VLOOKUP($AW$3&amp;"-"&amp;BC$2,'Compr. Q. - HCN'!$C:$I,5,FALSE()))),$AW23)),1,0)</f>
        <v>0</v>
      </c>
      <c r="BD23" s="25">
        <f t="shared" si="17"/>
        <v>3</v>
      </c>
      <c r="BE23" s="25">
        <f t="shared" si="18"/>
        <v>3</v>
      </c>
      <c r="BF23" s="25">
        <f>IF($G23="OB",IF($D23="Tabular",VLOOKUP($AW$3&amp;"-"&amp;"1",'Compr. Q. - Online Banking'!$C:$K,9,FALSE()),VLOOKUP($AW$3&amp;"-"&amp;"1",'Compr. Q. - Online Banking'!$C:$K,8,FALSE())),IF($D23="Tabular",VLOOKUP($AW$3&amp;"-"&amp;"1",'Compr. Q. - HCN'!$C:$K,9,FALSE()),VLOOKUP($AW$3&amp;"-"&amp;"1",'Compr. Q. - HCN'!$C:$K,8,FALSE())))</f>
        <v>3</v>
      </c>
      <c r="BG23" s="25">
        <f t="shared" si="19"/>
        <v>1</v>
      </c>
      <c r="BH23" s="25">
        <f t="shared" si="20"/>
        <v>1</v>
      </c>
      <c r="BI23" s="25">
        <f t="shared" si="21"/>
        <v>1</v>
      </c>
      <c r="BJ23" s="25" t="str">
        <f>VLOOKUP($A23,'dataset combined'!$A:$BJ,$I$2+3*BJ$2,FALSE)</f>
        <v>Minor</v>
      </c>
      <c r="BK23" s="25" t="s">
        <v>748</v>
      </c>
      <c r="BL23" s="25">
        <f>IF(ISNUMBER(SEARCH(IF($G23="OB",IF($D23="Tabular",VLOOKUP($BJ$3&amp;"-"&amp;BL$2,'Compr. Q. - Online Banking'!$C:$I,7,FALSE()),VLOOKUP($BJ$3&amp;"-"&amp;BL$2,'Compr. Q. - Online Banking'!$C:$I,5,FALSE())),IF($D23="Tabular",VLOOKUP($BJ$3&amp;"-"&amp;BL$2,'Compr. Q. - HCN'!$C:$I,7,FALSE()),VLOOKUP($BJ$3&amp;"-"&amp;BL$2,'Compr. Q. - HCN'!$C:$I,5,FALSE()))),$BJ23)),1,0)</f>
        <v>0</v>
      </c>
      <c r="BM23" s="25">
        <f>IF(ISNUMBER(SEARCH(IF($G23="OB",IF($D23="Tabular",VLOOKUP($BJ$3&amp;"-"&amp;BM$2,'Compr. Q. - Online Banking'!$C:$I,7,FALSE()),VLOOKUP($BJ$3&amp;"-"&amp;BM$2,'Compr. Q. - Online Banking'!$C:$I,5,FALSE())),IF($D23="Tabular",VLOOKUP($BJ$3&amp;"-"&amp;BM$2,'Compr. Q. - HCN'!$C:$I,7,FALSE()),VLOOKUP($BJ$3&amp;"-"&amp;BM$2,'Compr. Q. - HCN'!$C:$I,5,FALSE()))),$BJ23)),1,0)</f>
        <v>0</v>
      </c>
      <c r="BN23" s="25">
        <f>IF(ISNUMBER(SEARCH(IF($G23="OB",IF($D23="Tabular",VLOOKUP($BJ$3&amp;"-"&amp;BN$2,'Compr. Q. - Online Banking'!$C:$I,7,FALSE()),VLOOKUP($BJ$3&amp;"-"&amp;BN$2,'Compr. Q. - Online Banking'!$C:$I,5,FALSE())),IF($D23="Tabular",VLOOKUP($BJ$3&amp;"-"&amp;BN$2,'Compr. Q. - HCN'!$C:$I,7,FALSE()),VLOOKUP($BJ$3&amp;"-"&amp;BN$2,'Compr. Q. - HCN'!$C:$I,5,FALSE()))),$BJ23)),1,0)</f>
        <v>0</v>
      </c>
      <c r="BO23" s="25">
        <f>IF(ISNUMBER(SEARCH(IF($G23="OB",IF($D23="Tabular",VLOOKUP($BJ$3&amp;"-"&amp;BO$2,'Compr. Q. - Online Banking'!$C:$I,7,FALSE()),VLOOKUP($BJ$3&amp;"-"&amp;BO$2,'Compr. Q. - Online Banking'!$C:$I,5,FALSE())),IF($D23="Tabular",VLOOKUP($BJ$3&amp;"-"&amp;BO$2,'Compr. Q. - HCN'!$C:$I,7,FALSE()),VLOOKUP($BJ$3&amp;"-"&amp;BO$2,'Compr. Q. - HCN'!$C:$I,5,FALSE()))),$BJ23)),1,0)</f>
        <v>0</v>
      </c>
      <c r="BP23" s="25">
        <f>IF(ISNUMBER(SEARCH(IF($G23="OB",IF($D23="Tabular",VLOOKUP($BJ$3&amp;"-"&amp;BP$2,'Compr. Q. - Online Banking'!$C:$I,7,FALSE()),VLOOKUP($BJ$3&amp;"-"&amp;BP$2,'Compr. Q. - Online Banking'!$C:$I,5,FALSE())),IF($D23="Tabular",VLOOKUP($BJ$3&amp;"-"&amp;BP$2,'Compr. Q. - HCN'!$C:$I,7,FALSE()),VLOOKUP($BJ$3&amp;"-"&amp;BP$2,'Compr. Q. - HCN'!$C:$I,5,FALSE()))),$BJ23)),1,0)</f>
        <v>0</v>
      </c>
      <c r="BQ23" s="25">
        <f t="shared" si="22"/>
        <v>0</v>
      </c>
      <c r="BR23" s="25">
        <f t="shared" si="23"/>
        <v>1</v>
      </c>
      <c r="BS23" s="25">
        <f>IF($G23="OB",IF($D23="Tabular",VLOOKUP($BJ$3&amp;"-"&amp;"1",'Compr. Q. - Online Banking'!$C:$K,9,FALSE()),VLOOKUP($BJ$3&amp;"-"&amp;"1",'Compr. Q. - Online Banking'!$C:$K,8,FALSE())),IF($D23="Tabular",VLOOKUP($BJ$3&amp;"-"&amp;"1",'Compr. Q. - HCN'!$C:$K,9,FALSE()),VLOOKUP($BJ$3&amp;"-"&amp;"1",'Compr. Q. - HCN'!$C:$K,8,FALSE())))</f>
        <v>1</v>
      </c>
      <c r="BT23" s="25">
        <f t="shared" si="24"/>
        <v>0</v>
      </c>
      <c r="BU23" s="25">
        <f t="shared" si="25"/>
        <v>0</v>
      </c>
      <c r="BV23" s="25">
        <f t="shared" si="26"/>
        <v>0</v>
      </c>
      <c r="BW23" s="25" t="str">
        <f>VLOOKUP($A23,'dataset combined'!$A:$BJ,$I$2+3*BW$2,FALSE)</f>
        <v>Severe</v>
      </c>
      <c r="BX23" s="25"/>
      <c r="BY23" s="25">
        <f>IF(ISNUMBER(SEARCH(IF($G23="OB",IF($D23="Tabular",VLOOKUP($BW$3&amp;"-"&amp;BY$2,'Compr. Q. - Online Banking'!$C:$I,7,FALSE()),VLOOKUP($BW$3&amp;"-"&amp;BY$2,'Compr. Q. - Online Banking'!$C:$I,5,FALSE())),IF($D23="Tabular",VLOOKUP($BW$3&amp;"-"&amp;BY$2,'Compr. Q. - HCN'!$C:$I,7,FALSE()),VLOOKUP($BW$3&amp;"-"&amp;BY$2,'Compr. Q. - HCN'!$C:$I,5,FALSE()))),$BW23)),1,0)</f>
        <v>1</v>
      </c>
      <c r="BZ23" s="25">
        <f>IF(ISNUMBER(SEARCH(IF($G23="OB",IF($D23="Tabular",VLOOKUP($BW$3&amp;"-"&amp;BZ$2,'Compr. Q. - Online Banking'!$C:$I,7,FALSE()),VLOOKUP($BW$3&amp;"-"&amp;BZ$2,'Compr. Q. - Online Banking'!$C:$I,5,FALSE())),IF($D23="Tabular",VLOOKUP($BW$3&amp;"-"&amp;BZ$2,'Compr. Q. - HCN'!$C:$I,7,FALSE()),VLOOKUP($BW$3&amp;"-"&amp;BZ$2,'Compr. Q. - HCN'!$C:$I,5,FALSE()))),$BW23)),1,0)</f>
        <v>0</v>
      </c>
      <c r="CA23" s="25">
        <f>IF(ISNUMBER(SEARCH(IF($G23="OB",IF($D23="Tabular",VLOOKUP($BW$3&amp;"-"&amp;CA$2,'Compr. Q. - Online Banking'!$C:$I,7,FALSE()),VLOOKUP($BW$3&amp;"-"&amp;CA$2,'Compr. Q. - Online Banking'!$C:$I,5,FALSE())),IF($D23="Tabular",VLOOKUP($BW$3&amp;"-"&amp;CA$2,'Compr. Q. - HCN'!$C:$I,7,FALSE()),VLOOKUP($BW$3&amp;"-"&amp;CA$2,'Compr. Q. - HCN'!$C:$I,5,FALSE()))),$BW23)),1,0)</f>
        <v>0</v>
      </c>
      <c r="CB23" s="25">
        <f>IF(ISNUMBER(SEARCH(IF($G23="OB",IF($D23="Tabular",VLOOKUP($BW$3&amp;"-"&amp;CB$2,'Compr. Q. - Online Banking'!$C:$I,7,FALSE()),VLOOKUP($BW$3&amp;"-"&amp;CB$2,'Compr. Q. - Online Banking'!$C:$I,5,FALSE())),IF($D23="Tabular",VLOOKUP($BW$3&amp;"-"&amp;CB$2,'Compr. Q. - HCN'!$C:$I,7,FALSE()),VLOOKUP($BW$3&amp;"-"&amp;CB$2,'Compr. Q. - HCN'!$C:$I,5,FALSE()))),$BW23)),1,0)</f>
        <v>0</v>
      </c>
      <c r="CC23" s="25">
        <f>IF(ISNUMBER(SEARCH(IF($G23="OB",IF($D23="Tabular",VLOOKUP($BW$3&amp;"-"&amp;CC$2,'Compr. Q. - Online Banking'!$C:$I,7,FALSE()),VLOOKUP($BW$3&amp;"-"&amp;CC$2,'Compr. Q. - Online Banking'!$C:$I,5,FALSE())),IF($D23="Tabular",VLOOKUP($BW$3&amp;"-"&amp;CC$2,'Compr. Q. - HCN'!$C:$I,7,FALSE()),VLOOKUP($BW$3&amp;"-"&amp;CC$2,'Compr. Q. - HCN'!$C:$I,5,FALSE()))),$BW23)),1,0)</f>
        <v>0</v>
      </c>
      <c r="CD23" s="25">
        <f t="shared" si="27"/>
        <v>1</v>
      </c>
      <c r="CE23" s="25">
        <f t="shared" si="28"/>
        <v>1</v>
      </c>
      <c r="CF23" s="25">
        <f>IF($G23="OB",IF($D23="Tabular",VLOOKUP($BW$3&amp;"-"&amp;"1",'Compr. Q. - Online Banking'!$C:$K,9,FALSE()),VLOOKUP($BW$3&amp;"-"&amp;"1",'Compr. Q. - Online Banking'!$C:$K,8,FALSE())),IF($D23="Tabular",VLOOKUP($BW$3&amp;"-"&amp;"1",'Compr. Q. - HCN'!$C:$K,9,FALSE()),VLOOKUP($BW$3&amp;"-"&amp;"1",'Compr. Q. - HCN'!$C:$K,8,FALSE())))</f>
        <v>1</v>
      </c>
      <c r="CG23" s="25">
        <f t="shared" si="29"/>
        <v>1</v>
      </c>
      <c r="CH23" s="25">
        <f t="shared" si="30"/>
        <v>1</v>
      </c>
      <c r="CI23" s="25">
        <f t="shared" si="31"/>
        <v>1</v>
      </c>
      <c r="CK23"/>
      <c r="CL23"/>
      <c r="CM23"/>
      <c r="CN23"/>
      <c r="CO23"/>
      <c r="CP23"/>
      <c r="CQ23"/>
      <c r="CR23"/>
    </row>
    <row r="24" spans="1:96" s="10" customFormat="1" ht="68" x14ac:dyDescent="0.2">
      <c r="A24" s="25" t="str">
        <f t="shared" si="0"/>
        <v>3117359-P1</v>
      </c>
      <c r="B24" s="25">
        <v>3117359</v>
      </c>
      <c r="C24" s="25" t="s">
        <v>688</v>
      </c>
      <c r="D24" s="25" t="s">
        <v>568</v>
      </c>
      <c r="E24" s="25" t="s">
        <v>440</v>
      </c>
      <c r="F24" s="25" t="s">
        <v>402</v>
      </c>
      <c r="G24" s="25" t="str">
        <f t="shared" si="1"/>
        <v>HCN</v>
      </c>
      <c r="H24" s="25"/>
      <c r="I24" s="25"/>
      <c r="J24" s="25" t="str">
        <f>VLOOKUP($A24,'dataset combined'!$A:$BJ,$I$2+3*J$2,FALSE)</f>
        <v>Insufficient malware detection; Insufficient security policy; Lack of security awareness</v>
      </c>
      <c r="K24" s="25"/>
      <c r="L24" s="25">
        <f>IF(ISNUMBER(SEARCH(IF($G24="OB",IF($D24="Tabular",VLOOKUP($J$3&amp;"-"&amp;L$2,'Compr. Q. - Online Banking'!$C:$I,7,FALSE()),VLOOKUP($J$3&amp;"-"&amp;L$2,'Compr. Q. - Online Banking'!$C:$I,5,FALSE())),IF($D24="Tabular",VLOOKUP($J$3&amp;"-"&amp;L$2,'Compr. Q. - HCN'!$C:$I,7,FALSE()),VLOOKUP($J$3&amp;"-"&amp;L$2,'Compr. Q. - HCN'!$C:$I,5,FALSE()))),$J24)),1,0)</f>
        <v>1</v>
      </c>
      <c r="M24" s="25">
        <f>IF(ISNUMBER(SEARCH(IF($G24="OB",IF($D24="Tabular",VLOOKUP($J$3&amp;"-"&amp;M$2,'Compr. Q. - Online Banking'!$C:$I,7,FALSE()),VLOOKUP($J$3&amp;"-"&amp;M$2,'Compr. Q. - Online Banking'!$C:$I,5,FALSE())),IF($D24="Tabular",VLOOKUP($J$3&amp;"-"&amp;M$2,'Compr. Q. - HCN'!$C:$I,7,FALSE()),VLOOKUP($J$3&amp;"-"&amp;M$2,'Compr. Q. - HCN'!$C:$I,5,FALSE()))),$J24)),1,0)</f>
        <v>1</v>
      </c>
      <c r="N24" s="25">
        <f>IF(ISNUMBER(SEARCH(IF($G24="OB",IF($D24="Tabular",VLOOKUP($J$3&amp;"-"&amp;N$2,'Compr. Q. - Online Banking'!$C:$I,7,FALSE()),VLOOKUP($J$3&amp;"-"&amp;N$2,'Compr. Q. - Online Banking'!$C:$I,5,FALSE())),IF($D24="Tabular",VLOOKUP($J$3&amp;"-"&amp;N$2,'Compr. Q. - HCN'!$C:$I,7,FALSE()),VLOOKUP($J$3&amp;"-"&amp;N$2,'Compr. Q. - HCN'!$C:$I,5,FALSE()))),$J24)),1,0)</f>
        <v>1</v>
      </c>
      <c r="O24" s="25">
        <f>IF(ISNUMBER(SEARCH(IF($G24="OB",IF($D24="Tabular",VLOOKUP($J$3&amp;"-"&amp;O$2,'Compr. Q. - Online Banking'!$C:$I,7,FALSE()),VLOOKUP($J$3&amp;"-"&amp;O$2,'Compr. Q. - Online Banking'!$C:$I,5,FALSE())),IF($D24="Tabular",VLOOKUP($J$3&amp;"-"&amp;O$2,'Compr. Q. - HCN'!$C:$I,7,FALSE()),VLOOKUP($J$3&amp;"-"&amp;O$2,'Compr. Q. - HCN'!$C:$I,5,FALSE()))),$J24)),1,0)</f>
        <v>0</v>
      </c>
      <c r="P24" s="25">
        <f>IF(ISNUMBER(SEARCH(IF($G24="OB",IF($D24="Tabular",VLOOKUP($J$3&amp;"-"&amp;P$2,'Compr. Q. - Online Banking'!$C:$I,7,FALSE()),VLOOKUP($J$3&amp;"-"&amp;P$2,'Compr. Q. - Online Banking'!$C:$I,5,FALSE())),IF($D24="Tabular",VLOOKUP($J$3&amp;"-"&amp;P$2,'Compr. Q. - HCN'!$C:$I,7,FALSE()),VLOOKUP($J$3&amp;"-"&amp;P$2,'Compr. Q. - HCN'!$C:$I,5,FALSE()))),$J24)),1,0)</f>
        <v>0</v>
      </c>
      <c r="Q24" s="25">
        <f t="shared" si="2"/>
        <v>3</v>
      </c>
      <c r="R24" s="25">
        <f t="shared" si="3"/>
        <v>3</v>
      </c>
      <c r="S24" s="25">
        <f>IF($G24="OB",IF($D24="Tabular",VLOOKUP($J$3&amp;"-"&amp;"1",'Compr. Q. - Online Banking'!$C:$K,9,FALSE()),VLOOKUP($J$3&amp;"-"&amp;"1",'Compr. Q. - Online Banking'!$C:$K,8,FALSE())),IF($D24="Tabular",VLOOKUP($J$3&amp;"-"&amp;"1",'Compr. Q. - HCN'!$C:$K,9,FALSE()),VLOOKUP($J$3&amp;"-"&amp;"1",'Compr. Q. - HCN'!$C:$K,8,FALSE())))</f>
        <v>3</v>
      </c>
      <c r="T24" s="25">
        <f t="shared" si="4"/>
        <v>1</v>
      </c>
      <c r="U24" s="25">
        <f t="shared" si="5"/>
        <v>1</v>
      </c>
      <c r="V24" s="25">
        <f t="shared" si="6"/>
        <v>1</v>
      </c>
      <c r="W24" s="25" t="str">
        <f>VLOOKUP($A24,'dataset combined'!$A:$BJ,$I$2+3*W$2,FALSE)</f>
        <v>Data confidentiality; Privacy</v>
      </c>
      <c r="X24" s="25"/>
      <c r="Y24" s="25">
        <f>IF(ISNUMBER(SEARCH(IF($G24="OB",IF($D24="Tabular",VLOOKUP($W$3&amp;"-"&amp;Y$2,'Compr. Q. - Online Banking'!$C:$I,7,FALSE()),VLOOKUP($W$3&amp;"-"&amp;Y$2,'Compr. Q. - Online Banking'!$C:$I,5,FALSE())),IF($D24="Tabular",VLOOKUP($W$3&amp;"-"&amp;Y$2,'Compr. Q. - HCN'!$C:$I,7,FALSE()),VLOOKUP($W$3&amp;"-"&amp;Y$2,'Compr. Q. - HCN'!$C:$I,5,FALSE()))),$W24)),1,0)</f>
        <v>1</v>
      </c>
      <c r="Z24" s="25">
        <f>IF(ISNUMBER(SEARCH(IF($G24="OB",IF($D24="Tabular",VLOOKUP($W$3&amp;"-"&amp;Z$2,'Compr. Q. - Online Banking'!$C:$I,7,FALSE()),VLOOKUP($W$3&amp;"-"&amp;Z$2,'Compr. Q. - Online Banking'!$C:$I,5,FALSE())),IF($D24="Tabular",VLOOKUP($W$3&amp;"-"&amp;Z$2,'Compr. Q. - HCN'!$C:$I,7,FALSE()),VLOOKUP($W$3&amp;"-"&amp;Z$2,'Compr. Q. - HCN'!$C:$I,5,FALSE()))),$W24)),1,0)</f>
        <v>1</v>
      </c>
      <c r="AA24" s="25">
        <f>IF(ISNUMBER(SEARCH(IF($G24="OB",IF($D24="Tabular",VLOOKUP($W$3&amp;"-"&amp;AA$2,'Compr. Q. - Online Banking'!$C:$I,7,FALSE()),VLOOKUP($W$3&amp;"-"&amp;AA$2,'Compr. Q. - Online Banking'!$C:$I,5,FALSE())),IF($D24="Tabular",VLOOKUP($W$3&amp;"-"&amp;AA$2,'Compr. Q. - HCN'!$C:$I,7,FALSE()),VLOOKUP($W$3&amp;"-"&amp;AA$2,'Compr. Q. - HCN'!$C:$I,5,FALSE()))),$W24)),1,0)</f>
        <v>0</v>
      </c>
      <c r="AB24" s="25">
        <f>IF(ISNUMBER(SEARCH(IF($G24="OB",IF($D24="Tabular",VLOOKUP($W$3&amp;"-"&amp;AB$2,'Compr. Q. - Online Banking'!$C:$I,7,FALSE()),VLOOKUP($W$3&amp;"-"&amp;AB$2,'Compr. Q. - Online Banking'!$C:$I,5,FALSE())),IF($D24="Tabular",VLOOKUP($W$3&amp;"-"&amp;AB$2,'Compr. Q. - HCN'!$C:$I,7,FALSE()),VLOOKUP($W$3&amp;"-"&amp;AB$2,'Compr. Q. - HCN'!$C:$I,5,FALSE()))),$W24)),1,0)</f>
        <v>0</v>
      </c>
      <c r="AC24" s="25">
        <f>IF(ISNUMBER(SEARCH(IF($G24="OB",IF($D24="Tabular",VLOOKUP($W$3&amp;"-"&amp;AC$2,'Compr. Q. - Online Banking'!$C:$I,7,FALSE()),VLOOKUP($W$3&amp;"-"&amp;AC$2,'Compr. Q. - Online Banking'!$C:$I,5,FALSE())),IF($D24="Tabular",VLOOKUP($W$3&amp;"-"&amp;AC$2,'Compr. Q. - HCN'!$C:$I,7,FALSE()),VLOOKUP($W$3&amp;"-"&amp;AC$2,'Compr. Q. - HCN'!$C:$I,5,FALSE()))),$W24)),1,0)</f>
        <v>0</v>
      </c>
      <c r="AD24" s="25">
        <f t="shared" si="7"/>
        <v>2</v>
      </c>
      <c r="AE24" s="25">
        <f t="shared" si="8"/>
        <v>2</v>
      </c>
      <c r="AF24" s="25">
        <f>IF($G24="OB",IF($D24="Tabular",VLOOKUP($W$3&amp;"-"&amp;"1",'Compr. Q. - Online Banking'!$C:$K,9,FALSE()),VLOOKUP($W$3&amp;"-"&amp;"1",'Compr. Q. - Online Banking'!$C:$K,8,FALSE())),IF($D24="Tabular",VLOOKUP($W$3&amp;"-"&amp;"1",'Compr. Q. - HCN'!$C:$K,9,FALSE()),VLOOKUP($W$3&amp;"-"&amp;"1",'Compr. Q. - HCN'!$C:$K,8,FALSE())))</f>
        <v>2</v>
      </c>
      <c r="AG24" s="25">
        <f t="shared" si="9"/>
        <v>1</v>
      </c>
      <c r="AH24" s="25">
        <f t="shared" si="10"/>
        <v>1</v>
      </c>
      <c r="AI24" s="25">
        <f t="shared" si="11"/>
        <v>1</v>
      </c>
      <c r="AJ24" s="25" t="str">
        <f>VLOOKUP($A24,'dataset combined'!$A:$BJ,$I$2+3*AJ$2,FALSE)</f>
        <v>Cyber criminal sends crafted phishing emails to HCN users and this leads to sniffing of user credentials.; Cyber criminal sends crafted phishing emails to HCN users and this leads to that HCN network infected by malware.</v>
      </c>
      <c r="AK24" s="25"/>
      <c r="AL24" s="25">
        <f>IF(ISNUMBER(SEARCH(IF($G24="OB",IF($D24="Tabular",VLOOKUP($AJ$3&amp;"-"&amp;AL$2,'Compr. Q. - Online Banking'!$C:$I,7,FALSE()),VLOOKUP($AJ$3&amp;"-"&amp;AL$2,'Compr. Q. - Online Banking'!$C:$I,5,FALSE())),IF($D24="Tabular",VLOOKUP($AJ$3&amp;"-"&amp;AL$2,'Compr. Q. - HCN'!$C:$I,7,FALSE()),VLOOKUP($AJ$3&amp;"-"&amp;AL$2,'Compr. Q. - HCN'!$C:$I,5,FALSE()))),$AJ24)),1,0)</f>
        <v>0</v>
      </c>
      <c r="AM24" s="25">
        <f>IF(ISNUMBER(SEARCH(IF($G24="OB",IF($D24="Tabular",VLOOKUP($AJ$3&amp;"-"&amp;AM$2,'Compr. Q. - Online Banking'!$C:$I,7,FALSE()),VLOOKUP($AJ$3&amp;"-"&amp;AM$2,'Compr. Q. - Online Banking'!$C:$I,5,FALSE())),IF($D24="Tabular",VLOOKUP($AJ$3&amp;"-"&amp;AM$2,'Compr. Q. - HCN'!$C:$I,7,FALSE()),VLOOKUP($AJ$3&amp;"-"&amp;AM$2,'Compr. Q. - HCN'!$C:$I,5,FALSE()))),$AJ24)),1,0)</f>
        <v>1</v>
      </c>
      <c r="AN24" s="25">
        <f>IF(ISNUMBER(SEARCH(IF($G24="OB",IF($D24="Tabular",VLOOKUP($AJ$3&amp;"-"&amp;AN$2,'Compr. Q. - Online Banking'!$C:$I,7,FALSE()),VLOOKUP($AJ$3&amp;"-"&amp;AN$2,'Compr. Q. - Online Banking'!$C:$I,5,FALSE())),IF($D24="Tabular",VLOOKUP($AJ$3&amp;"-"&amp;AN$2,'Compr. Q. - HCN'!$C:$I,7,FALSE()),VLOOKUP($AJ$3&amp;"-"&amp;AN$2,'Compr. Q. - HCN'!$C:$I,5,FALSE()))),$AJ24)),1,0)</f>
        <v>1</v>
      </c>
      <c r="AO24" s="25">
        <f>IF(ISNUMBER(SEARCH(IF($G24="OB",IF($D24="Tabular",VLOOKUP($AJ$3&amp;"-"&amp;AO$2,'Compr. Q. - Online Banking'!$C:$I,7,FALSE()),VLOOKUP($AJ$3&amp;"-"&amp;AO$2,'Compr. Q. - Online Banking'!$C:$I,5,FALSE())),IF($D24="Tabular",VLOOKUP($AJ$3&amp;"-"&amp;AO$2,'Compr. Q. - HCN'!$C:$I,7,FALSE()),VLOOKUP($AJ$3&amp;"-"&amp;AO$2,'Compr. Q. - HCN'!$C:$I,5,FALSE()))),$AJ24)),1,0)</f>
        <v>0</v>
      </c>
      <c r="AP24" s="25">
        <f>IF(ISNUMBER(SEARCH(IF($G24="OB",IF($D24="Tabular",VLOOKUP($AJ$3&amp;"-"&amp;AP$2,'Compr. Q. - Online Banking'!$C:$I,7,FALSE()),VLOOKUP($AJ$3&amp;"-"&amp;AP$2,'Compr. Q. - Online Banking'!$C:$I,5,FALSE())),IF($D24="Tabular",VLOOKUP($AJ$3&amp;"-"&amp;AP$2,'Compr. Q. - HCN'!$C:$I,7,FALSE()),VLOOKUP($AJ$3&amp;"-"&amp;AP$2,'Compr. Q. - HCN'!$C:$I,5,FALSE()))),$AJ24)),1,0)</f>
        <v>0</v>
      </c>
      <c r="AQ24" s="25">
        <f t="shared" si="12"/>
        <v>2</v>
      </c>
      <c r="AR24" s="25">
        <f t="shared" si="13"/>
        <v>2</v>
      </c>
      <c r="AS24" s="25">
        <f>IF($G24="OB",IF($D24="Tabular",VLOOKUP($AJ$3&amp;"-"&amp;"1",'Compr. Q. - Online Banking'!$C:$K,9,FALSE()),VLOOKUP($AJ$3&amp;"-"&amp;"1",'Compr. Q. - Online Banking'!$C:$K,8,FALSE())),IF($D24="Tabular",VLOOKUP($AJ$3&amp;"-"&amp;"1",'Compr. Q. - HCN'!$C:$K,9,FALSE()),VLOOKUP($AJ$3&amp;"-"&amp;"1",'Compr. Q. - HCN'!$C:$K,8,FALSE())))</f>
        <v>2</v>
      </c>
      <c r="AT24" s="25">
        <f t="shared" si="14"/>
        <v>1</v>
      </c>
      <c r="AU24" s="25">
        <f t="shared" si="15"/>
        <v>1</v>
      </c>
      <c r="AV24" s="25">
        <f t="shared" si="16"/>
        <v>1</v>
      </c>
      <c r="AW24" s="25" t="str">
        <f>VLOOKUP($A24,'dataset combined'!$A:$BJ,$I$2+3*AW$2,FALSE)</f>
        <v>Admin; Cyber criminal; Data reviewer; Hacker; HCN user</v>
      </c>
      <c r="AX24" s="25"/>
      <c r="AY24" s="25">
        <f>IF(ISNUMBER(SEARCH(IF($G24="OB",IF($D24="Tabular",VLOOKUP($AW$3&amp;"-"&amp;AY$2,'Compr. Q. - Online Banking'!$C:$I,7,FALSE()),VLOOKUP($AW$3&amp;"-"&amp;AY$2,'Compr. Q. - Online Banking'!$C:$I,5,FALSE())),IF($D24="Tabular",VLOOKUP($AW$3&amp;"-"&amp;AY$2,'Compr. Q. - HCN'!$C:$I,7,FALSE()),VLOOKUP($AW$3&amp;"-"&amp;AY$2,'Compr. Q. - HCN'!$C:$I,5,FALSE()))),$AW24)),1,0)</f>
        <v>1</v>
      </c>
      <c r="AZ24" s="25">
        <f>IF(ISNUMBER(SEARCH(IF($G24="OB",IF($D24="Tabular",VLOOKUP($AW$3&amp;"-"&amp;AZ$2,'Compr. Q. - Online Banking'!$C:$I,7,FALSE()),VLOOKUP($AW$3&amp;"-"&amp;AZ$2,'Compr. Q. - Online Banking'!$C:$I,5,FALSE())),IF($D24="Tabular",VLOOKUP($AW$3&amp;"-"&amp;AZ$2,'Compr. Q. - HCN'!$C:$I,7,FALSE()),VLOOKUP($AW$3&amp;"-"&amp;AZ$2,'Compr. Q. - HCN'!$C:$I,5,FALSE()))),$AW24)),1,0)</f>
        <v>1</v>
      </c>
      <c r="BA24" s="25">
        <f>IF(ISNUMBER(SEARCH(IF($G24="OB",IF($D24="Tabular",VLOOKUP($AW$3&amp;"-"&amp;BA$2,'Compr. Q. - Online Banking'!$C:$I,7,FALSE()),VLOOKUP($AW$3&amp;"-"&amp;BA$2,'Compr. Q. - Online Banking'!$C:$I,5,FALSE())),IF($D24="Tabular",VLOOKUP($AW$3&amp;"-"&amp;BA$2,'Compr. Q. - HCN'!$C:$I,7,FALSE()),VLOOKUP($AW$3&amp;"-"&amp;BA$2,'Compr. Q. - HCN'!$C:$I,5,FALSE()))),$AW24)),1,0)</f>
        <v>1</v>
      </c>
      <c r="BB24" s="25">
        <f>IF(ISNUMBER(SEARCH(IF($G24="OB",IF($D24="Tabular",VLOOKUP($AW$3&amp;"-"&amp;BB$2,'Compr. Q. - Online Banking'!$C:$I,7,FALSE()),VLOOKUP($AW$3&amp;"-"&amp;BB$2,'Compr. Q. - Online Banking'!$C:$I,5,FALSE())),IF($D24="Tabular",VLOOKUP($AW$3&amp;"-"&amp;BB$2,'Compr. Q. - HCN'!$C:$I,7,FALSE()),VLOOKUP($AW$3&amp;"-"&amp;BB$2,'Compr. Q. - HCN'!$C:$I,5,FALSE()))),$AW24)),1,0)</f>
        <v>1</v>
      </c>
      <c r="BC24" s="25">
        <f>IF(ISNUMBER(SEARCH(IF($G24="OB",IF($D24="Tabular",VLOOKUP($AW$3&amp;"-"&amp;BC$2,'Compr. Q. - Online Banking'!$C:$I,7,FALSE()),VLOOKUP($AW$3&amp;"-"&amp;BC$2,'Compr. Q. - Online Banking'!$C:$I,5,FALSE())),IF($D24="Tabular",VLOOKUP($AW$3&amp;"-"&amp;BC$2,'Compr. Q. - HCN'!$C:$I,7,FALSE()),VLOOKUP($AW$3&amp;"-"&amp;BC$2,'Compr. Q. - HCN'!$C:$I,5,FALSE()))),$AW24)),1,0)</f>
        <v>1</v>
      </c>
      <c r="BD24" s="25">
        <f t="shared" si="17"/>
        <v>5</v>
      </c>
      <c r="BE24" s="25">
        <f t="shared" si="18"/>
        <v>5</v>
      </c>
      <c r="BF24" s="25">
        <f>IF($G24="OB",IF($D24="Tabular",VLOOKUP($AW$3&amp;"-"&amp;"1",'Compr. Q. - Online Banking'!$C:$K,9,FALSE()),VLOOKUP($AW$3&amp;"-"&amp;"1",'Compr. Q. - Online Banking'!$C:$K,8,FALSE())),IF($D24="Tabular",VLOOKUP($AW$3&amp;"-"&amp;"1",'Compr. Q. - HCN'!$C:$K,9,FALSE()),VLOOKUP($AW$3&amp;"-"&amp;"1",'Compr. Q. - HCN'!$C:$K,8,FALSE())))</f>
        <v>5</v>
      </c>
      <c r="BG24" s="25">
        <f t="shared" si="19"/>
        <v>1</v>
      </c>
      <c r="BH24" s="25">
        <f t="shared" si="20"/>
        <v>1</v>
      </c>
      <c r="BI24" s="25">
        <f t="shared" si="21"/>
        <v>1</v>
      </c>
      <c r="BJ24" s="25" t="str">
        <f>VLOOKUP($A24,'dataset combined'!$A:$BJ,$I$2+3*BJ$2,FALSE)</f>
        <v>Unlikely</v>
      </c>
      <c r="BK24" s="25" t="s">
        <v>749</v>
      </c>
      <c r="BL24" s="25">
        <f>IF(ISNUMBER(SEARCH(IF($G24="OB",IF($D24="Tabular",VLOOKUP($BJ$3&amp;"-"&amp;BL$2,'Compr. Q. - Online Banking'!$C:$I,7,FALSE()),VLOOKUP($BJ$3&amp;"-"&amp;BL$2,'Compr. Q. - Online Banking'!$C:$I,5,FALSE())),IF($D24="Tabular",VLOOKUP($BJ$3&amp;"-"&amp;BL$2,'Compr. Q. - HCN'!$C:$I,7,FALSE()),VLOOKUP($BJ$3&amp;"-"&amp;BL$2,'Compr. Q. - HCN'!$C:$I,5,FALSE()))),$BJ24)),1,0)</f>
        <v>0</v>
      </c>
      <c r="BM24" s="25">
        <f>IF(ISNUMBER(SEARCH(IF($G24="OB",IF($D24="Tabular",VLOOKUP($BJ$3&amp;"-"&amp;BM$2,'Compr. Q. - Online Banking'!$C:$I,7,FALSE()),VLOOKUP($BJ$3&amp;"-"&amp;BM$2,'Compr. Q. - Online Banking'!$C:$I,5,FALSE())),IF($D24="Tabular",VLOOKUP($BJ$3&amp;"-"&amp;BM$2,'Compr. Q. - HCN'!$C:$I,7,FALSE()),VLOOKUP($BJ$3&amp;"-"&amp;BM$2,'Compr. Q. - HCN'!$C:$I,5,FALSE()))),$BJ24)),1,0)</f>
        <v>0</v>
      </c>
      <c r="BN24" s="25">
        <f>IF(ISNUMBER(SEARCH(IF($G24="OB",IF($D24="Tabular",VLOOKUP($BJ$3&amp;"-"&amp;BN$2,'Compr. Q. - Online Banking'!$C:$I,7,FALSE()),VLOOKUP($BJ$3&amp;"-"&amp;BN$2,'Compr. Q. - Online Banking'!$C:$I,5,FALSE())),IF($D24="Tabular",VLOOKUP($BJ$3&amp;"-"&amp;BN$2,'Compr. Q. - HCN'!$C:$I,7,FALSE()),VLOOKUP($BJ$3&amp;"-"&amp;BN$2,'Compr. Q. - HCN'!$C:$I,5,FALSE()))),$BJ24)),1,0)</f>
        <v>0</v>
      </c>
      <c r="BO24" s="25">
        <f>IF(ISNUMBER(SEARCH(IF($G24="OB",IF($D24="Tabular",VLOOKUP($BJ$3&amp;"-"&amp;BO$2,'Compr. Q. - Online Banking'!$C:$I,7,FALSE()),VLOOKUP($BJ$3&amp;"-"&amp;BO$2,'Compr. Q. - Online Banking'!$C:$I,5,FALSE())),IF($D24="Tabular",VLOOKUP($BJ$3&amp;"-"&amp;BO$2,'Compr. Q. - HCN'!$C:$I,7,FALSE()),VLOOKUP($BJ$3&amp;"-"&amp;BO$2,'Compr. Q. - HCN'!$C:$I,5,FALSE()))),$BJ24)),1,0)</f>
        <v>0</v>
      </c>
      <c r="BP24" s="25">
        <f>IF(ISNUMBER(SEARCH(IF($G24="OB",IF($D24="Tabular",VLOOKUP($BJ$3&amp;"-"&amp;BP$2,'Compr. Q. - Online Banking'!$C:$I,7,FALSE()),VLOOKUP($BJ$3&amp;"-"&amp;BP$2,'Compr. Q. - Online Banking'!$C:$I,5,FALSE())),IF($D24="Tabular",VLOOKUP($BJ$3&amp;"-"&amp;BP$2,'Compr. Q. - HCN'!$C:$I,7,FALSE()),VLOOKUP($BJ$3&amp;"-"&amp;BP$2,'Compr. Q. - HCN'!$C:$I,5,FALSE()))),$BJ24)),1,0)</f>
        <v>0</v>
      </c>
      <c r="BQ24" s="25">
        <f t="shared" si="22"/>
        <v>0</v>
      </c>
      <c r="BR24" s="25">
        <f t="shared" si="23"/>
        <v>1</v>
      </c>
      <c r="BS24" s="25">
        <f>IF($G24="OB",IF($D24="Tabular",VLOOKUP($BJ$3&amp;"-"&amp;"1",'Compr. Q. - Online Banking'!$C:$K,9,FALSE()),VLOOKUP($BJ$3&amp;"-"&amp;"1",'Compr. Q. - Online Banking'!$C:$K,8,FALSE())),IF($D24="Tabular",VLOOKUP($BJ$3&amp;"-"&amp;"1",'Compr. Q. - HCN'!$C:$K,9,FALSE()),VLOOKUP($BJ$3&amp;"-"&amp;"1",'Compr. Q. - HCN'!$C:$K,8,FALSE())))</f>
        <v>1</v>
      </c>
      <c r="BT24" s="25">
        <f t="shared" si="24"/>
        <v>0</v>
      </c>
      <c r="BU24" s="25">
        <f t="shared" si="25"/>
        <v>0</v>
      </c>
      <c r="BV24" s="25">
        <f t="shared" si="26"/>
        <v>0</v>
      </c>
      <c r="BW24" s="25" t="str">
        <f>VLOOKUP($A24,'dataset combined'!$A:$BJ,$I$2+3*BW$2,FALSE)</f>
        <v>Severe</v>
      </c>
      <c r="BX24" s="25"/>
      <c r="BY24" s="25">
        <f>IF(ISNUMBER(SEARCH(IF($G24="OB",IF($D24="Tabular",VLOOKUP($BW$3&amp;"-"&amp;BY$2,'Compr. Q. - Online Banking'!$C:$I,7,FALSE()),VLOOKUP($BW$3&amp;"-"&amp;BY$2,'Compr. Q. - Online Banking'!$C:$I,5,FALSE())),IF($D24="Tabular",VLOOKUP($BW$3&amp;"-"&amp;BY$2,'Compr. Q. - HCN'!$C:$I,7,FALSE()),VLOOKUP($BW$3&amp;"-"&amp;BY$2,'Compr. Q. - HCN'!$C:$I,5,FALSE()))),$BW24)),1,0)</f>
        <v>1</v>
      </c>
      <c r="BZ24" s="25">
        <f>IF(ISNUMBER(SEARCH(IF($G24="OB",IF($D24="Tabular",VLOOKUP($BW$3&amp;"-"&amp;BZ$2,'Compr. Q. - Online Banking'!$C:$I,7,FALSE()),VLOOKUP($BW$3&amp;"-"&amp;BZ$2,'Compr. Q. - Online Banking'!$C:$I,5,FALSE())),IF($D24="Tabular",VLOOKUP($BW$3&amp;"-"&amp;BZ$2,'Compr. Q. - HCN'!$C:$I,7,FALSE()),VLOOKUP($BW$3&amp;"-"&amp;BZ$2,'Compr. Q. - HCN'!$C:$I,5,FALSE()))),$BW24)),1,0)</f>
        <v>0</v>
      </c>
      <c r="CA24" s="25">
        <f>IF(ISNUMBER(SEARCH(IF($G24="OB",IF($D24="Tabular",VLOOKUP($BW$3&amp;"-"&amp;CA$2,'Compr. Q. - Online Banking'!$C:$I,7,FALSE()),VLOOKUP($BW$3&amp;"-"&amp;CA$2,'Compr. Q. - Online Banking'!$C:$I,5,FALSE())),IF($D24="Tabular",VLOOKUP($BW$3&amp;"-"&amp;CA$2,'Compr. Q. - HCN'!$C:$I,7,FALSE()),VLOOKUP($BW$3&amp;"-"&amp;CA$2,'Compr. Q. - HCN'!$C:$I,5,FALSE()))),$BW24)),1,0)</f>
        <v>0</v>
      </c>
      <c r="CB24" s="25">
        <f>IF(ISNUMBER(SEARCH(IF($G24="OB",IF($D24="Tabular",VLOOKUP($BW$3&amp;"-"&amp;CB$2,'Compr. Q. - Online Banking'!$C:$I,7,FALSE()),VLOOKUP($BW$3&amp;"-"&amp;CB$2,'Compr. Q. - Online Banking'!$C:$I,5,FALSE())),IF($D24="Tabular",VLOOKUP($BW$3&amp;"-"&amp;CB$2,'Compr. Q. - HCN'!$C:$I,7,FALSE()),VLOOKUP($BW$3&amp;"-"&amp;CB$2,'Compr. Q. - HCN'!$C:$I,5,FALSE()))),$BW24)),1,0)</f>
        <v>0</v>
      </c>
      <c r="CC24" s="25">
        <f>IF(ISNUMBER(SEARCH(IF($G24="OB",IF($D24="Tabular",VLOOKUP($BW$3&amp;"-"&amp;CC$2,'Compr. Q. - Online Banking'!$C:$I,7,FALSE()),VLOOKUP($BW$3&amp;"-"&amp;CC$2,'Compr. Q. - Online Banking'!$C:$I,5,FALSE())),IF($D24="Tabular",VLOOKUP($BW$3&amp;"-"&amp;CC$2,'Compr. Q. - HCN'!$C:$I,7,FALSE()),VLOOKUP($BW$3&amp;"-"&amp;CC$2,'Compr. Q. - HCN'!$C:$I,5,FALSE()))),$BW24)),1,0)</f>
        <v>0</v>
      </c>
      <c r="CD24" s="25">
        <f t="shared" si="27"/>
        <v>1</v>
      </c>
      <c r="CE24" s="25">
        <f t="shared" si="28"/>
        <v>1</v>
      </c>
      <c r="CF24" s="25">
        <f>IF($G24="OB",IF($D24="Tabular",VLOOKUP($BW$3&amp;"-"&amp;"1",'Compr. Q. - Online Banking'!$C:$K,9,FALSE()),VLOOKUP($BW$3&amp;"-"&amp;"1",'Compr. Q. - Online Banking'!$C:$K,8,FALSE())),IF($D24="Tabular",VLOOKUP($BW$3&amp;"-"&amp;"1",'Compr. Q. - HCN'!$C:$K,9,FALSE()),VLOOKUP($BW$3&amp;"-"&amp;"1",'Compr. Q. - HCN'!$C:$K,8,FALSE())))</f>
        <v>1</v>
      </c>
      <c r="CG24" s="25">
        <f t="shared" si="29"/>
        <v>1</v>
      </c>
      <c r="CH24" s="25">
        <f t="shared" si="30"/>
        <v>1</v>
      </c>
      <c r="CI24" s="25">
        <f t="shared" si="31"/>
        <v>1</v>
      </c>
      <c r="CK24"/>
      <c r="CL24"/>
      <c r="CM24"/>
      <c r="CN24"/>
      <c r="CO24"/>
      <c r="CP24"/>
      <c r="CQ24"/>
      <c r="CR24"/>
    </row>
    <row r="25" spans="1:96" s="10" customFormat="1" ht="85" x14ac:dyDescent="0.2">
      <c r="A25" s="24" t="str">
        <f t="shared" si="0"/>
        <v>3117359-P2</v>
      </c>
      <c r="B25" s="38">
        <v>3117359</v>
      </c>
      <c r="C25" s="24" t="s">
        <v>688</v>
      </c>
      <c r="D25" s="39" t="s">
        <v>568</v>
      </c>
      <c r="E25" s="39" t="s">
        <v>440</v>
      </c>
      <c r="F25" s="39" t="s">
        <v>433</v>
      </c>
      <c r="G25" s="38" t="str">
        <f t="shared" si="1"/>
        <v>OB</v>
      </c>
      <c r="H25" s="24"/>
      <c r="I25" s="28"/>
      <c r="J25" s="25" t="str">
        <f>VLOOKUP($A25,'dataset combined'!$A:$BJ,$I$2+3*J$2,FALSE)</f>
        <v>Lack of mechanisms for authentication of app; Weak malware protection</v>
      </c>
      <c r="K25" s="24"/>
      <c r="L25" s="25">
        <f>IF(ISNUMBER(SEARCH(IF($G25="OB",IF($D25="Tabular",VLOOKUP($J$3&amp;"-"&amp;L$2,'Compr. Q. - Online Banking'!$C:$I,7,FALSE()),VLOOKUP($J$3&amp;"-"&amp;L$2,'Compr. Q. - Online Banking'!$C:$I,5,FALSE())),IF($D25="Tabular",VLOOKUP($J$3&amp;"-"&amp;L$2,'Compr. Q. - HCN'!$C:$I,7,FALSE()),VLOOKUP($J$3&amp;"-"&amp;L$2,'Compr. Q. - HCN'!$C:$I,5,FALSE()))),$J25)),1,0)</f>
        <v>1</v>
      </c>
      <c r="M25" s="25">
        <f>IF(ISNUMBER(SEARCH(IF($G25="OB",IF($D25="Tabular",VLOOKUP($J$3&amp;"-"&amp;M$2,'Compr. Q. - Online Banking'!$C:$I,7,FALSE()),VLOOKUP($J$3&amp;"-"&amp;M$2,'Compr. Q. - Online Banking'!$C:$I,5,FALSE())),IF($D25="Tabular",VLOOKUP($J$3&amp;"-"&amp;M$2,'Compr. Q. - HCN'!$C:$I,7,FALSE()),VLOOKUP($J$3&amp;"-"&amp;M$2,'Compr. Q. - HCN'!$C:$I,5,FALSE()))),$J25)),1,0)</f>
        <v>1</v>
      </c>
      <c r="N25" s="25">
        <f>IF(ISNUMBER(SEARCH(IF($G25="OB",IF($D25="Tabular",VLOOKUP($J$3&amp;"-"&amp;N$2,'Compr. Q. - Online Banking'!$C:$I,7,FALSE()),VLOOKUP($J$3&amp;"-"&amp;N$2,'Compr. Q. - Online Banking'!$C:$I,5,FALSE())),IF($D25="Tabular",VLOOKUP($J$3&amp;"-"&amp;N$2,'Compr. Q. - HCN'!$C:$I,7,FALSE()),VLOOKUP($J$3&amp;"-"&amp;N$2,'Compr. Q. - HCN'!$C:$I,5,FALSE()))),$J25)),1,0)</f>
        <v>0</v>
      </c>
      <c r="O25" s="25">
        <f>IF(ISNUMBER(SEARCH(IF($G25="OB",IF($D25="Tabular",VLOOKUP($J$3&amp;"-"&amp;O$2,'Compr. Q. - Online Banking'!$C:$I,7,FALSE()),VLOOKUP($J$3&amp;"-"&amp;O$2,'Compr. Q. - Online Banking'!$C:$I,5,FALSE())),IF($D25="Tabular",VLOOKUP($J$3&amp;"-"&amp;O$2,'Compr. Q. - HCN'!$C:$I,7,FALSE()),VLOOKUP($J$3&amp;"-"&amp;O$2,'Compr. Q. - HCN'!$C:$I,5,FALSE()))),$J25)),1,0)</f>
        <v>0</v>
      </c>
      <c r="P25" s="25">
        <f>IF(ISNUMBER(SEARCH(IF($G25="OB",IF($D25="Tabular",VLOOKUP($J$3&amp;"-"&amp;P$2,'Compr. Q. - Online Banking'!$C:$I,7,FALSE()),VLOOKUP($J$3&amp;"-"&amp;P$2,'Compr. Q. - Online Banking'!$C:$I,5,FALSE())),IF($D25="Tabular",VLOOKUP($J$3&amp;"-"&amp;P$2,'Compr. Q. - HCN'!$C:$I,7,FALSE()),VLOOKUP($J$3&amp;"-"&amp;P$2,'Compr. Q. - HCN'!$C:$I,5,FALSE()))),$J25)),1,0)</f>
        <v>0</v>
      </c>
      <c r="Q25" s="24">
        <f t="shared" si="2"/>
        <v>2</v>
      </c>
      <c r="R25" s="24">
        <f t="shared" si="3"/>
        <v>2</v>
      </c>
      <c r="S25" s="24">
        <f>IF($G25="OB",IF($D25="Tabular",VLOOKUP($J$3&amp;"-"&amp;"1",'Compr. Q. - Online Banking'!$C:$K,9,FALSE()),VLOOKUP($J$3&amp;"-"&amp;"1",'Compr. Q. - Online Banking'!$C:$K,8,FALSE())),IF($D25="Tabular",VLOOKUP($J$3&amp;"-"&amp;"1",'Compr. Q. - HCN'!$C:$K,9,FALSE()),VLOOKUP($J$3&amp;"-"&amp;"1",'Compr. Q. - HCN'!$C:$K,8,FALSE())))</f>
        <v>2</v>
      </c>
      <c r="T25" s="24">
        <f t="shared" si="4"/>
        <v>1</v>
      </c>
      <c r="U25" s="24">
        <f t="shared" si="5"/>
        <v>1</v>
      </c>
      <c r="V25" s="24">
        <f t="shared" si="6"/>
        <v>1</v>
      </c>
      <c r="W25" s="25" t="str">
        <f>VLOOKUP($A25,'dataset combined'!$A:$BJ,$I$2+3*W$2,FALSE)</f>
        <v>Availability of service; Integrity of account data</v>
      </c>
      <c r="X25" s="24"/>
      <c r="Y25" s="25">
        <f>IF(ISNUMBER(SEARCH(IF($G25="OB",IF($D25="Tabular",VLOOKUP($W$3&amp;"-"&amp;Y$2,'Compr. Q. - Online Banking'!$C:$I,7,FALSE()),VLOOKUP($W$3&amp;"-"&amp;Y$2,'Compr. Q. - Online Banking'!$C:$I,5,FALSE())),IF($D25="Tabular",VLOOKUP($W$3&amp;"-"&amp;Y$2,'Compr. Q. - HCN'!$C:$I,7,FALSE()),VLOOKUP($W$3&amp;"-"&amp;Y$2,'Compr. Q. - HCN'!$C:$I,5,FALSE()))),$W25)),1,0)</f>
        <v>1</v>
      </c>
      <c r="Z25" s="25">
        <f>IF(ISNUMBER(SEARCH(IF($G25="OB",IF($D25="Tabular",VLOOKUP($W$3&amp;"-"&amp;Z$2,'Compr. Q. - Online Banking'!$C:$I,7,FALSE()),VLOOKUP($W$3&amp;"-"&amp;Z$2,'Compr. Q. - Online Banking'!$C:$I,5,FALSE())),IF($D25="Tabular",VLOOKUP($W$3&amp;"-"&amp;Z$2,'Compr. Q. - HCN'!$C:$I,7,FALSE()),VLOOKUP($W$3&amp;"-"&amp;Z$2,'Compr. Q. - HCN'!$C:$I,5,FALSE()))),$W25)),1,0)</f>
        <v>1</v>
      </c>
      <c r="AA25" s="25">
        <f>IF(ISNUMBER(SEARCH(IF($G25="OB",IF($D25="Tabular",VLOOKUP($W$3&amp;"-"&amp;AA$2,'Compr. Q. - Online Banking'!$C:$I,7,FALSE()),VLOOKUP($W$3&amp;"-"&amp;AA$2,'Compr. Q. - Online Banking'!$C:$I,5,FALSE())),IF($D25="Tabular",VLOOKUP($W$3&amp;"-"&amp;AA$2,'Compr. Q. - HCN'!$C:$I,7,FALSE()),VLOOKUP($W$3&amp;"-"&amp;AA$2,'Compr. Q. - HCN'!$C:$I,5,FALSE()))),$W25)),1,0)</f>
        <v>0</v>
      </c>
      <c r="AB25" s="25">
        <f>IF(ISNUMBER(SEARCH(IF($G25="OB",IF($D25="Tabular",VLOOKUP($W$3&amp;"-"&amp;AB$2,'Compr. Q. - Online Banking'!$C:$I,7,FALSE()),VLOOKUP($W$3&amp;"-"&amp;AB$2,'Compr. Q. - Online Banking'!$C:$I,5,FALSE())),IF($D25="Tabular",VLOOKUP($W$3&amp;"-"&amp;AB$2,'Compr. Q. - HCN'!$C:$I,7,FALSE()),VLOOKUP($W$3&amp;"-"&amp;AB$2,'Compr. Q. - HCN'!$C:$I,5,FALSE()))),$W25)),1,0)</f>
        <v>0</v>
      </c>
      <c r="AC25" s="25">
        <f>IF(ISNUMBER(SEARCH(IF($G25="OB",IF($D25="Tabular",VLOOKUP($W$3&amp;"-"&amp;AC$2,'Compr. Q. - Online Banking'!$C:$I,7,FALSE()),VLOOKUP($W$3&amp;"-"&amp;AC$2,'Compr. Q. - Online Banking'!$C:$I,5,FALSE())),IF($D25="Tabular",VLOOKUP($W$3&amp;"-"&amp;AC$2,'Compr. Q. - HCN'!$C:$I,7,FALSE()),VLOOKUP($W$3&amp;"-"&amp;AC$2,'Compr. Q. - HCN'!$C:$I,5,FALSE()))),$W25)),1,0)</f>
        <v>0</v>
      </c>
      <c r="AD25" s="24">
        <f t="shared" si="7"/>
        <v>2</v>
      </c>
      <c r="AE25" s="24">
        <f t="shared" si="8"/>
        <v>2</v>
      </c>
      <c r="AF25" s="24">
        <f>IF($G25="OB",IF($D25="Tabular",VLOOKUP($W$3&amp;"-"&amp;"1",'Compr. Q. - Online Banking'!$C:$K,9,FALSE()),VLOOKUP($W$3&amp;"-"&amp;"1",'Compr. Q. - Online Banking'!$C:$K,8,FALSE())),IF($D25="Tabular",VLOOKUP($W$3&amp;"-"&amp;"1",'Compr. Q. - HCN'!$C:$K,9,FALSE()),VLOOKUP($W$3&amp;"-"&amp;"1",'Compr. Q. - HCN'!$C:$K,8,FALSE())))</f>
        <v>2</v>
      </c>
      <c r="AG25" s="24">
        <f t="shared" si="9"/>
        <v>1</v>
      </c>
      <c r="AH25" s="24">
        <f t="shared" si="10"/>
        <v>1</v>
      </c>
      <c r="AI25" s="24">
        <f t="shared" si="11"/>
        <v>1</v>
      </c>
      <c r="AJ25" s="25" t="str">
        <f>VLOOKUP($A25,'dataset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25" s="24"/>
      <c r="AL25" s="25">
        <f>IF(ISNUMBER(SEARCH(IF($G25="OB",IF($D25="Tabular",VLOOKUP($AJ$3&amp;"-"&amp;AL$2,'Compr. Q. - Online Banking'!$C:$I,7,FALSE()),VLOOKUP($AJ$3&amp;"-"&amp;AL$2,'Compr. Q. - Online Banking'!$C:$I,5,FALSE())),IF($D25="Tabular",VLOOKUP($AJ$3&amp;"-"&amp;AL$2,'Compr. Q. - HCN'!$C:$I,7,FALSE()),VLOOKUP($AJ$3&amp;"-"&amp;AL$2,'Compr. Q. - HCN'!$C:$I,5,FALSE()))),$AJ25)),1,0)</f>
        <v>1</v>
      </c>
      <c r="AM25" s="25">
        <f>IF(ISNUMBER(SEARCH(IF($G25="OB",IF($D25="Tabular",VLOOKUP($AJ$3&amp;"-"&amp;AM$2,'Compr. Q. - Online Banking'!$C:$I,7,FALSE()),VLOOKUP($AJ$3&amp;"-"&amp;AM$2,'Compr. Q. - Online Banking'!$C:$I,5,FALSE())),IF($D25="Tabular",VLOOKUP($AJ$3&amp;"-"&amp;AM$2,'Compr. Q. - HCN'!$C:$I,7,FALSE()),VLOOKUP($AJ$3&amp;"-"&amp;AM$2,'Compr. Q. - HCN'!$C:$I,5,FALSE()))),$AJ25)),1,0)</f>
        <v>1</v>
      </c>
      <c r="AN25" s="25">
        <f>IF(ISNUMBER(SEARCH(IF($G25="OB",IF($D25="Tabular",VLOOKUP($AJ$3&amp;"-"&amp;AN$2,'Compr. Q. - Online Banking'!$C:$I,7,FALSE()),VLOOKUP($AJ$3&amp;"-"&amp;AN$2,'Compr. Q. - Online Banking'!$C:$I,5,FALSE())),IF($D25="Tabular",VLOOKUP($AJ$3&amp;"-"&amp;AN$2,'Compr. Q. - HCN'!$C:$I,7,FALSE()),VLOOKUP($AJ$3&amp;"-"&amp;AN$2,'Compr. Q. - HCN'!$C:$I,5,FALSE()))),$AJ25)),1,0)</f>
        <v>1</v>
      </c>
      <c r="AO25" s="25">
        <f>IF(ISNUMBER(SEARCH(IF($G25="OB",IF($D25="Tabular",VLOOKUP($AJ$3&amp;"-"&amp;AO$2,'Compr. Q. - Online Banking'!$C:$I,7,FALSE()),VLOOKUP($AJ$3&amp;"-"&amp;AO$2,'Compr. Q. - Online Banking'!$C:$I,5,FALSE())),IF($D25="Tabular",VLOOKUP($AJ$3&amp;"-"&amp;AO$2,'Compr. Q. - HCN'!$C:$I,7,FALSE()),VLOOKUP($AJ$3&amp;"-"&amp;AO$2,'Compr. Q. - HCN'!$C:$I,5,FALSE()))),$AJ25)),1,0)</f>
        <v>0</v>
      </c>
      <c r="AP25" s="25">
        <f>IF(ISNUMBER(SEARCH(IF($G25="OB",IF($D25="Tabular",VLOOKUP($AJ$3&amp;"-"&amp;AP$2,'Compr. Q. - Online Banking'!$C:$I,7,FALSE()),VLOOKUP($AJ$3&amp;"-"&amp;AP$2,'Compr. Q. - Online Banking'!$C:$I,5,FALSE())),IF($D25="Tabular",VLOOKUP($AJ$3&amp;"-"&amp;AP$2,'Compr. Q. - HCN'!$C:$I,7,FALSE()),VLOOKUP($AJ$3&amp;"-"&amp;AP$2,'Compr. Q. - HCN'!$C:$I,5,FALSE()))),$AJ25)),1,0)</f>
        <v>0</v>
      </c>
      <c r="AQ25" s="24">
        <f t="shared" si="12"/>
        <v>3</v>
      </c>
      <c r="AR25" s="24">
        <f t="shared" si="13"/>
        <v>3</v>
      </c>
      <c r="AS25" s="24">
        <f>IF($G25="OB",IF($D25="Tabular",VLOOKUP($AJ$3&amp;"-"&amp;"1",'Compr. Q. - Online Banking'!$C:$K,9,FALSE()),VLOOKUP($AJ$3&amp;"-"&amp;"1",'Compr. Q. - Online Banking'!$C:$K,8,FALSE())),IF($D25="Tabular",VLOOKUP($AJ$3&amp;"-"&amp;"1",'Compr. Q. - HCN'!$C:$K,9,FALSE()),VLOOKUP($AJ$3&amp;"-"&amp;"1",'Compr. Q. - HCN'!$C:$K,8,FALSE())))</f>
        <v>3</v>
      </c>
      <c r="AT25" s="24">
        <f t="shared" si="14"/>
        <v>1</v>
      </c>
      <c r="AU25" s="24">
        <f t="shared" si="15"/>
        <v>1</v>
      </c>
      <c r="AV25" s="24">
        <f t="shared" si="16"/>
        <v>1</v>
      </c>
      <c r="AW25" s="25" t="str">
        <f>VLOOKUP($A25,'dataset combined'!$A:$BJ,$I$2+3*AW$2,FALSE)</f>
        <v>Cyber criminal; Hacker</v>
      </c>
      <c r="AX25" s="24"/>
      <c r="AY25" s="25">
        <f>IF(ISNUMBER(SEARCH(IF($G25="OB",IF($D25="Tabular",VLOOKUP($AW$3&amp;"-"&amp;AY$2,'Compr. Q. - Online Banking'!$C:$I,7,FALSE()),VLOOKUP($AW$3&amp;"-"&amp;AY$2,'Compr. Q. - Online Banking'!$C:$I,5,FALSE())),IF($D25="Tabular",VLOOKUP($AW$3&amp;"-"&amp;AY$2,'Compr. Q. - HCN'!$C:$I,7,FALSE()),VLOOKUP($AW$3&amp;"-"&amp;AY$2,'Compr. Q. - HCN'!$C:$I,5,FALSE()))),$AW25)),1,0)</f>
        <v>1</v>
      </c>
      <c r="AZ25" s="25">
        <f>IF(ISNUMBER(SEARCH(IF($G25="OB",IF($D25="Tabular",VLOOKUP($AW$3&amp;"-"&amp;AZ$2,'Compr. Q. - Online Banking'!$C:$I,7,FALSE()),VLOOKUP($AW$3&amp;"-"&amp;AZ$2,'Compr. Q. - Online Banking'!$C:$I,5,FALSE())),IF($D25="Tabular",VLOOKUP($AW$3&amp;"-"&amp;AZ$2,'Compr. Q. - HCN'!$C:$I,7,FALSE()),VLOOKUP($AW$3&amp;"-"&amp;AZ$2,'Compr. Q. - HCN'!$C:$I,5,FALSE()))),$AW25)),1,0)</f>
        <v>1</v>
      </c>
      <c r="BA25" s="25">
        <f>IF(ISNUMBER(SEARCH(IF($G25="OB",IF($D25="Tabular",VLOOKUP($AW$3&amp;"-"&amp;BA$2,'Compr. Q. - Online Banking'!$C:$I,7,FALSE()),VLOOKUP($AW$3&amp;"-"&amp;BA$2,'Compr. Q. - Online Banking'!$C:$I,5,FALSE())),IF($D25="Tabular",VLOOKUP($AW$3&amp;"-"&amp;BA$2,'Compr. Q. - HCN'!$C:$I,7,FALSE()),VLOOKUP($AW$3&amp;"-"&amp;BA$2,'Compr. Q. - HCN'!$C:$I,5,FALSE()))),$AW25)),1,0)</f>
        <v>0</v>
      </c>
      <c r="BB25" s="25">
        <f>IF(ISNUMBER(SEARCH(IF($G25="OB",IF($D25="Tabular",VLOOKUP($AW$3&amp;"-"&amp;BB$2,'Compr. Q. - Online Banking'!$C:$I,7,FALSE()),VLOOKUP($AW$3&amp;"-"&amp;BB$2,'Compr. Q. - Online Banking'!$C:$I,5,FALSE())),IF($D25="Tabular",VLOOKUP($AW$3&amp;"-"&amp;BB$2,'Compr. Q. - HCN'!$C:$I,7,FALSE()),VLOOKUP($AW$3&amp;"-"&amp;BB$2,'Compr. Q. - HCN'!$C:$I,5,FALSE()))),$AW25)),1,0)</f>
        <v>0</v>
      </c>
      <c r="BC25" s="25">
        <f>IF(ISNUMBER(SEARCH(IF($G25="OB",IF($D25="Tabular",VLOOKUP($AW$3&amp;"-"&amp;BC$2,'Compr. Q. - Online Banking'!$C:$I,7,FALSE()),VLOOKUP($AW$3&amp;"-"&amp;BC$2,'Compr. Q. - Online Banking'!$C:$I,5,FALSE())),IF($D25="Tabular",VLOOKUP($AW$3&amp;"-"&amp;BC$2,'Compr. Q. - HCN'!$C:$I,7,FALSE()),VLOOKUP($AW$3&amp;"-"&amp;BC$2,'Compr. Q. - HCN'!$C:$I,5,FALSE()))),$AW25)),1,0)</f>
        <v>0</v>
      </c>
      <c r="BD25" s="24">
        <f t="shared" si="17"/>
        <v>2</v>
      </c>
      <c r="BE25" s="24">
        <f t="shared" si="18"/>
        <v>2</v>
      </c>
      <c r="BF25" s="24">
        <f>IF($G25="OB",IF($D25="Tabular",VLOOKUP($AW$3&amp;"-"&amp;"1",'Compr. Q. - Online Banking'!$C:$K,9,FALSE()),VLOOKUP($AW$3&amp;"-"&amp;"1",'Compr. Q. - Online Banking'!$C:$K,8,FALSE())),IF($D25="Tabular",VLOOKUP($AW$3&amp;"-"&amp;"1",'Compr. Q. - HCN'!$C:$K,9,FALSE()),VLOOKUP($AW$3&amp;"-"&amp;"1",'Compr. Q. - HCN'!$C:$K,8,FALSE())))</f>
        <v>2</v>
      </c>
      <c r="BG25" s="24">
        <f t="shared" si="19"/>
        <v>1</v>
      </c>
      <c r="BH25" s="24">
        <f t="shared" si="20"/>
        <v>1</v>
      </c>
      <c r="BI25" s="24">
        <f t="shared" si="21"/>
        <v>1</v>
      </c>
      <c r="BJ25" s="25" t="str">
        <f>VLOOKUP($A25,'dataset combined'!$A:$BJ,$I$2+3*BJ$2,FALSE)</f>
        <v>Likely</v>
      </c>
      <c r="BK25" s="24"/>
      <c r="BL25" s="25">
        <f>IF(ISNUMBER(SEARCH(IF($G25="OB",IF($D25="Tabular",VLOOKUP($BJ$3&amp;"-"&amp;BL$2,'Compr. Q. - Online Banking'!$C:$I,7,FALSE()),VLOOKUP($BJ$3&amp;"-"&amp;BL$2,'Compr. Q. - Online Banking'!$C:$I,5,FALSE())),IF($D25="Tabular",VLOOKUP($BJ$3&amp;"-"&amp;BL$2,'Compr. Q. - HCN'!$C:$I,7,FALSE()),VLOOKUP($BJ$3&amp;"-"&amp;BL$2,'Compr. Q. - HCN'!$C:$I,5,FALSE()))),$BJ25)),1,0)</f>
        <v>1</v>
      </c>
      <c r="BM25" s="25">
        <f>IF(ISNUMBER(SEARCH(IF($G25="OB",IF($D25="Tabular",VLOOKUP($BJ$3&amp;"-"&amp;BM$2,'Compr. Q. - Online Banking'!$C:$I,7,FALSE()),VLOOKUP($BJ$3&amp;"-"&amp;BM$2,'Compr. Q. - Online Banking'!$C:$I,5,FALSE())),IF($D25="Tabular",VLOOKUP($BJ$3&amp;"-"&amp;BM$2,'Compr. Q. - HCN'!$C:$I,7,FALSE()),VLOOKUP($BJ$3&amp;"-"&amp;BM$2,'Compr. Q. - HCN'!$C:$I,5,FALSE()))),$BJ25)),1,0)</f>
        <v>0</v>
      </c>
      <c r="BN25" s="25">
        <f>IF(ISNUMBER(SEARCH(IF($G25="OB",IF($D25="Tabular",VLOOKUP($BJ$3&amp;"-"&amp;BN$2,'Compr. Q. - Online Banking'!$C:$I,7,FALSE()),VLOOKUP($BJ$3&amp;"-"&amp;BN$2,'Compr. Q. - Online Banking'!$C:$I,5,FALSE())),IF($D25="Tabular",VLOOKUP($BJ$3&amp;"-"&amp;BN$2,'Compr. Q. - HCN'!$C:$I,7,FALSE()),VLOOKUP($BJ$3&amp;"-"&amp;BN$2,'Compr. Q. - HCN'!$C:$I,5,FALSE()))),$BJ25)),1,0)</f>
        <v>0</v>
      </c>
      <c r="BO25" s="25">
        <f>IF(ISNUMBER(SEARCH(IF($G25="OB",IF($D25="Tabular",VLOOKUP($BJ$3&amp;"-"&amp;BO$2,'Compr. Q. - Online Banking'!$C:$I,7,FALSE()),VLOOKUP($BJ$3&amp;"-"&amp;BO$2,'Compr. Q. - Online Banking'!$C:$I,5,FALSE())),IF($D25="Tabular",VLOOKUP($BJ$3&amp;"-"&amp;BO$2,'Compr. Q. - HCN'!$C:$I,7,FALSE()),VLOOKUP($BJ$3&amp;"-"&amp;BO$2,'Compr. Q. - HCN'!$C:$I,5,FALSE()))),$BJ25)),1,0)</f>
        <v>0</v>
      </c>
      <c r="BP25" s="25">
        <f>IF(ISNUMBER(SEARCH(IF($G25="OB",IF($D25="Tabular",VLOOKUP($BJ$3&amp;"-"&amp;BP$2,'Compr. Q. - Online Banking'!$C:$I,7,FALSE()),VLOOKUP($BJ$3&amp;"-"&amp;BP$2,'Compr. Q. - Online Banking'!$C:$I,5,FALSE())),IF($D25="Tabular",VLOOKUP($BJ$3&amp;"-"&amp;BP$2,'Compr. Q. - HCN'!$C:$I,7,FALSE()),VLOOKUP($BJ$3&amp;"-"&amp;BP$2,'Compr. Q. - HCN'!$C:$I,5,FALSE()))),$BJ25)),1,0)</f>
        <v>0</v>
      </c>
      <c r="BQ25" s="24">
        <f t="shared" si="22"/>
        <v>1</v>
      </c>
      <c r="BR25" s="24">
        <f t="shared" si="23"/>
        <v>1</v>
      </c>
      <c r="BS25" s="24">
        <f>IF($G25="OB",IF($D25="Tabular",VLOOKUP($BJ$3&amp;"-"&amp;"1",'Compr. Q. - Online Banking'!$C:$K,9,FALSE()),VLOOKUP($BJ$3&amp;"-"&amp;"1",'Compr. Q. - Online Banking'!$C:$K,8,FALSE())),IF($D25="Tabular",VLOOKUP($BJ$3&amp;"-"&amp;"1",'Compr. Q. - HCN'!$C:$K,9,FALSE()),VLOOKUP($BJ$3&amp;"-"&amp;"1",'Compr. Q. - HCN'!$C:$K,8,FALSE())))</f>
        <v>1</v>
      </c>
      <c r="BT25" s="24">
        <f t="shared" si="24"/>
        <v>1</v>
      </c>
      <c r="BU25" s="24">
        <f t="shared" si="25"/>
        <v>1</v>
      </c>
      <c r="BV25" s="24">
        <f t="shared" si="26"/>
        <v>1</v>
      </c>
      <c r="BW25" s="25" t="str">
        <f>VLOOKUP($A25,'dataset combined'!$A:$BJ,$I$2+3*BW$2,FALSE)</f>
        <v>Minor</v>
      </c>
      <c r="BX25" s="24"/>
      <c r="BY25" s="25">
        <f>IF(ISNUMBER(SEARCH(IF($G25="OB",IF($D25="Tabular",VLOOKUP($BW$3&amp;"-"&amp;BY$2,'Compr. Q. - Online Banking'!$C:$I,7,FALSE()),VLOOKUP($BW$3&amp;"-"&amp;BY$2,'Compr. Q. - Online Banking'!$C:$I,5,FALSE())),IF($D25="Tabular",VLOOKUP($BW$3&amp;"-"&amp;BY$2,'Compr. Q. - HCN'!$C:$I,7,FALSE()),VLOOKUP($BW$3&amp;"-"&amp;BY$2,'Compr. Q. - HCN'!$C:$I,5,FALSE()))),$BW25)),1,0)</f>
        <v>1</v>
      </c>
      <c r="BZ25" s="25">
        <f>IF(ISNUMBER(SEARCH(IF($G25="OB",IF($D25="Tabular",VLOOKUP($BW$3&amp;"-"&amp;BZ$2,'Compr. Q. - Online Banking'!$C:$I,7,FALSE()),VLOOKUP($BW$3&amp;"-"&amp;BZ$2,'Compr. Q. - Online Banking'!$C:$I,5,FALSE())),IF($D25="Tabular",VLOOKUP($BW$3&amp;"-"&amp;BZ$2,'Compr. Q. - HCN'!$C:$I,7,FALSE()),VLOOKUP($BW$3&amp;"-"&amp;BZ$2,'Compr. Q. - HCN'!$C:$I,5,FALSE()))),$BW25)),1,0)</f>
        <v>0</v>
      </c>
      <c r="CA25" s="25">
        <f>IF(ISNUMBER(SEARCH(IF($G25="OB",IF($D25="Tabular",VLOOKUP($BW$3&amp;"-"&amp;CA$2,'Compr. Q. - Online Banking'!$C:$I,7,FALSE()),VLOOKUP($BW$3&amp;"-"&amp;CA$2,'Compr. Q. - Online Banking'!$C:$I,5,FALSE())),IF($D25="Tabular",VLOOKUP($BW$3&amp;"-"&amp;CA$2,'Compr. Q. - HCN'!$C:$I,7,FALSE()),VLOOKUP($BW$3&amp;"-"&amp;CA$2,'Compr. Q. - HCN'!$C:$I,5,FALSE()))),$BW25)),1,0)</f>
        <v>0</v>
      </c>
      <c r="CB25" s="25">
        <f>IF(ISNUMBER(SEARCH(IF($G25="OB",IF($D25="Tabular",VLOOKUP($BW$3&amp;"-"&amp;CB$2,'Compr. Q. - Online Banking'!$C:$I,7,FALSE()),VLOOKUP($BW$3&amp;"-"&amp;CB$2,'Compr. Q. - Online Banking'!$C:$I,5,FALSE())),IF($D25="Tabular",VLOOKUP($BW$3&amp;"-"&amp;CB$2,'Compr. Q. - HCN'!$C:$I,7,FALSE()),VLOOKUP($BW$3&amp;"-"&amp;CB$2,'Compr. Q. - HCN'!$C:$I,5,FALSE()))),$BW25)),1,0)</f>
        <v>0</v>
      </c>
      <c r="CC25" s="25">
        <f>IF(ISNUMBER(SEARCH(IF($G25="OB",IF($D25="Tabular",VLOOKUP($BW$3&amp;"-"&amp;CC$2,'Compr. Q. - Online Banking'!$C:$I,7,FALSE()),VLOOKUP($BW$3&amp;"-"&amp;CC$2,'Compr. Q. - Online Banking'!$C:$I,5,FALSE())),IF($D25="Tabular",VLOOKUP($BW$3&amp;"-"&amp;CC$2,'Compr. Q. - HCN'!$C:$I,7,FALSE()),VLOOKUP($BW$3&amp;"-"&amp;CC$2,'Compr. Q. - HCN'!$C:$I,5,FALSE()))),$BW25)),1,0)</f>
        <v>0</v>
      </c>
      <c r="CD25" s="24">
        <f t="shared" si="27"/>
        <v>1</v>
      </c>
      <c r="CE25" s="24">
        <f t="shared" si="28"/>
        <v>1</v>
      </c>
      <c r="CF25" s="24">
        <f>IF($G25="OB",IF($D25="Tabular",VLOOKUP($BW$3&amp;"-"&amp;"1",'Compr. Q. - Online Banking'!$C:$K,9,FALSE()),VLOOKUP($BW$3&amp;"-"&amp;"1",'Compr. Q. - Online Banking'!$C:$K,8,FALSE())),IF($D25="Tabular",VLOOKUP($BW$3&amp;"-"&amp;"1",'Compr. Q. - HCN'!$C:$K,9,FALSE()),VLOOKUP($BW$3&amp;"-"&amp;"1",'Compr. Q. - HCN'!$C:$K,8,FALSE())))</f>
        <v>1</v>
      </c>
      <c r="CG25" s="24">
        <f t="shared" si="29"/>
        <v>1</v>
      </c>
      <c r="CH25" s="24">
        <f t="shared" si="30"/>
        <v>1</v>
      </c>
      <c r="CI25" s="24">
        <f t="shared" si="31"/>
        <v>1</v>
      </c>
      <c r="CK25"/>
      <c r="CL25"/>
      <c r="CM25"/>
      <c r="CN25"/>
      <c r="CO25"/>
      <c r="CP25"/>
      <c r="CQ25"/>
      <c r="CR25"/>
    </row>
    <row r="26" spans="1:96" s="10" customFormat="1" ht="409.6" x14ac:dyDescent="0.2">
      <c r="A26" s="24" t="str">
        <f t="shared" si="0"/>
        <v>3117362-P1</v>
      </c>
      <c r="B26" s="38">
        <v>3117362</v>
      </c>
      <c r="C26" s="24" t="s">
        <v>688</v>
      </c>
      <c r="D26" s="39" t="s">
        <v>154</v>
      </c>
      <c r="E26" s="39" t="s">
        <v>381</v>
      </c>
      <c r="F26" s="38" t="s">
        <v>402</v>
      </c>
      <c r="G26" s="38" t="str">
        <f t="shared" si="1"/>
        <v>OB</v>
      </c>
      <c r="H26" s="24"/>
      <c r="I26" s="28"/>
      <c r="J26" s="25" t="str">
        <f>VLOOKUP($A26,'dataset combined'!$A:$BJ,$I$2+3*J$2,FALSE)</f>
        <v>Insufficient detection of spyware; Lack of mechanisms for authentication of app; Poor security awareness; Weak malware protection</v>
      </c>
      <c r="K26" s="24" t="s">
        <v>725</v>
      </c>
      <c r="L26" s="25">
        <f>IF(ISNUMBER(SEARCH(IF($G26="OB",IF($D26="Tabular",VLOOKUP($J$3&amp;"-"&amp;L$2,'Compr. Q. - Online Banking'!$C:$I,7,FALSE()),VLOOKUP($J$3&amp;"-"&amp;L$2,'Compr. Q. - Online Banking'!$C:$I,5,FALSE())),IF($D26="Tabular",VLOOKUP($J$3&amp;"-"&amp;L$2,'Compr. Q. - HCN'!$C:$I,7,FALSE()),VLOOKUP($J$3&amp;"-"&amp;L$2,'Compr. Q. - HCN'!$C:$I,5,FALSE()))),$J26)),1,0)</f>
        <v>1</v>
      </c>
      <c r="M26" s="25">
        <f>IF(ISNUMBER(SEARCH(IF($G26="OB",IF($D26="Tabular",VLOOKUP($J$3&amp;"-"&amp;M$2,'Compr. Q. - Online Banking'!$C:$I,7,FALSE()),VLOOKUP($J$3&amp;"-"&amp;M$2,'Compr. Q. - Online Banking'!$C:$I,5,FALSE())),IF($D26="Tabular",VLOOKUP($J$3&amp;"-"&amp;M$2,'Compr. Q. - HCN'!$C:$I,7,FALSE()),VLOOKUP($J$3&amp;"-"&amp;M$2,'Compr. Q. - HCN'!$C:$I,5,FALSE()))),$J26)),1,0)</f>
        <v>1</v>
      </c>
      <c r="N26" s="25">
        <f>IF(ISNUMBER(SEARCH(IF($G26="OB",IF($D26="Tabular",VLOOKUP($J$3&amp;"-"&amp;N$2,'Compr. Q. - Online Banking'!$C:$I,7,FALSE()),VLOOKUP($J$3&amp;"-"&amp;N$2,'Compr. Q. - Online Banking'!$C:$I,5,FALSE())),IF($D26="Tabular",VLOOKUP($J$3&amp;"-"&amp;N$2,'Compr. Q. - HCN'!$C:$I,7,FALSE()),VLOOKUP($J$3&amp;"-"&amp;N$2,'Compr. Q. - HCN'!$C:$I,5,FALSE()))),$J26)),1,0)</f>
        <v>0</v>
      </c>
      <c r="O26" s="25">
        <f>IF(ISNUMBER(SEARCH(IF($G26="OB",IF($D26="Tabular",VLOOKUP($J$3&amp;"-"&amp;O$2,'Compr. Q. - Online Banking'!$C:$I,7,FALSE()),VLOOKUP($J$3&amp;"-"&amp;O$2,'Compr. Q. - Online Banking'!$C:$I,5,FALSE())),IF($D26="Tabular",VLOOKUP($J$3&amp;"-"&amp;O$2,'Compr. Q. - HCN'!$C:$I,7,FALSE()),VLOOKUP($J$3&amp;"-"&amp;O$2,'Compr. Q. - HCN'!$C:$I,5,FALSE()))),$J26)),1,0)</f>
        <v>0</v>
      </c>
      <c r="P26" s="25">
        <f>IF(ISNUMBER(SEARCH(IF($G26="OB",IF($D26="Tabular",VLOOKUP($J$3&amp;"-"&amp;P$2,'Compr. Q. - Online Banking'!$C:$I,7,FALSE()),VLOOKUP($J$3&amp;"-"&amp;P$2,'Compr. Q. - Online Banking'!$C:$I,5,FALSE())),IF($D26="Tabular",VLOOKUP($J$3&amp;"-"&amp;P$2,'Compr. Q. - HCN'!$C:$I,7,FALSE()),VLOOKUP($J$3&amp;"-"&amp;P$2,'Compr. Q. - HCN'!$C:$I,5,FALSE()))),$J26)),1,0)</f>
        <v>0</v>
      </c>
      <c r="Q26" s="24">
        <f t="shared" si="2"/>
        <v>2</v>
      </c>
      <c r="R26" s="24">
        <f t="shared" si="3"/>
        <v>4</v>
      </c>
      <c r="S26" s="24">
        <f>IF($G26="OB",IF($D26="Tabular",VLOOKUP($J$3&amp;"-"&amp;"1",'Compr. Q. - Online Banking'!$C:$K,9,FALSE()),VLOOKUP($J$3&amp;"-"&amp;"1",'Compr. Q. - Online Banking'!$C:$K,8,FALSE())),IF($D26="Tabular",VLOOKUP($J$3&amp;"-"&amp;"1",'Compr. Q. - HCN'!$C:$K,9,FALSE()),VLOOKUP($J$3&amp;"-"&amp;"1",'Compr. Q. - HCN'!$C:$K,8,FALSE())))</f>
        <v>2</v>
      </c>
      <c r="T26" s="24">
        <f t="shared" si="4"/>
        <v>0.5</v>
      </c>
      <c r="U26" s="24">
        <f t="shared" si="5"/>
        <v>1</v>
      </c>
      <c r="V26" s="24">
        <f t="shared" si="6"/>
        <v>0.66666666666666663</v>
      </c>
      <c r="W26" s="25" t="str">
        <f>VLOOKUP($A26,'dataset combined'!$A:$BJ,$I$2+3*W$2,FALSE)</f>
        <v>Availability of service</v>
      </c>
      <c r="X26" s="24" t="s">
        <v>731</v>
      </c>
      <c r="Y26" s="25">
        <f>IF(ISNUMBER(SEARCH(IF($G26="OB",IF($D26="Tabular",VLOOKUP($W$3&amp;"-"&amp;Y$2,'Compr. Q. - Online Banking'!$C:$I,7,FALSE()),VLOOKUP($W$3&amp;"-"&amp;Y$2,'Compr. Q. - Online Banking'!$C:$I,5,FALSE())),IF($D26="Tabular",VLOOKUP($W$3&amp;"-"&amp;Y$2,'Compr. Q. - HCN'!$C:$I,7,FALSE()),VLOOKUP($W$3&amp;"-"&amp;Y$2,'Compr. Q. - HCN'!$C:$I,5,FALSE()))),$W26)),1,0)</f>
        <v>0</v>
      </c>
      <c r="Z26" s="25">
        <f>IF(ISNUMBER(SEARCH(IF($G26="OB",IF($D26="Tabular",VLOOKUP($W$3&amp;"-"&amp;Z$2,'Compr. Q. - Online Banking'!$C:$I,7,FALSE()),VLOOKUP($W$3&amp;"-"&amp;Z$2,'Compr. Q. - Online Banking'!$C:$I,5,FALSE())),IF($D26="Tabular",VLOOKUP($W$3&amp;"-"&amp;Z$2,'Compr. Q. - HCN'!$C:$I,7,FALSE()),VLOOKUP($W$3&amp;"-"&amp;Z$2,'Compr. Q. - HCN'!$C:$I,5,FALSE()))),$W26)),1,0)</f>
        <v>1</v>
      </c>
      <c r="AA26" s="25">
        <f>IF(ISNUMBER(SEARCH(IF($G26="OB",IF($D26="Tabular",VLOOKUP($W$3&amp;"-"&amp;AA$2,'Compr. Q. - Online Banking'!$C:$I,7,FALSE()),VLOOKUP($W$3&amp;"-"&amp;AA$2,'Compr. Q. - Online Banking'!$C:$I,5,FALSE())),IF($D26="Tabular",VLOOKUP($W$3&amp;"-"&amp;AA$2,'Compr. Q. - HCN'!$C:$I,7,FALSE()),VLOOKUP($W$3&amp;"-"&amp;AA$2,'Compr. Q. - HCN'!$C:$I,5,FALSE()))),$W26)),1,0)</f>
        <v>0</v>
      </c>
      <c r="AB26" s="25">
        <f>IF(ISNUMBER(SEARCH(IF($G26="OB",IF($D26="Tabular",VLOOKUP($W$3&amp;"-"&amp;AB$2,'Compr. Q. - Online Banking'!$C:$I,7,FALSE()),VLOOKUP($W$3&amp;"-"&amp;AB$2,'Compr. Q. - Online Banking'!$C:$I,5,FALSE())),IF($D26="Tabular",VLOOKUP($W$3&amp;"-"&amp;AB$2,'Compr. Q. - HCN'!$C:$I,7,FALSE()),VLOOKUP($W$3&amp;"-"&amp;AB$2,'Compr. Q. - HCN'!$C:$I,5,FALSE()))),$W26)),1,0)</f>
        <v>0</v>
      </c>
      <c r="AC26" s="25">
        <f>IF(ISNUMBER(SEARCH(IF($G26="OB",IF($D26="Tabular",VLOOKUP($W$3&amp;"-"&amp;AC$2,'Compr. Q. - Online Banking'!$C:$I,7,FALSE()),VLOOKUP($W$3&amp;"-"&amp;AC$2,'Compr. Q. - Online Banking'!$C:$I,5,FALSE())),IF($D26="Tabular",VLOOKUP($W$3&amp;"-"&amp;AC$2,'Compr. Q. - HCN'!$C:$I,7,FALSE()),VLOOKUP($W$3&amp;"-"&amp;AC$2,'Compr. Q. - HCN'!$C:$I,5,FALSE()))),$W26)),1,0)</f>
        <v>0</v>
      </c>
      <c r="AD26" s="24">
        <f t="shared" si="7"/>
        <v>1</v>
      </c>
      <c r="AE26" s="24">
        <f t="shared" si="8"/>
        <v>1</v>
      </c>
      <c r="AF26" s="24">
        <f>IF($G26="OB",IF($D26="Tabular",VLOOKUP($W$3&amp;"-"&amp;"1",'Compr. Q. - Online Banking'!$C:$K,9,FALSE()),VLOOKUP($W$3&amp;"-"&amp;"1",'Compr. Q. - Online Banking'!$C:$K,8,FALSE())),IF($D26="Tabular",VLOOKUP($W$3&amp;"-"&amp;"1",'Compr. Q. - HCN'!$C:$K,9,FALSE()),VLOOKUP($W$3&amp;"-"&amp;"1",'Compr. Q. - HCN'!$C:$K,8,FALSE())))</f>
        <v>2</v>
      </c>
      <c r="AG26" s="24">
        <f t="shared" si="9"/>
        <v>1</v>
      </c>
      <c r="AH26" s="24">
        <f t="shared" si="10"/>
        <v>0.5</v>
      </c>
      <c r="AI26" s="24">
        <f t="shared" si="11"/>
        <v>0.66666666666666663</v>
      </c>
      <c r="AJ26" s="25" t="str">
        <f>VLOOKUP($A26,'dataset combined'!$A:$BJ,$I$2+3*AJ$2,FALSE)</f>
        <v>Sniffing of customer credentials; Spear-phishing attack on customers</v>
      </c>
      <c r="AK26" s="24" t="s">
        <v>733</v>
      </c>
      <c r="AL26" s="25">
        <f>IF(ISNUMBER(SEARCH(IF($G26="OB",IF($D26="Tabular",VLOOKUP($AJ$3&amp;"-"&amp;AL$2,'Compr. Q. - Online Banking'!$C:$I,7,FALSE()),VLOOKUP($AJ$3&amp;"-"&amp;AL$2,'Compr. Q. - Online Banking'!$C:$I,5,FALSE())),IF($D26="Tabular",VLOOKUP($AJ$3&amp;"-"&amp;AL$2,'Compr. Q. - HCN'!$C:$I,7,FALSE()),VLOOKUP($AJ$3&amp;"-"&amp;AL$2,'Compr. Q. - HCN'!$C:$I,5,FALSE()))),$AJ26)),1,0)</f>
        <v>0</v>
      </c>
      <c r="AM26" s="25">
        <f>IF(ISNUMBER(SEARCH(IF($G26="OB",IF($D26="Tabular",VLOOKUP($AJ$3&amp;"-"&amp;AM$2,'Compr. Q. - Online Banking'!$C:$I,7,FALSE()),VLOOKUP($AJ$3&amp;"-"&amp;AM$2,'Compr. Q. - Online Banking'!$C:$I,5,FALSE())),IF($D26="Tabular",VLOOKUP($AJ$3&amp;"-"&amp;AM$2,'Compr. Q. - HCN'!$C:$I,7,FALSE()),VLOOKUP($AJ$3&amp;"-"&amp;AM$2,'Compr. Q. - HCN'!$C:$I,5,FALSE()))),$AJ26)),1,0)</f>
        <v>1</v>
      </c>
      <c r="AN26" s="25">
        <f>IF(ISNUMBER(SEARCH(IF($G26="OB",IF($D26="Tabular",VLOOKUP($AJ$3&amp;"-"&amp;AN$2,'Compr. Q. - Online Banking'!$C:$I,7,FALSE()),VLOOKUP($AJ$3&amp;"-"&amp;AN$2,'Compr. Q. - Online Banking'!$C:$I,5,FALSE())),IF($D26="Tabular",VLOOKUP($AJ$3&amp;"-"&amp;AN$2,'Compr. Q. - HCN'!$C:$I,7,FALSE()),VLOOKUP($AJ$3&amp;"-"&amp;AN$2,'Compr. Q. - HCN'!$C:$I,5,FALSE()))),$AJ26)),1,0)</f>
        <v>0</v>
      </c>
      <c r="AO26" s="25">
        <f>IF(ISNUMBER(SEARCH(IF($G26="OB",IF($D26="Tabular",VLOOKUP($AJ$3&amp;"-"&amp;AO$2,'Compr. Q. - Online Banking'!$C:$I,7,FALSE()),VLOOKUP($AJ$3&amp;"-"&amp;AO$2,'Compr. Q. - Online Banking'!$C:$I,5,FALSE())),IF($D26="Tabular",VLOOKUP($AJ$3&amp;"-"&amp;AO$2,'Compr. Q. - HCN'!$C:$I,7,FALSE()),VLOOKUP($AJ$3&amp;"-"&amp;AO$2,'Compr. Q. - HCN'!$C:$I,5,FALSE()))),$AJ26)),1,0)</f>
        <v>1</v>
      </c>
      <c r="AP26" s="25">
        <f>IF(ISNUMBER(SEARCH(IF($G26="OB",IF($D26="Tabular",VLOOKUP($AJ$3&amp;"-"&amp;AP$2,'Compr. Q. - Online Banking'!$C:$I,7,FALSE()),VLOOKUP($AJ$3&amp;"-"&amp;AP$2,'Compr. Q. - Online Banking'!$C:$I,5,FALSE())),IF($D26="Tabular",VLOOKUP($AJ$3&amp;"-"&amp;AP$2,'Compr. Q. - HCN'!$C:$I,7,FALSE()),VLOOKUP($AJ$3&amp;"-"&amp;AP$2,'Compr. Q. - HCN'!$C:$I,5,FALSE()))),$AJ26)),1,0)</f>
        <v>0</v>
      </c>
      <c r="AQ26" s="24">
        <f t="shared" si="12"/>
        <v>2</v>
      </c>
      <c r="AR26" s="24">
        <f t="shared" si="13"/>
        <v>2</v>
      </c>
      <c r="AS26" s="24">
        <f>IF($G26="OB",IF($D26="Tabular",VLOOKUP($AJ$3&amp;"-"&amp;"1",'Compr. Q. - Online Banking'!$C:$K,9,FALSE()),VLOOKUP($AJ$3&amp;"-"&amp;"1",'Compr. Q. - Online Banking'!$C:$K,8,FALSE())),IF($D26="Tabular",VLOOKUP($AJ$3&amp;"-"&amp;"1",'Compr. Q. - HCN'!$C:$K,9,FALSE()),VLOOKUP($AJ$3&amp;"-"&amp;"1",'Compr. Q. - HCN'!$C:$K,8,FALSE())))</f>
        <v>4</v>
      </c>
      <c r="AT26" s="24">
        <f t="shared" si="14"/>
        <v>1</v>
      </c>
      <c r="AU26" s="24">
        <f t="shared" si="15"/>
        <v>0.5</v>
      </c>
      <c r="AV26" s="24">
        <f t="shared" si="16"/>
        <v>0.66666666666666663</v>
      </c>
      <c r="AW26" s="25" t="str">
        <f>VLOOKUP($A26,'dataset combined'!$A:$BJ,$I$2+3*AW$2,FALSE)</f>
        <v>Customer's browser infected by Trojan; Fake banking app offered on application store; Insufficient detection of spyware; Keylogger installed on computer; Lack of mechanisms for authentication of app; Poor security awareness; Smartphone infected by malware</v>
      </c>
      <c r="AX26" s="24" t="s">
        <v>729</v>
      </c>
      <c r="AY26" s="25">
        <f>IF(ISNUMBER(SEARCH(IF($G26="OB",IF($D26="Tabular",VLOOKUP($AW$3&amp;"-"&amp;AY$2,'Compr. Q. - Online Banking'!$C:$I,7,FALSE()),VLOOKUP($AW$3&amp;"-"&amp;AY$2,'Compr. Q. - Online Banking'!$C:$I,5,FALSE())),IF($D26="Tabular",VLOOKUP($AW$3&amp;"-"&amp;AY$2,'Compr. Q. - HCN'!$C:$I,7,FALSE()),VLOOKUP($AW$3&amp;"-"&amp;AY$2,'Compr. Q. - HCN'!$C:$I,5,FALSE()))),$AW26)),1,0)</f>
        <v>0</v>
      </c>
      <c r="AZ26" s="25">
        <f>IF(ISNUMBER(SEARCH(IF($G26="OB",IF($D26="Tabular",VLOOKUP($AW$3&amp;"-"&amp;AZ$2,'Compr. Q. - Online Banking'!$C:$I,7,FALSE()),VLOOKUP($AW$3&amp;"-"&amp;AZ$2,'Compr. Q. - Online Banking'!$C:$I,5,FALSE())),IF($D26="Tabular",VLOOKUP($AW$3&amp;"-"&amp;AZ$2,'Compr. Q. - HCN'!$C:$I,7,FALSE()),VLOOKUP($AW$3&amp;"-"&amp;AZ$2,'Compr. Q. - HCN'!$C:$I,5,FALSE()))),$AW26)),1,0)</f>
        <v>0</v>
      </c>
      <c r="BA26" s="25">
        <f>IF(ISNUMBER(SEARCH(IF($G26="OB",IF($D26="Tabular",VLOOKUP($AW$3&amp;"-"&amp;BA$2,'Compr. Q. - Online Banking'!$C:$I,7,FALSE()),VLOOKUP($AW$3&amp;"-"&amp;BA$2,'Compr. Q. - Online Banking'!$C:$I,5,FALSE())),IF($D26="Tabular",VLOOKUP($AW$3&amp;"-"&amp;BA$2,'Compr. Q. - HCN'!$C:$I,7,FALSE()),VLOOKUP($AW$3&amp;"-"&amp;BA$2,'Compr. Q. - HCN'!$C:$I,5,FALSE()))),$AW26)),1,0)</f>
        <v>0</v>
      </c>
      <c r="BB26" s="25">
        <f>IF(ISNUMBER(SEARCH(IF($G26="OB",IF($D26="Tabular",VLOOKUP($AW$3&amp;"-"&amp;BB$2,'Compr. Q. - Online Banking'!$C:$I,7,FALSE()),VLOOKUP($AW$3&amp;"-"&amp;BB$2,'Compr. Q. - Online Banking'!$C:$I,5,FALSE())),IF($D26="Tabular",VLOOKUP($AW$3&amp;"-"&amp;BB$2,'Compr. Q. - HCN'!$C:$I,7,FALSE()),VLOOKUP($AW$3&amp;"-"&amp;BB$2,'Compr. Q. - HCN'!$C:$I,5,FALSE()))),$AW26)),1,0)</f>
        <v>0</v>
      </c>
      <c r="BC26" s="25">
        <f>IF(ISNUMBER(SEARCH(IF($G26="OB",IF($D26="Tabular",VLOOKUP($AW$3&amp;"-"&amp;BC$2,'Compr. Q. - Online Banking'!$C:$I,7,FALSE()),VLOOKUP($AW$3&amp;"-"&amp;BC$2,'Compr. Q. - Online Banking'!$C:$I,5,FALSE())),IF($D26="Tabular",VLOOKUP($AW$3&amp;"-"&amp;BC$2,'Compr. Q. - HCN'!$C:$I,7,FALSE()),VLOOKUP($AW$3&amp;"-"&amp;BC$2,'Compr. Q. - HCN'!$C:$I,5,FALSE()))),$AW26)),1,0)</f>
        <v>0</v>
      </c>
      <c r="BD26" s="24">
        <f t="shared" si="17"/>
        <v>0</v>
      </c>
      <c r="BE26" s="24">
        <f t="shared" si="18"/>
        <v>7</v>
      </c>
      <c r="BF26" s="24">
        <f>IF($G26="OB",IF($D26="Tabular",VLOOKUP($AW$3&amp;"-"&amp;"1",'Compr. Q. - Online Banking'!$C:$K,9,FALSE()),VLOOKUP($AW$3&amp;"-"&amp;"1",'Compr. Q. - Online Banking'!$C:$K,8,FALSE())),IF($D26="Tabular",VLOOKUP($AW$3&amp;"-"&amp;"1",'Compr. Q. - HCN'!$C:$K,9,FALSE()),VLOOKUP($AW$3&amp;"-"&amp;"1",'Compr. Q. - HCN'!$C:$K,8,FALSE())))</f>
        <v>2</v>
      </c>
      <c r="BG26" s="24">
        <f t="shared" si="19"/>
        <v>0</v>
      </c>
      <c r="BH26" s="24">
        <f t="shared" si="20"/>
        <v>0</v>
      </c>
      <c r="BI26" s="24">
        <f t="shared" si="21"/>
        <v>0</v>
      </c>
      <c r="BJ26" s="25" t="str">
        <f>VLOOKUP($A26,'dataset combined'!$A:$BJ,$I$2+3*BJ$2,FALSE)</f>
        <v>Very unlikely</v>
      </c>
      <c r="BK26" s="25"/>
      <c r="BL26" s="25">
        <f>IF(ISNUMBER(SEARCH(IF($G26="OB",IF($D26="Tabular",VLOOKUP($BJ$3&amp;"-"&amp;BL$2,'Compr. Q. - Online Banking'!$C:$I,7,FALSE()),VLOOKUP($BJ$3&amp;"-"&amp;BL$2,'Compr. Q. - Online Banking'!$C:$I,5,FALSE())),IF($D26="Tabular",VLOOKUP($BJ$3&amp;"-"&amp;BL$2,'Compr. Q. - HCN'!$C:$I,7,FALSE()),VLOOKUP($BJ$3&amp;"-"&amp;BL$2,'Compr. Q. - HCN'!$C:$I,5,FALSE()))),$BJ26)),1,0)</f>
        <v>1</v>
      </c>
      <c r="BM26" s="25">
        <f>IF(ISNUMBER(SEARCH(IF($G26="OB",IF($D26="Tabular",VLOOKUP($BJ$3&amp;"-"&amp;BM$2,'Compr. Q. - Online Banking'!$C:$I,7,FALSE()),VLOOKUP($BJ$3&amp;"-"&amp;BM$2,'Compr. Q. - Online Banking'!$C:$I,5,FALSE())),IF($D26="Tabular",VLOOKUP($BJ$3&amp;"-"&amp;BM$2,'Compr. Q. - HCN'!$C:$I,7,FALSE()),VLOOKUP($BJ$3&amp;"-"&amp;BM$2,'Compr. Q. - HCN'!$C:$I,5,FALSE()))),$BJ26)),1,0)</f>
        <v>0</v>
      </c>
      <c r="BN26" s="25">
        <f>IF(ISNUMBER(SEARCH(IF($G26="OB",IF($D26="Tabular",VLOOKUP($BJ$3&amp;"-"&amp;BN$2,'Compr. Q. - Online Banking'!$C:$I,7,FALSE()),VLOOKUP($BJ$3&amp;"-"&amp;BN$2,'Compr. Q. - Online Banking'!$C:$I,5,FALSE())),IF($D26="Tabular",VLOOKUP($BJ$3&amp;"-"&amp;BN$2,'Compr. Q. - HCN'!$C:$I,7,FALSE()),VLOOKUP($BJ$3&amp;"-"&amp;BN$2,'Compr. Q. - HCN'!$C:$I,5,FALSE()))),$BJ26)),1,0)</f>
        <v>0</v>
      </c>
      <c r="BO26" s="25">
        <f>IF(ISNUMBER(SEARCH(IF($G26="OB",IF($D26="Tabular",VLOOKUP($BJ$3&amp;"-"&amp;BO$2,'Compr. Q. - Online Banking'!$C:$I,7,FALSE()),VLOOKUP($BJ$3&amp;"-"&amp;BO$2,'Compr. Q. - Online Banking'!$C:$I,5,FALSE())),IF($D26="Tabular",VLOOKUP($BJ$3&amp;"-"&amp;BO$2,'Compr. Q. - HCN'!$C:$I,7,FALSE()),VLOOKUP($BJ$3&amp;"-"&amp;BO$2,'Compr. Q. - HCN'!$C:$I,5,FALSE()))),$BJ26)),1,0)</f>
        <v>0</v>
      </c>
      <c r="BP26" s="25">
        <f>IF(ISNUMBER(SEARCH(IF($G26="OB",IF($D26="Tabular",VLOOKUP($BJ$3&amp;"-"&amp;BP$2,'Compr. Q. - Online Banking'!$C:$I,7,FALSE()),VLOOKUP($BJ$3&amp;"-"&amp;BP$2,'Compr. Q. - Online Banking'!$C:$I,5,FALSE())),IF($D26="Tabular",VLOOKUP($BJ$3&amp;"-"&amp;BP$2,'Compr. Q. - HCN'!$C:$I,7,FALSE()),VLOOKUP($BJ$3&amp;"-"&amp;BP$2,'Compr. Q. - HCN'!$C:$I,5,FALSE()))),$BJ26)),1,0)</f>
        <v>0</v>
      </c>
      <c r="BQ26" s="24">
        <f t="shared" si="22"/>
        <v>1</v>
      </c>
      <c r="BR26" s="24">
        <f t="shared" si="23"/>
        <v>1</v>
      </c>
      <c r="BS26" s="24">
        <f>IF($G26="OB",IF($D26="Tabular",VLOOKUP($BJ$3&amp;"-"&amp;"1",'Compr. Q. - Online Banking'!$C:$K,9,FALSE()),VLOOKUP($BJ$3&amp;"-"&amp;"1",'Compr. Q. - Online Banking'!$C:$K,8,FALSE())),IF($D26="Tabular",VLOOKUP($BJ$3&amp;"-"&amp;"1",'Compr. Q. - HCN'!$C:$K,9,FALSE()),VLOOKUP($BJ$3&amp;"-"&amp;"1",'Compr. Q. - HCN'!$C:$K,8,FALSE())))</f>
        <v>1</v>
      </c>
      <c r="BT26" s="24">
        <f t="shared" si="24"/>
        <v>1</v>
      </c>
      <c r="BU26" s="24">
        <f t="shared" si="25"/>
        <v>1</v>
      </c>
      <c r="BV26" s="24">
        <f t="shared" si="26"/>
        <v>1</v>
      </c>
      <c r="BW26" s="25" t="str">
        <f>VLOOKUP($A26,'dataset combined'!$A:$BJ,$I$2+3*BW$2,FALSE)</f>
        <v>Availability of service; Catastrophic; Certain; Conduct regular searches for fake apps; Confidentiality of customer data; Critical; Customer's browser infected by Trojan; Cyber criminal; Denial-of-service attack; Fake banking app offered on application store; Hacker; Hacker alters transaction data; Immature technology; Increase bandwidth; Insignificant; Insufficient detection of spyware; Insufficient resilience; Integrity of account data; Keylogger installed on computer; Lack of mechanisms for authentication of app; Likely; Minor; Monitor network traffic; Online banking service goes down; Poor security awareness; Regularly inform customers about security best practices; Severe; Smartphone infected by malware; Sniffing of customer credentials; Spear-phishing attack on customers; Strengthen authentication of transaction in web application; Strengthen verification and validation procedures; System failure; Unauthorized access to customer account via fake app; Unauthorized access to customer account via web application; Unauthorized transaction via Poste App; Unauthorized transaction via web application; Unlikely; Use of web application; User authenticity; Very likely; Very unlikely; Weak malware protection; Web-application goes down</v>
      </c>
      <c r="BX26" s="24" t="s">
        <v>723</v>
      </c>
      <c r="BY26" s="25">
        <f>IF(ISNUMBER(SEARCH(IF($G26="OB",IF($D26="Tabular",VLOOKUP($BW$3&amp;"-"&amp;BY$2,'Compr. Q. - Online Banking'!$C:$I,7,FALSE()),VLOOKUP($BW$3&amp;"-"&amp;BY$2,'Compr. Q. - Online Banking'!$C:$I,5,FALSE())),IF($D26="Tabular",VLOOKUP($BW$3&amp;"-"&amp;BY$2,'Compr. Q. - HCN'!$C:$I,7,FALSE()),VLOOKUP($BW$3&amp;"-"&amp;BY$2,'Compr. Q. - HCN'!$C:$I,5,FALSE()))),$BW26)),1,0)</f>
        <v>1</v>
      </c>
      <c r="BZ26" s="25">
        <f>IF(ISNUMBER(SEARCH(IF($G26="OB",IF($D26="Tabular",VLOOKUP($BW$3&amp;"-"&amp;BZ$2,'Compr. Q. - Online Banking'!$C:$I,7,FALSE()),VLOOKUP($BW$3&amp;"-"&amp;BZ$2,'Compr. Q. - Online Banking'!$C:$I,5,FALSE())),IF($D26="Tabular",VLOOKUP($BW$3&amp;"-"&amp;BZ$2,'Compr. Q. - HCN'!$C:$I,7,FALSE()),VLOOKUP($BW$3&amp;"-"&amp;BZ$2,'Compr. Q. - HCN'!$C:$I,5,FALSE()))),$BW26)),1,0)</f>
        <v>0</v>
      </c>
      <c r="CA26" s="25">
        <f>IF(ISNUMBER(SEARCH(IF($G26="OB",IF($D26="Tabular",VLOOKUP($BW$3&amp;"-"&amp;CA$2,'Compr. Q. - Online Banking'!$C:$I,7,FALSE()),VLOOKUP($BW$3&amp;"-"&amp;CA$2,'Compr. Q. - Online Banking'!$C:$I,5,FALSE())),IF($D26="Tabular",VLOOKUP($BW$3&amp;"-"&amp;CA$2,'Compr. Q. - HCN'!$C:$I,7,FALSE()),VLOOKUP($BW$3&amp;"-"&amp;CA$2,'Compr. Q. - HCN'!$C:$I,5,FALSE()))),$BW26)),1,0)</f>
        <v>0</v>
      </c>
      <c r="CB26" s="25">
        <f>IF(ISNUMBER(SEARCH(IF($G26="OB",IF($D26="Tabular",VLOOKUP($BW$3&amp;"-"&amp;CB$2,'Compr. Q. - Online Banking'!$C:$I,7,FALSE()),VLOOKUP($BW$3&amp;"-"&amp;CB$2,'Compr. Q. - Online Banking'!$C:$I,5,FALSE())),IF($D26="Tabular",VLOOKUP($BW$3&amp;"-"&amp;CB$2,'Compr. Q. - HCN'!$C:$I,7,FALSE()),VLOOKUP($BW$3&amp;"-"&amp;CB$2,'Compr. Q. - HCN'!$C:$I,5,FALSE()))),$BW26)),1,0)</f>
        <v>0</v>
      </c>
      <c r="CC26" s="25">
        <f>IF(ISNUMBER(SEARCH(IF($G26="OB",IF($D26="Tabular",VLOOKUP($BW$3&amp;"-"&amp;CC$2,'Compr. Q. - Online Banking'!$C:$I,7,FALSE()),VLOOKUP($BW$3&amp;"-"&amp;CC$2,'Compr. Q. - Online Banking'!$C:$I,5,FALSE())),IF($D26="Tabular",VLOOKUP($BW$3&amp;"-"&amp;CC$2,'Compr. Q. - HCN'!$C:$I,7,FALSE()),VLOOKUP($BW$3&amp;"-"&amp;CC$2,'Compr. Q. - HCN'!$C:$I,5,FALSE()))),$BW26)),1,0)</f>
        <v>0</v>
      </c>
      <c r="CD26" s="24">
        <f t="shared" si="27"/>
        <v>1</v>
      </c>
      <c r="CE26" s="24">
        <f t="shared" si="28"/>
        <v>44</v>
      </c>
      <c r="CF26" s="24">
        <f>IF($G26="OB",IF($D26="Tabular",VLOOKUP($BW$3&amp;"-"&amp;"1",'Compr. Q. - Online Banking'!$C:$K,9,FALSE()),VLOOKUP($BW$3&amp;"-"&amp;"1",'Compr. Q. - Online Banking'!$C:$K,8,FALSE())),IF($D26="Tabular",VLOOKUP($BW$3&amp;"-"&amp;"1",'Compr. Q. - HCN'!$C:$K,9,FALSE()),VLOOKUP($BW$3&amp;"-"&amp;"1",'Compr. Q. - HCN'!$C:$K,8,FALSE())))</f>
        <v>1</v>
      </c>
      <c r="CG26" s="24">
        <f t="shared" si="29"/>
        <v>2.2727272727272728E-2</v>
      </c>
      <c r="CH26" s="24">
        <f t="shared" si="30"/>
        <v>1</v>
      </c>
      <c r="CI26" s="24">
        <f t="shared" si="31"/>
        <v>4.4444444444444446E-2</v>
      </c>
      <c r="CK26"/>
      <c r="CL26"/>
      <c r="CM26"/>
      <c r="CN26"/>
      <c r="CO26"/>
      <c r="CP26"/>
      <c r="CQ26"/>
      <c r="CR26"/>
    </row>
    <row r="27" spans="1:96" s="10" customFormat="1" ht="409.6" x14ac:dyDescent="0.2">
      <c r="A27" s="25" t="str">
        <f t="shared" si="0"/>
        <v>3117362-P2</v>
      </c>
      <c r="B27" s="25">
        <v>3117362</v>
      </c>
      <c r="C27" s="25" t="s">
        <v>688</v>
      </c>
      <c r="D27" s="25" t="s">
        <v>154</v>
      </c>
      <c r="E27" s="25" t="s">
        <v>381</v>
      </c>
      <c r="F27" s="25" t="s">
        <v>433</v>
      </c>
      <c r="G27" s="25" t="str">
        <f t="shared" si="1"/>
        <v>HCN</v>
      </c>
      <c r="H27" s="25"/>
      <c r="I27" s="25"/>
      <c r="J27" s="25" t="str">
        <f>VLOOKUP($A27,'dataset combined'!$A:$BJ,$I$2+3*J$2,FALSE)</f>
        <v>Elevation of privilege; Error in assignment of privacy level; Error in role assignment; Insufficient data anonymization; Insufficient input validation; Insufficient malware detection; Insufficient routines; Insufficient security policy; Lack of security awareness</v>
      </c>
      <c r="K27" s="25" t="s">
        <v>723</v>
      </c>
      <c r="L27" s="25">
        <f>IF(ISNUMBER(SEARCH(IF($G27="OB",IF($D27="Tabular",VLOOKUP($J$3&amp;"-"&amp;L$2,'Compr. Q. - Online Banking'!$C:$I,7,FALSE()),VLOOKUP($J$3&amp;"-"&amp;L$2,'Compr. Q. - Online Banking'!$C:$I,5,FALSE())),IF($D27="Tabular",VLOOKUP($J$3&amp;"-"&amp;L$2,'Compr. Q. - HCN'!$C:$I,7,FALSE()),VLOOKUP($J$3&amp;"-"&amp;L$2,'Compr. Q. - HCN'!$C:$I,5,FALSE()))),$J27)),1,0)</f>
        <v>1</v>
      </c>
      <c r="M27" s="25">
        <f>IF(ISNUMBER(SEARCH(IF($G27="OB",IF($D27="Tabular",VLOOKUP($J$3&amp;"-"&amp;M$2,'Compr. Q. - Online Banking'!$C:$I,7,FALSE()),VLOOKUP($J$3&amp;"-"&amp;M$2,'Compr. Q. - Online Banking'!$C:$I,5,FALSE())),IF($D27="Tabular",VLOOKUP($J$3&amp;"-"&amp;M$2,'Compr. Q. - HCN'!$C:$I,7,FALSE()),VLOOKUP($J$3&amp;"-"&amp;M$2,'Compr. Q. - HCN'!$C:$I,5,FALSE()))),$J27)),1,0)</f>
        <v>1</v>
      </c>
      <c r="N27" s="25">
        <f>IF(ISNUMBER(SEARCH(IF($G27="OB",IF($D27="Tabular",VLOOKUP($J$3&amp;"-"&amp;N$2,'Compr. Q. - Online Banking'!$C:$I,7,FALSE()),VLOOKUP($J$3&amp;"-"&amp;N$2,'Compr. Q. - Online Banking'!$C:$I,5,FALSE())),IF($D27="Tabular",VLOOKUP($J$3&amp;"-"&amp;N$2,'Compr. Q. - HCN'!$C:$I,7,FALSE()),VLOOKUP($J$3&amp;"-"&amp;N$2,'Compr. Q. - HCN'!$C:$I,5,FALSE()))),$J27)),1,0)</f>
        <v>1</v>
      </c>
      <c r="O27" s="25">
        <f>IF(ISNUMBER(SEARCH(IF($G27="OB",IF($D27="Tabular",VLOOKUP($J$3&amp;"-"&amp;O$2,'Compr. Q. - Online Banking'!$C:$I,7,FALSE()),VLOOKUP($J$3&amp;"-"&amp;O$2,'Compr. Q. - Online Banking'!$C:$I,5,FALSE())),IF($D27="Tabular",VLOOKUP($J$3&amp;"-"&amp;O$2,'Compr. Q. - HCN'!$C:$I,7,FALSE()),VLOOKUP($J$3&amp;"-"&amp;O$2,'Compr. Q. - HCN'!$C:$I,5,FALSE()))),$J27)),1,0)</f>
        <v>0</v>
      </c>
      <c r="P27" s="25">
        <f>IF(ISNUMBER(SEARCH(IF($G27="OB",IF($D27="Tabular",VLOOKUP($J$3&amp;"-"&amp;P$2,'Compr. Q. - Online Banking'!$C:$I,7,FALSE()),VLOOKUP($J$3&amp;"-"&amp;P$2,'Compr. Q. - Online Banking'!$C:$I,5,FALSE())),IF($D27="Tabular",VLOOKUP($J$3&amp;"-"&amp;P$2,'Compr. Q. - HCN'!$C:$I,7,FALSE()),VLOOKUP($J$3&amp;"-"&amp;P$2,'Compr. Q. - HCN'!$C:$I,5,FALSE()))),$J27)),1,0)</f>
        <v>0</v>
      </c>
      <c r="Q27" s="25">
        <f t="shared" si="2"/>
        <v>3</v>
      </c>
      <c r="R27" s="25">
        <f t="shared" si="3"/>
        <v>9</v>
      </c>
      <c r="S27" s="25">
        <f>IF($G27="OB",IF($D27="Tabular",VLOOKUP($J$3&amp;"-"&amp;"1",'Compr. Q. - Online Banking'!$C:$K,9,FALSE()),VLOOKUP($J$3&amp;"-"&amp;"1",'Compr. Q. - Online Banking'!$C:$K,8,FALSE())),IF($D27="Tabular",VLOOKUP($J$3&amp;"-"&amp;"1",'Compr. Q. - HCN'!$C:$K,9,FALSE()),VLOOKUP($J$3&amp;"-"&amp;"1",'Compr. Q. - HCN'!$C:$K,8,FALSE())))</f>
        <v>3</v>
      </c>
      <c r="T27" s="25">
        <f t="shared" si="4"/>
        <v>0.33333333333333331</v>
      </c>
      <c r="U27" s="25">
        <f t="shared" si="5"/>
        <v>1</v>
      </c>
      <c r="V27" s="25">
        <f t="shared" si="6"/>
        <v>0.5</v>
      </c>
      <c r="W27" s="25" t="str">
        <f>VLOOKUP($A27,'dataset combined'!$A:$BJ,$I$2+3*W$2,FALSE)</f>
        <v>Data confidentiality; Data integrity; Privacy</v>
      </c>
      <c r="X27" s="25" t="s">
        <v>730</v>
      </c>
      <c r="Y27" s="25">
        <f>IF(ISNUMBER(SEARCH(IF($G27="OB",IF($D27="Tabular",VLOOKUP($W$3&amp;"-"&amp;Y$2,'Compr. Q. - Online Banking'!$C:$I,7,FALSE()),VLOOKUP($W$3&amp;"-"&amp;Y$2,'Compr. Q. - Online Banking'!$C:$I,5,FALSE())),IF($D27="Tabular",VLOOKUP($W$3&amp;"-"&amp;Y$2,'Compr. Q. - HCN'!$C:$I,7,FALSE()),VLOOKUP($W$3&amp;"-"&amp;Y$2,'Compr. Q. - HCN'!$C:$I,5,FALSE()))),$W27)),1,0)</f>
        <v>1</v>
      </c>
      <c r="Z27" s="25">
        <f>IF(ISNUMBER(SEARCH(IF($G27="OB",IF($D27="Tabular",VLOOKUP($W$3&amp;"-"&amp;Z$2,'Compr. Q. - Online Banking'!$C:$I,7,FALSE()),VLOOKUP($W$3&amp;"-"&amp;Z$2,'Compr. Q. - Online Banking'!$C:$I,5,FALSE())),IF($D27="Tabular",VLOOKUP($W$3&amp;"-"&amp;Z$2,'Compr. Q. - HCN'!$C:$I,7,FALSE()),VLOOKUP($W$3&amp;"-"&amp;Z$2,'Compr. Q. - HCN'!$C:$I,5,FALSE()))),$W27)),1,0)</f>
        <v>1</v>
      </c>
      <c r="AA27" s="25">
        <f>IF(ISNUMBER(SEARCH(IF($G27="OB",IF($D27="Tabular",VLOOKUP($W$3&amp;"-"&amp;AA$2,'Compr. Q. - Online Banking'!$C:$I,7,FALSE()),VLOOKUP($W$3&amp;"-"&amp;AA$2,'Compr. Q. - Online Banking'!$C:$I,5,FALSE())),IF($D27="Tabular",VLOOKUP($W$3&amp;"-"&amp;AA$2,'Compr. Q. - HCN'!$C:$I,7,FALSE()),VLOOKUP($W$3&amp;"-"&amp;AA$2,'Compr. Q. - HCN'!$C:$I,5,FALSE()))),$W27)),1,0)</f>
        <v>0</v>
      </c>
      <c r="AB27" s="25">
        <f>IF(ISNUMBER(SEARCH(IF($G27="OB",IF($D27="Tabular",VLOOKUP($W$3&amp;"-"&amp;AB$2,'Compr. Q. - Online Banking'!$C:$I,7,FALSE()),VLOOKUP($W$3&amp;"-"&amp;AB$2,'Compr. Q. - Online Banking'!$C:$I,5,FALSE())),IF($D27="Tabular",VLOOKUP($W$3&amp;"-"&amp;AB$2,'Compr. Q. - HCN'!$C:$I,7,FALSE()),VLOOKUP($W$3&amp;"-"&amp;AB$2,'Compr. Q. - HCN'!$C:$I,5,FALSE()))),$W27)),1,0)</f>
        <v>0</v>
      </c>
      <c r="AC27" s="25">
        <f>IF(ISNUMBER(SEARCH(IF($G27="OB",IF($D27="Tabular",VLOOKUP($W$3&amp;"-"&amp;AC$2,'Compr. Q. - Online Banking'!$C:$I,7,FALSE()),VLOOKUP($W$3&amp;"-"&amp;AC$2,'Compr. Q. - Online Banking'!$C:$I,5,FALSE())),IF($D27="Tabular",VLOOKUP($W$3&amp;"-"&amp;AC$2,'Compr. Q. - HCN'!$C:$I,7,FALSE()),VLOOKUP($W$3&amp;"-"&amp;AC$2,'Compr. Q. - HCN'!$C:$I,5,FALSE()))),$W27)),1,0)</f>
        <v>0</v>
      </c>
      <c r="AD27" s="25">
        <f t="shared" si="7"/>
        <v>2</v>
      </c>
      <c r="AE27" s="25">
        <f t="shared" si="8"/>
        <v>3</v>
      </c>
      <c r="AF27" s="25">
        <f>IF($G27="OB",IF($D27="Tabular",VLOOKUP($W$3&amp;"-"&amp;"1",'Compr. Q. - Online Banking'!$C:$K,9,FALSE()),VLOOKUP($W$3&amp;"-"&amp;"1",'Compr. Q. - Online Banking'!$C:$K,8,FALSE())),IF($D27="Tabular",VLOOKUP($W$3&amp;"-"&amp;"1",'Compr. Q. - HCN'!$C:$K,9,FALSE()),VLOOKUP($W$3&amp;"-"&amp;"1",'Compr. Q. - HCN'!$C:$K,8,FALSE())))</f>
        <v>2</v>
      </c>
      <c r="AG27" s="25">
        <f t="shared" si="9"/>
        <v>0.66666666666666663</v>
      </c>
      <c r="AH27" s="25">
        <f t="shared" si="10"/>
        <v>1</v>
      </c>
      <c r="AI27" s="25">
        <f t="shared" si="11"/>
        <v>0.8</v>
      </c>
      <c r="AJ27" s="25" t="str">
        <f>VLOOKUP($A27,'dataset combined'!$A:$BJ,$I$2+3*AJ$2,FALSE)</f>
        <v>Cyber criminal sends crafted phishing emails to HCN users; SQL injection attack</v>
      </c>
      <c r="AK27" s="25" t="s">
        <v>733</v>
      </c>
      <c r="AL27" s="25">
        <f>IF(ISNUMBER(SEARCH(IF($G27="OB",IF($D27="Tabular",VLOOKUP($AJ$3&amp;"-"&amp;AL$2,'Compr. Q. - Online Banking'!$C:$I,7,FALSE()),VLOOKUP($AJ$3&amp;"-"&amp;AL$2,'Compr. Q. - Online Banking'!$C:$I,5,FALSE())),IF($D27="Tabular",VLOOKUP($AJ$3&amp;"-"&amp;AL$2,'Compr. Q. - HCN'!$C:$I,7,FALSE()),VLOOKUP($AJ$3&amp;"-"&amp;AL$2,'Compr. Q. - HCN'!$C:$I,5,FALSE()))),$AJ27)),1,0)</f>
        <v>1</v>
      </c>
      <c r="AM27" s="25">
        <f>IF(ISNUMBER(SEARCH(IF($G27="OB",IF($D27="Tabular",VLOOKUP($AJ$3&amp;"-"&amp;AM$2,'Compr. Q. - Online Banking'!$C:$I,7,FALSE()),VLOOKUP($AJ$3&amp;"-"&amp;AM$2,'Compr. Q. - Online Banking'!$C:$I,5,FALSE())),IF($D27="Tabular",VLOOKUP($AJ$3&amp;"-"&amp;AM$2,'Compr. Q. - HCN'!$C:$I,7,FALSE()),VLOOKUP($AJ$3&amp;"-"&amp;AM$2,'Compr. Q. - HCN'!$C:$I,5,FALSE()))),$AJ27)),1,0)</f>
        <v>0</v>
      </c>
      <c r="AN27" s="25">
        <f>IF(ISNUMBER(SEARCH(IF($G27="OB",IF($D27="Tabular",VLOOKUP($AJ$3&amp;"-"&amp;AN$2,'Compr. Q. - Online Banking'!$C:$I,7,FALSE()),VLOOKUP($AJ$3&amp;"-"&amp;AN$2,'Compr. Q. - Online Banking'!$C:$I,5,FALSE())),IF($D27="Tabular",VLOOKUP($AJ$3&amp;"-"&amp;AN$2,'Compr. Q. - HCN'!$C:$I,7,FALSE()),VLOOKUP($AJ$3&amp;"-"&amp;AN$2,'Compr. Q. - HCN'!$C:$I,5,FALSE()))),$AJ27)),1,0)</f>
        <v>1</v>
      </c>
      <c r="AO27" s="25">
        <f>IF(ISNUMBER(SEARCH(IF($G27="OB",IF($D27="Tabular",VLOOKUP($AJ$3&amp;"-"&amp;AO$2,'Compr. Q. - Online Banking'!$C:$I,7,FALSE()),VLOOKUP($AJ$3&amp;"-"&amp;AO$2,'Compr. Q. - Online Banking'!$C:$I,5,FALSE())),IF($D27="Tabular",VLOOKUP($AJ$3&amp;"-"&amp;AO$2,'Compr. Q. - HCN'!$C:$I,7,FALSE()),VLOOKUP($AJ$3&amp;"-"&amp;AO$2,'Compr. Q. - HCN'!$C:$I,5,FALSE()))),$AJ27)),1,0)</f>
        <v>0</v>
      </c>
      <c r="AP27" s="25">
        <f>IF(ISNUMBER(SEARCH(IF($G27="OB",IF($D27="Tabular",VLOOKUP($AJ$3&amp;"-"&amp;AP$2,'Compr. Q. - Online Banking'!$C:$I,7,FALSE()),VLOOKUP($AJ$3&amp;"-"&amp;AP$2,'Compr. Q. - Online Banking'!$C:$I,5,FALSE())),IF($D27="Tabular",VLOOKUP($AJ$3&amp;"-"&amp;AP$2,'Compr. Q. - HCN'!$C:$I,7,FALSE()),VLOOKUP($AJ$3&amp;"-"&amp;AP$2,'Compr. Q. - HCN'!$C:$I,5,FALSE()))),$AJ27)),1,0)</f>
        <v>0</v>
      </c>
      <c r="AQ27" s="25">
        <f t="shared" si="12"/>
        <v>2</v>
      </c>
      <c r="AR27" s="25">
        <f t="shared" si="13"/>
        <v>2</v>
      </c>
      <c r="AS27" s="25">
        <f>IF($G27="OB",IF($D27="Tabular",VLOOKUP($AJ$3&amp;"-"&amp;"1",'Compr. Q. - Online Banking'!$C:$K,9,FALSE()),VLOOKUP($AJ$3&amp;"-"&amp;"1",'Compr. Q. - Online Banking'!$C:$K,8,FALSE())),IF($D27="Tabular",VLOOKUP($AJ$3&amp;"-"&amp;"1",'Compr. Q. - HCN'!$C:$K,9,FALSE()),VLOOKUP($AJ$3&amp;"-"&amp;"1",'Compr. Q. - HCN'!$C:$K,8,FALSE())))</f>
        <v>5</v>
      </c>
      <c r="AT27" s="25">
        <f t="shared" si="14"/>
        <v>1</v>
      </c>
      <c r="AU27" s="25">
        <f t="shared" si="15"/>
        <v>0.4</v>
      </c>
      <c r="AV27" s="25">
        <f t="shared" si="16"/>
        <v>0.57142857142857151</v>
      </c>
      <c r="AW27" s="25" t="str">
        <f>VLOOKUP($A27,'dataset combined'!$A:$BJ,$I$2+3*AW$2,FALSE)</f>
        <v>Error in assignment of privacy level; HCN network infected by malware; Insufficient input validation; Insufficient malware detection; Insufficient routines; Insufficient security policy; Lack of security awareness</v>
      </c>
      <c r="AX27" s="25" t="s">
        <v>723</v>
      </c>
      <c r="AY27" s="25">
        <f>IF(ISNUMBER(SEARCH(IF($G27="OB",IF($D27="Tabular",VLOOKUP($AW$3&amp;"-"&amp;AY$2,'Compr. Q. - Online Banking'!$C:$I,7,FALSE()),VLOOKUP($AW$3&amp;"-"&amp;AY$2,'Compr. Q. - Online Banking'!$C:$I,5,FALSE())),IF($D27="Tabular",VLOOKUP($AW$3&amp;"-"&amp;AY$2,'Compr. Q. - HCN'!$C:$I,7,FALSE()),VLOOKUP($AW$3&amp;"-"&amp;AY$2,'Compr. Q. - HCN'!$C:$I,5,FALSE()))),$AW27)),1,0)</f>
        <v>0</v>
      </c>
      <c r="AZ27" s="25">
        <f>IF(ISNUMBER(SEARCH(IF($G27="OB",IF($D27="Tabular",VLOOKUP($AW$3&amp;"-"&amp;AZ$2,'Compr. Q. - Online Banking'!$C:$I,7,FALSE()),VLOOKUP($AW$3&amp;"-"&amp;AZ$2,'Compr. Q. - Online Banking'!$C:$I,5,FALSE())),IF($D27="Tabular",VLOOKUP($AW$3&amp;"-"&amp;AZ$2,'Compr. Q. - HCN'!$C:$I,7,FALSE()),VLOOKUP($AW$3&amp;"-"&amp;AZ$2,'Compr. Q. - HCN'!$C:$I,5,FALSE()))),$AW27)),1,0)</f>
        <v>0</v>
      </c>
      <c r="BA27" s="25">
        <f>IF(ISNUMBER(SEARCH(IF($G27="OB",IF($D27="Tabular",VLOOKUP($AW$3&amp;"-"&amp;BA$2,'Compr. Q. - Online Banking'!$C:$I,7,FALSE()),VLOOKUP($AW$3&amp;"-"&amp;BA$2,'Compr. Q. - Online Banking'!$C:$I,5,FALSE())),IF($D27="Tabular",VLOOKUP($AW$3&amp;"-"&amp;BA$2,'Compr. Q. - HCN'!$C:$I,7,FALSE()),VLOOKUP($AW$3&amp;"-"&amp;BA$2,'Compr. Q. - HCN'!$C:$I,5,FALSE()))),$AW27)),1,0)</f>
        <v>0</v>
      </c>
      <c r="BB27" s="25">
        <f>IF(ISNUMBER(SEARCH(IF($G27="OB",IF($D27="Tabular",VLOOKUP($AW$3&amp;"-"&amp;BB$2,'Compr. Q. - Online Banking'!$C:$I,7,FALSE()),VLOOKUP($AW$3&amp;"-"&amp;BB$2,'Compr. Q. - Online Banking'!$C:$I,5,FALSE())),IF($D27="Tabular",VLOOKUP($AW$3&amp;"-"&amp;BB$2,'Compr. Q. - HCN'!$C:$I,7,FALSE()),VLOOKUP($AW$3&amp;"-"&amp;BB$2,'Compr. Q. - HCN'!$C:$I,5,FALSE()))),$AW27)),1,0)</f>
        <v>0</v>
      </c>
      <c r="BC27" s="25">
        <f>IF(ISNUMBER(SEARCH(IF($G27="OB",IF($D27="Tabular",VLOOKUP($AW$3&amp;"-"&amp;BC$2,'Compr. Q. - Online Banking'!$C:$I,7,FALSE()),VLOOKUP($AW$3&amp;"-"&amp;BC$2,'Compr. Q. - Online Banking'!$C:$I,5,FALSE())),IF($D27="Tabular",VLOOKUP($AW$3&amp;"-"&amp;BC$2,'Compr. Q. - HCN'!$C:$I,7,FALSE()),VLOOKUP($AW$3&amp;"-"&amp;BC$2,'Compr. Q. - HCN'!$C:$I,5,FALSE()))),$AW27)),1,0)</f>
        <v>0</v>
      </c>
      <c r="BD27" s="25">
        <f t="shared" si="17"/>
        <v>0</v>
      </c>
      <c r="BE27" s="25">
        <f t="shared" si="18"/>
        <v>7</v>
      </c>
      <c r="BF27" s="25">
        <f>IF($G27="OB",IF($D27="Tabular",VLOOKUP($AW$3&amp;"-"&amp;"1",'Compr. Q. - Online Banking'!$C:$K,9,FALSE()),VLOOKUP($AW$3&amp;"-"&amp;"1",'Compr. Q. - Online Banking'!$C:$K,8,FALSE())),IF($D27="Tabular",VLOOKUP($AW$3&amp;"-"&amp;"1",'Compr. Q. - HCN'!$C:$K,9,FALSE()),VLOOKUP($AW$3&amp;"-"&amp;"1",'Compr. Q. - HCN'!$C:$K,8,FALSE())))</f>
        <v>3</v>
      </c>
      <c r="BG27" s="25">
        <f t="shared" si="19"/>
        <v>0</v>
      </c>
      <c r="BH27" s="25">
        <f t="shared" si="20"/>
        <v>0</v>
      </c>
      <c r="BI27" s="25">
        <f t="shared" si="21"/>
        <v>0</v>
      </c>
      <c r="BJ27" s="25" t="str">
        <f>VLOOKUP($A27,'dataset combined'!$A:$BJ,$I$2+3*BJ$2,FALSE)</f>
        <v>Very unlikely</v>
      </c>
      <c r="BK27" s="25"/>
      <c r="BL27" s="25">
        <f>IF(ISNUMBER(SEARCH(IF($G27="OB",IF($D27="Tabular",VLOOKUP($BJ$3&amp;"-"&amp;BL$2,'Compr. Q. - Online Banking'!$C:$I,7,FALSE()),VLOOKUP($BJ$3&amp;"-"&amp;BL$2,'Compr. Q. - Online Banking'!$C:$I,5,FALSE())),IF($D27="Tabular",VLOOKUP($BJ$3&amp;"-"&amp;BL$2,'Compr. Q. - HCN'!$C:$I,7,FALSE()),VLOOKUP($BJ$3&amp;"-"&amp;BL$2,'Compr. Q. - HCN'!$C:$I,5,FALSE()))),$BJ27)),1,0)</f>
        <v>1</v>
      </c>
      <c r="BM27" s="25">
        <f>IF(ISNUMBER(SEARCH(IF($G27="OB",IF($D27="Tabular",VLOOKUP($BJ$3&amp;"-"&amp;BM$2,'Compr. Q. - Online Banking'!$C:$I,7,FALSE()),VLOOKUP($BJ$3&amp;"-"&amp;BM$2,'Compr. Q. - Online Banking'!$C:$I,5,FALSE())),IF($D27="Tabular",VLOOKUP($BJ$3&amp;"-"&amp;BM$2,'Compr. Q. - HCN'!$C:$I,7,FALSE()),VLOOKUP($BJ$3&amp;"-"&amp;BM$2,'Compr. Q. - HCN'!$C:$I,5,FALSE()))),$BJ27)),1,0)</f>
        <v>0</v>
      </c>
      <c r="BN27" s="25">
        <f>IF(ISNUMBER(SEARCH(IF($G27="OB",IF($D27="Tabular",VLOOKUP($BJ$3&amp;"-"&amp;BN$2,'Compr. Q. - Online Banking'!$C:$I,7,FALSE()),VLOOKUP($BJ$3&amp;"-"&amp;BN$2,'Compr. Q. - Online Banking'!$C:$I,5,FALSE())),IF($D27="Tabular",VLOOKUP($BJ$3&amp;"-"&amp;BN$2,'Compr. Q. - HCN'!$C:$I,7,FALSE()),VLOOKUP($BJ$3&amp;"-"&amp;BN$2,'Compr. Q. - HCN'!$C:$I,5,FALSE()))),$BJ27)),1,0)</f>
        <v>0</v>
      </c>
      <c r="BO27" s="25">
        <f>IF(ISNUMBER(SEARCH(IF($G27="OB",IF($D27="Tabular",VLOOKUP($BJ$3&amp;"-"&amp;BO$2,'Compr. Q. - Online Banking'!$C:$I,7,FALSE()),VLOOKUP($BJ$3&amp;"-"&amp;BO$2,'Compr. Q. - Online Banking'!$C:$I,5,FALSE())),IF($D27="Tabular",VLOOKUP($BJ$3&amp;"-"&amp;BO$2,'Compr. Q. - HCN'!$C:$I,7,FALSE()),VLOOKUP($BJ$3&amp;"-"&amp;BO$2,'Compr. Q. - HCN'!$C:$I,5,FALSE()))),$BJ27)),1,0)</f>
        <v>0</v>
      </c>
      <c r="BP27" s="25">
        <f>IF(ISNUMBER(SEARCH(IF($G27="OB",IF($D27="Tabular",VLOOKUP($BJ$3&amp;"-"&amp;BP$2,'Compr. Q. - Online Banking'!$C:$I,7,FALSE()),VLOOKUP($BJ$3&amp;"-"&amp;BP$2,'Compr. Q. - Online Banking'!$C:$I,5,FALSE())),IF($D27="Tabular",VLOOKUP($BJ$3&amp;"-"&amp;BP$2,'Compr. Q. - HCN'!$C:$I,7,FALSE()),VLOOKUP($BJ$3&amp;"-"&amp;BP$2,'Compr. Q. - HCN'!$C:$I,5,FALSE()))),$BJ27)),1,0)</f>
        <v>0</v>
      </c>
      <c r="BQ27" s="25">
        <f t="shared" si="22"/>
        <v>1</v>
      </c>
      <c r="BR27" s="25">
        <f t="shared" si="23"/>
        <v>1</v>
      </c>
      <c r="BS27" s="25">
        <f>IF($G27="OB",IF($D27="Tabular",VLOOKUP($BJ$3&amp;"-"&amp;"1",'Compr. Q. - Online Banking'!$C:$K,9,FALSE()),VLOOKUP($BJ$3&amp;"-"&amp;"1",'Compr. Q. - Online Banking'!$C:$K,8,FALSE())),IF($D27="Tabular",VLOOKUP($BJ$3&amp;"-"&amp;"1",'Compr. Q. - HCN'!$C:$K,9,FALSE()),VLOOKUP($BJ$3&amp;"-"&amp;"1",'Compr. Q. - HCN'!$C:$K,8,FALSE())))</f>
        <v>1</v>
      </c>
      <c r="BT27" s="25">
        <f t="shared" si="24"/>
        <v>1</v>
      </c>
      <c r="BU27" s="25">
        <f t="shared" si="25"/>
        <v>1</v>
      </c>
      <c r="BV27" s="25">
        <f t="shared" si="26"/>
        <v>1</v>
      </c>
      <c r="BW27" s="25" t="str">
        <f>VLOOKUP($A27,'dataset combined'!$A:$BJ,$I$2+3*BW$2,FALSE)</f>
        <v>Admin; Catastrophic; Conduct regular audits of assigned user roles; Critical; Cyber criminal; Cyber criminal sends crafted phishing emails to HCN users; Data confidentiality; Data integrity; Data reviewer; Elevation of privilege; Error in assignment of privacy level; Error in role assignment; HCN network infected by malware; HCN user; HCN user connects private mobile device to the network; Implement state-of-the-art malware detection; Implement strong input validation; Impose security policy in the use of mobile devices; Improve security training; Insufficient data anonymization; Insufficient input validation; Insufficient malware detection; Insufficient routines; Insufficient security policy; Lack of security awareness; Leakage of patient data; Likely; Minor; Privacy; Severe; Sniffing of user credentials; SQL injection attack; Strengthen authentication mechanism; Strengthen routines for access control policy specification; Strengthen routines for privacy level specification; Successful SQL injection; Unauthorized access to HCN; Unauthorized access to personal identifiable information; Unauthorized data access; Unauthorized data modification; Unlikely; Very likely; Very unlikely; Weak authentication</v>
      </c>
      <c r="BX27" s="25"/>
      <c r="BY27" s="25">
        <f>IF(ISNUMBER(SEARCH(IF($G27="OB",IF($D27="Tabular",VLOOKUP($BW$3&amp;"-"&amp;BY$2,'Compr. Q. - Online Banking'!$C:$I,7,FALSE()),VLOOKUP($BW$3&amp;"-"&amp;BY$2,'Compr. Q. - Online Banking'!$C:$I,5,FALSE())),IF($D27="Tabular",VLOOKUP($BW$3&amp;"-"&amp;BY$2,'Compr. Q. - HCN'!$C:$I,7,FALSE()),VLOOKUP($BW$3&amp;"-"&amp;BY$2,'Compr. Q. - HCN'!$C:$I,5,FALSE()))),$BW27)),1,0)</f>
        <v>1</v>
      </c>
      <c r="BZ27" s="25">
        <f>IF(ISNUMBER(SEARCH(IF($G27="OB",IF($D27="Tabular",VLOOKUP($BW$3&amp;"-"&amp;BZ$2,'Compr. Q. - Online Banking'!$C:$I,7,FALSE()),VLOOKUP($BW$3&amp;"-"&amp;BZ$2,'Compr. Q. - Online Banking'!$C:$I,5,FALSE())),IF($D27="Tabular",VLOOKUP($BW$3&amp;"-"&amp;BZ$2,'Compr. Q. - HCN'!$C:$I,7,FALSE()),VLOOKUP($BW$3&amp;"-"&amp;BZ$2,'Compr. Q. - HCN'!$C:$I,5,FALSE()))),$BW27)),1,0)</f>
        <v>0</v>
      </c>
      <c r="CA27" s="25">
        <f>IF(ISNUMBER(SEARCH(IF($G27="OB",IF($D27="Tabular",VLOOKUP($BW$3&amp;"-"&amp;CA$2,'Compr. Q. - Online Banking'!$C:$I,7,FALSE()),VLOOKUP($BW$3&amp;"-"&amp;CA$2,'Compr. Q. - Online Banking'!$C:$I,5,FALSE())),IF($D27="Tabular",VLOOKUP($BW$3&amp;"-"&amp;CA$2,'Compr. Q. - HCN'!$C:$I,7,FALSE()),VLOOKUP($BW$3&amp;"-"&amp;CA$2,'Compr. Q. - HCN'!$C:$I,5,FALSE()))),$BW27)),1,0)</f>
        <v>0</v>
      </c>
      <c r="CB27" s="25">
        <f>IF(ISNUMBER(SEARCH(IF($G27="OB",IF($D27="Tabular",VLOOKUP($BW$3&amp;"-"&amp;CB$2,'Compr. Q. - Online Banking'!$C:$I,7,FALSE()),VLOOKUP($BW$3&amp;"-"&amp;CB$2,'Compr. Q. - Online Banking'!$C:$I,5,FALSE())),IF($D27="Tabular",VLOOKUP($BW$3&amp;"-"&amp;CB$2,'Compr. Q. - HCN'!$C:$I,7,FALSE()),VLOOKUP($BW$3&amp;"-"&amp;CB$2,'Compr. Q. - HCN'!$C:$I,5,FALSE()))),$BW27)),1,0)</f>
        <v>0</v>
      </c>
      <c r="CC27" s="25">
        <f>IF(ISNUMBER(SEARCH(IF($G27="OB",IF($D27="Tabular",VLOOKUP($BW$3&amp;"-"&amp;CC$2,'Compr. Q. - Online Banking'!$C:$I,7,FALSE()),VLOOKUP($BW$3&amp;"-"&amp;CC$2,'Compr. Q. - Online Banking'!$C:$I,5,FALSE())),IF($D27="Tabular",VLOOKUP($BW$3&amp;"-"&amp;CC$2,'Compr. Q. - HCN'!$C:$I,7,FALSE()),VLOOKUP($BW$3&amp;"-"&amp;CC$2,'Compr. Q. - HCN'!$C:$I,5,FALSE()))),$BW27)),1,0)</f>
        <v>0</v>
      </c>
      <c r="CD27" s="25">
        <f t="shared" si="27"/>
        <v>1</v>
      </c>
      <c r="CE27" s="25">
        <f t="shared" si="28"/>
        <v>44</v>
      </c>
      <c r="CF27" s="25">
        <f>IF($G27="OB",IF($D27="Tabular",VLOOKUP($BW$3&amp;"-"&amp;"1",'Compr. Q. - Online Banking'!$C:$K,9,FALSE()),VLOOKUP($BW$3&amp;"-"&amp;"1",'Compr. Q. - Online Banking'!$C:$K,8,FALSE())),IF($D27="Tabular",VLOOKUP($BW$3&amp;"-"&amp;"1",'Compr. Q. - HCN'!$C:$K,9,FALSE()),VLOOKUP($BW$3&amp;"-"&amp;"1",'Compr. Q. - HCN'!$C:$K,8,FALSE())))</f>
        <v>1</v>
      </c>
      <c r="CG27" s="25">
        <f t="shared" si="29"/>
        <v>2.2727272727272728E-2</v>
      </c>
      <c r="CH27" s="25">
        <f t="shared" si="30"/>
        <v>1</v>
      </c>
      <c r="CI27" s="25">
        <f t="shared" si="31"/>
        <v>4.4444444444444446E-2</v>
      </c>
      <c r="CK27"/>
      <c r="CL27"/>
      <c r="CM27"/>
      <c r="CN27"/>
      <c r="CO27"/>
      <c r="CP27"/>
      <c r="CQ27"/>
      <c r="CR27"/>
    </row>
    <row r="28" spans="1:96" s="10" customFormat="1" ht="68" x14ac:dyDescent="0.2">
      <c r="A28" s="25" t="str">
        <f t="shared" si="0"/>
        <v>3117363-P1</v>
      </c>
      <c r="B28" s="25">
        <v>3117363</v>
      </c>
      <c r="C28" s="25" t="s">
        <v>688</v>
      </c>
      <c r="D28" s="25" t="s">
        <v>568</v>
      </c>
      <c r="E28" s="25" t="s">
        <v>440</v>
      </c>
      <c r="F28" s="25" t="s">
        <v>402</v>
      </c>
      <c r="G28" s="25" t="str">
        <f t="shared" si="1"/>
        <v>HCN</v>
      </c>
      <c r="H28" s="25"/>
      <c r="I28" s="25"/>
      <c r="J28" s="25" t="str">
        <f>VLOOKUP($A28,'dataset combined'!$A:$BJ,$I$2+3*J$2,FALSE)</f>
        <v>Insufficient malware detection; Insufficient security policy; Lack of security awareness</v>
      </c>
      <c r="K28" s="25"/>
      <c r="L28" s="25">
        <f>IF(ISNUMBER(SEARCH(IF($G28="OB",IF($D28="Tabular",VLOOKUP($J$3&amp;"-"&amp;L$2,'Compr. Q. - Online Banking'!$C:$I,7,FALSE()),VLOOKUP($J$3&amp;"-"&amp;L$2,'Compr. Q. - Online Banking'!$C:$I,5,FALSE())),IF($D28="Tabular",VLOOKUP($J$3&amp;"-"&amp;L$2,'Compr. Q. - HCN'!$C:$I,7,FALSE()),VLOOKUP($J$3&amp;"-"&amp;L$2,'Compr. Q. - HCN'!$C:$I,5,FALSE()))),$J28)),1,0)</f>
        <v>1</v>
      </c>
      <c r="M28" s="25">
        <f>IF(ISNUMBER(SEARCH(IF($G28="OB",IF($D28="Tabular",VLOOKUP($J$3&amp;"-"&amp;M$2,'Compr. Q. - Online Banking'!$C:$I,7,FALSE()),VLOOKUP($J$3&amp;"-"&amp;M$2,'Compr. Q. - Online Banking'!$C:$I,5,FALSE())),IF($D28="Tabular",VLOOKUP($J$3&amp;"-"&amp;M$2,'Compr. Q. - HCN'!$C:$I,7,FALSE()),VLOOKUP($J$3&amp;"-"&amp;M$2,'Compr. Q. - HCN'!$C:$I,5,FALSE()))),$J28)),1,0)</f>
        <v>1</v>
      </c>
      <c r="N28" s="25">
        <f>IF(ISNUMBER(SEARCH(IF($G28="OB",IF($D28="Tabular",VLOOKUP($J$3&amp;"-"&amp;N$2,'Compr. Q. - Online Banking'!$C:$I,7,FALSE()),VLOOKUP($J$3&amp;"-"&amp;N$2,'Compr. Q. - Online Banking'!$C:$I,5,FALSE())),IF($D28="Tabular",VLOOKUP($J$3&amp;"-"&amp;N$2,'Compr. Q. - HCN'!$C:$I,7,FALSE()),VLOOKUP($J$3&amp;"-"&amp;N$2,'Compr. Q. - HCN'!$C:$I,5,FALSE()))),$J28)),1,0)</f>
        <v>1</v>
      </c>
      <c r="O28" s="25">
        <f>IF(ISNUMBER(SEARCH(IF($G28="OB",IF($D28="Tabular",VLOOKUP($J$3&amp;"-"&amp;O$2,'Compr. Q. - Online Banking'!$C:$I,7,FALSE()),VLOOKUP($J$3&amp;"-"&amp;O$2,'Compr. Q. - Online Banking'!$C:$I,5,FALSE())),IF($D28="Tabular",VLOOKUP($J$3&amp;"-"&amp;O$2,'Compr. Q. - HCN'!$C:$I,7,FALSE()),VLOOKUP($J$3&amp;"-"&amp;O$2,'Compr. Q. - HCN'!$C:$I,5,FALSE()))),$J28)),1,0)</f>
        <v>0</v>
      </c>
      <c r="P28" s="25">
        <f>IF(ISNUMBER(SEARCH(IF($G28="OB",IF($D28="Tabular",VLOOKUP($J$3&amp;"-"&amp;P$2,'Compr. Q. - Online Banking'!$C:$I,7,FALSE()),VLOOKUP($J$3&amp;"-"&amp;P$2,'Compr. Q. - Online Banking'!$C:$I,5,FALSE())),IF($D28="Tabular",VLOOKUP($J$3&amp;"-"&amp;P$2,'Compr. Q. - HCN'!$C:$I,7,FALSE()),VLOOKUP($J$3&amp;"-"&amp;P$2,'Compr. Q. - HCN'!$C:$I,5,FALSE()))),$J28)),1,0)</f>
        <v>0</v>
      </c>
      <c r="Q28" s="25">
        <f t="shared" si="2"/>
        <v>3</v>
      </c>
      <c r="R28" s="25">
        <f t="shared" si="3"/>
        <v>3</v>
      </c>
      <c r="S28" s="25">
        <f>IF($G28="OB",IF($D28="Tabular",VLOOKUP($J$3&amp;"-"&amp;"1",'Compr. Q. - Online Banking'!$C:$K,9,FALSE()),VLOOKUP($J$3&amp;"-"&amp;"1",'Compr. Q. - Online Banking'!$C:$K,8,FALSE())),IF($D28="Tabular",VLOOKUP($J$3&amp;"-"&amp;"1",'Compr. Q. - HCN'!$C:$K,9,FALSE()),VLOOKUP($J$3&amp;"-"&amp;"1",'Compr. Q. - HCN'!$C:$K,8,FALSE())))</f>
        <v>3</v>
      </c>
      <c r="T28" s="25">
        <f t="shared" si="4"/>
        <v>1</v>
      </c>
      <c r="U28" s="25">
        <f t="shared" si="5"/>
        <v>1</v>
      </c>
      <c r="V28" s="25">
        <f t="shared" si="6"/>
        <v>1</v>
      </c>
      <c r="W28" s="25" t="str">
        <f>VLOOKUP($A28,'dataset combined'!$A:$BJ,$I$2+3*W$2,FALSE)</f>
        <v>Data confidentiality; Privacy</v>
      </c>
      <c r="X28" s="25"/>
      <c r="Y28" s="25">
        <f>IF(ISNUMBER(SEARCH(IF($G28="OB",IF($D28="Tabular",VLOOKUP($W$3&amp;"-"&amp;Y$2,'Compr. Q. - Online Banking'!$C:$I,7,FALSE()),VLOOKUP($W$3&amp;"-"&amp;Y$2,'Compr. Q. - Online Banking'!$C:$I,5,FALSE())),IF($D28="Tabular",VLOOKUP($W$3&amp;"-"&amp;Y$2,'Compr. Q. - HCN'!$C:$I,7,FALSE()),VLOOKUP($W$3&amp;"-"&amp;Y$2,'Compr. Q. - HCN'!$C:$I,5,FALSE()))),$W28)),1,0)</f>
        <v>1</v>
      </c>
      <c r="Z28" s="25">
        <f>IF(ISNUMBER(SEARCH(IF($G28="OB",IF($D28="Tabular",VLOOKUP($W$3&amp;"-"&amp;Z$2,'Compr. Q. - Online Banking'!$C:$I,7,FALSE()),VLOOKUP($W$3&amp;"-"&amp;Z$2,'Compr. Q. - Online Banking'!$C:$I,5,FALSE())),IF($D28="Tabular",VLOOKUP($W$3&amp;"-"&amp;Z$2,'Compr. Q. - HCN'!$C:$I,7,FALSE()),VLOOKUP($W$3&amp;"-"&amp;Z$2,'Compr. Q. - HCN'!$C:$I,5,FALSE()))),$W28)),1,0)</f>
        <v>1</v>
      </c>
      <c r="AA28" s="25">
        <f>IF(ISNUMBER(SEARCH(IF($G28="OB",IF($D28="Tabular",VLOOKUP($W$3&amp;"-"&amp;AA$2,'Compr. Q. - Online Banking'!$C:$I,7,FALSE()),VLOOKUP($W$3&amp;"-"&amp;AA$2,'Compr. Q. - Online Banking'!$C:$I,5,FALSE())),IF($D28="Tabular",VLOOKUP($W$3&amp;"-"&amp;AA$2,'Compr. Q. - HCN'!$C:$I,7,FALSE()),VLOOKUP($W$3&amp;"-"&amp;AA$2,'Compr. Q. - HCN'!$C:$I,5,FALSE()))),$W28)),1,0)</f>
        <v>0</v>
      </c>
      <c r="AB28" s="25">
        <f>IF(ISNUMBER(SEARCH(IF($G28="OB",IF($D28="Tabular",VLOOKUP($W$3&amp;"-"&amp;AB$2,'Compr. Q. - Online Banking'!$C:$I,7,FALSE()),VLOOKUP($W$3&amp;"-"&amp;AB$2,'Compr. Q. - Online Banking'!$C:$I,5,FALSE())),IF($D28="Tabular",VLOOKUP($W$3&amp;"-"&amp;AB$2,'Compr. Q. - HCN'!$C:$I,7,FALSE()),VLOOKUP($W$3&amp;"-"&amp;AB$2,'Compr. Q. - HCN'!$C:$I,5,FALSE()))),$W28)),1,0)</f>
        <v>0</v>
      </c>
      <c r="AC28" s="25">
        <f>IF(ISNUMBER(SEARCH(IF($G28="OB",IF($D28="Tabular",VLOOKUP($W$3&amp;"-"&amp;AC$2,'Compr. Q. - Online Banking'!$C:$I,7,FALSE()),VLOOKUP($W$3&amp;"-"&amp;AC$2,'Compr. Q. - Online Banking'!$C:$I,5,FALSE())),IF($D28="Tabular",VLOOKUP($W$3&amp;"-"&amp;AC$2,'Compr. Q. - HCN'!$C:$I,7,FALSE()),VLOOKUP($W$3&amp;"-"&amp;AC$2,'Compr. Q. - HCN'!$C:$I,5,FALSE()))),$W28)),1,0)</f>
        <v>0</v>
      </c>
      <c r="AD28" s="25">
        <f t="shared" si="7"/>
        <v>2</v>
      </c>
      <c r="AE28" s="25">
        <f t="shared" si="8"/>
        <v>2</v>
      </c>
      <c r="AF28" s="25">
        <f>IF($G28="OB",IF($D28="Tabular",VLOOKUP($W$3&amp;"-"&amp;"1",'Compr. Q. - Online Banking'!$C:$K,9,FALSE()),VLOOKUP($W$3&amp;"-"&amp;"1",'Compr. Q. - Online Banking'!$C:$K,8,FALSE())),IF($D28="Tabular",VLOOKUP($W$3&amp;"-"&amp;"1",'Compr. Q. - HCN'!$C:$K,9,FALSE()),VLOOKUP($W$3&amp;"-"&amp;"1",'Compr. Q. - HCN'!$C:$K,8,FALSE())))</f>
        <v>2</v>
      </c>
      <c r="AG28" s="25">
        <f t="shared" si="9"/>
        <v>1</v>
      </c>
      <c r="AH28" s="25">
        <f t="shared" si="10"/>
        <v>1</v>
      </c>
      <c r="AI28" s="25">
        <f t="shared" si="11"/>
        <v>1</v>
      </c>
      <c r="AJ28" s="25" t="str">
        <f>VLOOKUP($A28,'dataset combined'!$A:$BJ,$I$2+3*AJ$2,FALSE)</f>
        <v>Cyber criminal sends crafted phishing emails to HCN users and this leads to sniffing of user credentials.; Cyber criminal sends crafted phishing emails to HCN users and this leads to that HCN network infected by malware.</v>
      </c>
      <c r="AK28" s="25"/>
      <c r="AL28" s="25">
        <f>IF(ISNUMBER(SEARCH(IF($G28="OB",IF($D28="Tabular",VLOOKUP($AJ$3&amp;"-"&amp;AL$2,'Compr. Q. - Online Banking'!$C:$I,7,FALSE()),VLOOKUP($AJ$3&amp;"-"&amp;AL$2,'Compr. Q. - Online Banking'!$C:$I,5,FALSE())),IF($D28="Tabular",VLOOKUP($AJ$3&amp;"-"&amp;AL$2,'Compr. Q. - HCN'!$C:$I,7,FALSE()),VLOOKUP($AJ$3&amp;"-"&amp;AL$2,'Compr. Q. - HCN'!$C:$I,5,FALSE()))),$AJ28)),1,0)</f>
        <v>0</v>
      </c>
      <c r="AM28" s="25">
        <f>IF(ISNUMBER(SEARCH(IF($G28="OB",IF($D28="Tabular",VLOOKUP($AJ$3&amp;"-"&amp;AM$2,'Compr. Q. - Online Banking'!$C:$I,7,FALSE()),VLOOKUP($AJ$3&amp;"-"&amp;AM$2,'Compr. Q. - Online Banking'!$C:$I,5,FALSE())),IF($D28="Tabular",VLOOKUP($AJ$3&amp;"-"&amp;AM$2,'Compr. Q. - HCN'!$C:$I,7,FALSE()),VLOOKUP($AJ$3&amp;"-"&amp;AM$2,'Compr. Q. - HCN'!$C:$I,5,FALSE()))),$AJ28)),1,0)</f>
        <v>1</v>
      </c>
      <c r="AN28" s="25">
        <f>IF(ISNUMBER(SEARCH(IF($G28="OB",IF($D28="Tabular",VLOOKUP($AJ$3&amp;"-"&amp;AN$2,'Compr. Q. - Online Banking'!$C:$I,7,FALSE()),VLOOKUP($AJ$3&amp;"-"&amp;AN$2,'Compr. Q. - Online Banking'!$C:$I,5,FALSE())),IF($D28="Tabular",VLOOKUP($AJ$3&amp;"-"&amp;AN$2,'Compr. Q. - HCN'!$C:$I,7,FALSE()),VLOOKUP($AJ$3&amp;"-"&amp;AN$2,'Compr. Q. - HCN'!$C:$I,5,FALSE()))),$AJ28)),1,0)</f>
        <v>1</v>
      </c>
      <c r="AO28" s="25">
        <f>IF(ISNUMBER(SEARCH(IF($G28="OB",IF($D28="Tabular",VLOOKUP($AJ$3&amp;"-"&amp;AO$2,'Compr. Q. - Online Banking'!$C:$I,7,FALSE()),VLOOKUP($AJ$3&amp;"-"&amp;AO$2,'Compr. Q. - Online Banking'!$C:$I,5,FALSE())),IF($D28="Tabular",VLOOKUP($AJ$3&amp;"-"&amp;AO$2,'Compr. Q. - HCN'!$C:$I,7,FALSE()),VLOOKUP($AJ$3&amp;"-"&amp;AO$2,'Compr. Q. - HCN'!$C:$I,5,FALSE()))),$AJ28)),1,0)</f>
        <v>0</v>
      </c>
      <c r="AP28" s="25">
        <f>IF(ISNUMBER(SEARCH(IF($G28="OB",IF($D28="Tabular",VLOOKUP($AJ$3&amp;"-"&amp;AP$2,'Compr. Q. - Online Banking'!$C:$I,7,FALSE()),VLOOKUP($AJ$3&amp;"-"&amp;AP$2,'Compr. Q. - Online Banking'!$C:$I,5,FALSE())),IF($D28="Tabular",VLOOKUP($AJ$3&amp;"-"&amp;AP$2,'Compr. Q. - HCN'!$C:$I,7,FALSE()),VLOOKUP($AJ$3&amp;"-"&amp;AP$2,'Compr. Q. - HCN'!$C:$I,5,FALSE()))),$AJ28)),1,0)</f>
        <v>0</v>
      </c>
      <c r="AQ28" s="25">
        <f t="shared" si="12"/>
        <v>2</v>
      </c>
      <c r="AR28" s="25">
        <f t="shared" si="13"/>
        <v>2</v>
      </c>
      <c r="AS28" s="25">
        <f>IF($G28="OB",IF($D28="Tabular",VLOOKUP($AJ$3&amp;"-"&amp;"1",'Compr. Q. - Online Banking'!$C:$K,9,FALSE()),VLOOKUP($AJ$3&amp;"-"&amp;"1",'Compr. Q. - Online Banking'!$C:$K,8,FALSE())),IF($D28="Tabular",VLOOKUP($AJ$3&amp;"-"&amp;"1",'Compr. Q. - HCN'!$C:$K,9,FALSE()),VLOOKUP($AJ$3&amp;"-"&amp;"1",'Compr. Q. - HCN'!$C:$K,8,FALSE())))</f>
        <v>2</v>
      </c>
      <c r="AT28" s="25">
        <f t="shared" si="14"/>
        <v>1</v>
      </c>
      <c r="AU28" s="25">
        <f t="shared" si="15"/>
        <v>1</v>
      </c>
      <c r="AV28" s="25">
        <f t="shared" si="16"/>
        <v>1</v>
      </c>
      <c r="AW28" s="25" t="str">
        <f>VLOOKUP($A28,'dataset combined'!$A:$BJ,$I$2+3*AW$2,FALSE)</f>
        <v>Admin; Cyber criminal; Data reviewer; Hacker; HCN user</v>
      </c>
      <c r="AX28" s="25"/>
      <c r="AY28" s="25">
        <f>IF(ISNUMBER(SEARCH(IF($G28="OB",IF($D28="Tabular",VLOOKUP($AW$3&amp;"-"&amp;AY$2,'Compr. Q. - Online Banking'!$C:$I,7,FALSE()),VLOOKUP($AW$3&amp;"-"&amp;AY$2,'Compr. Q. - Online Banking'!$C:$I,5,FALSE())),IF($D28="Tabular",VLOOKUP($AW$3&amp;"-"&amp;AY$2,'Compr. Q. - HCN'!$C:$I,7,FALSE()),VLOOKUP($AW$3&amp;"-"&amp;AY$2,'Compr. Q. - HCN'!$C:$I,5,FALSE()))),$AW28)),1,0)</f>
        <v>1</v>
      </c>
      <c r="AZ28" s="25">
        <f>IF(ISNUMBER(SEARCH(IF($G28="OB",IF($D28="Tabular",VLOOKUP($AW$3&amp;"-"&amp;AZ$2,'Compr. Q. - Online Banking'!$C:$I,7,FALSE()),VLOOKUP($AW$3&amp;"-"&amp;AZ$2,'Compr. Q. - Online Banking'!$C:$I,5,FALSE())),IF($D28="Tabular",VLOOKUP($AW$3&amp;"-"&amp;AZ$2,'Compr. Q. - HCN'!$C:$I,7,FALSE()),VLOOKUP($AW$3&amp;"-"&amp;AZ$2,'Compr. Q. - HCN'!$C:$I,5,FALSE()))),$AW28)),1,0)</f>
        <v>1</v>
      </c>
      <c r="BA28" s="25">
        <f>IF(ISNUMBER(SEARCH(IF($G28="OB",IF($D28="Tabular",VLOOKUP($AW$3&amp;"-"&amp;BA$2,'Compr. Q. - Online Banking'!$C:$I,7,FALSE()),VLOOKUP($AW$3&amp;"-"&amp;BA$2,'Compr. Q. - Online Banking'!$C:$I,5,FALSE())),IF($D28="Tabular",VLOOKUP($AW$3&amp;"-"&amp;BA$2,'Compr. Q. - HCN'!$C:$I,7,FALSE()),VLOOKUP($AW$3&amp;"-"&amp;BA$2,'Compr. Q. - HCN'!$C:$I,5,FALSE()))),$AW28)),1,0)</f>
        <v>1</v>
      </c>
      <c r="BB28" s="25">
        <f>IF(ISNUMBER(SEARCH(IF($G28="OB",IF($D28="Tabular",VLOOKUP($AW$3&amp;"-"&amp;BB$2,'Compr. Q. - Online Banking'!$C:$I,7,FALSE()),VLOOKUP($AW$3&amp;"-"&amp;BB$2,'Compr. Q. - Online Banking'!$C:$I,5,FALSE())),IF($D28="Tabular",VLOOKUP($AW$3&amp;"-"&amp;BB$2,'Compr. Q. - HCN'!$C:$I,7,FALSE()),VLOOKUP($AW$3&amp;"-"&amp;BB$2,'Compr. Q. - HCN'!$C:$I,5,FALSE()))),$AW28)),1,0)</f>
        <v>1</v>
      </c>
      <c r="BC28" s="25">
        <f>IF(ISNUMBER(SEARCH(IF($G28="OB",IF($D28="Tabular",VLOOKUP($AW$3&amp;"-"&amp;BC$2,'Compr. Q. - Online Banking'!$C:$I,7,FALSE()),VLOOKUP($AW$3&amp;"-"&amp;BC$2,'Compr. Q. - Online Banking'!$C:$I,5,FALSE())),IF($D28="Tabular",VLOOKUP($AW$3&amp;"-"&amp;BC$2,'Compr. Q. - HCN'!$C:$I,7,FALSE()),VLOOKUP($AW$3&amp;"-"&amp;BC$2,'Compr. Q. - HCN'!$C:$I,5,FALSE()))),$AW28)),1,0)</f>
        <v>1</v>
      </c>
      <c r="BD28" s="25">
        <f t="shared" si="17"/>
        <v>5</v>
      </c>
      <c r="BE28" s="25">
        <f t="shared" si="18"/>
        <v>5</v>
      </c>
      <c r="BF28" s="25">
        <f>IF($G28="OB",IF($D28="Tabular",VLOOKUP($AW$3&amp;"-"&amp;"1",'Compr. Q. - Online Banking'!$C:$K,9,FALSE()),VLOOKUP($AW$3&amp;"-"&amp;"1",'Compr. Q. - Online Banking'!$C:$K,8,FALSE())),IF($D28="Tabular",VLOOKUP($AW$3&amp;"-"&amp;"1",'Compr. Q. - HCN'!$C:$K,9,FALSE()),VLOOKUP($AW$3&amp;"-"&amp;"1",'Compr. Q. - HCN'!$C:$K,8,FALSE())))</f>
        <v>5</v>
      </c>
      <c r="BG28" s="25">
        <f t="shared" si="19"/>
        <v>1</v>
      </c>
      <c r="BH28" s="25">
        <f t="shared" si="20"/>
        <v>1</v>
      </c>
      <c r="BI28" s="25">
        <f t="shared" si="21"/>
        <v>1</v>
      </c>
      <c r="BJ28" s="25" t="str">
        <f>VLOOKUP($A28,'dataset combined'!$A:$BJ,$I$2+3*BJ$2,FALSE)</f>
        <v>Very unlikely</v>
      </c>
      <c r="BK28" s="25"/>
      <c r="BL28" s="25">
        <f>IF(ISNUMBER(SEARCH(IF($G28="OB",IF($D28="Tabular",VLOOKUP($BJ$3&amp;"-"&amp;BL$2,'Compr. Q. - Online Banking'!$C:$I,7,FALSE()),VLOOKUP($BJ$3&amp;"-"&amp;BL$2,'Compr. Q. - Online Banking'!$C:$I,5,FALSE())),IF($D28="Tabular",VLOOKUP($BJ$3&amp;"-"&amp;BL$2,'Compr. Q. - HCN'!$C:$I,7,FALSE()),VLOOKUP($BJ$3&amp;"-"&amp;BL$2,'Compr. Q. - HCN'!$C:$I,5,FALSE()))),$BJ28)),1,0)</f>
        <v>1</v>
      </c>
      <c r="BM28" s="25">
        <f>IF(ISNUMBER(SEARCH(IF($G28="OB",IF($D28="Tabular",VLOOKUP($BJ$3&amp;"-"&amp;BM$2,'Compr. Q. - Online Banking'!$C:$I,7,FALSE()),VLOOKUP($BJ$3&amp;"-"&amp;BM$2,'Compr. Q. - Online Banking'!$C:$I,5,FALSE())),IF($D28="Tabular",VLOOKUP($BJ$3&amp;"-"&amp;BM$2,'Compr. Q. - HCN'!$C:$I,7,FALSE()),VLOOKUP($BJ$3&amp;"-"&amp;BM$2,'Compr. Q. - HCN'!$C:$I,5,FALSE()))),$BJ28)),1,0)</f>
        <v>0</v>
      </c>
      <c r="BN28" s="25">
        <f>IF(ISNUMBER(SEARCH(IF($G28="OB",IF($D28="Tabular",VLOOKUP($BJ$3&amp;"-"&amp;BN$2,'Compr. Q. - Online Banking'!$C:$I,7,FALSE()),VLOOKUP($BJ$3&amp;"-"&amp;BN$2,'Compr. Q. - Online Banking'!$C:$I,5,FALSE())),IF($D28="Tabular",VLOOKUP($BJ$3&amp;"-"&amp;BN$2,'Compr. Q. - HCN'!$C:$I,7,FALSE()),VLOOKUP($BJ$3&amp;"-"&amp;BN$2,'Compr. Q. - HCN'!$C:$I,5,FALSE()))),$BJ28)),1,0)</f>
        <v>0</v>
      </c>
      <c r="BO28" s="25">
        <f>IF(ISNUMBER(SEARCH(IF($G28="OB",IF($D28="Tabular",VLOOKUP($BJ$3&amp;"-"&amp;BO$2,'Compr. Q. - Online Banking'!$C:$I,7,FALSE()),VLOOKUP($BJ$3&amp;"-"&amp;BO$2,'Compr. Q. - Online Banking'!$C:$I,5,FALSE())),IF($D28="Tabular",VLOOKUP($BJ$3&amp;"-"&amp;BO$2,'Compr. Q. - HCN'!$C:$I,7,FALSE()),VLOOKUP($BJ$3&amp;"-"&amp;BO$2,'Compr. Q. - HCN'!$C:$I,5,FALSE()))),$BJ28)),1,0)</f>
        <v>0</v>
      </c>
      <c r="BP28" s="25">
        <f>IF(ISNUMBER(SEARCH(IF($G28="OB",IF($D28="Tabular",VLOOKUP($BJ$3&amp;"-"&amp;BP$2,'Compr. Q. - Online Banking'!$C:$I,7,FALSE()),VLOOKUP($BJ$3&amp;"-"&amp;BP$2,'Compr. Q. - Online Banking'!$C:$I,5,FALSE())),IF($D28="Tabular",VLOOKUP($BJ$3&amp;"-"&amp;BP$2,'Compr. Q. - HCN'!$C:$I,7,FALSE()),VLOOKUP($BJ$3&amp;"-"&amp;BP$2,'Compr. Q. - HCN'!$C:$I,5,FALSE()))),$BJ28)),1,0)</f>
        <v>0</v>
      </c>
      <c r="BQ28" s="25">
        <f t="shared" si="22"/>
        <v>1</v>
      </c>
      <c r="BR28" s="25">
        <f t="shared" si="23"/>
        <v>1</v>
      </c>
      <c r="BS28" s="25">
        <f>IF($G28="OB",IF($D28="Tabular",VLOOKUP($BJ$3&amp;"-"&amp;"1",'Compr. Q. - Online Banking'!$C:$K,9,FALSE()),VLOOKUP($BJ$3&amp;"-"&amp;"1",'Compr. Q. - Online Banking'!$C:$K,8,FALSE())),IF($D28="Tabular",VLOOKUP($BJ$3&amp;"-"&amp;"1",'Compr. Q. - HCN'!$C:$K,9,FALSE()),VLOOKUP($BJ$3&amp;"-"&amp;"1",'Compr. Q. - HCN'!$C:$K,8,FALSE())))</f>
        <v>1</v>
      </c>
      <c r="BT28" s="25">
        <f t="shared" si="24"/>
        <v>1</v>
      </c>
      <c r="BU28" s="25">
        <f t="shared" si="25"/>
        <v>1</v>
      </c>
      <c r="BV28" s="25">
        <f t="shared" si="26"/>
        <v>1</v>
      </c>
      <c r="BW28" s="25" t="str">
        <f>VLOOKUP($A28,'dataset combined'!$A:$BJ,$I$2+3*BW$2,FALSE)</f>
        <v>Severe</v>
      </c>
      <c r="BX28" s="25"/>
      <c r="BY28" s="25">
        <f>IF(ISNUMBER(SEARCH(IF($G28="OB",IF($D28="Tabular",VLOOKUP($BW$3&amp;"-"&amp;BY$2,'Compr. Q. - Online Banking'!$C:$I,7,FALSE()),VLOOKUP($BW$3&amp;"-"&amp;BY$2,'Compr. Q. - Online Banking'!$C:$I,5,FALSE())),IF($D28="Tabular",VLOOKUP($BW$3&amp;"-"&amp;BY$2,'Compr. Q. - HCN'!$C:$I,7,FALSE()),VLOOKUP($BW$3&amp;"-"&amp;BY$2,'Compr. Q. - HCN'!$C:$I,5,FALSE()))),$BW28)),1,0)</f>
        <v>1</v>
      </c>
      <c r="BZ28" s="25">
        <f>IF(ISNUMBER(SEARCH(IF($G28="OB",IF($D28="Tabular",VLOOKUP($BW$3&amp;"-"&amp;BZ$2,'Compr. Q. - Online Banking'!$C:$I,7,FALSE()),VLOOKUP($BW$3&amp;"-"&amp;BZ$2,'Compr. Q. - Online Banking'!$C:$I,5,FALSE())),IF($D28="Tabular",VLOOKUP($BW$3&amp;"-"&amp;BZ$2,'Compr. Q. - HCN'!$C:$I,7,FALSE()),VLOOKUP($BW$3&amp;"-"&amp;BZ$2,'Compr. Q. - HCN'!$C:$I,5,FALSE()))),$BW28)),1,0)</f>
        <v>0</v>
      </c>
      <c r="CA28" s="25">
        <f>IF(ISNUMBER(SEARCH(IF($G28="OB",IF($D28="Tabular",VLOOKUP($BW$3&amp;"-"&amp;CA$2,'Compr. Q. - Online Banking'!$C:$I,7,FALSE()),VLOOKUP($BW$3&amp;"-"&amp;CA$2,'Compr. Q. - Online Banking'!$C:$I,5,FALSE())),IF($D28="Tabular",VLOOKUP($BW$3&amp;"-"&amp;CA$2,'Compr. Q. - HCN'!$C:$I,7,FALSE()),VLOOKUP($BW$3&amp;"-"&amp;CA$2,'Compr. Q. - HCN'!$C:$I,5,FALSE()))),$BW28)),1,0)</f>
        <v>0</v>
      </c>
      <c r="CB28" s="25">
        <f>IF(ISNUMBER(SEARCH(IF($G28="OB",IF($D28="Tabular",VLOOKUP($BW$3&amp;"-"&amp;CB$2,'Compr. Q. - Online Banking'!$C:$I,7,FALSE()),VLOOKUP($BW$3&amp;"-"&amp;CB$2,'Compr. Q. - Online Banking'!$C:$I,5,FALSE())),IF($D28="Tabular",VLOOKUP($BW$3&amp;"-"&amp;CB$2,'Compr. Q. - HCN'!$C:$I,7,FALSE()),VLOOKUP($BW$3&amp;"-"&amp;CB$2,'Compr. Q. - HCN'!$C:$I,5,FALSE()))),$BW28)),1,0)</f>
        <v>0</v>
      </c>
      <c r="CC28" s="25">
        <f>IF(ISNUMBER(SEARCH(IF($G28="OB",IF($D28="Tabular",VLOOKUP($BW$3&amp;"-"&amp;CC$2,'Compr. Q. - Online Banking'!$C:$I,7,FALSE()),VLOOKUP($BW$3&amp;"-"&amp;CC$2,'Compr. Q. - Online Banking'!$C:$I,5,FALSE())),IF($D28="Tabular",VLOOKUP($BW$3&amp;"-"&amp;CC$2,'Compr. Q. - HCN'!$C:$I,7,FALSE()),VLOOKUP($BW$3&amp;"-"&amp;CC$2,'Compr. Q. - HCN'!$C:$I,5,FALSE()))),$BW28)),1,0)</f>
        <v>0</v>
      </c>
      <c r="CD28" s="25">
        <f t="shared" si="27"/>
        <v>1</v>
      </c>
      <c r="CE28" s="25">
        <f t="shared" si="28"/>
        <v>1</v>
      </c>
      <c r="CF28" s="25">
        <f>IF($G28="OB",IF($D28="Tabular",VLOOKUP($BW$3&amp;"-"&amp;"1",'Compr. Q. - Online Banking'!$C:$K,9,FALSE()),VLOOKUP($BW$3&amp;"-"&amp;"1",'Compr. Q. - Online Banking'!$C:$K,8,FALSE())),IF($D28="Tabular",VLOOKUP($BW$3&amp;"-"&amp;"1",'Compr. Q. - HCN'!$C:$K,9,FALSE()),VLOOKUP($BW$3&amp;"-"&amp;"1",'Compr. Q. - HCN'!$C:$K,8,FALSE())))</f>
        <v>1</v>
      </c>
      <c r="CG28" s="25">
        <f t="shared" si="29"/>
        <v>1</v>
      </c>
      <c r="CH28" s="25">
        <f t="shared" si="30"/>
        <v>1</v>
      </c>
      <c r="CI28" s="25">
        <f t="shared" si="31"/>
        <v>1</v>
      </c>
      <c r="CK28"/>
      <c r="CL28"/>
      <c r="CM28"/>
      <c r="CN28"/>
      <c r="CO28"/>
      <c r="CP28"/>
      <c r="CQ28"/>
      <c r="CR28"/>
    </row>
    <row r="29" spans="1:96" s="10" customFormat="1" ht="85" x14ac:dyDescent="0.2">
      <c r="A29" s="24" t="str">
        <f t="shared" si="0"/>
        <v>3117363-P2</v>
      </c>
      <c r="B29" s="38">
        <v>3117363</v>
      </c>
      <c r="C29" s="24" t="s">
        <v>688</v>
      </c>
      <c r="D29" s="39" t="s">
        <v>568</v>
      </c>
      <c r="E29" s="39" t="s">
        <v>440</v>
      </c>
      <c r="F29" s="39" t="s">
        <v>433</v>
      </c>
      <c r="G29" s="38" t="str">
        <f t="shared" si="1"/>
        <v>OB</v>
      </c>
      <c r="H29" s="24"/>
      <c r="I29" s="28"/>
      <c r="J29" s="25" t="str">
        <f>VLOOKUP($A29,'dataset combined'!$A:$BJ,$I$2+3*J$2,FALSE)</f>
        <v>Lack of mechanisms for authentication of app; Weak malware protection</v>
      </c>
      <c r="K29" s="24"/>
      <c r="L29" s="25">
        <f>IF(ISNUMBER(SEARCH(IF($G29="OB",IF($D29="Tabular",VLOOKUP($J$3&amp;"-"&amp;L$2,'Compr. Q. - Online Banking'!$C:$I,7,FALSE()),VLOOKUP($J$3&amp;"-"&amp;L$2,'Compr. Q. - Online Banking'!$C:$I,5,FALSE())),IF($D29="Tabular",VLOOKUP($J$3&amp;"-"&amp;L$2,'Compr. Q. - HCN'!$C:$I,7,FALSE()),VLOOKUP($J$3&amp;"-"&amp;L$2,'Compr. Q. - HCN'!$C:$I,5,FALSE()))),$J29)),1,0)</f>
        <v>1</v>
      </c>
      <c r="M29" s="25">
        <f>IF(ISNUMBER(SEARCH(IF($G29="OB",IF($D29="Tabular",VLOOKUP($J$3&amp;"-"&amp;M$2,'Compr. Q. - Online Banking'!$C:$I,7,FALSE()),VLOOKUP($J$3&amp;"-"&amp;M$2,'Compr. Q. - Online Banking'!$C:$I,5,FALSE())),IF($D29="Tabular",VLOOKUP($J$3&amp;"-"&amp;M$2,'Compr. Q. - HCN'!$C:$I,7,FALSE()),VLOOKUP($J$3&amp;"-"&amp;M$2,'Compr. Q. - HCN'!$C:$I,5,FALSE()))),$J29)),1,0)</f>
        <v>1</v>
      </c>
      <c r="N29" s="25">
        <f>IF(ISNUMBER(SEARCH(IF($G29="OB",IF($D29="Tabular",VLOOKUP($J$3&amp;"-"&amp;N$2,'Compr. Q. - Online Banking'!$C:$I,7,FALSE()),VLOOKUP($J$3&amp;"-"&amp;N$2,'Compr. Q. - Online Banking'!$C:$I,5,FALSE())),IF($D29="Tabular",VLOOKUP($J$3&amp;"-"&amp;N$2,'Compr. Q. - HCN'!$C:$I,7,FALSE()),VLOOKUP($J$3&amp;"-"&amp;N$2,'Compr. Q. - HCN'!$C:$I,5,FALSE()))),$J29)),1,0)</f>
        <v>0</v>
      </c>
      <c r="O29" s="25">
        <f>IF(ISNUMBER(SEARCH(IF($G29="OB",IF($D29="Tabular",VLOOKUP($J$3&amp;"-"&amp;O$2,'Compr. Q. - Online Banking'!$C:$I,7,FALSE()),VLOOKUP($J$3&amp;"-"&amp;O$2,'Compr. Q. - Online Banking'!$C:$I,5,FALSE())),IF($D29="Tabular",VLOOKUP($J$3&amp;"-"&amp;O$2,'Compr. Q. - HCN'!$C:$I,7,FALSE()),VLOOKUP($J$3&amp;"-"&amp;O$2,'Compr. Q. - HCN'!$C:$I,5,FALSE()))),$J29)),1,0)</f>
        <v>0</v>
      </c>
      <c r="P29" s="25">
        <f>IF(ISNUMBER(SEARCH(IF($G29="OB",IF($D29="Tabular",VLOOKUP($J$3&amp;"-"&amp;P$2,'Compr. Q. - Online Banking'!$C:$I,7,FALSE()),VLOOKUP($J$3&amp;"-"&amp;P$2,'Compr. Q. - Online Banking'!$C:$I,5,FALSE())),IF($D29="Tabular",VLOOKUP($J$3&amp;"-"&amp;P$2,'Compr. Q. - HCN'!$C:$I,7,FALSE()),VLOOKUP($J$3&amp;"-"&amp;P$2,'Compr. Q. - HCN'!$C:$I,5,FALSE()))),$J29)),1,0)</f>
        <v>0</v>
      </c>
      <c r="Q29" s="24">
        <f t="shared" si="2"/>
        <v>2</v>
      </c>
      <c r="R29" s="24">
        <f t="shared" si="3"/>
        <v>2</v>
      </c>
      <c r="S29" s="24">
        <f>IF($G29="OB",IF($D29="Tabular",VLOOKUP($J$3&amp;"-"&amp;"1",'Compr. Q. - Online Banking'!$C:$K,9,FALSE()),VLOOKUP($J$3&amp;"-"&amp;"1",'Compr. Q. - Online Banking'!$C:$K,8,FALSE())),IF($D29="Tabular",VLOOKUP($J$3&amp;"-"&amp;"1",'Compr. Q. - HCN'!$C:$K,9,FALSE()),VLOOKUP($J$3&amp;"-"&amp;"1",'Compr. Q. - HCN'!$C:$K,8,FALSE())))</f>
        <v>2</v>
      </c>
      <c r="T29" s="24">
        <f t="shared" si="4"/>
        <v>1</v>
      </c>
      <c r="U29" s="24">
        <f t="shared" si="5"/>
        <v>1</v>
      </c>
      <c r="V29" s="24">
        <f t="shared" si="6"/>
        <v>1</v>
      </c>
      <c r="W29" s="25" t="str">
        <f>VLOOKUP($A29,'dataset combined'!$A:$BJ,$I$2+3*W$2,FALSE)</f>
        <v>Availability of service; Integrity of account data</v>
      </c>
      <c r="X29" s="24"/>
      <c r="Y29" s="25">
        <f>IF(ISNUMBER(SEARCH(IF($G29="OB",IF($D29="Tabular",VLOOKUP($W$3&amp;"-"&amp;Y$2,'Compr. Q. - Online Banking'!$C:$I,7,FALSE()),VLOOKUP($W$3&amp;"-"&amp;Y$2,'Compr. Q. - Online Banking'!$C:$I,5,FALSE())),IF($D29="Tabular",VLOOKUP($W$3&amp;"-"&amp;Y$2,'Compr. Q. - HCN'!$C:$I,7,FALSE()),VLOOKUP($W$3&amp;"-"&amp;Y$2,'Compr. Q. - HCN'!$C:$I,5,FALSE()))),$W29)),1,0)</f>
        <v>1</v>
      </c>
      <c r="Z29" s="25">
        <f>IF(ISNUMBER(SEARCH(IF($G29="OB",IF($D29="Tabular",VLOOKUP($W$3&amp;"-"&amp;Z$2,'Compr. Q. - Online Banking'!$C:$I,7,FALSE()),VLOOKUP($W$3&amp;"-"&amp;Z$2,'Compr. Q. - Online Banking'!$C:$I,5,FALSE())),IF($D29="Tabular",VLOOKUP($W$3&amp;"-"&amp;Z$2,'Compr. Q. - HCN'!$C:$I,7,FALSE()),VLOOKUP($W$3&amp;"-"&amp;Z$2,'Compr. Q. - HCN'!$C:$I,5,FALSE()))),$W29)),1,0)</f>
        <v>1</v>
      </c>
      <c r="AA29" s="25">
        <f>IF(ISNUMBER(SEARCH(IF($G29="OB",IF($D29="Tabular",VLOOKUP($W$3&amp;"-"&amp;AA$2,'Compr. Q. - Online Banking'!$C:$I,7,FALSE()),VLOOKUP($W$3&amp;"-"&amp;AA$2,'Compr. Q. - Online Banking'!$C:$I,5,FALSE())),IF($D29="Tabular",VLOOKUP($W$3&amp;"-"&amp;AA$2,'Compr. Q. - HCN'!$C:$I,7,FALSE()),VLOOKUP($W$3&amp;"-"&amp;AA$2,'Compr. Q. - HCN'!$C:$I,5,FALSE()))),$W29)),1,0)</f>
        <v>0</v>
      </c>
      <c r="AB29" s="25">
        <f>IF(ISNUMBER(SEARCH(IF($G29="OB",IF($D29="Tabular",VLOOKUP($W$3&amp;"-"&amp;AB$2,'Compr. Q. - Online Banking'!$C:$I,7,FALSE()),VLOOKUP($W$3&amp;"-"&amp;AB$2,'Compr. Q. - Online Banking'!$C:$I,5,FALSE())),IF($D29="Tabular",VLOOKUP($W$3&amp;"-"&amp;AB$2,'Compr. Q. - HCN'!$C:$I,7,FALSE()),VLOOKUP($W$3&amp;"-"&amp;AB$2,'Compr. Q. - HCN'!$C:$I,5,FALSE()))),$W29)),1,0)</f>
        <v>0</v>
      </c>
      <c r="AC29" s="25">
        <f>IF(ISNUMBER(SEARCH(IF($G29="OB",IF($D29="Tabular",VLOOKUP($W$3&amp;"-"&amp;AC$2,'Compr. Q. - Online Banking'!$C:$I,7,FALSE()),VLOOKUP($W$3&amp;"-"&amp;AC$2,'Compr. Q. - Online Banking'!$C:$I,5,FALSE())),IF($D29="Tabular",VLOOKUP($W$3&amp;"-"&amp;AC$2,'Compr. Q. - HCN'!$C:$I,7,FALSE()),VLOOKUP($W$3&amp;"-"&amp;AC$2,'Compr. Q. - HCN'!$C:$I,5,FALSE()))),$W29)),1,0)</f>
        <v>0</v>
      </c>
      <c r="AD29" s="24">
        <f t="shared" si="7"/>
        <v>2</v>
      </c>
      <c r="AE29" s="24">
        <f t="shared" si="8"/>
        <v>2</v>
      </c>
      <c r="AF29" s="24">
        <f>IF($G29="OB",IF($D29="Tabular",VLOOKUP($W$3&amp;"-"&amp;"1",'Compr. Q. - Online Banking'!$C:$K,9,FALSE()),VLOOKUP($W$3&amp;"-"&amp;"1",'Compr. Q. - Online Banking'!$C:$K,8,FALSE())),IF($D29="Tabular",VLOOKUP($W$3&amp;"-"&amp;"1",'Compr. Q. - HCN'!$C:$K,9,FALSE()),VLOOKUP($W$3&amp;"-"&amp;"1",'Compr. Q. - HCN'!$C:$K,8,FALSE())))</f>
        <v>2</v>
      </c>
      <c r="AG29" s="24">
        <f t="shared" si="9"/>
        <v>1</v>
      </c>
      <c r="AH29" s="24">
        <f t="shared" si="10"/>
        <v>1</v>
      </c>
      <c r="AI29" s="24">
        <f t="shared" si="11"/>
        <v>1</v>
      </c>
      <c r="AJ29" s="25" t="str">
        <f>VLOOKUP($A29,'dataset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29" s="24"/>
      <c r="AL29" s="25">
        <f>IF(ISNUMBER(SEARCH(IF($G29="OB",IF($D29="Tabular",VLOOKUP($AJ$3&amp;"-"&amp;AL$2,'Compr. Q. - Online Banking'!$C:$I,7,FALSE()),VLOOKUP($AJ$3&amp;"-"&amp;AL$2,'Compr. Q. - Online Banking'!$C:$I,5,FALSE())),IF($D29="Tabular",VLOOKUP($AJ$3&amp;"-"&amp;AL$2,'Compr. Q. - HCN'!$C:$I,7,FALSE()),VLOOKUP($AJ$3&amp;"-"&amp;AL$2,'Compr. Q. - HCN'!$C:$I,5,FALSE()))),$AJ29)),1,0)</f>
        <v>1</v>
      </c>
      <c r="AM29" s="25">
        <f>IF(ISNUMBER(SEARCH(IF($G29="OB",IF($D29="Tabular",VLOOKUP($AJ$3&amp;"-"&amp;AM$2,'Compr. Q. - Online Banking'!$C:$I,7,FALSE()),VLOOKUP($AJ$3&amp;"-"&amp;AM$2,'Compr. Q. - Online Banking'!$C:$I,5,FALSE())),IF($D29="Tabular",VLOOKUP($AJ$3&amp;"-"&amp;AM$2,'Compr. Q. - HCN'!$C:$I,7,FALSE()),VLOOKUP($AJ$3&amp;"-"&amp;AM$2,'Compr. Q. - HCN'!$C:$I,5,FALSE()))),$AJ29)),1,0)</f>
        <v>1</v>
      </c>
      <c r="AN29" s="25">
        <f>IF(ISNUMBER(SEARCH(IF($G29="OB",IF($D29="Tabular",VLOOKUP($AJ$3&amp;"-"&amp;AN$2,'Compr. Q. - Online Banking'!$C:$I,7,FALSE()),VLOOKUP($AJ$3&amp;"-"&amp;AN$2,'Compr. Q. - Online Banking'!$C:$I,5,FALSE())),IF($D29="Tabular",VLOOKUP($AJ$3&amp;"-"&amp;AN$2,'Compr. Q. - HCN'!$C:$I,7,FALSE()),VLOOKUP($AJ$3&amp;"-"&amp;AN$2,'Compr. Q. - HCN'!$C:$I,5,FALSE()))),$AJ29)),1,0)</f>
        <v>1</v>
      </c>
      <c r="AO29" s="25">
        <f>IF(ISNUMBER(SEARCH(IF($G29="OB",IF($D29="Tabular",VLOOKUP($AJ$3&amp;"-"&amp;AO$2,'Compr. Q. - Online Banking'!$C:$I,7,FALSE()),VLOOKUP($AJ$3&amp;"-"&amp;AO$2,'Compr. Q. - Online Banking'!$C:$I,5,FALSE())),IF($D29="Tabular",VLOOKUP($AJ$3&amp;"-"&amp;AO$2,'Compr. Q. - HCN'!$C:$I,7,FALSE()),VLOOKUP($AJ$3&amp;"-"&amp;AO$2,'Compr. Q. - HCN'!$C:$I,5,FALSE()))),$AJ29)),1,0)</f>
        <v>0</v>
      </c>
      <c r="AP29" s="25">
        <f>IF(ISNUMBER(SEARCH(IF($G29="OB",IF($D29="Tabular",VLOOKUP($AJ$3&amp;"-"&amp;AP$2,'Compr. Q. - Online Banking'!$C:$I,7,FALSE()),VLOOKUP($AJ$3&amp;"-"&amp;AP$2,'Compr. Q. - Online Banking'!$C:$I,5,FALSE())),IF($D29="Tabular",VLOOKUP($AJ$3&amp;"-"&amp;AP$2,'Compr. Q. - HCN'!$C:$I,7,FALSE()),VLOOKUP($AJ$3&amp;"-"&amp;AP$2,'Compr. Q. - HCN'!$C:$I,5,FALSE()))),$AJ29)),1,0)</f>
        <v>0</v>
      </c>
      <c r="AQ29" s="24">
        <f t="shared" si="12"/>
        <v>3</v>
      </c>
      <c r="AR29" s="24">
        <f t="shared" si="13"/>
        <v>3</v>
      </c>
      <c r="AS29" s="24">
        <f>IF($G29="OB",IF($D29="Tabular",VLOOKUP($AJ$3&amp;"-"&amp;"1",'Compr. Q. - Online Banking'!$C:$K,9,FALSE()),VLOOKUP($AJ$3&amp;"-"&amp;"1",'Compr. Q. - Online Banking'!$C:$K,8,FALSE())),IF($D29="Tabular",VLOOKUP($AJ$3&amp;"-"&amp;"1",'Compr. Q. - HCN'!$C:$K,9,FALSE()),VLOOKUP($AJ$3&amp;"-"&amp;"1",'Compr. Q. - HCN'!$C:$K,8,FALSE())))</f>
        <v>3</v>
      </c>
      <c r="AT29" s="24">
        <f t="shared" si="14"/>
        <v>1</v>
      </c>
      <c r="AU29" s="24">
        <f t="shared" si="15"/>
        <v>1</v>
      </c>
      <c r="AV29" s="24">
        <f t="shared" si="16"/>
        <v>1</v>
      </c>
      <c r="AW29" s="25" t="str">
        <f>VLOOKUP($A29,'dataset combined'!$A:$BJ,$I$2+3*AW$2,FALSE)</f>
        <v>Cyber criminal; Hacker</v>
      </c>
      <c r="AX29" s="24"/>
      <c r="AY29" s="25">
        <f>IF(ISNUMBER(SEARCH(IF($G29="OB",IF($D29="Tabular",VLOOKUP($AW$3&amp;"-"&amp;AY$2,'Compr. Q. - Online Banking'!$C:$I,7,FALSE()),VLOOKUP($AW$3&amp;"-"&amp;AY$2,'Compr. Q. - Online Banking'!$C:$I,5,FALSE())),IF($D29="Tabular",VLOOKUP($AW$3&amp;"-"&amp;AY$2,'Compr. Q. - HCN'!$C:$I,7,FALSE()),VLOOKUP($AW$3&amp;"-"&amp;AY$2,'Compr. Q. - HCN'!$C:$I,5,FALSE()))),$AW29)),1,0)</f>
        <v>1</v>
      </c>
      <c r="AZ29" s="25">
        <f>IF(ISNUMBER(SEARCH(IF($G29="OB",IF($D29="Tabular",VLOOKUP($AW$3&amp;"-"&amp;AZ$2,'Compr. Q. - Online Banking'!$C:$I,7,FALSE()),VLOOKUP($AW$3&amp;"-"&amp;AZ$2,'Compr. Q. - Online Banking'!$C:$I,5,FALSE())),IF($D29="Tabular",VLOOKUP($AW$3&amp;"-"&amp;AZ$2,'Compr. Q. - HCN'!$C:$I,7,FALSE()),VLOOKUP($AW$3&amp;"-"&amp;AZ$2,'Compr. Q. - HCN'!$C:$I,5,FALSE()))),$AW29)),1,0)</f>
        <v>1</v>
      </c>
      <c r="BA29" s="25">
        <f>IF(ISNUMBER(SEARCH(IF($G29="OB",IF($D29="Tabular",VLOOKUP($AW$3&amp;"-"&amp;BA$2,'Compr. Q. - Online Banking'!$C:$I,7,FALSE()),VLOOKUP($AW$3&amp;"-"&amp;BA$2,'Compr. Q. - Online Banking'!$C:$I,5,FALSE())),IF($D29="Tabular",VLOOKUP($AW$3&amp;"-"&amp;BA$2,'Compr. Q. - HCN'!$C:$I,7,FALSE()),VLOOKUP($AW$3&amp;"-"&amp;BA$2,'Compr. Q. - HCN'!$C:$I,5,FALSE()))),$AW29)),1,0)</f>
        <v>0</v>
      </c>
      <c r="BB29" s="25">
        <f>IF(ISNUMBER(SEARCH(IF($G29="OB",IF($D29="Tabular",VLOOKUP($AW$3&amp;"-"&amp;BB$2,'Compr. Q. - Online Banking'!$C:$I,7,FALSE()),VLOOKUP($AW$3&amp;"-"&amp;BB$2,'Compr. Q. - Online Banking'!$C:$I,5,FALSE())),IF($D29="Tabular",VLOOKUP($AW$3&amp;"-"&amp;BB$2,'Compr. Q. - HCN'!$C:$I,7,FALSE()),VLOOKUP($AW$3&amp;"-"&amp;BB$2,'Compr. Q. - HCN'!$C:$I,5,FALSE()))),$AW29)),1,0)</f>
        <v>0</v>
      </c>
      <c r="BC29" s="25">
        <f>IF(ISNUMBER(SEARCH(IF($G29="OB",IF($D29="Tabular",VLOOKUP($AW$3&amp;"-"&amp;BC$2,'Compr. Q. - Online Banking'!$C:$I,7,FALSE()),VLOOKUP($AW$3&amp;"-"&amp;BC$2,'Compr. Q. - Online Banking'!$C:$I,5,FALSE())),IF($D29="Tabular",VLOOKUP($AW$3&amp;"-"&amp;BC$2,'Compr. Q. - HCN'!$C:$I,7,FALSE()),VLOOKUP($AW$3&amp;"-"&amp;BC$2,'Compr. Q. - HCN'!$C:$I,5,FALSE()))),$AW29)),1,0)</f>
        <v>0</v>
      </c>
      <c r="BD29" s="24">
        <f t="shared" si="17"/>
        <v>2</v>
      </c>
      <c r="BE29" s="24">
        <f t="shared" si="18"/>
        <v>2</v>
      </c>
      <c r="BF29" s="24">
        <f>IF($G29="OB",IF($D29="Tabular",VLOOKUP($AW$3&amp;"-"&amp;"1",'Compr. Q. - Online Banking'!$C:$K,9,FALSE()),VLOOKUP($AW$3&amp;"-"&amp;"1",'Compr. Q. - Online Banking'!$C:$K,8,FALSE())),IF($D29="Tabular",VLOOKUP($AW$3&amp;"-"&amp;"1",'Compr. Q. - HCN'!$C:$K,9,FALSE()),VLOOKUP($AW$3&amp;"-"&amp;"1",'Compr. Q. - HCN'!$C:$K,8,FALSE())))</f>
        <v>2</v>
      </c>
      <c r="BG29" s="24">
        <f t="shared" si="19"/>
        <v>1</v>
      </c>
      <c r="BH29" s="24">
        <f t="shared" si="20"/>
        <v>1</v>
      </c>
      <c r="BI29" s="24">
        <f t="shared" si="21"/>
        <v>1</v>
      </c>
      <c r="BJ29" s="25" t="str">
        <f>VLOOKUP($A29,'dataset combined'!$A:$BJ,$I$2+3*BJ$2,FALSE)</f>
        <v>Minor</v>
      </c>
      <c r="BK29" s="24" t="s">
        <v>750</v>
      </c>
      <c r="BL29" s="25">
        <f>IF(ISNUMBER(SEARCH(IF($G29="OB",IF($D29="Tabular",VLOOKUP($BJ$3&amp;"-"&amp;BL$2,'Compr. Q. - Online Banking'!$C:$I,7,FALSE()),VLOOKUP($BJ$3&amp;"-"&amp;BL$2,'Compr. Q. - Online Banking'!$C:$I,5,FALSE())),IF($D29="Tabular",VLOOKUP($BJ$3&amp;"-"&amp;BL$2,'Compr. Q. - HCN'!$C:$I,7,FALSE()),VLOOKUP($BJ$3&amp;"-"&amp;BL$2,'Compr. Q. - HCN'!$C:$I,5,FALSE()))),$BJ29)),1,0)</f>
        <v>0</v>
      </c>
      <c r="BM29" s="25">
        <f>IF(ISNUMBER(SEARCH(IF($G29="OB",IF($D29="Tabular",VLOOKUP($BJ$3&amp;"-"&amp;BM$2,'Compr. Q. - Online Banking'!$C:$I,7,FALSE()),VLOOKUP($BJ$3&amp;"-"&amp;BM$2,'Compr. Q. - Online Banking'!$C:$I,5,FALSE())),IF($D29="Tabular",VLOOKUP($BJ$3&amp;"-"&amp;BM$2,'Compr. Q. - HCN'!$C:$I,7,FALSE()),VLOOKUP($BJ$3&amp;"-"&amp;BM$2,'Compr. Q. - HCN'!$C:$I,5,FALSE()))),$BJ29)),1,0)</f>
        <v>0</v>
      </c>
      <c r="BN29" s="25">
        <f>IF(ISNUMBER(SEARCH(IF($G29="OB",IF($D29="Tabular",VLOOKUP($BJ$3&amp;"-"&amp;BN$2,'Compr. Q. - Online Banking'!$C:$I,7,FALSE()),VLOOKUP($BJ$3&amp;"-"&amp;BN$2,'Compr. Q. - Online Banking'!$C:$I,5,FALSE())),IF($D29="Tabular",VLOOKUP($BJ$3&amp;"-"&amp;BN$2,'Compr. Q. - HCN'!$C:$I,7,FALSE()),VLOOKUP($BJ$3&amp;"-"&amp;BN$2,'Compr. Q. - HCN'!$C:$I,5,FALSE()))),$BJ29)),1,0)</f>
        <v>0</v>
      </c>
      <c r="BO29" s="25">
        <f>IF(ISNUMBER(SEARCH(IF($G29="OB",IF($D29="Tabular",VLOOKUP($BJ$3&amp;"-"&amp;BO$2,'Compr. Q. - Online Banking'!$C:$I,7,FALSE()),VLOOKUP($BJ$3&amp;"-"&amp;BO$2,'Compr. Q. - Online Banking'!$C:$I,5,FALSE())),IF($D29="Tabular",VLOOKUP($BJ$3&amp;"-"&amp;BO$2,'Compr. Q. - HCN'!$C:$I,7,FALSE()),VLOOKUP($BJ$3&amp;"-"&amp;BO$2,'Compr. Q. - HCN'!$C:$I,5,FALSE()))),$BJ29)),1,0)</f>
        <v>0</v>
      </c>
      <c r="BP29" s="25">
        <f>IF(ISNUMBER(SEARCH(IF($G29="OB",IF($D29="Tabular",VLOOKUP($BJ$3&amp;"-"&amp;BP$2,'Compr. Q. - Online Banking'!$C:$I,7,FALSE()),VLOOKUP($BJ$3&amp;"-"&amp;BP$2,'Compr. Q. - Online Banking'!$C:$I,5,FALSE())),IF($D29="Tabular",VLOOKUP($BJ$3&amp;"-"&amp;BP$2,'Compr. Q. - HCN'!$C:$I,7,FALSE()),VLOOKUP($BJ$3&amp;"-"&amp;BP$2,'Compr. Q. - HCN'!$C:$I,5,FALSE()))),$BJ29)),1,0)</f>
        <v>0</v>
      </c>
      <c r="BQ29" s="24">
        <f t="shared" si="22"/>
        <v>0</v>
      </c>
      <c r="BR29" s="24">
        <f t="shared" si="23"/>
        <v>1</v>
      </c>
      <c r="BS29" s="24">
        <f>IF($G29="OB",IF($D29="Tabular",VLOOKUP($BJ$3&amp;"-"&amp;"1",'Compr. Q. - Online Banking'!$C:$K,9,FALSE()),VLOOKUP($BJ$3&amp;"-"&amp;"1",'Compr. Q. - Online Banking'!$C:$K,8,FALSE())),IF($D29="Tabular",VLOOKUP($BJ$3&amp;"-"&amp;"1",'Compr. Q. - HCN'!$C:$K,9,FALSE()),VLOOKUP($BJ$3&amp;"-"&amp;"1",'Compr. Q. - HCN'!$C:$K,8,FALSE())))</f>
        <v>1</v>
      </c>
      <c r="BT29" s="24">
        <f t="shared" si="24"/>
        <v>0</v>
      </c>
      <c r="BU29" s="24">
        <f t="shared" si="25"/>
        <v>0</v>
      </c>
      <c r="BV29" s="24">
        <f t="shared" si="26"/>
        <v>0</v>
      </c>
      <c r="BW29" s="25" t="str">
        <f>VLOOKUP($A29,'dataset combined'!$A:$BJ,$I$2+3*BW$2,FALSE)</f>
        <v>Minor</v>
      </c>
      <c r="BX29" s="24"/>
      <c r="BY29" s="25">
        <f>IF(ISNUMBER(SEARCH(IF($G29="OB",IF($D29="Tabular",VLOOKUP($BW$3&amp;"-"&amp;BY$2,'Compr. Q. - Online Banking'!$C:$I,7,FALSE()),VLOOKUP($BW$3&amp;"-"&amp;BY$2,'Compr. Q. - Online Banking'!$C:$I,5,FALSE())),IF($D29="Tabular",VLOOKUP($BW$3&amp;"-"&amp;BY$2,'Compr. Q. - HCN'!$C:$I,7,FALSE()),VLOOKUP($BW$3&amp;"-"&amp;BY$2,'Compr. Q. - HCN'!$C:$I,5,FALSE()))),$BW29)),1,0)</f>
        <v>1</v>
      </c>
      <c r="BZ29" s="25">
        <f>IF(ISNUMBER(SEARCH(IF($G29="OB",IF($D29="Tabular",VLOOKUP($BW$3&amp;"-"&amp;BZ$2,'Compr. Q. - Online Banking'!$C:$I,7,FALSE()),VLOOKUP($BW$3&amp;"-"&amp;BZ$2,'Compr. Q. - Online Banking'!$C:$I,5,FALSE())),IF($D29="Tabular",VLOOKUP($BW$3&amp;"-"&amp;BZ$2,'Compr. Q. - HCN'!$C:$I,7,FALSE()),VLOOKUP($BW$3&amp;"-"&amp;BZ$2,'Compr. Q. - HCN'!$C:$I,5,FALSE()))),$BW29)),1,0)</f>
        <v>0</v>
      </c>
      <c r="CA29" s="25">
        <f>IF(ISNUMBER(SEARCH(IF($G29="OB",IF($D29="Tabular",VLOOKUP($BW$3&amp;"-"&amp;CA$2,'Compr. Q. - Online Banking'!$C:$I,7,FALSE()),VLOOKUP($BW$3&amp;"-"&amp;CA$2,'Compr. Q. - Online Banking'!$C:$I,5,FALSE())),IF($D29="Tabular",VLOOKUP($BW$3&amp;"-"&amp;CA$2,'Compr. Q. - HCN'!$C:$I,7,FALSE()),VLOOKUP($BW$3&amp;"-"&amp;CA$2,'Compr. Q. - HCN'!$C:$I,5,FALSE()))),$BW29)),1,0)</f>
        <v>0</v>
      </c>
      <c r="CB29" s="25">
        <f>IF(ISNUMBER(SEARCH(IF($G29="OB",IF($D29="Tabular",VLOOKUP($BW$3&amp;"-"&amp;CB$2,'Compr. Q. - Online Banking'!$C:$I,7,FALSE()),VLOOKUP($BW$3&amp;"-"&amp;CB$2,'Compr. Q. - Online Banking'!$C:$I,5,FALSE())),IF($D29="Tabular",VLOOKUP($BW$3&amp;"-"&amp;CB$2,'Compr. Q. - HCN'!$C:$I,7,FALSE()),VLOOKUP($BW$3&amp;"-"&amp;CB$2,'Compr. Q. - HCN'!$C:$I,5,FALSE()))),$BW29)),1,0)</f>
        <v>0</v>
      </c>
      <c r="CC29" s="25">
        <f>IF(ISNUMBER(SEARCH(IF($G29="OB",IF($D29="Tabular",VLOOKUP($BW$3&amp;"-"&amp;CC$2,'Compr. Q. - Online Banking'!$C:$I,7,FALSE()),VLOOKUP($BW$3&amp;"-"&amp;CC$2,'Compr. Q. - Online Banking'!$C:$I,5,FALSE())),IF($D29="Tabular",VLOOKUP($BW$3&amp;"-"&amp;CC$2,'Compr. Q. - HCN'!$C:$I,7,FALSE()),VLOOKUP($BW$3&amp;"-"&amp;CC$2,'Compr. Q. - HCN'!$C:$I,5,FALSE()))),$BW29)),1,0)</f>
        <v>0</v>
      </c>
      <c r="CD29" s="24">
        <f t="shared" si="27"/>
        <v>1</v>
      </c>
      <c r="CE29" s="24">
        <f t="shared" si="28"/>
        <v>1</v>
      </c>
      <c r="CF29" s="24">
        <f>IF($G29="OB",IF($D29="Tabular",VLOOKUP($BW$3&amp;"-"&amp;"1",'Compr. Q. - Online Banking'!$C:$K,9,FALSE()),VLOOKUP($BW$3&amp;"-"&amp;"1",'Compr. Q. - Online Banking'!$C:$K,8,FALSE())),IF($D29="Tabular",VLOOKUP($BW$3&amp;"-"&amp;"1",'Compr. Q. - HCN'!$C:$K,9,FALSE()),VLOOKUP($BW$3&amp;"-"&amp;"1",'Compr. Q. - HCN'!$C:$K,8,FALSE())))</f>
        <v>1</v>
      </c>
      <c r="CG29" s="24">
        <f t="shared" si="29"/>
        <v>1</v>
      </c>
      <c r="CH29" s="24">
        <f t="shared" si="30"/>
        <v>1</v>
      </c>
      <c r="CI29" s="24">
        <f t="shared" si="31"/>
        <v>1</v>
      </c>
      <c r="CK29"/>
      <c r="CL29"/>
      <c r="CM29"/>
      <c r="CN29"/>
      <c r="CO29"/>
      <c r="CP29"/>
      <c r="CQ29"/>
      <c r="CR29"/>
    </row>
    <row r="30" spans="1:96" s="10" customFormat="1" ht="136" x14ac:dyDescent="0.2">
      <c r="A30" s="25" t="str">
        <f t="shared" si="0"/>
        <v>3117365-P1</v>
      </c>
      <c r="B30" s="25">
        <v>3117365</v>
      </c>
      <c r="C30" s="25" t="s">
        <v>688</v>
      </c>
      <c r="D30" s="25" t="s">
        <v>568</v>
      </c>
      <c r="E30" s="25" t="s">
        <v>440</v>
      </c>
      <c r="F30" s="25" t="s">
        <v>402</v>
      </c>
      <c r="G30" s="25" t="str">
        <f t="shared" si="1"/>
        <v>HCN</v>
      </c>
      <c r="H30" s="25"/>
      <c r="I30" s="25"/>
      <c r="J30" s="25" t="str">
        <f>VLOOKUP($A30,'dataset combined'!$A:$BJ,$I$2+3*J$2,FALSE)</f>
        <v>Cyber criminal sends crafted phishing emails to HCN users and this leads to that HCN network infected by malware.; HCN user connects private mobile device to the network and this leads to that HCN network infected by malware.</v>
      </c>
      <c r="K30" s="25" t="s">
        <v>724</v>
      </c>
      <c r="L30" s="25">
        <f>IF(ISNUMBER(SEARCH(IF($G30="OB",IF($D30="Tabular",VLOOKUP($J$3&amp;"-"&amp;L$2,'Compr. Q. - Online Banking'!$C:$I,7,FALSE()),VLOOKUP($J$3&amp;"-"&amp;L$2,'Compr. Q. - Online Banking'!$C:$I,5,FALSE())),IF($D30="Tabular",VLOOKUP($J$3&amp;"-"&amp;L$2,'Compr. Q. - HCN'!$C:$I,7,FALSE()),VLOOKUP($J$3&amp;"-"&amp;L$2,'Compr. Q. - HCN'!$C:$I,5,FALSE()))),$J30)),1,0)</f>
        <v>0</v>
      </c>
      <c r="M30" s="25">
        <f>IF(ISNUMBER(SEARCH(IF($G30="OB",IF($D30="Tabular",VLOOKUP($J$3&amp;"-"&amp;M$2,'Compr. Q. - Online Banking'!$C:$I,7,FALSE()),VLOOKUP($J$3&amp;"-"&amp;M$2,'Compr. Q. - Online Banking'!$C:$I,5,FALSE())),IF($D30="Tabular",VLOOKUP($J$3&amp;"-"&amp;M$2,'Compr. Q. - HCN'!$C:$I,7,FALSE()),VLOOKUP($J$3&amp;"-"&amp;M$2,'Compr. Q. - HCN'!$C:$I,5,FALSE()))),$J30)),1,0)</f>
        <v>0</v>
      </c>
      <c r="N30" s="25">
        <f>IF(ISNUMBER(SEARCH(IF($G30="OB",IF($D30="Tabular",VLOOKUP($J$3&amp;"-"&amp;N$2,'Compr. Q. - Online Banking'!$C:$I,7,FALSE()),VLOOKUP($J$3&amp;"-"&amp;N$2,'Compr. Q. - Online Banking'!$C:$I,5,FALSE())),IF($D30="Tabular",VLOOKUP($J$3&amp;"-"&amp;N$2,'Compr. Q. - HCN'!$C:$I,7,FALSE()),VLOOKUP($J$3&amp;"-"&amp;N$2,'Compr. Q. - HCN'!$C:$I,5,FALSE()))),$J30)),1,0)</f>
        <v>0</v>
      </c>
      <c r="O30" s="25">
        <f>IF(ISNUMBER(SEARCH(IF($G30="OB",IF($D30="Tabular",VLOOKUP($J$3&amp;"-"&amp;O$2,'Compr. Q. - Online Banking'!$C:$I,7,FALSE()),VLOOKUP($J$3&amp;"-"&amp;O$2,'Compr. Q. - Online Banking'!$C:$I,5,FALSE())),IF($D30="Tabular",VLOOKUP($J$3&amp;"-"&amp;O$2,'Compr. Q. - HCN'!$C:$I,7,FALSE()),VLOOKUP($J$3&amp;"-"&amp;O$2,'Compr. Q. - HCN'!$C:$I,5,FALSE()))),$J30)),1,0)</f>
        <v>0</v>
      </c>
      <c r="P30" s="25">
        <f>IF(ISNUMBER(SEARCH(IF($G30="OB",IF($D30="Tabular",VLOOKUP($J$3&amp;"-"&amp;P$2,'Compr. Q. - Online Banking'!$C:$I,7,FALSE()),VLOOKUP($J$3&amp;"-"&amp;P$2,'Compr. Q. - Online Banking'!$C:$I,5,FALSE())),IF($D30="Tabular",VLOOKUP($J$3&amp;"-"&amp;P$2,'Compr. Q. - HCN'!$C:$I,7,FALSE()),VLOOKUP($J$3&amp;"-"&amp;P$2,'Compr. Q. - HCN'!$C:$I,5,FALSE()))),$J30)),1,0)</f>
        <v>0</v>
      </c>
      <c r="Q30" s="25">
        <f t="shared" si="2"/>
        <v>0</v>
      </c>
      <c r="R30" s="25">
        <f t="shared" si="3"/>
        <v>2</v>
      </c>
      <c r="S30" s="25">
        <f>IF($G30="OB",IF($D30="Tabular",VLOOKUP($J$3&amp;"-"&amp;"1",'Compr. Q. - Online Banking'!$C:$K,9,FALSE()),VLOOKUP($J$3&amp;"-"&amp;"1",'Compr. Q. - Online Banking'!$C:$K,8,FALSE())),IF($D30="Tabular",VLOOKUP($J$3&amp;"-"&amp;"1",'Compr. Q. - HCN'!$C:$K,9,FALSE()),VLOOKUP($J$3&amp;"-"&amp;"1",'Compr. Q. - HCN'!$C:$K,8,FALSE())))</f>
        <v>3</v>
      </c>
      <c r="T30" s="25">
        <f t="shared" si="4"/>
        <v>0</v>
      </c>
      <c r="U30" s="25">
        <f t="shared" si="5"/>
        <v>0</v>
      </c>
      <c r="V30" s="25">
        <f t="shared" si="6"/>
        <v>0</v>
      </c>
      <c r="W30" s="25" t="str">
        <f>VLOOKUP($A30,'dataset combined'!$A:$BJ,$I$2+3*W$2,FALSE)</f>
        <v>Privacy</v>
      </c>
      <c r="X30" s="25" t="s">
        <v>731</v>
      </c>
      <c r="Y30" s="25">
        <f>IF(ISNUMBER(SEARCH(IF($G30="OB",IF($D30="Tabular",VLOOKUP($W$3&amp;"-"&amp;Y$2,'Compr. Q. - Online Banking'!$C:$I,7,FALSE()),VLOOKUP($W$3&amp;"-"&amp;Y$2,'Compr. Q. - Online Banking'!$C:$I,5,FALSE())),IF($D30="Tabular",VLOOKUP($W$3&amp;"-"&amp;Y$2,'Compr. Q. - HCN'!$C:$I,7,FALSE()),VLOOKUP($W$3&amp;"-"&amp;Y$2,'Compr. Q. - HCN'!$C:$I,5,FALSE()))),$W30)),1,0)</f>
        <v>0</v>
      </c>
      <c r="Z30" s="25">
        <f>IF(ISNUMBER(SEARCH(IF($G30="OB",IF($D30="Tabular",VLOOKUP($W$3&amp;"-"&amp;Z$2,'Compr. Q. - Online Banking'!$C:$I,7,FALSE()),VLOOKUP($W$3&amp;"-"&amp;Z$2,'Compr. Q. - Online Banking'!$C:$I,5,FALSE())),IF($D30="Tabular",VLOOKUP($W$3&amp;"-"&amp;Z$2,'Compr. Q. - HCN'!$C:$I,7,FALSE()),VLOOKUP($W$3&amp;"-"&amp;Z$2,'Compr. Q. - HCN'!$C:$I,5,FALSE()))),$W30)),1,0)</f>
        <v>1</v>
      </c>
      <c r="AA30" s="25">
        <f>IF(ISNUMBER(SEARCH(IF($G30="OB",IF($D30="Tabular",VLOOKUP($W$3&amp;"-"&amp;AA$2,'Compr. Q. - Online Banking'!$C:$I,7,FALSE()),VLOOKUP($W$3&amp;"-"&amp;AA$2,'Compr. Q. - Online Banking'!$C:$I,5,FALSE())),IF($D30="Tabular",VLOOKUP($W$3&amp;"-"&amp;AA$2,'Compr. Q. - HCN'!$C:$I,7,FALSE()),VLOOKUP($W$3&amp;"-"&amp;AA$2,'Compr. Q. - HCN'!$C:$I,5,FALSE()))),$W30)),1,0)</f>
        <v>0</v>
      </c>
      <c r="AB30" s="25">
        <f>IF(ISNUMBER(SEARCH(IF($G30="OB",IF($D30="Tabular",VLOOKUP($W$3&amp;"-"&amp;AB$2,'Compr. Q. - Online Banking'!$C:$I,7,FALSE()),VLOOKUP($W$3&amp;"-"&amp;AB$2,'Compr. Q. - Online Banking'!$C:$I,5,FALSE())),IF($D30="Tabular",VLOOKUP($W$3&amp;"-"&amp;AB$2,'Compr. Q. - HCN'!$C:$I,7,FALSE()),VLOOKUP($W$3&amp;"-"&amp;AB$2,'Compr. Q. - HCN'!$C:$I,5,FALSE()))),$W30)),1,0)</f>
        <v>0</v>
      </c>
      <c r="AC30" s="25">
        <f>IF(ISNUMBER(SEARCH(IF($G30="OB",IF($D30="Tabular",VLOOKUP($W$3&amp;"-"&amp;AC$2,'Compr. Q. - Online Banking'!$C:$I,7,FALSE()),VLOOKUP($W$3&amp;"-"&amp;AC$2,'Compr. Q. - Online Banking'!$C:$I,5,FALSE())),IF($D30="Tabular",VLOOKUP($W$3&amp;"-"&amp;AC$2,'Compr. Q. - HCN'!$C:$I,7,FALSE()),VLOOKUP($W$3&amp;"-"&amp;AC$2,'Compr. Q. - HCN'!$C:$I,5,FALSE()))),$W30)),1,0)</f>
        <v>0</v>
      </c>
      <c r="AD30" s="25">
        <f t="shared" si="7"/>
        <v>1</v>
      </c>
      <c r="AE30" s="25">
        <f t="shared" si="8"/>
        <v>1</v>
      </c>
      <c r="AF30" s="25">
        <f>IF($G30="OB",IF($D30="Tabular",VLOOKUP($W$3&amp;"-"&amp;"1",'Compr. Q. - Online Banking'!$C:$K,9,FALSE()),VLOOKUP($W$3&amp;"-"&amp;"1",'Compr. Q. - Online Banking'!$C:$K,8,FALSE())),IF($D30="Tabular",VLOOKUP($W$3&amp;"-"&amp;"1",'Compr. Q. - HCN'!$C:$K,9,FALSE()),VLOOKUP($W$3&amp;"-"&amp;"1",'Compr. Q. - HCN'!$C:$K,8,FALSE())))</f>
        <v>2</v>
      </c>
      <c r="AG30" s="25">
        <f t="shared" si="9"/>
        <v>1</v>
      </c>
      <c r="AH30" s="25">
        <f t="shared" si="10"/>
        <v>0.5</v>
      </c>
      <c r="AI30" s="25">
        <f t="shared" si="11"/>
        <v>0.66666666666666663</v>
      </c>
      <c r="AJ30" s="25" t="str">
        <f>VLOOKUP($A30,'dataset combined'!$A:$BJ,$I$2+3*AJ$2,FALSE)</f>
        <v>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v>
      </c>
      <c r="AK30" s="25" t="s">
        <v>743</v>
      </c>
      <c r="AL30" s="25">
        <f>IF(ISNUMBER(SEARCH(IF($G30="OB",IF($D30="Tabular",VLOOKUP($AJ$3&amp;"-"&amp;AL$2,'Compr. Q. - Online Banking'!$C:$I,7,FALSE()),VLOOKUP($AJ$3&amp;"-"&amp;AL$2,'Compr. Q. - Online Banking'!$C:$I,5,FALSE())),IF($D30="Tabular",VLOOKUP($AJ$3&amp;"-"&amp;AL$2,'Compr. Q. - HCN'!$C:$I,7,FALSE()),VLOOKUP($AJ$3&amp;"-"&amp;AL$2,'Compr. Q. - HCN'!$C:$I,5,FALSE()))),$AJ30)),1,0)</f>
        <v>0</v>
      </c>
      <c r="AM30" s="25">
        <f>IF(ISNUMBER(SEARCH(IF($G30="OB",IF($D30="Tabular",VLOOKUP($AJ$3&amp;"-"&amp;AM$2,'Compr. Q. - Online Banking'!$C:$I,7,FALSE()),VLOOKUP($AJ$3&amp;"-"&amp;AM$2,'Compr. Q. - Online Banking'!$C:$I,5,FALSE())),IF($D30="Tabular",VLOOKUP($AJ$3&amp;"-"&amp;AM$2,'Compr. Q. - HCN'!$C:$I,7,FALSE()),VLOOKUP($AJ$3&amp;"-"&amp;AM$2,'Compr. Q. - HCN'!$C:$I,5,FALSE()))),$AJ30)),1,0)</f>
        <v>1</v>
      </c>
      <c r="AN30" s="25">
        <f>IF(ISNUMBER(SEARCH(IF($G30="OB",IF($D30="Tabular",VLOOKUP($AJ$3&amp;"-"&amp;AN$2,'Compr. Q. - Online Banking'!$C:$I,7,FALSE()),VLOOKUP($AJ$3&amp;"-"&amp;AN$2,'Compr. Q. - Online Banking'!$C:$I,5,FALSE())),IF($D30="Tabular",VLOOKUP($AJ$3&amp;"-"&amp;AN$2,'Compr. Q. - HCN'!$C:$I,7,FALSE()),VLOOKUP($AJ$3&amp;"-"&amp;AN$2,'Compr. Q. - HCN'!$C:$I,5,FALSE()))),$AJ30)),1,0)</f>
        <v>1</v>
      </c>
      <c r="AO30" s="25">
        <f>IF(ISNUMBER(SEARCH(IF($G30="OB",IF($D30="Tabular",VLOOKUP($AJ$3&amp;"-"&amp;AO$2,'Compr. Q. - Online Banking'!$C:$I,7,FALSE()),VLOOKUP($AJ$3&amp;"-"&amp;AO$2,'Compr. Q. - Online Banking'!$C:$I,5,FALSE())),IF($D30="Tabular",VLOOKUP($AJ$3&amp;"-"&amp;AO$2,'Compr. Q. - HCN'!$C:$I,7,FALSE()),VLOOKUP($AJ$3&amp;"-"&amp;AO$2,'Compr. Q. - HCN'!$C:$I,5,FALSE()))),$AJ30)),1,0)</f>
        <v>0</v>
      </c>
      <c r="AP30" s="25">
        <f>IF(ISNUMBER(SEARCH(IF($G30="OB",IF($D30="Tabular",VLOOKUP($AJ$3&amp;"-"&amp;AP$2,'Compr. Q. - Online Banking'!$C:$I,7,FALSE()),VLOOKUP($AJ$3&amp;"-"&amp;AP$2,'Compr. Q. - Online Banking'!$C:$I,5,FALSE())),IF($D30="Tabular",VLOOKUP($AJ$3&amp;"-"&amp;AP$2,'Compr. Q. - HCN'!$C:$I,7,FALSE()),VLOOKUP($AJ$3&amp;"-"&amp;AP$2,'Compr. Q. - HCN'!$C:$I,5,FALSE()))),$AJ30)),1,0)</f>
        <v>0</v>
      </c>
      <c r="AQ30" s="25">
        <f t="shared" si="12"/>
        <v>2</v>
      </c>
      <c r="AR30" s="25">
        <f t="shared" si="13"/>
        <v>5</v>
      </c>
      <c r="AS30" s="25">
        <f>IF($G30="OB",IF($D30="Tabular",VLOOKUP($AJ$3&amp;"-"&amp;"1",'Compr. Q. - Online Banking'!$C:$K,9,FALSE()),VLOOKUP($AJ$3&amp;"-"&amp;"1",'Compr. Q. - Online Banking'!$C:$K,8,FALSE())),IF($D30="Tabular",VLOOKUP($AJ$3&amp;"-"&amp;"1",'Compr. Q. - HCN'!$C:$K,9,FALSE()),VLOOKUP($AJ$3&amp;"-"&amp;"1",'Compr. Q. - HCN'!$C:$K,8,FALSE())))</f>
        <v>2</v>
      </c>
      <c r="AT30" s="25">
        <f t="shared" si="14"/>
        <v>0.4</v>
      </c>
      <c r="AU30" s="25">
        <f t="shared" si="15"/>
        <v>1</v>
      </c>
      <c r="AV30" s="25">
        <f t="shared" si="16"/>
        <v>0.57142857142857151</v>
      </c>
      <c r="AW30" s="25" t="str">
        <f>VLOOKUP($A30,'dataset combined'!$A:$BJ,$I$2+3*AW$2,FALSE)</f>
        <v>Admin; Cyber criminal; Data reviewer; Hacker; HCN user</v>
      </c>
      <c r="AX30" s="25"/>
      <c r="AY30" s="25">
        <f>IF(ISNUMBER(SEARCH(IF($G30="OB",IF($D30="Tabular",VLOOKUP($AW$3&amp;"-"&amp;AY$2,'Compr. Q. - Online Banking'!$C:$I,7,FALSE()),VLOOKUP($AW$3&amp;"-"&amp;AY$2,'Compr. Q. - Online Banking'!$C:$I,5,FALSE())),IF($D30="Tabular",VLOOKUP($AW$3&amp;"-"&amp;AY$2,'Compr. Q. - HCN'!$C:$I,7,FALSE()),VLOOKUP($AW$3&amp;"-"&amp;AY$2,'Compr. Q. - HCN'!$C:$I,5,FALSE()))),$AW30)),1,0)</f>
        <v>1</v>
      </c>
      <c r="AZ30" s="25">
        <f>IF(ISNUMBER(SEARCH(IF($G30="OB",IF($D30="Tabular",VLOOKUP($AW$3&amp;"-"&amp;AZ$2,'Compr. Q. - Online Banking'!$C:$I,7,FALSE()),VLOOKUP($AW$3&amp;"-"&amp;AZ$2,'Compr. Q. - Online Banking'!$C:$I,5,FALSE())),IF($D30="Tabular",VLOOKUP($AW$3&amp;"-"&amp;AZ$2,'Compr. Q. - HCN'!$C:$I,7,FALSE()),VLOOKUP($AW$3&amp;"-"&amp;AZ$2,'Compr. Q. - HCN'!$C:$I,5,FALSE()))),$AW30)),1,0)</f>
        <v>1</v>
      </c>
      <c r="BA30" s="25">
        <f>IF(ISNUMBER(SEARCH(IF($G30="OB",IF($D30="Tabular",VLOOKUP($AW$3&amp;"-"&amp;BA$2,'Compr. Q. - Online Banking'!$C:$I,7,FALSE()),VLOOKUP($AW$3&amp;"-"&amp;BA$2,'Compr. Q. - Online Banking'!$C:$I,5,FALSE())),IF($D30="Tabular",VLOOKUP($AW$3&amp;"-"&amp;BA$2,'Compr. Q. - HCN'!$C:$I,7,FALSE()),VLOOKUP($AW$3&amp;"-"&amp;BA$2,'Compr. Q. - HCN'!$C:$I,5,FALSE()))),$AW30)),1,0)</f>
        <v>1</v>
      </c>
      <c r="BB30" s="25">
        <f>IF(ISNUMBER(SEARCH(IF($G30="OB",IF($D30="Tabular",VLOOKUP($AW$3&amp;"-"&amp;BB$2,'Compr. Q. - Online Banking'!$C:$I,7,FALSE()),VLOOKUP($AW$3&amp;"-"&amp;BB$2,'Compr. Q. - Online Banking'!$C:$I,5,FALSE())),IF($D30="Tabular",VLOOKUP($AW$3&amp;"-"&amp;BB$2,'Compr. Q. - HCN'!$C:$I,7,FALSE()),VLOOKUP($AW$3&amp;"-"&amp;BB$2,'Compr. Q. - HCN'!$C:$I,5,FALSE()))),$AW30)),1,0)</f>
        <v>1</v>
      </c>
      <c r="BC30" s="25">
        <f>IF(ISNUMBER(SEARCH(IF($G30="OB",IF($D30="Tabular",VLOOKUP($AW$3&amp;"-"&amp;BC$2,'Compr. Q. - Online Banking'!$C:$I,7,FALSE()),VLOOKUP($AW$3&amp;"-"&amp;BC$2,'Compr. Q. - Online Banking'!$C:$I,5,FALSE())),IF($D30="Tabular",VLOOKUP($AW$3&amp;"-"&amp;BC$2,'Compr. Q. - HCN'!$C:$I,7,FALSE()),VLOOKUP($AW$3&amp;"-"&amp;BC$2,'Compr. Q. - HCN'!$C:$I,5,FALSE()))),$AW30)),1,0)</f>
        <v>1</v>
      </c>
      <c r="BD30" s="25">
        <f t="shared" si="17"/>
        <v>5</v>
      </c>
      <c r="BE30" s="25">
        <f t="shared" si="18"/>
        <v>5</v>
      </c>
      <c r="BF30" s="25">
        <f>IF($G30="OB",IF($D30="Tabular",VLOOKUP($AW$3&amp;"-"&amp;"1",'Compr. Q. - Online Banking'!$C:$K,9,FALSE()),VLOOKUP($AW$3&amp;"-"&amp;"1",'Compr. Q. - Online Banking'!$C:$K,8,FALSE())),IF($D30="Tabular",VLOOKUP($AW$3&amp;"-"&amp;"1",'Compr. Q. - HCN'!$C:$K,9,FALSE()),VLOOKUP($AW$3&amp;"-"&amp;"1",'Compr. Q. - HCN'!$C:$K,8,FALSE())))</f>
        <v>5</v>
      </c>
      <c r="BG30" s="25">
        <f t="shared" si="19"/>
        <v>1</v>
      </c>
      <c r="BH30" s="25">
        <f t="shared" si="20"/>
        <v>1</v>
      </c>
      <c r="BI30" s="25">
        <f t="shared" si="21"/>
        <v>1</v>
      </c>
      <c r="BJ30" s="25" t="str">
        <f>VLOOKUP($A30,'dataset combined'!$A:$BJ,$I$2+3*BJ$2,FALSE)</f>
        <v>Very unlikely</v>
      </c>
      <c r="BK30" s="25"/>
      <c r="BL30" s="25">
        <f>IF(ISNUMBER(SEARCH(IF($G30="OB",IF($D30="Tabular",VLOOKUP($BJ$3&amp;"-"&amp;BL$2,'Compr. Q. - Online Banking'!$C:$I,7,FALSE()),VLOOKUP($BJ$3&amp;"-"&amp;BL$2,'Compr. Q. - Online Banking'!$C:$I,5,FALSE())),IF($D30="Tabular",VLOOKUP($BJ$3&amp;"-"&amp;BL$2,'Compr. Q. - HCN'!$C:$I,7,FALSE()),VLOOKUP($BJ$3&amp;"-"&amp;BL$2,'Compr. Q. - HCN'!$C:$I,5,FALSE()))),$BJ30)),1,0)</f>
        <v>1</v>
      </c>
      <c r="BM30" s="25">
        <f>IF(ISNUMBER(SEARCH(IF($G30="OB",IF($D30="Tabular",VLOOKUP($BJ$3&amp;"-"&amp;BM$2,'Compr. Q. - Online Banking'!$C:$I,7,FALSE()),VLOOKUP($BJ$3&amp;"-"&amp;BM$2,'Compr. Q. - Online Banking'!$C:$I,5,FALSE())),IF($D30="Tabular",VLOOKUP($BJ$3&amp;"-"&amp;BM$2,'Compr. Q. - HCN'!$C:$I,7,FALSE()),VLOOKUP($BJ$3&amp;"-"&amp;BM$2,'Compr. Q. - HCN'!$C:$I,5,FALSE()))),$BJ30)),1,0)</f>
        <v>0</v>
      </c>
      <c r="BN30" s="25">
        <f>IF(ISNUMBER(SEARCH(IF($G30="OB",IF($D30="Tabular",VLOOKUP($BJ$3&amp;"-"&amp;BN$2,'Compr. Q. - Online Banking'!$C:$I,7,FALSE()),VLOOKUP($BJ$3&amp;"-"&amp;BN$2,'Compr. Q. - Online Banking'!$C:$I,5,FALSE())),IF($D30="Tabular",VLOOKUP($BJ$3&amp;"-"&amp;BN$2,'Compr. Q. - HCN'!$C:$I,7,FALSE()),VLOOKUP($BJ$3&amp;"-"&amp;BN$2,'Compr. Q. - HCN'!$C:$I,5,FALSE()))),$BJ30)),1,0)</f>
        <v>0</v>
      </c>
      <c r="BO30" s="25">
        <f>IF(ISNUMBER(SEARCH(IF($G30="OB",IF($D30="Tabular",VLOOKUP($BJ$3&amp;"-"&amp;BO$2,'Compr. Q. - Online Banking'!$C:$I,7,FALSE()),VLOOKUP($BJ$3&amp;"-"&amp;BO$2,'Compr. Q. - Online Banking'!$C:$I,5,FALSE())),IF($D30="Tabular",VLOOKUP($BJ$3&amp;"-"&amp;BO$2,'Compr. Q. - HCN'!$C:$I,7,FALSE()),VLOOKUP($BJ$3&amp;"-"&amp;BO$2,'Compr. Q. - HCN'!$C:$I,5,FALSE()))),$BJ30)),1,0)</f>
        <v>0</v>
      </c>
      <c r="BP30" s="25">
        <f>IF(ISNUMBER(SEARCH(IF($G30="OB",IF($D30="Tabular",VLOOKUP($BJ$3&amp;"-"&amp;BP$2,'Compr. Q. - Online Banking'!$C:$I,7,FALSE()),VLOOKUP($BJ$3&amp;"-"&amp;BP$2,'Compr. Q. - Online Banking'!$C:$I,5,FALSE())),IF($D30="Tabular",VLOOKUP($BJ$3&amp;"-"&amp;BP$2,'Compr. Q. - HCN'!$C:$I,7,FALSE()),VLOOKUP($BJ$3&amp;"-"&amp;BP$2,'Compr. Q. - HCN'!$C:$I,5,FALSE()))),$BJ30)),1,0)</f>
        <v>0</v>
      </c>
      <c r="BQ30" s="25">
        <f t="shared" si="22"/>
        <v>1</v>
      </c>
      <c r="BR30" s="25">
        <f t="shared" si="23"/>
        <v>1</v>
      </c>
      <c r="BS30" s="25">
        <f>IF($G30="OB",IF($D30="Tabular",VLOOKUP($BJ$3&amp;"-"&amp;"1",'Compr. Q. - Online Banking'!$C:$K,9,FALSE()),VLOOKUP($BJ$3&amp;"-"&amp;"1",'Compr. Q. - Online Banking'!$C:$K,8,FALSE())),IF($D30="Tabular",VLOOKUP($BJ$3&amp;"-"&amp;"1",'Compr. Q. - HCN'!$C:$K,9,FALSE()),VLOOKUP($BJ$3&amp;"-"&amp;"1",'Compr. Q. - HCN'!$C:$K,8,FALSE())))</f>
        <v>1</v>
      </c>
      <c r="BT30" s="25">
        <f t="shared" si="24"/>
        <v>1</v>
      </c>
      <c r="BU30" s="25">
        <f t="shared" si="25"/>
        <v>1</v>
      </c>
      <c r="BV30" s="25">
        <f t="shared" si="26"/>
        <v>1</v>
      </c>
      <c r="BW30" s="25" t="str">
        <f>VLOOKUP($A30,'dataset combined'!$A:$BJ,$I$2+3*BW$2,FALSE)</f>
        <v>Critical; Severe</v>
      </c>
      <c r="BX30" s="25"/>
      <c r="BY30" s="25">
        <f>IF(ISNUMBER(SEARCH(IF($G30="OB",IF($D30="Tabular",VLOOKUP($BW$3&amp;"-"&amp;BY$2,'Compr. Q. - Online Banking'!$C:$I,7,FALSE()),VLOOKUP($BW$3&amp;"-"&amp;BY$2,'Compr. Q. - Online Banking'!$C:$I,5,FALSE())),IF($D30="Tabular",VLOOKUP($BW$3&amp;"-"&amp;BY$2,'Compr. Q. - HCN'!$C:$I,7,FALSE()),VLOOKUP($BW$3&amp;"-"&amp;BY$2,'Compr. Q. - HCN'!$C:$I,5,FALSE()))),$BW30)),1,0)</f>
        <v>1</v>
      </c>
      <c r="BZ30" s="25">
        <f>IF(ISNUMBER(SEARCH(IF($G30="OB",IF($D30="Tabular",VLOOKUP($BW$3&amp;"-"&amp;BZ$2,'Compr. Q. - Online Banking'!$C:$I,7,FALSE()),VLOOKUP($BW$3&amp;"-"&amp;BZ$2,'Compr. Q. - Online Banking'!$C:$I,5,FALSE())),IF($D30="Tabular",VLOOKUP($BW$3&amp;"-"&amp;BZ$2,'Compr. Q. - HCN'!$C:$I,7,FALSE()),VLOOKUP($BW$3&amp;"-"&amp;BZ$2,'Compr. Q. - HCN'!$C:$I,5,FALSE()))),$BW30)),1,0)</f>
        <v>0</v>
      </c>
      <c r="CA30" s="25">
        <f>IF(ISNUMBER(SEARCH(IF($G30="OB",IF($D30="Tabular",VLOOKUP($BW$3&amp;"-"&amp;CA$2,'Compr. Q. - Online Banking'!$C:$I,7,FALSE()),VLOOKUP($BW$3&amp;"-"&amp;CA$2,'Compr. Q. - Online Banking'!$C:$I,5,FALSE())),IF($D30="Tabular",VLOOKUP($BW$3&amp;"-"&amp;CA$2,'Compr. Q. - HCN'!$C:$I,7,FALSE()),VLOOKUP($BW$3&amp;"-"&amp;CA$2,'Compr. Q. - HCN'!$C:$I,5,FALSE()))),$BW30)),1,0)</f>
        <v>0</v>
      </c>
      <c r="CB30" s="25">
        <f>IF(ISNUMBER(SEARCH(IF($G30="OB",IF($D30="Tabular",VLOOKUP($BW$3&amp;"-"&amp;CB$2,'Compr. Q. - Online Banking'!$C:$I,7,FALSE()),VLOOKUP($BW$3&amp;"-"&amp;CB$2,'Compr. Q. - Online Banking'!$C:$I,5,FALSE())),IF($D30="Tabular",VLOOKUP($BW$3&amp;"-"&amp;CB$2,'Compr. Q. - HCN'!$C:$I,7,FALSE()),VLOOKUP($BW$3&amp;"-"&amp;CB$2,'Compr. Q. - HCN'!$C:$I,5,FALSE()))),$BW30)),1,0)</f>
        <v>0</v>
      </c>
      <c r="CC30" s="25">
        <f>IF(ISNUMBER(SEARCH(IF($G30="OB",IF($D30="Tabular",VLOOKUP($BW$3&amp;"-"&amp;CC$2,'Compr. Q. - Online Banking'!$C:$I,7,FALSE()),VLOOKUP($BW$3&amp;"-"&amp;CC$2,'Compr. Q. - Online Banking'!$C:$I,5,FALSE())),IF($D30="Tabular",VLOOKUP($BW$3&amp;"-"&amp;CC$2,'Compr. Q. - HCN'!$C:$I,7,FALSE()),VLOOKUP($BW$3&amp;"-"&amp;CC$2,'Compr. Q. - HCN'!$C:$I,5,FALSE()))),$BW30)),1,0)</f>
        <v>0</v>
      </c>
      <c r="CD30" s="25">
        <f t="shared" si="27"/>
        <v>1</v>
      </c>
      <c r="CE30" s="25">
        <f t="shared" si="28"/>
        <v>2</v>
      </c>
      <c r="CF30" s="25">
        <f>IF($G30="OB",IF($D30="Tabular",VLOOKUP($BW$3&amp;"-"&amp;"1",'Compr. Q. - Online Banking'!$C:$K,9,FALSE()),VLOOKUP($BW$3&amp;"-"&amp;"1",'Compr. Q. - Online Banking'!$C:$K,8,FALSE())),IF($D30="Tabular",VLOOKUP($BW$3&amp;"-"&amp;"1",'Compr. Q. - HCN'!$C:$K,9,FALSE()),VLOOKUP($BW$3&amp;"-"&amp;"1",'Compr. Q. - HCN'!$C:$K,8,FALSE())))</f>
        <v>1</v>
      </c>
      <c r="CG30" s="25">
        <f t="shared" si="29"/>
        <v>0.5</v>
      </c>
      <c r="CH30" s="25">
        <f t="shared" si="30"/>
        <v>1</v>
      </c>
      <c r="CI30" s="25">
        <f t="shared" si="31"/>
        <v>0.66666666666666663</v>
      </c>
      <c r="CK30"/>
      <c r="CL30"/>
      <c r="CM30"/>
      <c r="CN30"/>
      <c r="CO30"/>
      <c r="CP30"/>
      <c r="CQ30"/>
      <c r="CR30"/>
    </row>
    <row r="31" spans="1:96" s="10" customFormat="1" ht="170" x14ac:dyDescent="0.2">
      <c r="A31" s="24" t="str">
        <f t="shared" si="0"/>
        <v>3117365-P2</v>
      </c>
      <c r="B31" s="38">
        <v>3117365</v>
      </c>
      <c r="C31" s="24" t="s">
        <v>688</v>
      </c>
      <c r="D31" s="39" t="s">
        <v>568</v>
      </c>
      <c r="E31" s="39" t="s">
        <v>440</v>
      </c>
      <c r="F31" s="39" t="s">
        <v>433</v>
      </c>
      <c r="G31" s="38" t="str">
        <f t="shared" si="1"/>
        <v>OB</v>
      </c>
      <c r="H31" s="24"/>
      <c r="I31" s="28"/>
      <c r="J31" s="25" t="str">
        <f>VLOOKUP($A31,'dataset combined'!$A:$BJ,$I$2+3*J$2,FALSE)</f>
        <v>Lack of mechanisms for authentication of app; Weak malware protection</v>
      </c>
      <c r="K31" s="24"/>
      <c r="L31" s="25">
        <f>IF(ISNUMBER(SEARCH(IF($G31="OB",IF($D31="Tabular",VLOOKUP($J$3&amp;"-"&amp;L$2,'Compr. Q. - Online Banking'!$C:$I,7,FALSE()),VLOOKUP($J$3&amp;"-"&amp;L$2,'Compr. Q. - Online Banking'!$C:$I,5,FALSE())),IF($D31="Tabular",VLOOKUP($J$3&amp;"-"&amp;L$2,'Compr. Q. - HCN'!$C:$I,7,FALSE()),VLOOKUP($J$3&amp;"-"&amp;L$2,'Compr. Q. - HCN'!$C:$I,5,FALSE()))),$J31)),1,0)</f>
        <v>1</v>
      </c>
      <c r="M31" s="25">
        <f>IF(ISNUMBER(SEARCH(IF($G31="OB",IF($D31="Tabular",VLOOKUP($J$3&amp;"-"&amp;M$2,'Compr. Q. - Online Banking'!$C:$I,7,FALSE()),VLOOKUP($J$3&amp;"-"&amp;M$2,'Compr. Q. - Online Banking'!$C:$I,5,FALSE())),IF($D31="Tabular",VLOOKUP($J$3&amp;"-"&amp;M$2,'Compr. Q. - HCN'!$C:$I,7,FALSE()),VLOOKUP($J$3&amp;"-"&amp;M$2,'Compr. Q. - HCN'!$C:$I,5,FALSE()))),$J31)),1,0)</f>
        <v>1</v>
      </c>
      <c r="N31" s="25">
        <f>IF(ISNUMBER(SEARCH(IF($G31="OB",IF($D31="Tabular",VLOOKUP($J$3&amp;"-"&amp;N$2,'Compr. Q. - Online Banking'!$C:$I,7,FALSE()),VLOOKUP($J$3&amp;"-"&amp;N$2,'Compr. Q. - Online Banking'!$C:$I,5,FALSE())),IF($D31="Tabular",VLOOKUP($J$3&amp;"-"&amp;N$2,'Compr. Q. - HCN'!$C:$I,7,FALSE()),VLOOKUP($J$3&amp;"-"&amp;N$2,'Compr. Q. - HCN'!$C:$I,5,FALSE()))),$J31)),1,0)</f>
        <v>0</v>
      </c>
      <c r="O31" s="25">
        <f>IF(ISNUMBER(SEARCH(IF($G31="OB",IF($D31="Tabular",VLOOKUP($J$3&amp;"-"&amp;O$2,'Compr. Q. - Online Banking'!$C:$I,7,FALSE()),VLOOKUP($J$3&amp;"-"&amp;O$2,'Compr. Q. - Online Banking'!$C:$I,5,FALSE())),IF($D31="Tabular",VLOOKUP($J$3&amp;"-"&amp;O$2,'Compr. Q. - HCN'!$C:$I,7,FALSE()),VLOOKUP($J$3&amp;"-"&amp;O$2,'Compr. Q. - HCN'!$C:$I,5,FALSE()))),$J31)),1,0)</f>
        <v>0</v>
      </c>
      <c r="P31" s="25">
        <f>IF(ISNUMBER(SEARCH(IF($G31="OB",IF($D31="Tabular",VLOOKUP($J$3&amp;"-"&amp;P$2,'Compr. Q. - Online Banking'!$C:$I,7,FALSE()),VLOOKUP($J$3&amp;"-"&amp;P$2,'Compr. Q. - Online Banking'!$C:$I,5,FALSE())),IF($D31="Tabular",VLOOKUP($J$3&amp;"-"&amp;P$2,'Compr. Q. - HCN'!$C:$I,7,FALSE()),VLOOKUP($J$3&amp;"-"&amp;P$2,'Compr. Q. - HCN'!$C:$I,5,FALSE()))),$J31)),1,0)</f>
        <v>0</v>
      </c>
      <c r="Q31" s="24">
        <f t="shared" si="2"/>
        <v>2</v>
      </c>
      <c r="R31" s="24">
        <f t="shared" si="3"/>
        <v>2</v>
      </c>
      <c r="S31" s="24">
        <f>IF($G31="OB",IF($D31="Tabular",VLOOKUP($J$3&amp;"-"&amp;"1",'Compr. Q. - Online Banking'!$C:$K,9,FALSE()),VLOOKUP($J$3&amp;"-"&amp;"1",'Compr. Q. - Online Banking'!$C:$K,8,FALSE())),IF($D31="Tabular",VLOOKUP($J$3&amp;"-"&amp;"1",'Compr. Q. - HCN'!$C:$K,9,FALSE()),VLOOKUP($J$3&amp;"-"&amp;"1",'Compr. Q. - HCN'!$C:$K,8,FALSE())))</f>
        <v>2</v>
      </c>
      <c r="T31" s="24">
        <f t="shared" si="4"/>
        <v>1</v>
      </c>
      <c r="U31" s="24">
        <f t="shared" si="5"/>
        <v>1</v>
      </c>
      <c r="V31" s="24">
        <f t="shared" si="6"/>
        <v>1</v>
      </c>
      <c r="W31" s="25" t="str">
        <f>VLOOKUP($A31,'dataset combined'!$A:$BJ,$I$2+3*W$2,FALSE)</f>
        <v>Availability of service; Integrity of account data</v>
      </c>
      <c r="X31" s="24"/>
      <c r="Y31" s="25">
        <f>IF(ISNUMBER(SEARCH(IF($G31="OB",IF($D31="Tabular",VLOOKUP($W$3&amp;"-"&amp;Y$2,'Compr. Q. - Online Banking'!$C:$I,7,FALSE()),VLOOKUP($W$3&amp;"-"&amp;Y$2,'Compr. Q. - Online Banking'!$C:$I,5,FALSE())),IF($D31="Tabular",VLOOKUP($W$3&amp;"-"&amp;Y$2,'Compr. Q. - HCN'!$C:$I,7,FALSE()),VLOOKUP($W$3&amp;"-"&amp;Y$2,'Compr. Q. - HCN'!$C:$I,5,FALSE()))),$W31)),1,0)</f>
        <v>1</v>
      </c>
      <c r="Z31" s="25">
        <f>IF(ISNUMBER(SEARCH(IF($G31="OB",IF($D31="Tabular",VLOOKUP($W$3&amp;"-"&amp;Z$2,'Compr. Q. - Online Banking'!$C:$I,7,FALSE()),VLOOKUP($W$3&amp;"-"&amp;Z$2,'Compr. Q. - Online Banking'!$C:$I,5,FALSE())),IF($D31="Tabular",VLOOKUP($W$3&amp;"-"&amp;Z$2,'Compr. Q. - HCN'!$C:$I,7,FALSE()),VLOOKUP($W$3&amp;"-"&amp;Z$2,'Compr. Q. - HCN'!$C:$I,5,FALSE()))),$W31)),1,0)</f>
        <v>1</v>
      </c>
      <c r="AA31" s="25">
        <f>IF(ISNUMBER(SEARCH(IF($G31="OB",IF($D31="Tabular",VLOOKUP($W$3&amp;"-"&amp;AA$2,'Compr. Q. - Online Banking'!$C:$I,7,FALSE()),VLOOKUP($W$3&amp;"-"&amp;AA$2,'Compr. Q. - Online Banking'!$C:$I,5,FALSE())),IF($D31="Tabular",VLOOKUP($W$3&amp;"-"&amp;AA$2,'Compr. Q. - HCN'!$C:$I,7,FALSE()),VLOOKUP($W$3&amp;"-"&amp;AA$2,'Compr. Q. - HCN'!$C:$I,5,FALSE()))),$W31)),1,0)</f>
        <v>0</v>
      </c>
      <c r="AB31" s="25">
        <f>IF(ISNUMBER(SEARCH(IF($G31="OB",IF($D31="Tabular",VLOOKUP($W$3&amp;"-"&amp;AB$2,'Compr. Q. - Online Banking'!$C:$I,7,FALSE()),VLOOKUP($W$3&amp;"-"&amp;AB$2,'Compr. Q. - Online Banking'!$C:$I,5,FALSE())),IF($D31="Tabular",VLOOKUP($W$3&amp;"-"&amp;AB$2,'Compr. Q. - HCN'!$C:$I,7,FALSE()),VLOOKUP($W$3&amp;"-"&amp;AB$2,'Compr. Q. - HCN'!$C:$I,5,FALSE()))),$W31)),1,0)</f>
        <v>0</v>
      </c>
      <c r="AC31" s="25">
        <f>IF(ISNUMBER(SEARCH(IF($G31="OB",IF($D31="Tabular",VLOOKUP($W$3&amp;"-"&amp;AC$2,'Compr. Q. - Online Banking'!$C:$I,7,FALSE()),VLOOKUP($W$3&amp;"-"&amp;AC$2,'Compr. Q. - Online Banking'!$C:$I,5,FALSE())),IF($D31="Tabular",VLOOKUP($W$3&amp;"-"&amp;AC$2,'Compr. Q. - HCN'!$C:$I,7,FALSE()),VLOOKUP($W$3&amp;"-"&amp;AC$2,'Compr. Q. - HCN'!$C:$I,5,FALSE()))),$W31)),1,0)</f>
        <v>0</v>
      </c>
      <c r="AD31" s="24">
        <f t="shared" si="7"/>
        <v>2</v>
      </c>
      <c r="AE31" s="24">
        <f t="shared" si="8"/>
        <v>2</v>
      </c>
      <c r="AF31" s="24">
        <f>IF($G31="OB",IF($D31="Tabular",VLOOKUP($W$3&amp;"-"&amp;"1",'Compr. Q. - Online Banking'!$C:$K,9,FALSE()),VLOOKUP($W$3&amp;"-"&amp;"1",'Compr. Q. - Online Banking'!$C:$K,8,FALSE())),IF($D31="Tabular",VLOOKUP($W$3&amp;"-"&amp;"1",'Compr. Q. - HCN'!$C:$K,9,FALSE()),VLOOKUP($W$3&amp;"-"&amp;"1",'Compr. Q. - HCN'!$C:$K,8,FALSE())))</f>
        <v>2</v>
      </c>
      <c r="AG31" s="24">
        <f t="shared" si="9"/>
        <v>1</v>
      </c>
      <c r="AH31" s="24">
        <f t="shared" si="10"/>
        <v>1</v>
      </c>
      <c r="AI31" s="24">
        <f t="shared" si="11"/>
        <v>1</v>
      </c>
      <c r="AJ31" s="25" t="str">
        <f>VLOOKUP($A31,'dataset combined'!$A:$BJ,$I$2+3*AJ$2,FALSE)</f>
        <v>Customer's browser infected by Trojan and this leads to alteration of transaction data; Keylogger installed on customer's computer and this leads to sniffing customer credentials; Spear-phishing attack on customers leads to sniffing customer credentials</v>
      </c>
      <c r="AK31" s="24" t="s">
        <v>743</v>
      </c>
      <c r="AL31" s="25">
        <f>IF(ISNUMBER(SEARCH(IF($G31="OB",IF($D31="Tabular",VLOOKUP($AJ$3&amp;"-"&amp;AL$2,'Compr. Q. - Online Banking'!$C:$I,7,FALSE()),VLOOKUP($AJ$3&amp;"-"&amp;AL$2,'Compr. Q. - Online Banking'!$C:$I,5,FALSE())),IF($D31="Tabular",VLOOKUP($AJ$3&amp;"-"&amp;AL$2,'Compr. Q. - HCN'!$C:$I,7,FALSE()),VLOOKUP($AJ$3&amp;"-"&amp;AL$2,'Compr. Q. - HCN'!$C:$I,5,FALSE()))),$AJ31)),1,0)</f>
        <v>1</v>
      </c>
      <c r="AM31" s="25">
        <f>IF(ISNUMBER(SEARCH(IF($G31="OB",IF($D31="Tabular",VLOOKUP($AJ$3&amp;"-"&amp;AM$2,'Compr. Q. - Online Banking'!$C:$I,7,FALSE()),VLOOKUP($AJ$3&amp;"-"&amp;AM$2,'Compr. Q. - Online Banking'!$C:$I,5,FALSE())),IF($D31="Tabular",VLOOKUP($AJ$3&amp;"-"&amp;AM$2,'Compr. Q. - HCN'!$C:$I,7,FALSE()),VLOOKUP($AJ$3&amp;"-"&amp;AM$2,'Compr. Q. - HCN'!$C:$I,5,FALSE()))),$AJ31)),1,0)</f>
        <v>1</v>
      </c>
      <c r="AN31" s="25">
        <f>IF(ISNUMBER(SEARCH(IF($G31="OB",IF($D31="Tabular",VLOOKUP($AJ$3&amp;"-"&amp;AN$2,'Compr. Q. - Online Banking'!$C:$I,7,FALSE()),VLOOKUP($AJ$3&amp;"-"&amp;AN$2,'Compr. Q. - Online Banking'!$C:$I,5,FALSE())),IF($D31="Tabular",VLOOKUP($AJ$3&amp;"-"&amp;AN$2,'Compr. Q. - HCN'!$C:$I,7,FALSE()),VLOOKUP($AJ$3&amp;"-"&amp;AN$2,'Compr. Q. - HCN'!$C:$I,5,FALSE()))),$AJ31)),1,0)</f>
        <v>0</v>
      </c>
      <c r="AO31" s="25">
        <f>IF(ISNUMBER(SEARCH(IF($G31="OB",IF($D31="Tabular",VLOOKUP($AJ$3&amp;"-"&amp;AO$2,'Compr. Q. - Online Banking'!$C:$I,7,FALSE()),VLOOKUP($AJ$3&amp;"-"&amp;AO$2,'Compr. Q. - Online Banking'!$C:$I,5,FALSE())),IF($D31="Tabular",VLOOKUP($AJ$3&amp;"-"&amp;AO$2,'Compr. Q. - HCN'!$C:$I,7,FALSE()),VLOOKUP($AJ$3&amp;"-"&amp;AO$2,'Compr. Q. - HCN'!$C:$I,5,FALSE()))),$AJ31)),1,0)</f>
        <v>0</v>
      </c>
      <c r="AP31" s="25">
        <f>IF(ISNUMBER(SEARCH(IF($G31="OB",IF($D31="Tabular",VLOOKUP($AJ$3&amp;"-"&amp;AP$2,'Compr. Q. - Online Banking'!$C:$I,7,FALSE()),VLOOKUP($AJ$3&amp;"-"&amp;AP$2,'Compr. Q. - Online Banking'!$C:$I,5,FALSE())),IF($D31="Tabular",VLOOKUP($AJ$3&amp;"-"&amp;AP$2,'Compr. Q. - HCN'!$C:$I,7,FALSE()),VLOOKUP($AJ$3&amp;"-"&amp;AP$2,'Compr. Q. - HCN'!$C:$I,5,FALSE()))),$AJ31)),1,0)</f>
        <v>0</v>
      </c>
      <c r="AQ31" s="24">
        <f t="shared" si="12"/>
        <v>2</v>
      </c>
      <c r="AR31" s="24">
        <f t="shared" si="13"/>
        <v>3</v>
      </c>
      <c r="AS31" s="24">
        <f>IF($G31="OB",IF($D31="Tabular",VLOOKUP($AJ$3&amp;"-"&amp;"1",'Compr. Q. - Online Banking'!$C:$K,9,FALSE()),VLOOKUP($AJ$3&amp;"-"&amp;"1",'Compr. Q. - Online Banking'!$C:$K,8,FALSE())),IF($D31="Tabular",VLOOKUP($AJ$3&amp;"-"&amp;"1",'Compr. Q. - HCN'!$C:$K,9,FALSE()),VLOOKUP($AJ$3&amp;"-"&amp;"1",'Compr. Q. - HCN'!$C:$K,8,FALSE())))</f>
        <v>3</v>
      </c>
      <c r="AT31" s="24">
        <f t="shared" si="14"/>
        <v>0.66666666666666663</v>
      </c>
      <c r="AU31" s="24">
        <f t="shared" si="15"/>
        <v>0.66666666666666663</v>
      </c>
      <c r="AV31" s="24">
        <f t="shared" si="16"/>
        <v>0.66666666666666663</v>
      </c>
      <c r="AW31" s="25" t="str">
        <f>VLOOKUP($A31,'dataset combined'!$A:$BJ,$I$2+3*AW$2,FALSE)</f>
        <v>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Which leads to unauthorized access to customer account via web application.</v>
      </c>
      <c r="AX31" s="24" t="s">
        <v>724</v>
      </c>
      <c r="AY31" s="25">
        <f>IF(ISNUMBER(SEARCH(IF($G31="OB",IF($D31="Tabular",VLOOKUP($AW$3&amp;"-"&amp;AY$2,'Compr. Q. - Online Banking'!$C:$I,7,FALSE()),VLOOKUP($AW$3&amp;"-"&amp;AY$2,'Compr. Q. - Online Banking'!$C:$I,5,FALSE())),IF($D31="Tabular",VLOOKUP($AW$3&amp;"-"&amp;AY$2,'Compr. Q. - HCN'!$C:$I,7,FALSE()),VLOOKUP($AW$3&amp;"-"&amp;AY$2,'Compr. Q. - HCN'!$C:$I,5,FALSE()))),$AW31)),1,0)</f>
        <v>0</v>
      </c>
      <c r="AZ31" s="25">
        <f>IF(ISNUMBER(SEARCH(IF($G31="OB",IF($D31="Tabular",VLOOKUP($AW$3&amp;"-"&amp;AZ$2,'Compr. Q. - Online Banking'!$C:$I,7,FALSE()),VLOOKUP($AW$3&amp;"-"&amp;AZ$2,'Compr. Q. - Online Banking'!$C:$I,5,FALSE())),IF($D31="Tabular",VLOOKUP($AW$3&amp;"-"&amp;AZ$2,'Compr. Q. - HCN'!$C:$I,7,FALSE()),VLOOKUP($AW$3&amp;"-"&amp;AZ$2,'Compr. Q. - HCN'!$C:$I,5,FALSE()))),$AW31)),1,0)</f>
        <v>0</v>
      </c>
      <c r="BA31" s="25">
        <f>IF(ISNUMBER(SEARCH(IF($G31="OB",IF($D31="Tabular",VLOOKUP($AW$3&amp;"-"&amp;BA$2,'Compr. Q. - Online Banking'!$C:$I,7,FALSE()),VLOOKUP($AW$3&amp;"-"&amp;BA$2,'Compr. Q. - Online Banking'!$C:$I,5,FALSE())),IF($D31="Tabular",VLOOKUP($AW$3&amp;"-"&amp;BA$2,'Compr. Q. - HCN'!$C:$I,7,FALSE()),VLOOKUP($AW$3&amp;"-"&amp;BA$2,'Compr. Q. - HCN'!$C:$I,5,FALSE()))),$AW31)),1,0)</f>
        <v>0</v>
      </c>
      <c r="BB31" s="25">
        <f>IF(ISNUMBER(SEARCH(IF($G31="OB",IF($D31="Tabular",VLOOKUP($AW$3&amp;"-"&amp;BB$2,'Compr. Q. - Online Banking'!$C:$I,7,FALSE()),VLOOKUP($AW$3&amp;"-"&amp;BB$2,'Compr. Q. - Online Banking'!$C:$I,5,FALSE())),IF($D31="Tabular",VLOOKUP($AW$3&amp;"-"&amp;BB$2,'Compr. Q. - HCN'!$C:$I,7,FALSE()),VLOOKUP($AW$3&amp;"-"&amp;BB$2,'Compr. Q. - HCN'!$C:$I,5,FALSE()))),$AW31)),1,0)</f>
        <v>0</v>
      </c>
      <c r="BC31" s="25">
        <f>IF(ISNUMBER(SEARCH(IF($G31="OB",IF($D31="Tabular",VLOOKUP($AW$3&amp;"-"&amp;BC$2,'Compr. Q. - Online Banking'!$C:$I,7,FALSE()),VLOOKUP($AW$3&amp;"-"&amp;BC$2,'Compr. Q. - Online Banking'!$C:$I,5,FALSE())),IF($D31="Tabular",VLOOKUP($AW$3&amp;"-"&amp;BC$2,'Compr. Q. - HCN'!$C:$I,7,FALSE()),VLOOKUP($AW$3&amp;"-"&amp;BC$2,'Compr. Q. - HCN'!$C:$I,5,FALSE()))),$AW31)),1,0)</f>
        <v>0</v>
      </c>
      <c r="BD31" s="24">
        <f t="shared" si="17"/>
        <v>0</v>
      </c>
      <c r="BE31" s="24">
        <f t="shared" si="18"/>
        <v>4</v>
      </c>
      <c r="BF31" s="24">
        <f>IF($G31="OB",IF($D31="Tabular",VLOOKUP($AW$3&amp;"-"&amp;"1",'Compr. Q. - Online Banking'!$C:$K,9,FALSE()),VLOOKUP($AW$3&amp;"-"&amp;"1",'Compr. Q. - Online Banking'!$C:$K,8,FALSE())),IF($D31="Tabular",VLOOKUP($AW$3&amp;"-"&amp;"1",'Compr. Q. - HCN'!$C:$K,9,FALSE()),VLOOKUP($AW$3&amp;"-"&amp;"1",'Compr. Q. - HCN'!$C:$K,8,FALSE())))</f>
        <v>2</v>
      </c>
      <c r="BG31" s="24">
        <f t="shared" si="19"/>
        <v>0</v>
      </c>
      <c r="BH31" s="24">
        <f t="shared" si="20"/>
        <v>0</v>
      </c>
      <c r="BI31" s="24">
        <f t="shared" si="21"/>
        <v>0</v>
      </c>
      <c r="BJ31" s="25" t="str">
        <f>VLOOKUP($A31,'dataset combined'!$A:$BJ,$I$2+3*BJ$2,FALSE)</f>
        <v>Likely</v>
      </c>
      <c r="BK31" s="25"/>
      <c r="BL31" s="25">
        <f>IF(ISNUMBER(SEARCH(IF($G31="OB",IF($D31="Tabular",VLOOKUP($BJ$3&amp;"-"&amp;BL$2,'Compr. Q. - Online Banking'!$C:$I,7,FALSE()),VLOOKUP($BJ$3&amp;"-"&amp;BL$2,'Compr. Q. - Online Banking'!$C:$I,5,FALSE())),IF($D31="Tabular",VLOOKUP($BJ$3&amp;"-"&amp;BL$2,'Compr. Q. - HCN'!$C:$I,7,FALSE()),VLOOKUP($BJ$3&amp;"-"&amp;BL$2,'Compr. Q. - HCN'!$C:$I,5,FALSE()))),$BJ31)),1,0)</f>
        <v>1</v>
      </c>
      <c r="BM31" s="25">
        <f>IF(ISNUMBER(SEARCH(IF($G31="OB",IF($D31="Tabular",VLOOKUP($BJ$3&amp;"-"&amp;BM$2,'Compr. Q. - Online Banking'!$C:$I,7,FALSE()),VLOOKUP($BJ$3&amp;"-"&amp;BM$2,'Compr. Q. - Online Banking'!$C:$I,5,FALSE())),IF($D31="Tabular",VLOOKUP($BJ$3&amp;"-"&amp;BM$2,'Compr. Q. - HCN'!$C:$I,7,FALSE()),VLOOKUP($BJ$3&amp;"-"&amp;BM$2,'Compr. Q. - HCN'!$C:$I,5,FALSE()))),$BJ31)),1,0)</f>
        <v>0</v>
      </c>
      <c r="BN31" s="25">
        <f>IF(ISNUMBER(SEARCH(IF($G31="OB",IF($D31="Tabular",VLOOKUP($BJ$3&amp;"-"&amp;BN$2,'Compr. Q. - Online Banking'!$C:$I,7,FALSE()),VLOOKUP($BJ$3&amp;"-"&amp;BN$2,'Compr. Q. - Online Banking'!$C:$I,5,FALSE())),IF($D31="Tabular",VLOOKUP($BJ$3&amp;"-"&amp;BN$2,'Compr. Q. - HCN'!$C:$I,7,FALSE()),VLOOKUP($BJ$3&amp;"-"&amp;BN$2,'Compr. Q. - HCN'!$C:$I,5,FALSE()))),$BJ31)),1,0)</f>
        <v>0</v>
      </c>
      <c r="BO31" s="25">
        <f>IF(ISNUMBER(SEARCH(IF($G31="OB",IF($D31="Tabular",VLOOKUP($BJ$3&amp;"-"&amp;BO$2,'Compr. Q. - Online Banking'!$C:$I,7,FALSE()),VLOOKUP($BJ$3&amp;"-"&amp;BO$2,'Compr. Q. - Online Banking'!$C:$I,5,FALSE())),IF($D31="Tabular",VLOOKUP($BJ$3&amp;"-"&amp;BO$2,'Compr. Q. - HCN'!$C:$I,7,FALSE()),VLOOKUP($BJ$3&amp;"-"&amp;BO$2,'Compr. Q. - HCN'!$C:$I,5,FALSE()))),$BJ31)),1,0)</f>
        <v>0</v>
      </c>
      <c r="BP31" s="25">
        <f>IF(ISNUMBER(SEARCH(IF($G31="OB",IF($D31="Tabular",VLOOKUP($BJ$3&amp;"-"&amp;BP$2,'Compr. Q. - Online Banking'!$C:$I,7,FALSE()),VLOOKUP($BJ$3&amp;"-"&amp;BP$2,'Compr. Q. - Online Banking'!$C:$I,5,FALSE())),IF($D31="Tabular",VLOOKUP($BJ$3&amp;"-"&amp;BP$2,'Compr. Q. - HCN'!$C:$I,7,FALSE()),VLOOKUP($BJ$3&amp;"-"&amp;BP$2,'Compr. Q. - HCN'!$C:$I,5,FALSE()))),$BJ31)),1,0)</f>
        <v>0</v>
      </c>
      <c r="BQ31" s="24">
        <f t="shared" si="22"/>
        <v>1</v>
      </c>
      <c r="BR31" s="24">
        <f t="shared" si="23"/>
        <v>1</v>
      </c>
      <c r="BS31" s="24">
        <f>IF($G31="OB",IF($D31="Tabular",VLOOKUP($BJ$3&amp;"-"&amp;"1",'Compr. Q. - Online Banking'!$C:$K,9,FALSE()),VLOOKUP($BJ$3&amp;"-"&amp;"1",'Compr. Q. - Online Banking'!$C:$K,8,FALSE())),IF($D31="Tabular",VLOOKUP($BJ$3&amp;"-"&amp;"1",'Compr. Q. - HCN'!$C:$K,9,FALSE()),VLOOKUP($BJ$3&amp;"-"&amp;"1",'Compr. Q. - HCN'!$C:$K,8,FALSE())))</f>
        <v>1</v>
      </c>
      <c r="BT31" s="24">
        <f t="shared" si="24"/>
        <v>1</v>
      </c>
      <c r="BU31" s="24">
        <f t="shared" si="25"/>
        <v>1</v>
      </c>
      <c r="BV31" s="24">
        <f t="shared" si="26"/>
        <v>1</v>
      </c>
      <c r="BW31" s="25">
        <f>VLOOKUP($A31,'dataset combined'!$A:$BJ,$I$2+3*BW$2,FALSE)</f>
        <v>0</v>
      </c>
      <c r="BX31" s="24"/>
      <c r="BY31" s="25">
        <f>IF(ISNUMBER(SEARCH(IF($G31="OB",IF($D31="Tabular",VLOOKUP($BW$3&amp;"-"&amp;BY$2,'Compr. Q. - Online Banking'!$C:$I,7,FALSE()),VLOOKUP($BW$3&amp;"-"&amp;BY$2,'Compr. Q. - Online Banking'!$C:$I,5,FALSE())),IF($D31="Tabular",VLOOKUP($BW$3&amp;"-"&amp;BY$2,'Compr. Q. - HCN'!$C:$I,7,FALSE()),VLOOKUP($BW$3&amp;"-"&amp;BY$2,'Compr. Q. - HCN'!$C:$I,5,FALSE()))),$BW31)),1,0)</f>
        <v>0</v>
      </c>
      <c r="BZ31" s="25">
        <f>IF(ISNUMBER(SEARCH(IF($G31="OB",IF($D31="Tabular",VLOOKUP($BW$3&amp;"-"&amp;BZ$2,'Compr. Q. - Online Banking'!$C:$I,7,FALSE()),VLOOKUP($BW$3&amp;"-"&amp;BZ$2,'Compr. Q. - Online Banking'!$C:$I,5,FALSE())),IF($D31="Tabular",VLOOKUP($BW$3&amp;"-"&amp;BZ$2,'Compr. Q. - HCN'!$C:$I,7,FALSE()),VLOOKUP($BW$3&amp;"-"&amp;BZ$2,'Compr. Q. - HCN'!$C:$I,5,FALSE()))),$BW31)),1,0)</f>
        <v>0</v>
      </c>
      <c r="CA31" s="25">
        <f>IF(ISNUMBER(SEARCH(IF($G31="OB",IF($D31="Tabular",VLOOKUP($BW$3&amp;"-"&amp;CA$2,'Compr. Q. - Online Banking'!$C:$I,7,FALSE()),VLOOKUP($BW$3&amp;"-"&amp;CA$2,'Compr. Q. - Online Banking'!$C:$I,5,FALSE())),IF($D31="Tabular",VLOOKUP($BW$3&amp;"-"&amp;CA$2,'Compr. Q. - HCN'!$C:$I,7,FALSE()),VLOOKUP($BW$3&amp;"-"&amp;CA$2,'Compr. Q. - HCN'!$C:$I,5,FALSE()))),$BW31)),1,0)</f>
        <v>0</v>
      </c>
      <c r="CB31" s="25">
        <f>IF(ISNUMBER(SEARCH(IF($G31="OB",IF($D31="Tabular",VLOOKUP($BW$3&amp;"-"&amp;CB$2,'Compr. Q. - Online Banking'!$C:$I,7,FALSE()),VLOOKUP($BW$3&amp;"-"&amp;CB$2,'Compr. Q. - Online Banking'!$C:$I,5,FALSE())),IF($D31="Tabular",VLOOKUP($BW$3&amp;"-"&amp;CB$2,'Compr. Q. - HCN'!$C:$I,7,FALSE()),VLOOKUP($BW$3&amp;"-"&amp;CB$2,'Compr. Q. - HCN'!$C:$I,5,FALSE()))),$BW31)),1,0)</f>
        <v>0</v>
      </c>
      <c r="CC31" s="25">
        <f>IF(ISNUMBER(SEARCH(IF($G31="OB",IF($D31="Tabular",VLOOKUP($BW$3&amp;"-"&amp;CC$2,'Compr. Q. - Online Banking'!$C:$I,7,FALSE()),VLOOKUP($BW$3&amp;"-"&amp;CC$2,'Compr. Q. - Online Banking'!$C:$I,5,FALSE())),IF($D31="Tabular",VLOOKUP($BW$3&amp;"-"&amp;CC$2,'Compr. Q. - HCN'!$C:$I,7,FALSE()),VLOOKUP($BW$3&amp;"-"&amp;CC$2,'Compr. Q. - HCN'!$C:$I,5,FALSE()))),$BW31)),1,0)</f>
        <v>0</v>
      </c>
      <c r="CD31" s="24">
        <f t="shared" si="27"/>
        <v>0</v>
      </c>
      <c r="CE31" s="24">
        <f t="shared" si="28"/>
        <v>1</v>
      </c>
      <c r="CF31" s="24">
        <f>IF($G31="OB",IF($D31="Tabular",VLOOKUP($BW$3&amp;"-"&amp;"1",'Compr. Q. - Online Banking'!$C:$K,9,FALSE()),VLOOKUP($BW$3&amp;"-"&amp;"1",'Compr. Q. - Online Banking'!$C:$K,8,FALSE())),IF($D31="Tabular",VLOOKUP($BW$3&amp;"-"&amp;"1",'Compr. Q. - HCN'!$C:$K,9,FALSE()),VLOOKUP($BW$3&amp;"-"&amp;"1",'Compr. Q. - HCN'!$C:$K,8,FALSE())))</f>
        <v>1</v>
      </c>
      <c r="CG31" s="24">
        <f t="shared" si="29"/>
        <v>0</v>
      </c>
      <c r="CH31" s="24">
        <f t="shared" si="30"/>
        <v>0</v>
      </c>
      <c r="CI31" s="24">
        <f t="shared" si="31"/>
        <v>0</v>
      </c>
      <c r="CK31"/>
      <c r="CL31"/>
      <c r="CM31"/>
      <c r="CN31"/>
      <c r="CO31"/>
      <c r="CP31"/>
      <c r="CQ31"/>
      <c r="CR31"/>
    </row>
    <row r="32" spans="1:96" s="10" customFormat="1" ht="68" x14ac:dyDescent="0.2">
      <c r="A32" s="25" t="str">
        <f t="shared" si="0"/>
        <v>3117366-P1</v>
      </c>
      <c r="B32" s="25">
        <v>3117366</v>
      </c>
      <c r="C32" s="25" t="s">
        <v>688</v>
      </c>
      <c r="D32" s="25" t="s">
        <v>568</v>
      </c>
      <c r="E32" s="25" t="s">
        <v>440</v>
      </c>
      <c r="F32" s="25" t="s">
        <v>402</v>
      </c>
      <c r="G32" s="25" t="str">
        <f t="shared" si="1"/>
        <v>HCN</v>
      </c>
      <c r="H32" s="25"/>
      <c r="I32" s="25"/>
      <c r="J32" s="25" t="str">
        <f>VLOOKUP($A32,'dataset combined'!$A:$BJ,$I$2+3*J$2,FALSE)</f>
        <v>Insufficient malware detection; Insufficient security policy; Lack of security awareness</v>
      </c>
      <c r="K32" s="25"/>
      <c r="L32" s="25">
        <f>IF(ISNUMBER(SEARCH(IF($G32="OB",IF($D32="Tabular",VLOOKUP($J$3&amp;"-"&amp;L$2,'Compr. Q. - Online Banking'!$C:$I,7,FALSE()),VLOOKUP($J$3&amp;"-"&amp;L$2,'Compr. Q. - Online Banking'!$C:$I,5,FALSE())),IF($D32="Tabular",VLOOKUP($J$3&amp;"-"&amp;L$2,'Compr. Q. - HCN'!$C:$I,7,FALSE()),VLOOKUP($J$3&amp;"-"&amp;L$2,'Compr. Q. - HCN'!$C:$I,5,FALSE()))),$J32)),1,0)</f>
        <v>1</v>
      </c>
      <c r="M32" s="25">
        <f>IF(ISNUMBER(SEARCH(IF($G32="OB",IF($D32="Tabular",VLOOKUP($J$3&amp;"-"&amp;M$2,'Compr. Q. - Online Banking'!$C:$I,7,FALSE()),VLOOKUP($J$3&amp;"-"&amp;M$2,'Compr. Q. - Online Banking'!$C:$I,5,FALSE())),IF($D32="Tabular",VLOOKUP($J$3&amp;"-"&amp;M$2,'Compr. Q. - HCN'!$C:$I,7,FALSE()),VLOOKUP($J$3&amp;"-"&amp;M$2,'Compr. Q. - HCN'!$C:$I,5,FALSE()))),$J32)),1,0)</f>
        <v>1</v>
      </c>
      <c r="N32" s="25">
        <f>IF(ISNUMBER(SEARCH(IF($G32="OB",IF($D32="Tabular",VLOOKUP($J$3&amp;"-"&amp;N$2,'Compr. Q. - Online Banking'!$C:$I,7,FALSE()),VLOOKUP($J$3&amp;"-"&amp;N$2,'Compr. Q. - Online Banking'!$C:$I,5,FALSE())),IF($D32="Tabular",VLOOKUP($J$3&amp;"-"&amp;N$2,'Compr. Q. - HCN'!$C:$I,7,FALSE()),VLOOKUP($J$3&amp;"-"&amp;N$2,'Compr. Q. - HCN'!$C:$I,5,FALSE()))),$J32)),1,0)</f>
        <v>1</v>
      </c>
      <c r="O32" s="25">
        <f>IF(ISNUMBER(SEARCH(IF($G32="OB",IF($D32="Tabular",VLOOKUP($J$3&amp;"-"&amp;O$2,'Compr. Q. - Online Banking'!$C:$I,7,FALSE()),VLOOKUP($J$3&amp;"-"&amp;O$2,'Compr. Q. - Online Banking'!$C:$I,5,FALSE())),IF($D32="Tabular",VLOOKUP($J$3&amp;"-"&amp;O$2,'Compr. Q. - HCN'!$C:$I,7,FALSE()),VLOOKUP($J$3&amp;"-"&amp;O$2,'Compr. Q. - HCN'!$C:$I,5,FALSE()))),$J32)),1,0)</f>
        <v>0</v>
      </c>
      <c r="P32" s="25">
        <f>IF(ISNUMBER(SEARCH(IF($G32="OB",IF($D32="Tabular",VLOOKUP($J$3&amp;"-"&amp;P$2,'Compr. Q. - Online Banking'!$C:$I,7,FALSE()),VLOOKUP($J$3&amp;"-"&amp;P$2,'Compr. Q. - Online Banking'!$C:$I,5,FALSE())),IF($D32="Tabular",VLOOKUP($J$3&amp;"-"&amp;P$2,'Compr. Q. - HCN'!$C:$I,7,FALSE()),VLOOKUP($J$3&amp;"-"&amp;P$2,'Compr. Q. - HCN'!$C:$I,5,FALSE()))),$J32)),1,0)</f>
        <v>0</v>
      </c>
      <c r="Q32" s="25">
        <f t="shared" si="2"/>
        <v>3</v>
      </c>
      <c r="R32" s="25">
        <f t="shared" si="3"/>
        <v>3</v>
      </c>
      <c r="S32" s="25">
        <f>IF($G32="OB",IF($D32="Tabular",VLOOKUP($J$3&amp;"-"&amp;"1",'Compr. Q. - Online Banking'!$C:$K,9,FALSE()),VLOOKUP($J$3&amp;"-"&amp;"1",'Compr. Q. - Online Banking'!$C:$K,8,FALSE())),IF($D32="Tabular",VLOOKUP($J$3&amp;"-"&amp;"1",'Compr. Q. - HCN'!$C:$K,9,FALSE()),VLOOKUP($J$3&amp;"-"&amp;"1",'Compr. Q. - HCN'!$C:$K,8,FALSE())))</f>
        <v>3</v>
      </c>
      <c r="T32" s="25">
        <f t="shared" si="4"/>
        <v>1</v>
      </c>
      <c r="U32" s="25">
        <f t="shared" si="5"/>
        <v>1</v>
      </c>
      <c r="V32" s="25">
        <f t="shared" si="6"/>
        <v>1</v>
      </c>
      <c r="W32" s="25" t="str">
        <f>VLOOKUP($A32,'dataset combined'!$A:$BJ,$I$2+3*W$2,FALSE)</f>
        <v>Data confidentiality; Privacy</v>
      </c>
      <c r="X32" s="25"/>
      <c r="Y32" s="25">
        <f>IF(ISNUMBER(SEARCH(IF($G32="OB",IF($D32="Tabular",VLOOKUP($W$3&amp;"-"&amp;Y$2,'Compr. Q. - Online Banking'!$C:$I,7,FALSE()),VLOOKUP($W$3&amp;"-"&amp;Y$2,'Compr. Q. - Online Banking'!$C:$I,5,FALSE())),IF($D32="Tabular",VLOOKUP($W$3&amp;"-"&amp;Y$2,'Compr. Q. - HCN'!$C:$I,7,FALSE()),VLOOKUP($W$3&amp;"-"&amp;Y$2,'Compr. Q. - HCN'!$C:$I,5,FALSE()))),$W32)),1,0)</f>
        <v>1</v>
      </c>
      <c r="Z32" s="25">
        <f>IF(ISNUMBER(SEARCH(IF($G32="OB",IF($D32="Tabular",VLOOKUP($W$3&amp;"-"&amp;Z$2,'Compr. Q. - Online Banking'!$C:$I,7,FALSE()),VLOOKUP($W$3&amp;"-"&amp;Z$2,'Compr. Q. - Online Banking'!$C:$I,5,FALSE())),IF($D32="Tabular",VLOOKUP($W$3&amp;"-"&amp;Z$2,'Compr. Q. - HCN'!$C:$I,7,FALSE()),VLOOKUP($W$3&amp;"-"&amp;Z$2,'Compr. Q. - HCN'!$C:$I,5,FALSE()))),$W32)),1,0)</f>
        <v>1</v>
      </c>
      <c r="AA32" s="25">
        <f>IF(ISNUMBER(SEARCH(IF($G32="OB",IF($D32="Tabular",VLOOKUP($W$3&amp;"-"&amp;AA$2,'Compr. Q. - Online Banking'!$C:$I,7,FALSE()),VLOOKUP($W$3&amp;"-"&amp;AA$2,'Compr. Q. - Online Banking'!$C:$I,5,FALSE())),IF($D32="Tabular",VLOOKUP($W$3&amp;"-"&amp;AA$2,'Compr. Q. - HCN'!$C:$I,7,FALSE()),VLOOKUP($W$3&amp;"-"&amp;AA$2,'Compr. Q. - HCN'!$C:$I,5,FALSE()))),$W32)),1,0)</f>
        <v>0</v>
      </c>
      <c r="AB32" s="25">
        <f>IF(ISNUMBER(SEARCH(IF($G32="OB",IF($D32="Tabular",VLOOKUP($W$3&amp;"-"&amp;AB$2,'Compr. Q. - Online Banking'!$C:$I,7,FALSE()),VLOOKUP($W$3&amp;"-"&amp;AB$2,'Compr. Q. - Online Banking'!$C:$I,5,FALSE())),IF($D32="Tabular",VLOOKUP($W$3&amp;"-"&amp;AB$2,'Compr. Q. - HCN'!$C:$I,7,FALSE()),VLOOKUP($W$3&amp;"-"&amp;AB$2,'Compr. Q. - HCN'!$C:$I,5,FALSE()))),$W32)),1,0)</f>
        <v>0</v>
      </c>
      <c r="AC32" s="25">
        <f>IF(ISNUMBER(SEARCH(IF($G32="OB",IF($D32="Tabular",VLOOKUP($W$3&amp;"-"&amp;AC$2,'Compr. Q. - Online Banking'!$C:$I,7,FALSE()),VLOOKUP($W$3&amp;"-"&amp;AC$2,'Compr. Q. - Online Banking'!$C:$I,5,FALSE())),IF($D32="Tabular",VLOOKUP($W$3&amp;"-"&amp;AC$2,'Compr. Q. - HCN'!$C:$I,7,FALSE()),VLOOKUP($W$3&amp;"-"&amp;AC$2,'Compr. Q. - HCN'!$C:$I,5,FALSE()))),$W32)),1,0)</f>
        <v>0</v>
      </c>
      <c r="AD32" s="25">
        <f t="shared" si="7"/>
        <v>2</v>
      </c>
      <c r="AE32" s="25">
        <f t="shared" si="8"/>
        <v>2</v>
      </c>
      <c r="AF32" s="25">
        <f>IF($G32="OB",IF($D32="Tabular",VLOOKUP($W$3&amp;"-"&amp;"1",'Compr. Q. - Online Banking'!$C:$K,9,FALSE()),VLOOKUP($W$3&amp;"-"&amp;"1",'Compr. Q. - Online Banking'!$C:$K,8,FALSE())),IF($D32="Tabular",VLOOKUP($W$3&amp;"-"&amp;"1",'Compr. Q. - HCN'!$C:$K,9,FALSE()),VLOOKUP($W$3&amp;"-"&amp;"1",'Compr. Q. - HCN'!$C:$K,8,FALSE())))</f>
        <v>2</v>
      </c>
      <c r="AG32" s="25">
        <f t="shared" si="9"/>
        <v>1</v>
      </c>
      <c r="AH32" s="25">
        <f t="shared" si="10"/>
        <v>1</v>
      </c>
      <c r="AI32" s="25">
        <f t="shared" si="11"/>
        <v>1</v>
      </c>
      <c r="AJ32" s="25" t="str">
        <f>VLOOKUP($A32,'dataset combined'!$A:$BJ,$I$2+3*AJ$2,FALSE)</f>
        <v>Cyber criminal sends crafted phishing emails to HCN users and this leads to sniffing of user credentials.; Cyber criminal sends crafted phishing emails to HCN users and this leads to that HCN network infected by malware.</v>
      </c>
      <c r="AK32" s="25"/>
      <c r="AL32" s="25">
        <f>IF(ISNUMBER(SEARCH(IF($G32="OB",IF($D32="Tabular",VLOOKUP($AJ$3&amp;"-"&amp;AL$2,'Compr. Q. - Online Banking'!$C:$I,7,FALSE()),VLOOKUP($AJ$3&amp;"-"&amp;AL$2,'Compr. Q. - Online Banking'!$C:$I,5,FALSE())),IF($D32="Tabular",VLOOKUP($AJ$3&amp;"-"&amp;AL$2,'Compr. Q. - HCN'!$C:$I,7,FALSE()),VLOOKUP($AJ$3&amp;"-"&amp;AL$2,'Compr. Q. - HCN'!$C:$I,5,FALSE()))),$AJ32)),1,0)</f>
        <v>0</v>
      </c>
      <c r="AM32" s="25">
        <f>IF(ISNUMBER(SEARCH(IF($G32="OB",IF($D32="Tabular",VLOOKUP($AJ$3&amp;"-"&amp;AM$2,'Compr. Q. - Online Banking'!$C:$I,7,FALSE()),VLOOKUP($AJ$3&amp;"-"&amp;AM$2,'Compr. Q. - Online Banking'!$C:$I,5,FALSE())),IF($D32="Tabular",VLOOKUP($AJ$3&amp;"-"&amp;AM$2,'Compr. Q. - HCN'!$C:$I,7,FALSE()),VLOOKUP($AJ$3&amp;"-"&amp;AM$2,'Compr. Q. - HCN'!$C:$I,5,FALSE()))),$AJ32)),1,0)</f>
        <v>1</v>
      </c>
      <c r="AN32" s="25">
        <f>IF(ISNUMBER(SEARCH(IF($G32="OB",IF($D32="Tabular",VLOOKUP($AJ$3&amp;"-"&amp;AN$2,'Compr. Q. - Online Banking'!$C:$I,7,FALSE()),VLOOKUP($AJ$3&amp;"-"&amp;AN$2,'Compr. Q. - Online Banking'!$C:$I,5,FALSE())),IF($D32="Tabular",VLOOKUP($AJ$3&amp;"-"&amp;AN$2,'Compr. Q. - HCN'!$C:$I,7,FALSE()),VLOOKUP($AJ$3&amp;"-"&amp;AN$2,'Compr. Q. - HCN'!$C:$I,5,FALSE()))),$AJ32)),1,0)</f>
        <v>1</v>
      </c>
      <c r="AO32" s="25">
        <f>IF(ISNUMBER(SEARCH(IF($G32="OB",IF($D32="Tabular",VLOOKUP($AJ$3&amp;"-"&amp;AO$2,'Compr. Q. - Online Banking'!$C:$I,7,FALSE()),VLOOKUP($AJ$3&amp;"-"&amp;AO$2,'Compr. Q. - Online Banking'!$C:$I,5,FALSE())),IF($D32="Tabular",VLOOKUP($AJ$3&amp;"-"&amp;AO$2,'Compr. Q. - HCN'!$C:$I,7,FALSE()),VLOOKUP($AJ$3&amp;"-"&amp;AO$2,'Compr. Q. - HCN'!$C:$I,5,FALSE()))),$AJ32)),1,0)</f>
        <v>0</v>
      </c>
      <c r="AP32" s="25">
        <f>IF(ISNUMBER(SEARCH(IF($G32="OB",IF($D32="Tabular",VLOOKUP($AJ$3&amp;"-"&amp;AP$2,'Compr. Q. - Online Banking'!$C:$I,7,FALSE()),VLOOKUP($AJ$3&amp;"-"&amp;AP$2,'Compr. Q. - Online Banking'!$C:$I,5,FALSE())),IF($D32="Tabular",VLOOKUP($AJ$3&amp;"-"&amp;AP$2,'Compr. Q. - HCN'!$C:$I,7,FALSE()),VLOOKUP($AJ$3&amp;"-"&amp;AP$2,'Compr. Q. - HCN'!$C:$I,5,FALSE()))),$AJ32)),1,0)</f>
        <v>0</v>
      </c>
      <c r="AQ32" s="25">
        <f t="shared" si="12"/>
        <v>2</v>
      </c>
      <c r="AR32" s="25">
        <f t="shared" si="13"/>
        <v>2</v>
      </c>
      <c r="AS32" s="25">
        <f>IF($G32="OB",IF($D32="Tabular",VLOOKUP($AJ$3&amp;"-"&amp;"1",'Compr. Q. - Online Banking'!$C:$K,9,FALSE()),VLOOKUP($AJ$3&amp;"-"&amp;"1",'Compr. Q. - Online Banking'!$C:$K,8,FALSE())),IF($D32="Tabular",VLOOKUP($AJ$3&amp;"-"&amp;"1",'Compr. Q. - HCN'!$C:$K,9,FALSE()),VLOOKUP($AJ$3&amp;"-"&amp;"1",'Compr. Q. - HCN'!$C:$K,8,FALSE())))</f>
        <v>2</v>
      </c>
      <c r="AT32" s="25">
        <f t="shared" si="14"/>
        <v>1</v>
      </c>
      <c r="AU32" s="25">
        <f t="shared" si="15"/>
        <v>1</v>
      </c>
      <c r="AV32" s="25">
        <f t="shared" si="16"/>
        <v>1</v>
      </c>
      <c r="AW32" s="25" t="str">
        <f>VLOOKUP($A32,'dataset combined'!$A:$BJ,$I$2+3*AW$2,FALSE)</f>
        <v>Admin; Cyber criminal; Data reviewer; Hacker; HCN user</v>
      </c>
      <c r="AX32" s="25"/>
      <c r="AY32" s="25">
        <f>IF(ISNUMBER(SEARCH(IF($G32="OB",IF($D32="Tabular",VLOOKUP($AW$3&amp;"-"&amp;AY$2,'Compr. Q. - Online Banking'!$C:$I,7,FALSE()),VLOOKUP($AW$3&amp;"-"&amp;AY$2,'Compr. Q. - Online Banking'!$C:$I,5,FALSE())),IF($D32="Tabular",VLOOKUP($AW$3&amp;"-"&amp;AY$2,'Compr. Q. - HCN'!$C:$I,7,FALSE()),VLOOKUP($AW$3&amp;"-"&amp;AY$2,'Compr. Q. - HCN'!$C:$I,5,FALSE()))),$AW32)),1,0)</f>
        <v>1</v>
      </c>
      <c r="AZ32" s="25">
        <f>IF(ISNUMBER(SEARCH(IF($G32="OB",IF($D32="Tabular",VLOOKUP($AW$3&amp;"-"&amp;AZ$2,'Compr. Q. - Online Banking'!$C:$I,7,FALSE()),VLOOKUP($AW$3&amp;"-"&amp;AZ$2,'Compr. Q. - Online Banking'!$C:$I,5,FALSE())),IF($D32="Tabular",VLOOKUP($AW$3&amp;"-"&amp;AZ$2,'Compr. Q. - HCN'!$C:$I,7,FALSE()),VLOOKUP($AW$3&amp;"-"&amp;AZ$2,'Compr. Q. - HCN'!$C:$I,5,FALSE()))),$AW32)),1,0)</f>
        <v>1</v>
      </c>
      <c r="BA32" s="25">
        <f>IF(ISNUMBER(SEARCH(IF($G32="OB",IF($D32="Tabular",VLOOKUP($AW$3&amp;"-"&amp;BA$2,'Compr. Q. - Online Banking'!$C:$I,7,FALSE()),VLOOKUP($AW$3&amp;"-"&amp;BA$2,'Compr. Q. - Online Banking'!$C:$I,5,FALSE())),IF($D32="Tabular",VLOOKUP($AW$3&amp;"-"&amp;BA$2,'Compr. Q. - HCN'!$C:$I,7,FALSE()),VLOOKUP($AW$3&amp;"-"&amp;BA$2,'Compr. Q. - HCN'!$C:$I,5,FALSE()))),$AW32)),1,0)</f>
        <v>1</v>
      </c>
      <c r="BB32" s="25">
        <f>IF(ISNUMBER(SEARCH(IF($G32="OB",IF($D32="Tabular",VLOOKUP($AW$3&amp;"-"&amp;BB$2,'Compr. Q. - Online Banking'!$C:$I,7,FALSE()),VLOOKUP($AW$3&amp;"-"&amp;BB$2,'Compr. Q. - Online Banking'!$C:$I,5,FALSE())),IF($D32="Tabular",VLOOKUP($AW$3&amp;"-"&amp;BB$2,'Compr. Q. - HCN'!$C:$I,7,FALSE()),VLOOKUP($AW$3&amp;"-"&amp;BB$2,'Compr. Q. - HCN'!$C:$I,5,FALSE()))),$AW32)),1,0)</f>
        <v>1</v>
      </c>
      <c r="BC32" s="25">
        <f>IF(ISNUMBER(SEARCH(IF($G32="OB",IF($D32="Tabular",VLOOKUP($AW$3&amp;"-"&amp;BC$2,'Compr. Q. - Online Banking'!$C:$I,7,FALSE()),VLOOKUP($AW$3&amp;"-"&amp;BC$2,'Compr. Q. - Online Banking'!$C:$I,5,FALSE())),IF($D32="Tabular",VLOOKUP($AW$3&amp;"-"&amp;BC$2,'Compr. Q. - HCN'!$C:$I,7,FALSE()),VLOOKUP($AW$3&amp;"-"&amp;BC$2,'Compr. Q. - HCN'!$C:$I,5,FALSE()))),$AW32)),1,0)</f>
        <v>1</v>
      </c>
      <c r="BD32" s="25">
        <f t="shared" si="17"/>
        <v>5</v>
      </c>
      <c r="BE32" s="25">
        <f t="shared" si="18"/>
        <v>5</v>
      </c>
      <c r="BF32" s="25">
        <f>IF($G32="OB",IF($D32="Tabular",VLOOKUP($AW$3&amp;"-"&amp;"1",'Compr. Q. - Online Banking'!$C:$K,9,FALSE()),VLOOKUP($AW$3&amp;"-"&amp;"1",'Compr. Q. - Online Banking'!$C:$K,8,FALSE())),IF($D32="Tabular",VLOOKUP($AW$3&amp;"-"&amp;"1",'Compr. Q. - HCN'!$C:$K,9,FALSE()),VLOOKUP($AW$3&amp;"-"&amp;"1",'Compr. Q. - HCN'!$C:$K,8,FALSE())))</f>
        <v>5</v>
      </c>
      <c r="BG32" s="25">
        <f t="shared" si="19"/>
        <v>1</v>
      </c>
      <c r="BH32" s="25">
        <f t="shared" si="20"/>
        <v>1</v>
      </c>
      <c r="BI32" s="25">
        <f t="shared" si="21"/>
        <v>1</v>
      </c>
      <c r="BJ32" s="25" t="str">
        <f>VLOOKUP($A32,'dataset combined'!$A:$BJ,$I$2+3*BJ$2,FALSE)</f>
        <v>Severe</v>
      </c>
      <c r="BK32" s="25" t="s">
        <v>748</v>
      </c>
      <c r="BL32" s="25">
        <f>IF(ISNUMBER(SEARCH(IF($G32="OB",IF($D32="Tabular",VLOOKUP($BJ$3&amp;"-"&amp;BL$2,'Compr. Q. - Online Banking'!$C:$I,7,FALSE()),VLOOKUP($BJ$3&amp;"-"&amp;BL$2,'Compr. Q. - Online Banking'!$C:$I,5,FALSE())),IF($D32="Tabular",VLOOKUP($BJ$3&amp;"-"&amp;BL$2,'Compr. Q. - HCN'!$C:$I,7,FALSE()),VLOOKUP($BJ$3&amp;"-"&amp;BL$2,'Compr. Q. - HCN'!$C:$I,5,FALSE()))),$BJ32)),1,0)</f>
        <v>0</v>
      </c>
      <c r="BM32" s="25">
        <f>IF(ISNUMBER(SEARCH(IF($G32="OB",IF($D32="Tabular",VLOOKUP($BJ$3&amp;"-"&amp;BM$2,'Compr. Q. - Online Banking'!$C:$I,7,FALSE()),VLOOKUP($BJ$3&amp;"-"&amp;BM$2,'Compr. Q. - Online Banking'!$C:$I,5,FALSE())),IF($D32="Tabular",VLOOKUP($BJ$3&amp;"-"&amp;BM$2,'Compr. Q. - HCN'!$C:$I,7,FALSE()),VLOOKUP($BJ$3&amp;"-"&amp;BM$2,'Compr. Q. - HCN'!$C:$I,5,FALSE()))),$BJ32)),1,0)</f>
        <v>0</v>
      </c>
      <c r="BN32" s="25">
        <f>IF(ISNUMBER(SEARCH(IF($G32="OB",IF($D32="Tabular",VLOOKUP($BJ$3&amp;"-"&amp;BN$2,'Compr. Q. - Online Banking'!$C:$I,7,FALSE()),VLOOKUP($BJ$3&amp;"-"&amp;BN$2,'Compr. Q. - Online Banking'!$C:$I,5,FALSE())),IF($D32="Tabular",VLOOKUP($BJ$3&amp;"-"&amp;BN$2,'Compr. Q. - HCN'!$C:$I,7,FALSE()),VLOOKUP($BJ$3&amp;"-"&amp;BN$2,'Compr. Q. - HCN'!$C:$I,5,FALSE()))),$BJ32)),1,0)</f>
        <v>0</v>
      </c>
      <c r="BO32" s="25">
        <f>IF(ISNUMBER(SEARCH(IF($G32="OB",IF($D32="Tabular",VLOOKUP($BJ$3&amp;"-"&amp;BO$2,'Compr. Q. - Online Banking'!$C:$I,7,FALSE()),VLOOKUP($BJ$3&amp;"-"&amp;BO$2,'Compr. Q. - Online Banking'!$C:$I,5,FALSE())),IF($D32="Tabular",VLOOKUP($BJ$3&amp;"-"&amp;BO$2,'Compr. Q. - HCN'!$C:$I,7,FALSE()),VLOOKUP($BJ$3&amp;"-"&amp;BO$2,'Compr. Q. - HCN'!$C:$I,5,FALSE()))),$BJ32)),1,0)</f>
        <v>0</v>
      </c>
      <c r="BP32" s="25">
        <f>IF(ISNUMBER(SEARCH(IF($G32="OB",IF($D32="Tabular",VLOOKUP($BJ$3&amp;"-"&amp;BP$2,'Compr. Q. - Online Banking'!$C:$I,7,FALSE()),VLOOKUP($BJ$3&amp;"-"&amp;BP$2,'Compr. Q. - Online Banking'!$C:$I,5,FALSE())),IF($D32="Tabular",VLOOKUP($BJ$3&amp;"-"&amp;BP$2,'Compr. Q. - HCN'!$C:$I,7,FALSE()),VLOOKUP($BJ$3&amp;"-"&amp;BP$2,'Compr. Q. - HCN'!$C:$I,5,FALSE()))),$BJ32)),1,0)</f>
        <v>0</v>
      </c>
      <c r="BQ32" s="25">
        <f t="shared" si="22"/>
        <v>0</v>
      </c>
      <c r="BR32" s="25">
        <f t="shared" si="23"/>
        <v>1</v>
      </c>
      <c r="BS32" s="25">
        <f>IF($G32="OB",IF($D32="Tabular",VLOOKUP($BJ$3&amp;"-"&amp;"1",'Compr. Q. - Online Banking'!$C:$K,9,FALSE()),VLOOKUP($BJ$3&amp;"-"&amp;"1",'Compr. Q. - Online Banking'!$C:$K,8,FALSE())),IF($D32="Tabular",VLOOKUP($BJ$3&amp;"-"&amp;"1",'Compr. Q. - HCN'!$C:$K,9,FALSE()),VLOOKUP($BJ$3&amp;"-"&amp;"1",'Compr. Q. - HCN'!$C:$K,8,FALSE())))</f>
        <v>1</v>
      </c>
      <c r="BT32" s="25">
        <f t="shared" si="24"/>
        <v>0</v>
      </c>
      <c r="BU32" s="25">
        <f t="shared" si="25"/>
        <v>0</v>
      </c>
      <c r="BV32" s="25">
        <f t="shared" si="26"/>
        <v>0</v>
      </c>
      <c r="BW32" s="25" t="str">
        <f>VLOOKUP($A32,'dataset combined'!$A:$BJ,$I$2+3*BW$2,FALSE)</f>
        <v>Severe</v>
      </c>
      <c r="BX32" s="25"/>
      <c r="BY32" s="25">
        <f>IF(ISNUMBER(SEARCH(IF($G32="OB",IF($D32="Tabular",VLOOKUP($BW$3&amp;"-"&amp;BY$2,'Compr. Q. - Online Banking'!$C:$I,7,FALSE()),VLOOKUP($BW$3&amp;"-"&amp;BY$2,'Compr. Q. - Online Banking'!$C:$I,5,FALSE())),IF($D32="Tabular",VLOOKUP($BW$3&amp;"-"&amp;BY$2,'Compr. Q. - HCN'!$C:$I,7,FALSE()),VLOOKUP($BW$3&amp;"-"&amp;BY$2,'Compr. Q. - HCN'!$C:$I,5,FALSE()))),$BW32)),1,0)</f>
        <v>1</v>
      </c>
      <c r="BZ32" s="25">
        <f>IF(ISNUMBER(SEARCH(IF($G32="OB",IF($D32="Tabular",VLOOKUP($BW$3&amp;"-"&amp;BZ$2,'Compr. Q. - Online Banking'!$C:$I,7,FALSE()),VLOOKUP($BW$3&amp;"-"&amp;BZ$2,'Compr. Q. - Online Banking'!$C:$I,5,FALSE())),IF($D32="Tabular",VLOOKUP($BW$3&amp;"-"&amp;BZ$2,'Compr. Q. - HCN'!$C:$I,7,FALSE()),VLOOKUP($BW$3&amp;"-"&amp;BZ$2,'Compr. Q. - HCN'!$C:$I,5,FALSE()))),$BW32)),1,0)</f>
        <v>0</v>
      </c>
      <c r="CA32" s="25">
        <f>IF(ISNUMBER(SEARCH(IF($G32="OB",IF($D32="Tabular",VLOOKUP($BW$3&amp;"-"&amp;CA$2,'Compr. Q. - Online Banking'!$C:$I,7,FALSE()),VLOOKUP($BW$3&amp;"-"&amp;CA$2,'Compr. Q. - Online Banking'!$C:$I,5,FALSE())),IF($D32="Tabular",VLOOKUP($BW$3&amp;"-"&amp;CA$2,'Compr. Q. - HCN'!$C:$I,7,FALSE()),VLOOKUP($BW$3&amp;"-"&amp;CA$2,'Compr. Q. - HCN'!$C:$I,5,FALSE()))),$BW32)),1,0)</f>
        <v>0</v>
      </c>
      <c r="CB32" s="25">
        <f>IF(ISNUMBER(SEARCH(IF($G32="OB",IF($D32="Tabular",VLOOKUP($BW$3&amp;"-"&amp;CB$2,'Compr. Q. - Online Banking'!$C:$I,7,FALSE()),VLOOKUP($BW$3&amp;"-"&amp;CB$2,'Compr. Q. - Online Banking'!$C:$I,5,FALSE())),IF($D32="Tabular",VLOOKUP($BW$3&amp;"-"&amp;CB$2,'Compr. Q. - HCN'!$C:$I,7,FALSE()),VLOOKUP($BW$3&amp;"-"&amp;CB$2,'Compr. Q. - HCN'!$C:$I,5,FALSE()))),$BW32)),1,0)</f>
        <v>0</v>
      </c>
      <c r="CC32" s="25">
        <f>IF(ISNUMBER(SEARCH(IF($G32="OB",IF($D32="Tabular",VLOOKUP($BW$3&amp;"-"&amp;CC$2,'Compr. Q. - Online Banking'!$C:$I,7,FALSE()),VLOOKUP($BW$3&amp;"-"&amp;CC$2,'Compr. Q. - Online Banking'!$C:$I,5,FALSE())),IF($D32="Tabular",VLOOKUP($BW$3&amp;"-"&amp;CC$2,'Compr. Q. - HCN'!$C:$I,7,FALSE()),VLOOKUP($BW$3&amp;"-"&amp;CC$2,'Compr. Q. - HCN'!$C:$I,5,FALSE()))),$BW32)),1,0)</f>
        <v>0</v>
      </c>
      <c r="CD32" s="25">
        <f t="shared" si="27"/>
        <v>1</v>
      </c>
      <c r="CE32" s="25">
        <f t="shared" si="28"/>
        <v>1</v>
      </c>
      <c r="CF32" s="25">
        <f>IF($G32="OB",IF($D32="Tabular",VLOOKUP($BW$3&amp;"-"&amp;"1",'Compr. Q. - Online Banking'!$C:$K,9,FALSE()),VLOOKUP($BW$3&amp;"-"&amp;"1",'Compr. Q. - Online Banking'!$C:$K,8,FALSE())),IF($D32="Tabular",VLOOKUP($BW$3&amp;"-"&amp;"1",'Compr. Q. - HCN'!$C:$K,9,FALSE()),VLOOKUP($BW$3&amp;"-"&amp;"1",'Compr. Q. - HCN'!$C:$K,8,FALSE())))</f>
        <v>1</v>
      </c>
      <c r="CG32" s="25">
        <f t="shared" si="29"/>
        <v>1</v>
      </c>
      <c r="CH32" s="25">
        <f t="shared" si="30"/>
        <v>1</v>
      </c>
      <c r="CI32" s="25">
        <f t="shared" si="31"/>
        <v>1</v>
      </c>
      <c r="CK32"/>
      <c r="CL32"/>
      <c r="CM32"/>
      <c r="CN32"/>
      <c r="CO32"/>
      <c r="CP32"/>
      <c r="CQ32"/>
      <c r="CR32"/>
    </row>
    <row r="33" spans="1:96" s="10" customFormat="1" ht="85" x14ac:dyDescent="0.2">
      <c r="A33" s="24" t="str">
        <f t="shared" si="0"/>
        <v>3117366-P2</v>
      </c>
      <c r="B33" s="38">
        <v>3117366</v>
      </c>
      <c r="C33" s="24" t="s">
        <v>688</v>
      </c>
      <c r="D33" s="39" t="s">
        <v>568</v>
      </c>
      <c r="E33" s="39" t="s">
        <v>440</v>
      </c>
      <c r="F33" s="39" t="s">
        <v>433</v>
      </c>
      <c r="G33" s="38" t="str">
        <f t="shared" si="1"/>
        <v>OB</v>
      </c>
      <c r="H33" s="24"/>
      <c r="I33" s="28"/>
      <c r="J33" s="25" t="str">
        <f>VLOOKUP($A33,'dataset combined'!$A:$BJ,$I$2+3*J$2,FALSE)</f>
        <v>Lack of mechanisms for authentication of app; Weak malware protection</v>
      </c>
      <c r="K33" s="24"/>
      <c r="L33" s="25">
        <f>IF(ISNUMBER(SEARCH(IF($G33="OB",IF($D33="Tabular",VLOOKUP($J$3&amp;"-"&amp;L$2,'Compr. Q. - Online Banking'!$C:$I,7,FALSE()),VLOOKUP($J$3&amp;"-"&amp;L$2,'Compr. Q. - Online Banking'!$C:$I,5,FALSE())),IF($D33="Tabular",VLOOKUP($J$3&amp;"-"&amp;L$2,'Compr. Q. - HCN'!$C:$I,7,FALSE()),VLOOKUP($J$3&amp;"-"&amp;L$2,'Compr. Q. - HCN'!$C:$I,5,FALSE()))),$J33)),1,0)</f>
        <v>1</v>
      </c>
      <c r="M33" s="25">
        <f>IF(ISNUMBER(SEARCH(IF($G33="OB",IF($D33="Tabular",VLOOKUP($J$3&amp;"-"&amp;M$2,'Compr. Q. - Online Banking'!$C:$I,7,FALSE()),VLOOKUP($J$3&amp;"-"&amp;M$2,'Compr. Q. - Online Banking'!$C:$I,5,FALSE())),IF($D33="Tabular",VLOOKUP($J$3&amp;"-"&amp;M$2,'Compr. Q. - HCN'!$C:$I,7,FALSE()),VLOOKUP($J$3&amp;"-"&amp;M$2,'Compr. Q. - HCN'!$C:$I,5,FALSE()))),$J33)),1,0)</f>
        <v>1</v>
      </c>
      <c r="N33" s="25">
        <f>IF(ISNUMBER(SEARCH(IF($G33="OB",IF($D33="Tabular",VLOOKUP($J$3&amp;"-"&amp;N$2,'Compr. Q. - Online Banking'!$C:$I,7,FALSE()),VLOOKUP($J$3&amp;"-"&amp;N$2,'Compr. Q. - Online Banking'!$C:$I,5,FALSE())),IF($D33="Tabular",VLOOKUP($J$3&amp;"-"&amp;N$2,'Compr. Q. - HCN'!$C:$I,7,FALSE()),VLOOKUP($J$3&amp;"-"&amp;N$2,'Compr. Q. - HCN'!$C:$I,5,FALSE()))),$J33)),1,0)</f>
        <v>0</v>
      </c>
      <c r="O33" s="25">
        <f>IF(ISNUMBER(SEARCH(IF($G33="OB",IF($D33="Tabular",VLOOKUP($J$3&amp;"-"&amp;O$2,'Compr. Q. - Online Banking'!$C:$I,7,FALSE()),VLOOKUP($J$3&amp;"-"&amp;O$2,'Compr. Q. - Online Banking'!$C:$I,5,FALSE())),IF($D33="Tabular",VLOOKUP($J$3&amp;"-"&amp;O$2,'Compr. Q. - HCN'!$C:$I,7,FALSE()),VLOOKUP($J$3&amp;"-"&amp;O$2,'Compr. Q. - HCN'!$C:$I,5,FALSE()))),$J33)),1,0)</f>
        <v>0</v>
      </c>
      <c r="P33" s="25">
        <f>IF(ISNUMBER(SEARCH(IF($G33="OB",IF($D33="Tabular",VLOOKUP($J$3&amp;"-"&amp;P$2,'Compr. Q. - Online Banking'!$C:$I,7,FALSE()),VLOOKUP($J$3&amp;"-"&amp;P$2,'Compr. Q. - Online Banking'!$C:$I,5,FALSE())),IF($D33="Tabular",VLOOKUP($J$3&amp;"-"&amp;P$2,'Compr. Q. - HCN'!$C:$I,7,FALSE()),VLOOKUP($J$3&amp;"-"&amp;P$2,'Compr. Q. - HCN'!$C:$I,5,FALSE()))),$J33)),1,0)</f>
        <v>0</v>
      </c>
      <c r="Q33" s="24">
        <f t="shared" si="2"/>
        <v>2</v>
      </c>
      <c r="R33" s="24">
        <f t="shared" si="3"/>
        <v>2</v>
      </c>
      <c r="S33" s="24">
        <f>IF($G33="OB",IF($D33="Tabular",VLOOKUP($J$3&amp;"-"&amp;"1",'Compr. Q. - Online Banking'!$C:$K,9,FALSE()),VLOOKUP($J$3&amp;"-"&amp;"1",'Compr. Q. - Online Banking'!$C:$K,8,FALSE())),IF($D33="Tabular",VLOOKUP($J$3&amp;"-"&amp;"1",'Compr. Q. - HCN'!$C:$K,9,FALSE()),VLOOKUP($J$3&amp;"-"&amp;"1",'Compr. Q. - HCN'!$C:$K,8,FALSE())))</f>
        <v>2</v>
      </c>
      <c r="T33" s="24">
        <f t="shared" si="4"/>
        <v>1</v>
      </c>
      <c r="U33" s="24">
        <f t="shared" si="5"/>
        <v>1</v>
      </c>
      <c r="V33" s="24">
        <f t="shared" si="6"/>
        <v>1</v>
      </c>
      <c r="W33" s="25" t="str">
        <f>VLOOKUP($A33,'dataset combined'!$A:$BJ,$I$2+3*W$2,FALSE)</f>
        <v>Availability of service; Integrity of account data</v>
      </c>
      <c r="X33" s="24"/>
      <c r="Y33" s="25">
        <f>IF(ISNUMBER(SEARCH(IF($G33="OB",IF($D33="Tabular",VLOOKUP($W$3&amp;"-"&amp;Y$2,'Compr. Q. - Online Banking'!$C:$I,7,FALSE()),VLOOKUP($W$3&amp;"-"&amp;Y$2,'Compr. Q. - Online Banking'!$C:$I,5,FALSE())),IF($D33="Tabular",VLOOKUP($W$3&amp;"-"&amp;Y$2,'Compr. Q. - HCN'!$C:$I,7,FALSE()),VLOOKUP($W$3&amp;"-"&amp;Y$2,'Compr. Q. - HCN'!$C:$I,5,FALSE()))),$W33)),1,0)</f>
        <v>1</v>
      </c>
      <c r="Z33" s="25">
        <f>IF(ISNUMBER(SEARCH(IF($G33="OB",IF($D33="Tabular",VLOOKUP($W$3&amp;"-"&amp;Z$2,'Compr. Q. - Online Banking'!$C:$I,7,FALSE()),VLOOKUP($W$3&amp;"-"&amp;Z$2,'Compr. Q. - Online Banking'!$C:$I,5,FALSE())),IF($D33="Tabular",VLOOKUP($W$3&amp;"-"&amp;Z$2,'Compr. Q. - HCN'!$C:$I,7,FALSE()),VLOOKUP($W$3&amp;"-"&amp;Z$2,'Compr. Q. - HCN'!$C:$I,5,FALSE()))),$W33)),1,0)</f>
        <v>1</v>
      </c>
      <c r="AA33" s="25">
        <f>IF(ISNUMBER(SEARCH(IF($G33="OB",IF($D33="Tabular",VLOOKUP($W$3&amp;"-"&amp;AA$2,'Compr. Q. - Online Banking'!$C:$I,7,FALSE()),VLOOKUP($W$3&amp;"-"&amp;AA$2,'Compr. Q. - Online Banking'!$C:$I,5,FALSE())),IF($D33="Tabular",VLOOKUP($W$3&amp;"-"&amp;AA$2,'Compr. Q. - HCN'!$C:$I,7,FALSE()),VLOOKUP($W$3&amp;"-"&amp;AA$2,'Compr. Q. - HCN'!$C:$I,5,FALSE()))),$W33)),1,0)</f>
        <v>0</v>
      </c>
      <c r="AB33" s="25">
        <f>IF(ISNUMBER(SEARCH(IF($G33="OB",IF($D33="Tabular",VLOOKUP($W$3&amp;"-"&amp;AB$2,'Compr. Q. - Online Banking'!$C:$I,7,FALSE()),VLOOKUP($W$3&amp;"-"&amp;AB$2,'Compr. Q. - Online Banking'!$C:$I,5,FALSE())),IF($D33="Tabular",VLOOKUP($W$3&amp;"-"&amp;AB$2,'Compr. Q. - HCN'!$C:$I,7,FALSE()),VLOOKUP($W$3&amp;"-"&amp;AB$2,'Compr. Q. - HCN'!$C:$I,5,FALSE()))),$W33)),1,0)</f>
        <v>0</v>
      </c>
      <c r="AC33" s="25">
        <f>IF(ISNUMBER(SEARCH(IF($G33="OB",IF($D33="Tabular",VLOOKUP($W$3&amp;"-"&amp;AC$2,'Compr. Q. - Online Banking'!$C:$I,7,FALSE()),VLOOKUP($W$3&amp;"-"&amp;AC$2,'Compr. Q. - Online Banking'!$C:$I,5,FALSE())),IF($D33="Tabular",VLOOKUP($W$3&amp;"-"&amp;AC$2,'Compr. Q. - HCN'!$C:$I,7,FALSE()),VLOOKUP($W$3&amp;"-"&amp;AC$2,'Compr. Q. - HCN'!$C:$I,5,FALSE()))),$W33)),1,0)</f>
        <v>0</v>
      </c>
      <c r="AD33" s="24">
        <f t="shared" si="7"/>
        <v>2</v>
      </c>
      <c r="AE33" s="24">
        <f t="shared" si="8"/>
        <v>2</v>
      </c>
      <c r="AF33" s="24">
        <f>IF($G33="OB",IF($D33="Tabular",VLOOKUP($W$3&amp;"-"&amp;"1",'Compr. Q. - Online Banking'!$C:$K,9,FALSE()),VLOOKUP($W$3&amp;"-"&amp;"1",'Compr. Q. - Online Banking'!$C:$K,8,FALSE())),IF($D33="Tabular",VLOOKUP($W$3&amp;"-"&amp;"1",'Compr. Q. - HCN'!$C:$K,9,FALSE()),VLOOKUP($W$3&amp;"-"&amp;"1",'Compr. Q. - HCN'!$C:$K,8,FALSE())))</f>
        <v>2</v>
      </c>
      <c r="AG33" s="24">
        <f t="shared" si="9"/>
        <v>1</v>
      </c>
      <c r="AH33" s="24">
        <f t="shared" si="10"/>
        <v>1</v>
      </c>
      <c r="AI33" s="24">
        <f t="shared" si="11"/>
        <v>1</v>
      </c>
      <c r="AJ33" s="25" t="str">
        <f>VLOOKUP($A33,'dataset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33" s="24"/>
      <c r="AL33" s="25">
        <f>IF(ISNUMBER(SEARCH(IF($G33="OB",IF($D33="Tabular",VLOOKUP($AJ$3&amp;"-"&amp;AL$2,'Compr. Q. - Online Banking'!$C:$I,7,FALSE()),VLOOKUP($AJ$3&amp;"-"&amp;AL$2,'Compr. Q. - Online Banking'!$C:$I,5,FALSE())),IF($D33="Tabular",VLOOKUP($AJ$3&amp;"-"&amp;AL$2,'Compr. Q. - HCN'!$C:$I,7,FALSE()),VLOOKUP($AJ$3&amp;"-"&amp;AL$2,'Compr. Q. - HCN'!$C:$I,5,FALSE()))),$AJ33)),1,0)</f>
        <v>1</v>
      </c>
      <c r="AM33" s="25">
        <f>IF(ISNUMBER(SEARCH(IF($G33="OB",IF($D33="Tabular",VLOOKUP($AJ$3&amp;"-"&amp;AM$2,'Compr. Q. - Online Banking'!$C:$I,7,FALSE()),VLOOKUP($AJ$3&amp;"-"&amp;AM$2,'Compr. Q. - Online Banking'!$C:$I,5,FALSE())),IF($D33="Tabular",VLOOKUP($AJ$3&amp;"-"&amp;AM$2,'Compr. Q. - HCN'!$C:$I,7,FALSE()),VLOOKUP($AJ$3&amp;"-"&amp;AM$2,'Compr. Q. - HCN'!$C:$I,5,FALSE()))),$AJ33)),1,0)</f>
        <v>1</v>
      </c>
      <c r="AN33" s="25">
        <f>IF(ISNUMBER(SEARCH(IF($G33="OB",IF($D33="Tabular",VLOOKUP($AJ$3&amp;"-"&amp;AN$2,'Compr. Q. - Online Banking'!$C:$I,7,FALSE()),VLOOKUP($AJ$3&amp;"-"&amp;AN$2,'Compr. Q. - Online Banking'!$C:$I,5,FALSE())),IF($D33="Tabular",VLOOKUP($AJ$3&amp;"-"&amp;AN$2,'Compr. Q. - HCN'!$C:$I,7,FALSE()),VLOOKUP($AJ$3&amp;"-"&amp;AN$2,'Compr. Q. - HCN'!$C:$I,5,FALSE()))),$AJ33)),1,0)</f>
        <v>1</v>
      </c>
      <c r="AO33" s="25">
        <f>IF(ISNUMBER(SEARCH(IF($G33="OB",IF($D33="Tabular",VLOOKUP($AJ$3&amp;"-"&amp;AO$2,'Compr. Q. - Online Banking'!$C:$I,7,FALSE()),VLOOKUP($AJ$3&amp;"-"&amp;AO$2,'Compr. Q. - Online Banking'!$C:$I,5,FALSE())),IF($D33="Tabular",VLOOKUP($AJ$3&amp;"-"&amp;AO$2,'Compr. Q. - HCN'!$C:$I,7,FALSE()),VLOOKUP($AJ$3&amp;"-"&amp;AO$2,'Compr. Q. - HCN'!$C:$I,5,FALSE()))),$AJ33)),1,0)</f>
        <v>0</v>
      </c>
      <c r="AP33" s="25">
        <f>IF(ISNUMBER(SEARCH(IF($G33="OB",IF($D33="Tabular",VLOOKUP($AJ$3&amp;"-"&amp;AP$2,'Compr. Q. - Online Banking'!$C:$I,7,FALSE()),VLOOKUP($AJ$3&amp;"-"&amp;AP$2,'Compr. Q. - Online Banking'!$C:$I,5,FALSE())),IF($D33="Tabular",VLOOKUP($AJ$3&amp;"-"&amp;AP$2,'Compr. Q. - HCN'!$C:$I,7,FALSE()),VLOOKUP($AJ$3&amp;"-"&amp;AP$2,'Compr. Q. - HCN'!$C:$I,5,FALSE()))),$AJ33)),1,0)</f>
        <v>0</v>
      </c>
      <c r="AQ33" s="24">
        <f t="shared" si="12"/>
        <v>3</v>
      </c>
      <c r="AR33" s="24">
        <f t="shared" si="13"/>
        <v>3</v>
      </c>
      <c r="AS33" s="24">
        <f>IF($G33="OB",IF($D33="Tabular",VLOOKUP($AJ$3&amp;"-"&amp;"1",'Compr. Q. - Online Banking'!$C:$K,9,FALSE()),VLOOKUP($AJ$3&amp;"-"&amp;"1",'Compr. Q. - Online Banking'!$C:$K,8,FALSE())),IF($D33="Tabular",VLOOKUP($AJ$3&amp;"-"&amp;"1",'Compr. Q. - HCN'!$C:$K,9,FALSE()),VLOOKUP($AJ$3&amp;"-"&amp;"1",'Compr. Q. - HCN'!$C:$K,8,FALSE())))</f>
        <v>3</v>
      </c>
      <c r="AT33" s="24">
        <f t="shared" si="14"/>
        <v>1</v>
      </c>
      <c r="AU33" s="24">
        <f t="shared" si="15"/>
        <v>1</v>
      </c>
      <c r="AV33" s="24">
        <f t="shared" si="16"/>
        <v>1</v>
      </c>
      <c r="AW33" s="25" t="str">
        <f>VLOOKUP($A33,'dataset combined'!$A:$BJ,$I$2+3*AW$2,FALSE)</f>
        <v>Cyber criminal; Hacker</v>
      </c>
      <c r="AX33" s="24"/>
      <c r="AY33" s="25">
        <f>IF(ISNUMBER(SEARCH(IF($G33="OB",IF($D33="Tabular",VLOOKUP($AW$3&amp;"-"&amp;AY$2,'Compr. Q. - Online Banking'!$C:$I,7,FALSE()),VLOOKUP($AW$3&amp;"-"&amp;AY$2,'Compr. Q. - Online Banking'!$C:$I,5,FALSE())),IF($D33="Tabular",VLOOKUP($AW$3&amp;"-"&amp;AY$2,'Compr. Q. - HCN'!$C:$I,7,FALSE()),VLOOKUP($AW$3&amp;"-"&amp;AY$2,'Compr. Q. - HCN'!$C:$I,5,FALSE()))),$AW33)),1,0)</f>
        <v>1</v>
      </c>
      <c r="AZ33" s="25">
        <f>IF(ISNUMBER(SEARCH(IF($G33="OB",IF($D33="Tabular",VLOOKUP($AW$3&amp;"-"&amp;AZ$2,'Compr. Q. - Online Banking'!$C:$I,7,FALSE()),VLOOKUP($AW$3&amp;"-"&amp;AZ$2,'Compr. Q. - Online Banking'!$C:$I,5,FALSE())),IF($D33="Tabular",VLOOKUP($AW$3&amp;"-"&amp;AZ$2,'Compr. Q. - HCN'!$C:$I,7,FALSE()),VLOOKUP($AW$3&amp;"-"&amp;AZ$2,'Compr. Q. - HCN'!$C:$I,5,FALSE()))),$AW33)),1,0)</f>
        <v>1</v>
      </c>
      <c r="BA33" s="25">
        <f>IF(ISNUMBER(SEARCH(IF($G33="OB",IF($D33="Tabular",VLOOKUP($AW$3&amp;"-"&amp;BA$2,'Compr. Q. - Online Banking'!$C:$I,7,FALSE()),VLOOKUP($AW$3&amp;"-"&amp;BA$2,'Compr. Q. - Online Banking'!$C:$I,5,FALSE())),IF($D33="Tabular",VLOOKUP($AW$3&amp;"-"&amp;BA$2,'Compr. Q. - HCN'!$C:$I,7,FALSE()),VLOOKUP($AW$3&amp;"-"&amp;BA$2,'Compr. Q. - HCN'!$C:$I,5,FALSE()))),$AW33)),1,0)</f>
        <v>0</v>
      </c>
      <c r="BB33" s="25">
        <f>IF(ISNUMBER(SEARCH(IF($G33="OB",IF($D33="Tabular",VLOOKUP($AW$3&amp;"-"&amp;BB$2,'Compr. Q. - Online Banking'!$C:$I,7,FALSE()),VLOOKUP($AW$3&amp;"-"&amp;BB$2,'Compr. Q. - Online Banking'!$C:$I,5,FALSE())),IF($D33="Tabular",VLOOKUP($AW$3&amp;"-"&amp;BB$2,'Compr. Q. - HCN'!$C:$I,7,FALSE()),VLOOKUP($AW$3&amp;"-"&amp;BB$2,'Compr. Q. - HCN'!$C:$I,5,FALSE()))),$AW33)),1,0)</f>
        <v>0</v>
      </c>
      <c r="BC33" s="25">
        <f>IF(ISNUMBER(SEARCH(IF($G33="OB",IF($D33="Tabular",VLOOKUP($AW$3&amp;"-"&amp;BC$2,'Compr. Q. - Online Banking'!$C:$I,7,FALSE()),VLOOKUP($AW$3&amp;"-"&amp;BC$2,'Compr. Q. - Online Banking'!$C:$I,5,FALSE())),IF($D33="Tabular",VLOOKUP($AW$3&amp;"-"&amp;BC$2,'Compr. Q. - HCN'!$C:$I,7,FALSE()),VLOOKUP($AW$3&amp;"-"&amp;BC$2,'Compr. Q. - HCN'!$C:$I,5,FALSE()))),$AW33)),1,0)</f>
        <v>0</v>
      </c>
      <c r="BD33" s="24">
        <f t="shared" si="17"/>
        <v>2</v>
      </c>
      <c r="BE33" s="24">
        <f t="shared" si="18"/>
        <v>2</v>
      </c>
      <c r="BF33" s="24">
        <f>IF($G33="OB",IF($D33="Tabular",VLOOKUP($AW$3&amp;"-"&amp;"1",'Compr. Q. - Online Banking'!$C:$K,9,FALSE()),VLOOKUP($AW$3&amp;"-"&amp;"1",'Compr. Q. - Online Banking'!$C:$K,8,FALSE())),IF($D33="Tabular",VLOOKUP($AW$3&amp;"-"&amp;"1",'Compr. Q. - HCN'!$C:$K,9,FALSE()),VLOOKUP($AW$3&amp;"-"&amp;"1",'Compr. Q. - HCN'!$C:$K,8,FALSE())))</f>
        <v>2</v>
      </c>
      <c r="BG33" s="24">
        <f t="shared" si="19"/>
        <v>1</v>
      </c>
      <c r="BH33" s="24">
        <f t="shared" si="20"/>
        <v>1</v>
      </c>
      <c r="BI33" s="24">
        <f t="shared" si="21"/>
        <v>1</v>
      </c>
      <c r="BJ33" s="25" t="str">
        <f>VLOOKUP($A33,'dataset combined'!$A:$BJ,$I$2+3*BJ$2,FALSE)</f>
        <v>Minor</v>
      </c>
      <c r="BK33" s="24" t="s">
        <v>750</v>
      </c>
      <c r="BL33" s="25">
        <f>IF(ISNUMBER(SEARCH(IF($G33="OB",IF($D33="Tabular",VLOOKUP($BJ$3&amp;"-"&amp;BL$2,'Compr. Q. - Online Banking'!$C:$I,7,FALSE()),VLOOKUP($BJ$3&amp;"-"&amp;BL$2,'Compr. Q. - Online Banking'!$C:$I,5,FALSE())),IF($D33="Tabular",VLOOKUP($BJ$3&amp;"-"&amp;BL$2,'Compr. Q. - HCN'!$C:$I,7,FALSE()),VLOOKUP($BJ$3&amp;"-"&amp;BL$2,'Compr. Q. - HCN'!$C:$I,5,FALSE()))),$BJ33)),1,0)</f>
        <v>0</v>
      </c>
      <c r="BM33" s="25">
        <f>IF(ISNUMBER(SEARCH(IF($G33="OB",IF($D33="Tabular",VLOOKUP($BJ$3&amp;"-"&amp;BM$2,'Compr. Q. - Online Banking'!$C:$I,7,FALSE()),VLOOKUP($BJ$3&amp;"-"&amp;BM$2,'Compr. Q. - Online Banking'!$C:$I,5,FALSE())),IF($D33="Tabular",VLOOKUP($BJ$3&amp;"-"&amp;BM$2,'Compr. Q. - HCN'!$C:$I,7,FALSE()),VLOOKUP($BJ$3&amp;"-"&amp;BM$2,'Compr. Q. - HCN'!$C:$I,5,FALSE()))),$BJ33)),1,0)</f>
        <v>0</v>
      </c>
      <c r="BN33" s="25">
        <f>IF(ISNUMBER(SEARCH(IF($G33="OB",IF($D33="Tabular",VLOOKUP($BJ$3&amp;"-"&amp;BN$2,'Compr. Q. - Online Banking'!$C:$I,7,FALSE()),VLOOKUP($BJ$3&amp;"-"&amp;BN$2,'Compr. Q. - Online Banking'!$C:$I,5,FALSE())),IF($D33="Tabular",VLOOKUP($BJ$3&amp;"-"&amp;BN$2,'Compr. Q. - HCN'!$C:$I,7,FALSE()),VLOOKUP($BJ$3&amp;"-"&amp;BN$2,'Compr. Q. - HCN'!$C:$I,5,FALSE()))),$BJ33)),1,0)</f>
        <v>0</v>
      </c>
      <c r="BO33" s="25">
        <f>IF(ISNUMBER(SEARCH(IF($G33="OB",IF($D33="Tabular",VLOOKUP($BJ$3&amp;"-"&amp;BO$2,'Compr. Q. - Online Banking'!$C:$I,7,FALSE()),VLOOKUP($BJ$3&amp;"-"&amp;BO$2,'Compr. Q. - Online Banking'!$C:$I,5,FALSE())),IF($D33="Tabular",VLOOKUP($BJ$3&amp;"-"&amp;BO$2,'Compr. Q. - HCN'!$C:$I,7,FALSE()),VLOOKUP($BJ$3&amp;"-"&amp;BO$2,'Compr. Q. - HCN'!$C:$I,5,FALSE()))),$BJ33)),1,0)</f>
        <v>0</v>
      </c>
      <c r="BP33" s="25">
        <f>IF(ISNUMBER(SEARCH(IF($G33="OB",IF($D33="Tabular",VLOOKUP($BJ$3&amp;"-"&amp;BP$2,'Compr. Q. - Online Banking'!$C:$I,7,FALSE()),VLOOKUP($BJ$3&amp;"-"&amp;BP$2,'Compr. Q. - Online Banking'!$C:$I,5,FALSE())),IF($D33="Tabular",VLOOKUP($BJ$3&amp;"-"&amp;BP$2,'Compr. Q. - HCN'!$C:$I,7,FALSE()),VLOOKUP($BJ$3&amp;"-"&amp;BP$2,'Compr. Q. - HCN'!$C:$I,5,FALSE()))),$BJ33)),1,0)</f>
        <v>0</v>
      </c>
      <c r="BQ33" s="24">
        <f t="shared" si="22"/>
        <v>0</v>
      </c>
      <c r="BR33" s="24">
        <f t="shared" si="23"/>
        <v>1</v>
      </c>
      <c r="BS33" s="24">
        <f>IF($G33="OB",IF($D33="Tabular",VLOOKUP($BJ$3&amp;"-"&amp;"1",'Compr. Q. - Online Banking'!$C:$K,9,FALSE()),VLOOKUP($BJ$3&amp;"-"&amp;"1",'Compr. Q. - Online Banking'!$C:$K,8,FALSE())),IF($D33="Tabular",VLOOKUP($BJ$3&amp;"-"&amp;"1",'Compr. Q. - HCN'!$C:$K,9,FALSE()),VLOOKUP($BJ$3&amp;"-"&amp;"1",'Compr. Q. - HCN'!$C:$K,8,FALSE())))</f>
        <v>1</v>
      </c>
      <c r="BT33" s="24">
        <f t="shared" si="24"/>
        <v>0</v>
      </c>
      <c r="BU33" s="24">
        <f t="shared" si="25"/>
        <v>0</v>
      </c>
      <c r="BV33" s="24">
        <f t="shared" si="26"/>
        <v>0</v>
      </c>
      <c r="BW33" s="25" t="str">
        <f>VLOOKUP($A33,'dataset combined'!$A:$BJ,$I$2+3*BW$2,FALSE)</f>
        <v>Minor</v>
      </c>
      <c r="BX33" s="24"/>
      <c r="BY33" s="25">
        <f>IF(ISNUMBER(SEARCH(IF($G33="OB",IF($D33="Tabular",VLOOKUP($BW$3&amp;"-"&amp;BY$2,'Compr. Q. - Online Banking'!$C:$I,7,FALSE()),VLOOKUP($BW$3&amp;"-"&amp;BY$2,'Compr. Q. - Online Banking'!$C:$I,5,FALSE())),IF($D33="Tabular",VLOOKUP($BW$3&amp;"-"&amp;BY$2,'Compr. Q. - HCN'!$C:$I,7,FALSE()),VLOOKUP($BW$3&amp;"-"&amp;BY$2,'Compr. Q. - HCN'!$C:$I,5,FALSE()))),$BW33)),1,0)</f>
        <v>1</v>
      </c>
      <c r="BZ33" s="25">
        <f>IF(ISNUMBER(SEARCH(IF($G33="OB",IF($D33="Tabular",VLOOKUP($BW$3&amp;"-"&amp;BZ$2,'Compr. Q. - Online Banking'!$C:$I,7,FALSE()),VLOOKUP($BW$3&amp;"-"&amp;BZ$2,'Compr. Q. - Online Banking'!$C:$I,5,FALSE())),IF($D33="Tabular",VLOOKUP($BW$3&amp;"-"&amp;BZ$2,'Compr. Q. - HCN'!$C:$I,7,FALSE()),VLOOKUP($BW$3&amp;"-"&amp;BZ$2,'Compr. Q. - HCN'!$C:$I,5,FALSE()))),$BW33)),1,0)</f>
        <v>0</v>
      </c>
      <c r="CA33" s="25">
        <f>IF(ISNUMBER(SEARCH(IF($G33="OB",IF($D33="Tabular",VLOOKUP($BW$3&amp;"-"&amp;CA$2,'Compr. Q. - Online Banking'!$C:$I,7,FALSE()),VLOOKUP($BW$3&amp;"-"&amp;CA$2,'Compr. Q. - Online Banking'!$C:$I,5,FALSE())),IF($D33="Tabular",VLOOKUP($BW$3&amp;"-"&amp;CA$2,'Compr. Q. - HCN'!$C:$I,7,FALSE()),VLOOKUP($BW$3&amp;"-"&amp;CA$2,'Compr. Q. - HCN'!$C:$I,5,FALSE()))),$BW33)),1,0)</f>
        <v>0</v>
      </c>
      <c r="CB33" s="25">
        <f>IF(ISNUMBER(SEARCH(IF($G33="OB",IF($D33="Tabular",VLOOKUP($BW$3&amp;"-"&amp;CB$2,'Compr. Q. - Online Banking'!$C:$I,7,FALSE()),VLOOKUP($BW$3&amp;"-"&amp;CB$2,'Compr. Q. - Online Banking'!$C:$I,5,FALSE())),IF($D33="Tabular",VLOOKUP($BW$3&amp;"-"&amp;CB$2,'Compr. Q. - HCN'!$C:$I,7,FALSE()),VLOOKUP($BW$3&amp;"-"&amp;CB$2,'Compr. Q. - HCN'!$C:$I,5,FALSE()))),$BW33)),1,0)</f>
        <v>0</v>
      </c>
      <c r="CC33" s="25">
        <f>IF(ISNUMBER(SEARCH(IF($G33="OB",IF($D33="Tabular",VLOOKUP($BW$3&amp;"-"&amp;CC$2,'Compr. Q. - Online Banking'!$C:$I,7,FALSE()),VLOOKUP($BW$3&amp;"-"&amp;CC$2,'Compr. Q. - Online Banking'!$C:$I,5,FALSE())),IF($D33="Tabular",VLOOKUP($BW$3&amp;"-"&amp;CC$2,'Compr. Q. - HCN'!$C:$I,7,FALSE()),VLOOKUP($BW$3&amp;"-"&amp;CC$2,'Compr. Q. - HCN'!$C:$I,5,FALSE()))),$BW33)),1,0)</f>
        <v>0</v>
      </c>
      <c r="CD33" s="24">
        <f t="shared" si="27"/>
        <v>1</v>
      </c>
      <c r="CE33" s="24">
        <f t="shared" si="28"/>
        <v>1</v>
      </c>
      <c r="CF33" s="24">
        <f>IF($G33="OB",IF($D33="Tabular",VLOOKUP($BW$3&amp;"-"&amp;"1",'Compr. Q. - Online Banking'!$C:$K,9,FALSE()),VLOOKUP($BW$3&amp;"-"&amp;"1",'Compr. Q. - Online Banking'!$C:$K,8,FALSE())),IF($D33="Tabular",VLOOKUP($BW$3&amp;"-"&amp;"1",'Compr. Q. - HCN'!$C:$K,9,FALSE()),VLOOKUP($BW$3&amp;"-"&amp;"1",'Compr. Q. - HCN'!$C:$K,8,FALSE())))</f>
        <v>1</v>
      </c>
      <c r="CG33" s="24">
        <f t="shared" si="29"/>
        <v>1</v>
      </c>
      <c r="CH33" s="24">
        <f t="shared" si="30"/>
        <v>1</v>
      </c>
      <c r="CI33" s="24">
        <f t="shared" si="31"/>
        <v>1</v>
      </c>
      <c r="CK33"/>
      <c r="CL33"/>
      <c r="CM33"/>
      <c r="CN33"/>
      <c r="CO33"/>
      <c r="CP33"/>
      <c r="CQ33"/>
      <c r="CR33"/>
    </row>
    <row r="34" spans="1:96" s="10" customFormat="1" ht="51" x14ac:dyDescent="0.2">
      <c r="A34" s="24" t="str">
        <f t="shared" si="0"/>
        <v>3117367-P1</v>
      </c>
      <c r="B34" s="38">
        <v>3117367</v>
      </c>
      <c r="C34" s="24" t="s">
        <v>688</v>
      </c>
      <c r="D34" s="39" t="s">
        <v>154</v>
      </c>
      <c r="E34" s="39" t="s">
        <v>381</v>
      </c>
      <c r="F34" s="38" t="s">
        <v>402</v>
      </c>
      <c r="G34" s="38" t="str">
        <f t="shared" si="1"/>
        <v>OB</v>
      </c>
      <c r="H34" s="24"/>
      <c r="I34" s="28"/>
      <c r="J34" s="25" t="str">
        <f>VLOOKUP($A34,'dataset combined'!$A:$BJ,$I$2+3*J$2,FALSE)</f>
        <v>Insufficient detection of spyware; Lack of mechanisms for authentication of app; Poor security awareness; Weak malware protection</v>
      </c>
      <c r="K34" s="24" t="s">
        <v>725</v>
      </c>
      <c r="L34" s="25">
        <f>IF(ISNUMBER(SEARCH(IF($G34="OB",IF($D34="Tabular",VLOOKUP($J$3&amp;"-"&amp;L$2,'Compr. Q. - Online Banking'!$C:$I,7,FALSE()),VLOOKUP($J$3&amp;"-"&amp;L$2,'Compr. Q. - Online Banking'!$C:$I,5,FALSE())),IF($D34="Tabular",VLOOKUP($J$3&amp;"-"&amp;L$2,'Compr. Q. - HCN'!$C:$I,7,FALSE()),VLOOKUP($J$3&amp;"-"&amp;L$2,'Compr. Q. - HCN'!$C:$I,5,FALSE()))),$J34)),1,0)</f>
        <v>1</v>
      </c>
      <c r="M34" s="25">
        <f>IF(ISNUMBER(SEARCH(IF($G34="OB",IF($D34="Tabular",VLOOKUP($J$3&amp;"-"&amp;M$2,'Compr. Q. - Online Banking'!$C:$I,7,FALSE()),VLOOKUP($J$3&amp;"-"&amp;M$2,'Compr. Q. - Online Banking'!$C:$I,5,FALSE())),IF($D34="Tabular",VLOOKUP($J$3&amp;"-"&amp;M$2,'Compr. Q. - HCN'!$C:$I,7,FALSE()),VLOOKUP($J$3&amp;"-"&amp;M$2,'Compr. Q. - HCN'!$C:$I,5,FALSE()))),$J34)),1,0)</f>
        <v>1</v>
      </c>
      <c r="N34" s="25">
        <f>IF(ISNUMBER(SEARCH(IF($G34="OB",IF($D34="Tabular",VLOOKUP($J$3&amp;"-"&amp;N$2,'Compr. Q. - Online Banking'!$C:$I,7,FALSE()),VLOOKUP($J$3&amp;"-"&amp;N$2,'Compr. Q. - Online Banking'!$C:$I,5,FALSE())),IF($D34="Tabular",VLOOKUP($J$3&amp;"-"&amp;N$2,'Compr. Q. - HCN'!$C:$I,7,FALSE()),VLOOKUP($J$3&amp;"-"&amp;N$2,'Compr. Q. - HCN'!$C:$I,5,FALSE()))),$J34)),1,0)</f>
        <v>0</v>
      </c>
      <c r="O34" s="25">
        <f>IF(ISNUMBER(SEARCH(IF($G34="OB",IF($D34="Tabular",VLOOKUP($J$3&amp;"-"&amp;O$2,'Compr. Q. - Online Banking'!$C:$I,7,FALSE()),VLOOKUP($J$3&amp;"-"&amp;O$2,'Compr. Q. - Online Banking'!$C:$I,5,FALSE())),IF($D34="Tabular",VLOOKUP($J$3&amp;"-"&amp;O$2,'Compr. Q. - HCN'!$C:$I,7,FALSE()),VLOOKUP($J$3&amp;"-"&amp;O$2,'Compr. Q. - HCN'!$C:$I,5,FALSE()))),$J34)),1,0)</f>
        <v>0</v>
      </c>
      <c r="P34" s="25">
        <f>IF(ISNUMBER(SEARCH(IF($G34="OB",IF($D34="Tabular",VLOOKUP($J$3&amp;"-"&amp;P$2,'Compr. Q. - Online Banking'!$C:$I,7,FALSE()),VLOOKUP($J$3&amp;"-"&amp;P$2,'Compr. Q. - Online Banking'!$C:$I,5,FALSE())),IF($D34="Tabular",VLOOKUP($J$3&amp;"-"&amp;P$2,'Compr. Q. - HCN'!$C:$I,7,FALSE()),VLOOKUP($J$3&amp;"-"&amp;P$2,'Compr. Q. - HCN'!$C:$I,5,FALSE()))),$J34)),1,0)</f>
        <v>0</v>
      </c>
      <c r="Q34" s="24">
        <f t="shared" si="2"/>
        <v>2</v>
      </c>
      <c r="R34" s="24">
        <f t="shared" si="3"/>
        <v>4</v>
      </c>
      <c r="S34" s="24">
        <f>IF($G34="OB",IF($D34="Tabular",VLOOKUP($J$3&amp;"-"&amp;"1",'Compr. Q. - Online Banking'!$C:$K,9,FALSE()),VLOOKUP($J$3&amp;"-"&amp;"1",'Compr. Q. - Online Banking'!$C:$K,8,FALSE())),IF($D34="Tabular",VLOOKUP($J$3&amp;"-"&amp;"1",'Compr. Q. - HCN'!$C:$K,9,FALSE()),VLOOKUP($J$3&amp;"-"&amp;"1",'Compr. Q. - HCN'!$C:$K,8,FALSE())))</f>
        <v>2</v>
      </c>
      <c r="T34" s="24">
        <f t="shared" si="4"/>
        <v>0.5</v>
      </c>
      <c r="U34" s="24">
        <f t="shared" si="5"/>
        <v>1</v>
      </c>
      <c r="V34" s="24">
        <f t="shared" si="6"/>
        <v>0.66666666666666663</v>
      </c>
      <c r="W34" s="25" t="str">
        <f>VLOOKUP($A34,'dataset combined'!$A:$BJ,$I$2+3*W$2,FALSE)</f>
        <v>Availability of service</v>
      </c>
      <c r="X34" s="24" t="s">
        <v>731</v>
      </c>
      <c r="Y34" s="25">
        <f>IF(ISNUMBER(SEARCH(IF($G34="OB",IF($D34="Tabular",VLOOKUP($W$3&amp;"-"&amp;Y$2,'Compr. Q. - Online Banking'!$C:$I,7,FALSE()),VLOOKUP($W$3&amp;"-"&amp;Y$2,'Compr. Q. - Online Banking'!$C:$I,5,FALSE())),IF($D34="Tabular",VLOOKUP($W$3&amp;"-"&amp;Y$2,'Compr. Q. - HCN'!$C:$I,7,FALSE()),VLOOKUP($W$3&amp;"-"&amp;Y$2,'Compr. Q. - HCN'!$C:$I,5,FALSE()))),$W34)),1,0)</f>
        <v>0</v>
      </c>
      <c r="Z34" s="25">
        <f>IF(ISNUMBER(SEARCH(IF($G34="OB",IF($D34="Tabular",VLOOKUP($W$3&amp;"-"&amp;Z$2,'Compr. Q. - Online Banking'!$C:$I,7,FALSE()),VLOOKUP($W$3&amp;"-"&amp;Z$2,'Compr. Q. - Online Banking'!$C:$I,5,FALSE())),IF($D34="Tabular",VLOOKUP($W$3&amp;"-"&amp;Z$2,'Compr. Q. - HCN'!$C:$I,7,FALSE()),VLOOKUP($W$3&amp;"-"&amp;Z$2,'Compr. Q. - HCN'!$C:$I,5,FALSE()))),$W34)),1,0)</f>
        <v>1</v>
      </c>
      <c r="AA34" s="25">
        <f>IF(ISNUMBER(SEARCH(IF($G34="OB",IF($D34="Tabular",VLOOKUP($W$3&amp;"-"&amp;AA$2,'Compr. Q. - Online Banking'!$C:$I,7,FALSE()),VLOOKUP($W$3&amp;"-"&amp;AA$2,'Compr. Q. - Online Banking'!$C:$I,5,FALSE())),IF($D34="Tabular",VLOOKUP($W$3&amp;"-"&amp;AA$2,'Compr. Q. - HCN'!$C:$I,7,FALSE()),VLOOKUP($W$3&amp;"-"&amp;AA$2,'Compr. Q. - HCN'!$C:$I,5,FALSE()))),$W34)),1,0)</f>
        <v>0</v>
      </c>
      <c r="AB34" s="25">
        <f>IF(ISNUMBER(SEARCH(IF($G34="OB",IF($D34="Tabular",VLOOKUP($W$3&amp;"-"&amp;AB$2,'Compr. Q. - Online Banking'!$C:$I,7,FALSE()),VLOOKUP($W$3&amp;"-"&amp;AB$2,'Compr. Q. - Online Banking'!$C:$I,5,FALSE())),IF($D34="Tabular",VLOOKUP($W$3&amp;"-"&amp;AB$2,'Compr. Q. - HCN'!$C:$I,7,FALSE()),VLOOKUP($W$3&amp;"-"&amp;AB$2,'Compr. Q. - HCN'!$C:$I,5,FALSE()))),$W34)),1,0)</f>
        <v>0</v>
      </c>
      <c r="AC34" s="25">
        <f>IF(ISNUMBER(SEARCH(IF($G34="OB",IF($D34="Tabular",VLOOKUP($W$3&amp;"-"&amp;AC$2,'Compr. Q. - Online Banking'!$C:$I,7,FALSE()),VLOOKUP($W$3&amp;"-"&amp;AC$2,'Compr. Q. - Online Banking'!$C:$I,5,FALSE())),IF($D34="Tabular",VLOOKUP($W$3&amp;"-"&amp;AC$2,'Compr. Q. - HCN'!$C:$I,7,FALSE()),VLOOKUP($W$3&amp;"-"&amp;AC$2,'Compr. Q. - HCN'!$C:$I,5,FALSE()))),$W34)),1,0)</f>
        <v>0</v>
      </c>
      <c r="AD34" s="24">
        <f t="shared" si="7"/>
        <v>1</v>
      </c>
      <c r="AE34" s="24">
        <f t="shared" si="8"/>
        <v>1</v>
      </c>
      <c r="AF34" s="24">
        <f>IF($G34="OB",IF($D34="Tabular",VLOOKUP($W$3&amp;"-"&amp;"1",'Compr. Q. - Online Banking'!$C:$K,9,FALSE()),VLOOKUP($W$3&amp;"-"&amp;"1",'Compr. Q. - Online Banking'!$C:$K,8,FALSE())),IF($D34="Tabular",VLOOKUP($W$3&amp;"-"&amp;"1",'Compr. Q. - HCN'!$C:$K,9,FALSE()),VLOOKUP($W$3&amp;"-"&amp;"1",'Compr. Q. - HCN'!$C:$K,8,FALSE())))</f>
        <v>2</v>
      </c>
      <c r="AG34" s="24">
        <f t="shared" si="9"/>
        <v>1</v>
      </c>
      <c r="AH34" s="24">
        <f t="shared" si="10"/>
        <v>0.5</v>
      </c>
      <c r="AI34" s="24">
        <f t="shared" si="11"/>
        <v>0.66666666666666663</v>
      </c>
      <c r="AJ34" s="25" t="str">
        <f>VLOOKUP($A34,'dataset combined'!$A:$BJ,$I$2+3*AJ$2,FALSE)</f>
        <v>Fake banking app offered on application store; Keylogger installed on computer; Spear-phishing attack on customers</v>
      </c>
      <c r="AK34" s="24" t="s">
        <v>733</v>
      </c>
      <c r="AL34" s="25">
        <f>IF(ISNUMBER(SEARCH(IF($G34="OB",IF($D34="Tabular",VLOOKUP($AJ$3&amp;"-"&amp;AL$2,'Compr. Q. - Online Banking'!$C:$I,7,FALSE()),VLOOKUP($AJ$3&amp;"-"&amp;AL$2,'Compr. Q. - Online Banking'!$C:$I,5,FALSE())),IF($D34="Tabular",VLOOKUP($AJ$3&amp;"-"&amp;AL$2,'Compr. Q. - HCN'!$C:$I,7,FALSE()),VLOOKUP($AJ$3&amp;"-"&amp;AL$2,'Compr. Q. - HCN'!$C:$I,5,FALSE()))),$AJ34)),1,0)</f>
        <v>1</v>
      </c>
      <c r="AM34" s="25">
        <f>IF(ISNUMBER(SEARCH(IF($G34="OB",IF($D34="Tabular",VLOOKUP($AJ$3&amp;"-"&amp;AM$2,'Compr. Q. - Online Banking'!$C:$I,7,FALSE()),VLOOKUP($AJ$3&amp;"-"&amp;AM$2,'Compr. Q. - Online Banking'!$C:$I,5,FALSE())),IF($D34="Tabular",VLOOKUP($AJ$3&amp;"-"&amp;AM$2,'Compr. Q. - HCN'!$C:$I,7,FALSE()),VLOOKUP($AJ$3&amp;"-"&amp;AM$2,'Compr. Q. - HCN'!$C:$I,5,FALSE()))),$AJ34)),1,0)</f>
        <v>0</v>
      </c>
      <c r="AN34" s="25">
        <f>IF(ISNUMBER(SEARCH(IF($G34="OB",IF($D34="Tabular",VLOOKUP($AJ$3&amp;"-"&amp;AN$2,'Compr. Q. - Online Banking'!$C:$I,7,FALSE()),VLOOKUP($AJ$3&amp;"-"&amp;AN$2,'Compr. Q. - Online Banking'!$C:$I,5,FALSE())),IF($D34="Tabular",VLOOKUP($AJ$3&amp;"-"&amp;AN$2,'Compr. Q. - HCN'!$C:$I,7,FALSE()),VLOOKUP($AJ$3&amp;"-"&amp;AN$2,'Compr. Q. - HCN'!$C:$I,5,FALSE()))),$AJ34)),1,0)</f>
        <v>1</v>
      </c>
      <c r="AO34" s="25">
        <f>IF(ISNUMBER(SEARCH(IF($G34="OB",IF($D34="Tabular",VLOOKUP($AJ$3&amp;"-"&amp;AO$2,'Compr. Q. - Online Banking'!$C:$I,7,FALSE()),VLOOKUP($AJ$3&amp;"-"&amp;AO$2,'Compr. Q. - Online Banking'!$C:$I,5,FALSE())),IF($D34="Tabular",VLOOKUP($AJ$3&amp;"-"&amp;AO$2,'Compr. Q. - HCN'!$C:$I,7,FALSE()),VLOOKUP($AJ$3&amp;"-"&amp;AO$2,'Compr. Q. - HCN'!$C:$I,5,FALSE()))),$AJ34)),1,0)</f>
        <v>1</v>
      </c>
      <c r="AP34" s="25">
        <f>IF(ISNUMBER(SEARCH(IF($G34="OB",IF($D34="Tabular",VLOOKUP($AJ$3&amp;"-"&amp;AP$2,'Compr. Q. - Online Banking'!$C:$I,7,FALSE()),VLOOKUP($AJ$3&amp;"-"&amp;AP$2,'Compr. Q. - Online Banking'!$C:$I,5,FALSE())),IF($D34="Tabular",VLOOKUP($AJ$3&amp;"-"&amp;AP$2,'Compr. Q. - HCN'!$C:$I,7,FALSE()),VLOOKUP($AJ$3&amp;"-"&amp;AP$2,'Compr. Q. - HCN'!$C:$I,5,FALSE()))),$AJ34)),1,0)</f>
        <v>0</v>
      </c>
      <c r="AQ34" s="24">
        <f t="shared" si="12"/>
        <v>3</v>
      </c>
      <c r="AR34" s="24">
        <f t="shared" si="13"/>
        <v>3</v>
      </c>
      <c r="AS34" s="24">
        <f>IF($G34="OB",IF($D34="Tabular",VLOOKUP($AJ$3&amp;"-"&amp;"1",'Compr. Q. - Online Banking'!$C:$K,9,FALSE()),VLOOKUP($AJ$3&amp;"-"&amp;"1",'Compr. Q. - Online Banking'!$C:$K,8,FALSE())),IF($D34="Tabular",VLOOKUP($AJ$3&amp;"-"&amp;"1",'Compr. Q. - HCN'!$C:$K,9,FALSE()),VLOOKUP($AJ$3&amp;"-"&amp;"1",'Compr. Q. - HCN'!$C:$K,8,FALSE())))</f>
        <v>4</v>
      </c>
      <c r="AT34" s="24">
        <f t="shared" si="14"/>
        <v>1</v>
      </c>
      <c r="AU34" s="24">
        <f t="shared" si="15"/>
        <v>0.75</v>
      </c>
      <c r="AV34" s="24">
        <f t="shared" si="16"/>
        <v>0.8571428571428571</v>
      </c>
      <c r="AW34" s="25" t="str">
        <f>VLOOKUP($A34,'dataset combined'!$A:$BJ,$I$2+3*AW$2,FALSE)</f>
        <v>Cyber criminal; Hacker</v>
      </c>
      <c r="AX34" s="24"/>
      <c r="AY34" s="25">
        <f>IF(ISNUMBER(SEARCH(IF($G34="OB",IF($D34="Tabular",VLOOKUP($AW$3&amp;"-"&amp;AY$2,'Compr. Q. - Online Banking'!$C:$I,7,FALSE()),VLOOKUP($AW$3&amp;"-"&amp;AY$2,'Compr. Q. - Online Banking'!$C:$I,5,FALSE())),IF($D34="Tabular",VLOOKUP($AW$3&amp;"-"&amp;AY$2,'Compr. Q. - HCN'!$C:$I,7,FALSE()),VLOOKUP($AW$3&amp;"-"&amp;AY$2,'Compr. Q. - HCN'!$C:$I,5,FALSE()))),$AW34)),1,0)</f>
        <v>1</v>
      </c>
      <c r="AZ34" s="25">
        <f>IF(ISNUMBER(SEARCH(IF($G34="OB",IF($D34="Tabular",VLOOKUP($AW$3&amp;"-"&amp;AZ$2,'Compr. Q. - Online Banking'!$C:$I,7,FALSE()),VLOOKUP($AW$3&amp;"-"&amp;AZ$2,'Compr. Q. - Online Banking'!$C:$I,5,FALSE())),IF($D34="Tabular",VLOOKUP($AW$3&amp;"-"&amp;AZ$2,'Compr. Q. - HCN'!$C:$I,7,FALSE()),VLOOKUP($AW$3&amp;"-"&amp;AZ$2,'Compr. Q. - HCN'!$C:$I,5,FALSE()))),$AW34)),1,0)</f>
        <v>1</v>
      </c>
      <c r="BA34" s="25">
        <f>IF(ISNUMBER(SEARCH(IF($G34="OB",IF($D34="Tabular",VLOOKUP($AW$3&amp;"-"&amp;BA$2,'Compr. Q. - Online Banking'!$C:$I,7,FALSE()),VLOOKUP($AW$3&amp;"-"&amp;BA$2,'Compr. Q. - Online Banking'!$C:$I,5,FALSE())),IF($D34="Tabular",VLOOKUP($AW$3&amp;"-"&amp;BA$2,'Compr. Q. - HCN'!$C:$I,7,FALSE()),VLOOKUP($AW$3&amp;"-"&amp;BA$2,'Compr. Q. - HCN'!$C:$I,5,FALSE()))),$AW34)),1,0)</f>
        <v>0</v>
      </c>
      <c r="BB34" s="25">
        <f>IF(ISNUMBER(SEARCH(IF($G34="OB",IF($D34="Tabular",VLOOKUP($AW$3&amp;"-"&amp;BB$2,'Compr. Q. - Online Banking'!$C:$I,7,FALSE()),VLOOKUP($AW$3&amp;"-"&amp;BB$2,'Compr. Q. - Online Banking'!$C:$I,5,FALSE())),IF($D34="Tabular",VLOOKUP($AW$3&amp;"-"&amp;BB$2,'Compr. Q. - HCN'!$C:$I,7,FALSE()),VLOOKUP($AW$3&amp;"-"&amp;BB$2,'Compr. Q. - HCN'!$C:$I,5,FALSE()))),$AW34)),1,0)</f>
        <v>0</v>
      </c>
      <c r="BC34" s="25">
        <f>IF(ISNUMBER(SEARCH(IF($G34="OB",IF($D34="Tabular",VLOOKUP($AW$3&amp;"-"&amp;BC$2,'Compr. Q. - Online Banking'!$C:$I,7,FALSE()),VLOOKUP($AW$3&amp;"-"&amp;BC$2,'Compr. Q. - Online Banking'!$C:$I,5,FALSE())),IF($D34="Tabular",VLOOKUP($AW$3&amp;"-"&amp;BC$2,'Compr. Q. - HCN'!$C:$I,7,FALSE()),VLOOKUP($AW$3&amp;"-"&amp;BC$2,'Compr. Q. - HCN'!$C:$I,5,FALSE()))),$AW34)),1,0)</f>
        <v>0</v>
      </c>
      <c r="BD34" s="24">
        <f t="shared" si="17"/>
        <v>2</v>
      </c>
      <c r="BE34" s="24">
        <f t="shared" si="18"/>
        <v>2</v>
      </c>
      <c r="BF34" s="24">
        <f>IF($G34="OB",IF($D34="Tabular",VLOOKUP($AW$3&amp;"-"&amp;"1",'Compr. Q. - Online Banking'!$C:$K,9,FALSE()),VLOOKUP($AW$3&amp;"-"&amp;"1",'Compr. Q. - Online Banking'!$C:$K,8,FALSE())),IF($D34="Tabular",VLOOKUP($AW$3&amp;"-"&amp;"1",'Compr. Q. - HCN'!$C:$K,9,FALSE()),VLOOKUP($AW$3&amp;"-"&amp;"1",'Compr. Q. - HCN'!$C:$K,8,FALSE())))</f>
        <v>2</v>
      </c>
      <c r="BG34" s="24">
        <f t="shared" si="19"/>
        <v>1</v>
      </c>
      <c r="BH34" s="24">
        <f t="shared" si="20"/>
        <v>1</v>
      </c>
      <c r="BI34" s="24">
        <f t="shared" si="21"/>
        <v>1</v>
      </c>
      <c r="BJ34" s="25" t="str">
        <f>VLOOKUP($A34,'dataset combined'!$A:$BJ,$I$2+3*BJ$2,FALSE)</f>
        <v>Certain</v>
      </c>
      <c r="BK34" s="24" t="s">
        <v>749</v>
      </c>
      <c r="BL34" s="25">
        <f>IF(ISNUMBER(SEARCH(IF($G34="OB",IF($D34="Tabular",VLOOKUP($BJ$3&amp;"-"&amp;BL$2,'Compr. Q. - Online Banking'!$C:$I,7,FALSE()),VLOOKUP($BJ$3&amp;"-"&amp;BL$2,'Compr. Q. - Online Banking'!$C:$I,5,FALSE())),IF($D34="Tabular",VLOOKUP($BJ$3&amp;"-"&amp;BL$2,'Compr. Q. - HCN'!$C:$I,7,FALSE()),VLOOKUP($BJ$3&amp;"-"&amp;BL$2,'Compr. Q. - HCN'!$C:$I,5,FALSE()))),$BJ34)),1,0)</f>
        <v>0</v>
      </c>
      <c r="BM34" s="25">
        <f>IF(ISNUMBER(SEARCH(IF($G34="OB",IF($D34="Tabular",VLOOKUP($BJ$3&amp;"-"&amp;BM$2,'Compr. Q. - Online Banking'!$C:$I,7,FALSE()),VLOOKUP($BJ$3&amp;"-"&amp;BM$2,'Compr. Q. - Online Banking'!$C:$I,5,FALSE())),IF($D34="Tabular",VLOOKUP($BJ$3&amp;"-"&amp;BM$2,'Compr. Q. - HCN'!$C:$I,7,FALSE()),VLOOKUP($BJ$3&amp;"-"&amp;BM$2,'Compr. Q. - HCN'!$C:$I,5,FALSE()))),$BJ34)),1,0)</f>
        <v>0</v>
      </c>
      <c r="BN34" s="25">
        <f>IF(ISNUMBER(SEARCH(IF($G34="OB",IF($D34="Tabular",VLOOKUP($BJ$3&amp;"-"&amp;BN$2,'Compr. Q. - Online Banking'!$C:$I,7,FALSE()),VLOOKUP($BJ$3&amp;"-"&amp;BN$2,'Compr. Q. - Online Banking'!$C:$I,5,FALSE())),IF($D34="Tabular",VLOOKUP($BJ$3&amp;"-"&amp;BN$2,'Compr. Q. - HCN'!$C:$I,7,FALSE()),VLOOKUP($BJ$3&amp;"-"&amp;BN$2,'Compr. Q. - HCN'!$C:$I,5,FALSE()))),$BJ34)),1,0)</f>
        <v>0</v>
      </c>
      <c r="BO34" s="25">
        <f>IF(ISNUMBER(SEARCH(IF($G34="OB",IF($D34="Tabular",VLOOKUP($BJ$3&amp;"-"&amp;BO$2,'Compr. Q. - Online Banking'!$C:$I,7,FALSE()),VLOOKUP($BJ$3&amp;"-"&amp;BO$2,'Compr. Q. - Online Banking'!$C:$I,5,FALSE())),IF($D34="Tabular",VLOOKUP($BJ$3&amp;"-"&amp;BO$2,'Compr. Q. - HCN'!$C:$I,7,FALSE()),VLOOKUP($BJ$3&amp;"-"&amp;BO$2,'Compr. Q. - HCN'!$C:$I,5,FALSE()))),$BJ34)),1,0)</f>
        <v>0</v>
      </c>
      <c r="BP34" s="25">
        <f>IF(ISNUMBER(SEARCH(IF($G34="OB",IF($D34="Tabular",VLOOKUP($BJ$3&amp;"-"&amp;BP$2,'Compr. Q. - Online Banking'!$C:$I,7,FALSE()),VLOOKUP($BJ$3&amp;"-"&amp;BP$2,'Compr. Q. - Online Banking'!$C:$I,5,FALSE())),IF($D34="Tabular",VLOOKUP($BJ$3&amp;"-"&amp;BP$2,'Compr. Q. - HCN'!$C:$I,7,FALSE()),VLOOKUP($BJ$3&amp;"-"&amp;BP$2,'Compr. Q. - HCN'!$C:$I,5,FALSE()))),$BJ34)),1,0)</f>
        <v>0</v>
      </c>
      <c r="BQ34" s="24">
        <f t="shared" si="22"/>
        <v>0</v>
      </c>
      <c r="BR34" s="24">
        <f t="shared" si="23"/>
        <v>1</v>
      </c>
      <c r="BS34" s="24">
        <f>IF($G34="OB",IF($D34="Tabular",VLOOKUP($BJ$3&amp;"-"&amp;"1",'Compr. Q. - Online Banking'!$C:$K,9,FALSE()),VLOOKUP($BJ$3&amp;"-"&amp;"1",'Compr. Q. - Online Banking'!$C:$K,8,FALSE())),IF($D34="Tabular",VLOOKUP($BJ$3&amp;"-"&amp;"1",'Compr. Q. - HCN'!$C:$K,9,FALSE()),VLOOKUP($BJ$3&amp;"-"&amp;"1",'Compr. Q. - HCN'!$C:$K,8,FALSE())))</f>
        <v>1</v>
      </c>
      <c r="BT34" s="24">
        <f t="shared" si="24"/>
        <v>0</v>
      </c>
      <c r="BU34" s="24">
        <f t="shared" si="25"/>
        <v>0</v>
      </c>
      <c r="BV34" s="24">
        <f t="shared" si="26"/>
        <v>0</v>
      </c>
      <c r="BW34" s="25" t="str">
        <f>VLOOKUP($A34,'dataset combined'!$A:$BJ,$I$2+3*BW$2,FALSE)</f>
        <v>Minor</v>
      </c>
      <c r="BX34" s="24"/>
      <c r="BY34" s="25">
        <f>IF(ISNUMBER(SEARCH(IF($G34="OB",IF($D34="Tabular",VLOOKUP($BW$3&amp;"-"&amp;BY$2,'Compr. Q. - Online Banking'!$C:$I,7,FALSE()),VLOOKUP($BW$3&amp;"-"&amp;BY$2,'Compr. Q. - Online Banking'!$C:$I,5,FALSE())),IF($D34="Tabular",VLOOKUP($BW$3&amp;"-"&amp;BY$2,'Compr. Q. - HCN'!$C:$I,7,FALSE()),VLOOKUP($BW$3&amp;"-"&amp;BY$2,'Compr. Q. - HCN'!$C:$I,5,FALSE()))),$BW34)),1,0)</f>
        <v>1</v>
      </c>
      <c r="BZ34" s="25">
        <f>IF(ISNUMBER(SEARCH(IF($G34="OB",IF($D34="Tabular",VLOOKUP($BW$3&amp;"-"&amp;BZ$2,'Compr. Q. - Online Banking'!$C:$I,7,FALSE()),VLOOKUP($BW$3&amp;"-"&amp;BZ$2,'Compr. Q. - Online Banking'!$C:$I,5,FALSE())),IF($D34="Tabular",VLOOKUP($BW$3&amp;"-"&amp;BZ$2,'Compr. Q. - HCN'!$C:$I,7,FALSE()),VLOOKUP($BW$3&amp;"-"&amp;BZ$2,'Compr. Q. - HCN'!$C:$I,5,FALSE()))),$BW34)),1,0)</f>
        <v>0</v>
      </c>
      <c r="CA34" s="25">
        <f>IF(ISNUMBER(SEARCH(IF($G34="OB",IF($D34="Tabular",VLOOKUP($BW$3&amp;"-"&amp;CA$2,'Compr. Q. - Online Banking'!$C:$I,7,FALSE()),VLOOKUP($BW$3&amp;"-"&amp;CA$2,'Compr. Q. - Online Banking'!$C:$I,5,FALSE())),IF($D34="Tabular",VLOOKUP($BW$3&amp;"-"&amp;CA$2,'Compr. Q. - HCN'!$C:$I,7,FALSE()),VLOOKUP($BW$3&amp;"-"&amp;CA$2,'Compr. Q. - HCN'!$C:$I,5,FALSE()))),$BW34)),1,0)</f>
        <v>0</v>
      </c>
      <c r="CB34" s="25">
        <f>IF(ISNUMBER(SEARCH(IF($G34="OB",IF($D34="Tabular",VLOOKUP($BW$3&amp;"-"&amp;CB$2,'Compr. Q. - Online Banking'!$C:$I,7,FALSE()),VLOOKUP($BW$3&amp;"-"&amp;CB$2,'Compr. Q. - Online Banking'!$C:$I,5,FALSE())),IF($D34="Tabular",VLOOKUP($BW$3&amp;"-"&amp;CB$2,'Compr. Q. - HCN'!$C:$I,7,FALSE()),VLOOKUP($BW$3&amp;"-"&amp;CB$2,'Compr. Q. - HCN'!$C:$I,5,FALSE()))),$BW34)),1,0)</f>
        <v>0</v>
      </c>
      <c r="CC34" s="25">
        <f>IF(ISNUMBER(SEARCH(IF($G34="OB",IF($D34="Tabular",VLOOKUP($BW$3&amp;"-"&amp;CC$2,'Compr. Q. - Online Banking'!$C:$I,7,FALSE()),VLOOKUP($BW$3&amp;"-"&amp;CC$2,'Compr. Q. - Online Banking'!$C:$I,5,FALSE())),IF($D34="Tabular",VLOOKUP($BW$3&amp;"-"&amp;CC$2,'Compr. Q. - HCN'!$C:$I,7,FALSE()),VLOOKUP($BW$3&amp;"-"&amp;CC$2,'Compr. Q. - HCN'!$C:$I,5,FALSE()))),$BW34)),1,0)</f>
        <v>0</v>
      </c>
      <c r="CD34" s="24">
        <f t="shared" si="27"/>
        <v>1</v>
      </c>
      <c r="CE34" s="24">
        <f t="shared" si="28"/>
        <v>1</v>
      </c>
      <c r="CF34" s="24">
        <f>IF($G34="OB",IF($D34="Tabular",VLOOKUP($BW$3&amp;"-"&amp;"1",'Compr. Q. - Online Banking'!$C:$K,9,FALSE()),VLOOKUP($BW$3&amp;"-"&amp;"1",'Compr. Q. - Online Banking'!$C:$K,8,FALSE())),IF($D34="Tabular",VLOOKUP($BW$3&amp;"-"&amp;"1",'Compr. Q. - HCN'!$C:$K,9,FALSE()),VLOOKUP($BW$3&amp;"-"&amp;"1",'Compr. Q. - HCN'!$C:$K,8,FALSE())))</f>
        <v>1</v>
      </c>
      <c r="CG34" s="24">
        <f t="shared" si="29"/>
        <v>1</v>
      </c>
      <c r="CH34" s="24">
        <f t="shared" si="30"/>
        <v>1</v>
      </c>
      <c r="CI34" s="24">
        <f t="shared" si="31"/>
        <v>1</v>
      </c>
      <c r="CK34"/>
      <c r="CL34"/>
      <c r="CM34"/>
      <c r="CN34"/>
      <c r="CO34"/>
      <c r="CP34"/>
      <c r="CQ34"/>
      <c r="CR34"/>
    </row>
    <row r="35" spans="1:96" s="10" customFormat="1" ht="34" x14ac:dyDescent="0.2">
      <c r="A35" s="25" t="str">
        <f t="shared" si="0"/>
        <v>3117367-P2</v>
      </c>
      <c r="B35" s="25">
        <v>3117367</v>
      </c>
      <c r="C35" s="25" t="s">
        <v>688</v>
      </c>
      <c r="D35" s="25" t="s">
        <v>154</v>
      </c>
      <c r="E35" s="25" t="s">
        <v>381</v>
      </c>
      <c r="F35" s="25" t="s">
        <v>433</v>
      </c>
      <c r="G35" s="25" t="str">
        <f t="shared" si="1"/>
        <v>HCN</v>
      </c>
      <c r="H35" s="25"/>
      <c r="I35" s="25"/>
      <c r="J35" s="25" t="str">
        <f>VLOOKUP($A35,'dataset combined'!$A:$BJ,$I$2+3*J$2,FALSE)</f>
        <v>Insufficient malware detection; Insufficient security policy; Lack of security awareness</v>
      </c>
      <c r="K35" s="25"/>
      <c r="L35" s="25">
        <f>IF(ISNUMBER(SEARCH(IF($G35="OB",IF($D35="Tabular",VLOOKUP($J$3&amp;"-"&amp;L$2,'Compr. Q. - Online Banking'!$C:$I,7,FALSE()),VLOOKUP($J$3&amp;"-"&amp;L$2,'Compr. Q. - Online Banking'!$C:$I,5,FALSE())),IF($D35="Tabular",VLOOKUP($J$3&amp;"-"&amp;L$2,'Compr. Q. - HCN'!$C:$I,7,FALSE()),VLOOKUP($J$3&amp;"-"&amp;L$2,'Compr. Q. - HCN'!$C:$I,5,FALSE()))),$J35)),1,0)</f>
        <v>1</v>
      </c>
      <c r="M35" s="25">
        <f>IF(ISNUMBER(SEARCH(IF($G35="OB",IF($D35="Tabular",VLOOKUP($J$3&amp;"-"&amp;M$2,'Compr. Q. - Online Banking'!$C:$I,7,FALSE()),VLOOKUP($J$3&amp;"-"&amp;M$2,'Compr. Q. - Online Banking'!$C:$I,5,FALSE())),IF($D35="Tabular",VLOOKUP($J$3&amp;"-"&amp;M$2,'Compr. Q. - HCN'!$C:$I,7,FALSE()),VLOOKUP($J$3&amp;"-"&amp;M$2,'Compr. Q. - HCN'!$C:$I,5,FALSE()))),$J35)),1,0)</f>
        <v>1</v>
      </c>
      <c r="N35" s="25">
        <f>IF(ISNUMBER(SEARCH(IF($G35="OB",IF($D35="Tabular",VLOOKUP($J$3&amp;"-"&amp;N$2,'Compr. Q. - Online Banking'!$C:$I,7,FALSE()),VLOOKUP($J$3&amp;"-"&amp;N$2,'Compr. Q. - Online Banking'!$C:$I,5,FALSE())),IF($D35="Tabular",VLOOKUP($J$3&amp;"-"&amp;N$2,'Compr. Q. - HCN'!$C:$I,7,FALSE()),VLOOKUP($J$3&amp;"-"&amp;N$2,'Compr. Q. - HCN'!$C:$I,5,FALSE()))),$J35)),1,0)</f>
        <v>1</v>
      </c>
      <c r="O35" s="25">
        <f>IF(ISNUMBER(SEARCH(IF($G35="OB",IF($D35="Tabular",VLOOKUP($J$3&amp;"-"&amp;O$2,'Compr. Q. - Online Banking'!$C:$I,7,FALSE()),VLOOKUP($J$3&amp;"-"&amp;O$2,'Compr. Q. - Online Banking'!$C:$I,5,FALSE())),IF($D35="Tabular",VLOOKUP($J$3&amp;"-"&amp;O$2,'Compr. Q. - HCN'!$C:$I,7,FALSE()),VLOOKUP($J$3&amp;"-"&amp;O$2,'Compr. Q. - HCN'!$C:$I,5,FALSE()))),$J35)),1,0)</f>
        <v>0</v>
      </c>
      <c r="P35" s="25">
        <f>IF(ISNUMBER(SEARCH(IF($G35="OB",IF($D35="Tabular",VLOOKUP($J$3&amp;"-"&amp;P$2,'Compr. Q. - Online Banking'!$C:$I,7,FALSE()),VLOOKUP($J$3&amp;"-"&amp;P$2,'Compr. Q. - Online Banking'!$C:$I,5,FALSE())),IF($D35="Tabular",VLOOKUP($J$3&amp;"-"&amp;P$2,'Compr. Q. - HCN'!$C:$I,7,FALSE()),VLOOKUP($J$3&amp;"-"&amp;P$2,'Compr. Q. - HCN'!$C:$I,5,FALSE()))),$J35)),1,0)</f>
        <v>0</v>
      </c>
      <c r="Q35" s="25">
        <f t="shared" si="2"/>
        <v>3</v>
      </c>
      <c r="R35" s="25">
        <f t="shared" si="3"/>
        <v>3</v>
      </c>
      <c r="S35" s="25">
        <f>IF($G35="OB",IF($D35="Tabular",VLOOKUP($J$3&amp;"-"&amp;"1",'Compr. Q. - Online Banking'!$C:$K,9,FALSE()),VLOOKUP($J$3&amp;"-"&amp;"1",'Compr. Q. - Online Banking'!$C:$K,8,FALSE())),IF($D35="Tabular",VLOOKUP($J$3&amp;"-"&amp;"1",'Compr. Q. - HCN'!$C:$K,9,FALSE()),VLOOKUP($J$3&amp;"-"&amp;"1",'Compr. Q. - HCN'!$C:$K,8,FALSE())))</f>
        <v>3</v>
      </c>
      <c r="T35" s="25">
        <f t="shared" si="4"/>
        <v>1</v>
      </c>
      <c r="U35" s="25">
        <f t="shared" si="5"/>
        <v>1</v>
      </c>
      <c r="V35" s="25">
        <f t="shared" si="6"/>
        <v>1</v>
      </c>
      <c r="W35" s="25" t="str">
        <f>VLOOKUP($A35,'dataset combined'!$A:$BJ,$I$2+3*W$2,FALSE)</f>
        <v>Data confidentiality; Privacy</v>
      </c>
      <c r="X35" s="25"/>
      <c r="Y35" s="25">
        <f>IF(ISNUMBER(SEARCH(IF($G35="OB",IF($D35="Tabular",VLOOKUP($W$3&amp;"-"&amp;Y$2,'Compr. Q. - Online Banking'!$C:$I,7,FALSE()),VLOOKUP($W$3&amp;"-"&amp;Y$2,'Compr. Q. - Online Banking'!$C:$I,5,FALSE())),IF($D35="Tabular",VLOOKUP($W$3&amp;"-"&amp;Y$2,'Compr. Q. - HCN'!$C:$I,7,FALSE()),VLOOKUP($W$3&amp;"-"&amp;Y$2,'Compr. Q. - HCN'!$C:$I,5,FALSE()))),$W35)),1,0)</f>
        <v>1</v>
      </c>
      <c r="Z35" s="25">
        <f>IF(ISNUMBER(SEARCH(IF($G35="OB",IF($D35="Tabular",VLOOKUP($W$3&amp;"-"&amp;Z$2,'Compr. Q. - Online Banking'!$C:$I,7,FALSE()),VLOOKUP($W$3&amp;"-"&amp;Z$2,'Compr. Q. - Online Banking'!$C:$I,5,FALSE())),IF($D35="Tabular",VLOOKUP($W$3&amp;"-"&amp;Z$2,'Compr. Q. - HCN'!$C:$I,7,FALSE()),VLOOKUP($W$3&amp;"-"&amp;Z$2,'Compr. Q. - HCN'!$C:$I,5,FALSE()))),$W35)),1,0)</f>
        <v>1</v>
      </c>
      <c r="AA35" s="25">
        <f>IF(ISNUMBER(SEARCH(IF($G35="OB",IF($D35="Tabular",VLOOKUP($W$3&amp;"-"&amp;AA$2,'Compr. Q. - Online Banking'!$C:$I,7,FALSE()),VLOOKUP($W$3&amp;"-"&amp;AA$2,'Compr. Q. - Online Banking'!$C:$I,5,FALSE())),IF($D35="Tabular",VLOOKUP($W$3&amp;"-"&amp;AA$2,'Compr. Q. - HCN'!$C:$I,7,FALSE()),VLOOKUP($W$3&amp;"-"&amp;AA$2,'Compr. Q. - HCN'!$C:$I,5,FALSE()))),$W35)),1,0)</f>
        <v>0</v>
      </c>
      <c r="AB35" s="25">
        <f>IF(ISNUMBER(SEARCH(IF($G35="OB",IF($D35="Tabular",VLOOKUP($W$3&amp;"-"&amp;AB$2,'Compr. Q. - Online Banking'!$C:$I,7,FALSE()),VLOOKUP($W$3&amp;"-"&amp;AB$2,'Compr. Q. - Online Banking'!$C:$I,5,FALSE())),IF($D35="Tabular",VLOOKUP($W$3&amp;"-"&amp;AB$2,'Compr. Q. - HCN'!$C:$I,7,FALSE()),VLOOKUP($W$3&amp;"-"&amp;AB$2,'Compr. Q. - HCN'!$C:$I,5,FALSE()))),$W35)),1,0)</f>
        <v>0</v>
      </c>
      <c r="AC35" s="25">
        <f>IF(ISNUMBER(SEARCH(IF($G35="OB",IF($D35="Tabular",VLOOKUP($W$3&amp;"-"&amp;AC$2,'Compr. Q. - Online Banking'!$C:$I,7,FALSE()),VLOOKUP($W$3&amp;"-"&amp;AC$2,'Compr. Q. - Online Banking'!$C:$I,5,FALSE())),IF($D35="Tabular",VLOOKUP($W$3&amp;"-"&amp;AC$2,'Compr. Q. - HCN'!$C:$I,7,FALSE()),VLOOKUP($W$3&amp;"-"&amp;AC$2,'Compr. Q. - HCN'!$C:$I,5,FALSE()))),$W35)),1,0)</f>
        <v>0</v>
      </c>
      <c r="AD35" s="25">
        <f t="shared" si="7"/>
        <v>2</v>
      </c>
      <c r="AE35" s="25">
        <f t="shared" si="8"/>
        <v>2</v>
      </c>
      <c r="AF35" s="25">
        <f>IF($G35="OB",IF($D35="Tabular",VLOOKUP($W$3&amp;"-"&amp;"1",'Compr. Q. - Online Banking'!$C:$K,9,FALSE()),VLOOKUP($W$3&amp;"-"&amp;"1",'Compr. Q. - Online Banking'!$C:$K,8,FALSE())),IF($D35="Tabular",VLOOKUP($W$3&amp;"-"&amp;"1",'Compr. Q. - HCN'!$C:$K,9,FALSE()),VLOOKUP($W$3&amp;"-"&amp;"1",'Compr. Q. - HCN'!$C:$K,8,FALSE())))</f>
        <v>2</v>
      </c>
      <c r="AG35" s="25">
        <f t="shared" si="9"/>
        <v>1</v>
      </c>
      <c r="AH35" s="25">
        <f t="shared" si="10"/>
        <v>1</v>
      </c>
      <c r="AI35" s="25">
        <f t="shared" si="11"/>
        <v>1</v>
      </c>
      <c r="AJ35" s="25" t="str">
        <f>VLOOKUP($A35,'dataset combined'!$A:$BJ,$I$2+3*AJ$2,FALSE)</f>
        <v>Cyber criminal sends crafted phishing emails to HCN users; SQL injection attack</v>
      </c>
      <c r="AK35" s="25" t="s">
        <v>733</v>
      </c>
      <c r="AL35" s="25">
        <f>IF(ISNUMBER(SEARCH(IF($G35="OB",IF($D35="Tabular",VLOOKUP($AJ$3&amp;"-"&amp;AL$2,'Compr. Q. - Online Banking'!$C:$I,7,FALSE()),VLOOKUP($AJ$3&amp;"-"&amp;AL$2,'Compr. Q. - Online Banking'!$C:$I,5,FALSE())),IF($D35="Tabular",VLOOKUP($AJ$3&amp;"-"&amp;AL$2,'Compr. Q. - HCN'!$C:$I,7,FALSE()),VLOOKUP($AJ$3&amp;"-"&amp;AL$2,'Compr. Q. - HCN'!$C:$I,5,FALSE()))),$AJ35)),1,0)</f>
        <v>1</v>
      </c>
      <c r="AM35" s="25">
        <f>IF(ISNUMBER(SEARCH(IF($G35="OB",IF($D35="Tabular",VLOOKUP($AJ$3&amp;"-"&amp;AM$2,'Compr. Q. - Online Banking'!$C:$I,7,FALSE()),VLOOKUP($AJ$3&amp;"-"&amp;AM$2,'Compr. Q. - Online Banking'!$C:$I,5,FALSE())),IF($D35="Tabular",VLOOKUP($AJ$3&amp;"-"&amp;AM$2,'Compr. Q. - HCN'!$C:$I,7,FALSE()),VLOOKUP($AJ$3&amp;"-"&amp;AM$2,'Compr. Q. - HCN'!$C:$I,5,FALSE()))),$AJ35)),1,0)</f>
        <v>0</v>
      </c>
      <c r="AN35" s="25">
        <f>IF(ISNUMBER(SEARCH(IF($G35="OB",IF($D35="Tabular",VLOOKUP($AJ$3&amp;"-"&amp;AN$2,'Compr. Q. - Online Banking'!$C:$I,7,FALSE()),VLOOKUP($AJ$3&amp;"-"&amp;AN$2,'Compr. Q. - Online Banking'!$C:$I,5,FALSE())),IF($D35="Tabular",VLOOKUP($AJ$3&amp;"-"&amp;AN$2,'Compr. Q. - HCN'!$C:$I,7,FALSE()),VLOOKUP($AJ$3&amp;"-"&amp;AN$2,'Compr. Q. - HCN'!$C:$I,5,FALSE()))),$AJ35)),1,0)</f>
        <v>1</v>
      </c>
      <c r="AO35" s="25">
        <f>IF(ISNUMBER(SEARCH(IF($G35="OB",IF($D35="Tabular",VLOOKUP($AJ$3&amp;"-"&amp;AO$2,'Compr. Q. - Online Banking'!$C:$I,7,FALSE()),VLOOKUP($AJ$3&amp;"-"&amp;AO$2,'Compr. Q. - Online Banking'!$C:$I,5,FALSE())),IF($D35="Tabular",VLOOKUP($AJ$3&amp;"-"&amp;AO$2,'Compr. Q. - HCN'!$C:$I,7,FALSE()),VLOOKUP($AJ$3&amp;"-"&amp;AO$2,'Compr. Q. - HCN'!$C:$I,5,FALSE()))),$AJ35)),1,0)</f>
        <v>0</v>
      </c>
      <c r="AP35" s="25">
        <f>IF(ISNUMBER(SEARCH(IF($G35="OB",IF($D35="Tabular",VLOOKUP($AJ$3&amp;"-"&amp;AP$2,'Compr. Q. - Online Banking'!$C:$I,7,FALSE()),VLOOKUP($AJ$3&amp;"-"&amp;AP$2,'Compr. Q. - Online Banking'!$C:$I,5,FALSE())),IF($D35="Tabular",VLOOKUP($AJ$3&amp;"-"&amp;AP$2,'Compr. Q. - HCN'!$C:$I,7,FALSE()),VLOOKUP($AJ$3&amp;"-"&amp;AP$2,'Compr. Q. - HCN'!$C:$I,5,FALSE()))),$AJ35)),1,0)</f>
        <v>0</v>
      </c>
      <c r="AQ35" s="25">
        <f t="shared" si="12"/>
        <v>2</v>
      </c>
      <c r="AR35" s="25">
        <f t="shared" si="13"/>
        <v>2</v>
      </c>
      <c r="AS35" s="25">
        <f>IF($G35="OB",IF($D35="Tabular",VLOOKUP($AJ$3&amp;"-"&amp;"1",'Compr. Q. - Online Banking'!$C:$K,9,FALSE()),VLOOKUP($AJ$3&amp;"-"&amp;"1",'Compr. Q. - Online Banking'!$C:$K,8,FALSE())),IF($D35="Tabular",VLOOKUP($AJ$3&amp;"-"&amp;"1",'Compr. Q. - HCN'!$C:$K,9,FALSE()),VLOOKUP($AJ$3&amp;"-"&amp;"1",'Compr. Q. - HCN'!$C:$K,8,FALSE())))</f>
        <v>5</v>
      </c>
      <c r="AT35" s="25">
        <f t="shared" si="14"/>
        <v>1</v>
      </c>
      <c r="AU35" s="25">
        <f t="shared" si="15"/>
        <v>0.4</v>
      </c>
      <c r="AV35" s="25">
        <f t="shared" si="16"/>
        <v>0.57142857142857151</v>
      </c>
      <c r="AW35" s="25" t="str">
        <f>VLOOKUP($A35,'dataset combined'!$A:$BJ,$I$2+3*AW$2,FALSE)</f>
        <v>Cyber criminal; Data reviewer; HCN user</v>
      </c>
      <c r="AX35" s="25"/>
      <c r="AY35" s="25">
        <f>IF(ISNUMBER(SEARCH(IF($G35="OB",IF($D35="Tabular",VLOOKUP($AW$3&amp;"-"&amp;AY$2,'Compr. Q. - Online Banking'!$C:$I,7,FALSE()),VLOOKUP($AW$3&amp;"-"&amp;AY$2,'Compr. Q. - Online Banking'!$C:$I,5,FALSE())),IF($D35="Tabular",VLOOKUP($AW$3&amp;"-"&amp;AY$2,'Compr. Q. - HCN'!$C:$I,7,FALSE()),VLOOKUP($AW$3&amp;"-"&amp;AY$2,'Compr. Q. - HCN'!$C:$I,5,FALSE()))),$AW35)),1,0)</f>
        <v>1</v>
      </c>
      <c r="AZ35" s="25">
        <f>IF(ISNUMBER(SEARCH(IF($G35="OB",IF($D35="Tabular",VLOOKUP($AW$3&amp;"-"&amp;AZ$2,'Compr. Q. - Online Banking'!$C:$I,7,FALSE()),VLOOKUP($AW$3&amp;"-"&amp;AZ$2,'Compr. Q. - Online Banking'!$C:$I,5,FALSE())),IF($D35="Tabular",VLOOKUP($AW$3&amp;"-"&amp;AZ$2,'Compr. Q. - HCN'!$C:$I,7,FALSE()),VLOOKUP($AW$3&amp;"-"&amp;AZ$2,'Compr. Q. - HCN'!$C:$I,5,FALSE()))),$AW35)),1,0)</f>
        <v>1</v>
      </c>
      <c r="BA35" s="25">
        <f>IF(ISNUMBER(SEARCH(IF($G35="OB",IF($D35="Tabular",VLOOKUP($AW$3&amp;"-"&amp;BA$2,'Compr. Q. - Online Banking'!$C:$I,7,FALSE()),VLOOKUP($AW$3&amp;"-"&amp;BA$2,'Compr. Q. - Online Banking'!$C:$I,5,FALSE())),IF($D35="Tabular",VLOOKUP($AW$3&amp;"-"&amp;BA$2,'Compr. Q. - HCN'!$C:$I,7,FALSE()),VLOOKUP($AW$3&amp;"-"&amp;BA$2,'Compr. Q. - HCN'!$C:$I,5,FALSE()))),$AW35)),1,0)</f>
        <v>1</v>
      </c>
      <c r="BB35" s="25">
        <f>IF(ISNUMBER(SEARCH(IF($G35="OB",IF($D35="Tabular",VLOOKUP($AW$3&amp;"-"&amp;BB$2,'Compr. Q. - Online Banking'!$C:$I,7,FALSE()),VLOOKUP($AW$3&amp;"-"&amp;BB$2,'Compr. Q. - Online Banking'!$C:$I,5,FALSE())),IF($D35="Tabular",VLOOKUP($AW$3&amp;"-"&amp;BB$2,'Compr. Q. - HCN'!$C:$I,7,FALSE()),VLOOKUP($AW$3&amp;"-"&amp;BB$2,'Compr. Q. - HCN'!$C:$I,5,FALSE()))),$AW35)),1,0)</f>
        <v>0</v>
      </c>
      <c r="BC35" s="25">
        <f>IF(ISNUMBER(SEARCH(IF($G35="OB",IF($D35="Tabular",VLOOKUP($AW$3&amp;"-"&amp;BC$2,'Compr. Q. - Online Banking'!$C:$I,7,FALSE()),VLOOKUP($AW$3&amp;"-"&amp;BC$2,'Compr. Q. - Online Banking'!$C:$I,5,FALSE())),IF($D35="Tabular",VLOOKUP($AW$3&amp;"-"&amp;BC$2,'Compr. Q. - HCN'!$C:$I,7,FALSE()),VLOOKUP($AW$3&amp;"-"&amp;BC$2,'Compr. Q. - HCN'!$C:$I,5,FALSE()))),$AW35)),1,0)</f>
        <v>0</v>
      </c>
      <c r="BD35" s="25">
        <f t="shared" si="17"/>
        <v>3</v>
      </c>
      <c r="BE35" s="25">
        <f t="shared" si="18"/>
        <v>3</v>
      </c>
      <c r="BF35" s="25">
        <f>IF($G35="OB",IF($D35="Tabular",VLOOKUP($AW$3&amp;"-"&amp;"1",'Compr. Q. - Online Banking'!$C:$K,9,FALSE()),VLOOKUP($AW$3&amp;"-"&amp;"1",'Compr. Q. - Online Banking'!$C:$K,8,FALSE())),IF($D35="Tabular",VLOOKUP($AW$3&amp;"-"&amp;"1",'Compr. Q. - HCN'!$C:$K,9,FALSE()),VLOOKUP($AW$3&amp;"-"&amp;"1",'Compr. Q. - HCN'!$C:$K,8,FALSE())))</f>
        <v>3</v>
      </c>
      <c r="BG35" s="25">
        <f t="shared" si="19"/>
        <v>1</v>
      </c>
      <c r="BH35" s="25">
        <f t="shared" si="20"/>
        <v>1</v>
      </c>
      <c r="BI35" s="25">
        <f t="shared" si="21"/>
        <v>1</v>
      </c>
      <c r="BJ35" s="25" t="str">
        <f>VLOOKUP($A35,'dataset combined'!$A:$BJ,$I$2+3*BJ$2,FALSE)</f>
        <v>Unlikely</v>
      </c>
      <c r="BK35" s="25" t="s">
        <v>749</v>
      </c>
      <c r="BL35" s="25">
        <f>IF(ISNUMBER(SEARCH(IF($G35="OB",IF($D35="Tabular",VLOOKUP($BJ$3&amp;"-"&amp;BL$2,'Compr. Q. - Online Banking'!$C:$I,7,FALSE()),VLOOKUP($BJ$3&amp;"-"&amp;BL$2,'Compr. Q. - Online Banking'!$C:$I,5,FALSE())),IF($D35="Tabular",VLOOKUP($BJ$3&amp;"-"&amp;BL$2,'Compr. Q. - HCN'!$C:$I,7,FALSE()),VLOOKUP($BJ$3&amp;"-"&amp;BL$2,'Compr. Q. - HCN'!$C:$I,5,FALSE()))),$BJ35)),1,0)</f>
        <v>0</v>
      </c>
      <c r="BM35" s="25">
        <f>IF(ISNUMBER(SEARCH(IF($G35="OB",IF($D35="Tabular",VLOOKUP($BJ$3&amp;"-"&amp;BM$2,'Compr. Q. - Online Banking'!$C:$I,7,FALSE()),VLOOKUP($BJ$3&amp;"-"&amp;BM$2,'Compr. Q. - Online Banking'!$C:$I,5,FALSE())),IF($D35="Tabular",VLOOKUP($BJ$3&amp;"-"&amp;BM$2,'Compr. Q. - HCN'!$C:$I,7,FALSE()),VLOOKUP($BJ$3&amp;"-"&amp;BM$2,'Compr. Q. - HCN'!$C:$I,5,FALSE()))),$BJ35)),1,0)</f>
        <v>0</v>
      </c>
      <c r="BN35" s="25">
        <f>IF(ISNUMBER(SEARCH(IF($G35="OB",IF($D35="Tabular",VLOOKUP($BJ$3&amp;"-"&amp;BN$2,'Compr. Q. - Online Banking'!$C:$I,7,FALSE()),VLOOKUP($BJ$3&amp;"-"&amp;BN$2,'Compr. Q. - Online Banking'!$C:$I,5,FALSE())),IF($D35="Tabular",VLOOKUP($BJ$3&amp;"-"&amp;BN$2,'Compr. Q. - HCN'!$C:$I,7,FALSE()),VLOOKUP($BJ$3&amp;"-"&amp;BN$2,'Compr. Q. - HCN'!$C:$I,5,FALSE()))),$BJ35)),1,0)</f>
        <v>0</v>
      </c>
      <c r="BO35" s="25">
        <f>IF(ISNUMBER(SEARCH(IF($G35="OB",IF($D35="Tabular",VLOOKUP($BJ$3&amp;"-"&amp;BO$2,'Compr. Q. - Online Banking'!$C:$I,7,FALSE()),VLOOKUP($BJ$3&amp;"-"&amp;BO$2,'Compr. Q. - Online Banking'!$C:$I,5,FALSE())),IF($D35="Tabular",VLOOKUP($BJ$3&amp;"-"&amp;BO$2,'Compr. Q. - HCN'!$C:$I,7,FALSE()),VLOOKUP($BJ$3&amp;"-"&amp;BO$2,'Compr. Q. - HCN'!$C:$I,5,FALSE()))),$BJ35)),1,0)</f>
        <v>0</v>
      </c>
      <c r="BP35" s="25">
        <f>IF(ISNUMBER(SEARCH(IF($G35="OB",IF($D35="Tabular",VLOOKUP($BJ$3&amp;"-"&amp;BP$2,'Compr. Q. - Online Banking'!$C:$I,7,FALSE()),VLOOKUP($BJ$3&amp;"-"&amp;BP$2,'Compr. Q. - Online Banking'!$C:$I,5,FALSE())),IF($D35="Tabular",VLOOKUP($BJ$3&amp;"-"&amp;BP$2,'Compr. Q. - HCN'!$C:$I,7,FALSE()),VLOOKUP($BJ$3&amp;"-"&amp;BP$2,'Compr. Q. - HCN'!$C:$I,5,FALSE()))),$BJ35)),1,0)</f>
        <v>0</v>
      </c>
      <c r="BQ35" s="25">
        <f t="shared" si="22"/>
        <v>0</v>
      </c>
      <c r="BR35" s="25">
        <f t="shared" si="23"/>
        <v>1</v>
      </c>
      <c r="BS35" s="25">
        <f>IF($G35="OB",IF($D35="Tabular",VLOOKUP($BJ$3&amp;"-"&amp;"1",'Compr. Q. - Online Banking'!$C:$K,9,FALSE()),VLOOKUP($BJ$3&amp;"-"&amp;"1",'Compr. Q. - Online Banking'!$C:$K,8,FALSE())),IF($D35="Tabular",VLOOKUP($BJ$3&amp;"-"&amp;"1",'Compr. Q. - HCN'!$C:$K,9,FALSE()),VLOOKUP($BJ$3&amp;"-"&amp;"1",'Compr. Q. - HCN'!$C:$K,8,FALSE())))</f>
        <v>1</v>
      </c>
      <c r="BT35" s="25">
        <f t="shared" si="24"/>
        <v>0</v>
      </c>
      <c r="BU35" s="25">
        <f t="shared" si="25"/>
        <v>0</v>
      </c>
      <c r="BV35" s="25">
        <f t="shared" si="26"/>
        <v>0</v>
      </c>
      <c r="BW35" s="25" t="str">
        <f>VLOOKUP($A35,'dataset combined'!$A:$BJ,$I$2+3*BW$2,FALSE)</f>
        <v>Severe</v>
      </c>
      <c r="BX35" s="25"/>
      <c r="BY35" s="25">
        <f>IF(ISNUMBER(SEARCH(IF($G35="OB",IF($D35="Tabular",VLOOKUP($BW$3&amp;"-"&amp;BY$2,'Compr. Q. - Online Banking'!$C:$I,7,FALSE()),VLOOKUP($BW$3&amp;"-"&amp;BY$2,'Compr. Q. - Online Banking'!$C:$I,5,FALSE())),IF($D35="Tabular",VLOOKUP($BW$3&amp;"-"&amp;BY$2,'Compr. Q. - HCN'!$C:$I,7,FALSE()),VLOOKUP($BW$3&amp;"-"&amp;BY$2,'Compr. Q. - HCN'!$C:$I,5,FALSE()))),$BW35)),1,0)</f>
        <v>1</v>
      </c>
      <c r="BZ35" s="25">
        <f>IF(ISNUMBER(SEARCH(IF($G35="OB",IF($D35="Tabular",VLOOKUP($BW$3&amp;"-"&amp;BZ$2,'Compr. Q. - Online Banking'!$C:$I,7,FALSE()),VLOOKUP($BW$3&amp;"-"&amp;BZ$2,'Compr. Q. - Online Banking'!$C:$I,5,FALSE())),IF($D35="Tabular",VLOOKUP($BW$3&amp;"-"&amp;BZ$2,'Compr. Q. - HCN'!$C:$I,7,FALSE()),VLOOKUP($BW$3&amp;"-"&amp;BZ$2,'Compr. Q. - HCN'!$C:$I,5,FALSE()))),$BW35)),1,0)</f>
        <v>0</v>
      </c>
      <c r="CA35" s="25">
        <f>IF(ISNUMBER(SEARCH(IF($G35="OB",IF($D35="Tabular",VLOOKUP($BW$3&amp;"-"&amp;CA$2,'Compr. Q. - Online Banking'!$C:$I,7,FALSE()),VLOOKUP($BW$3&amp;"-"&amp;CA$2,'Compr. Q. - Online Banking'!$C:$I,5,FALSE())),IF($D35="Tabular",VLOOKUP($BW$3&amp;"-"&amp;CA$2,'Compr. Q. - HCN'!$C:$I,7,FALSE()),VLOOKUP($BW$3&amp;"-"&amp;CA$2,'Compr. Q. - HCN'!$C:$I,5,FALSE()))),$BW35)),1,0)</f>
        <v>0</v>
      </c>
      <c r="CB35" s="25">
        <f>IF(ISNUMBER(SEARCH(IF($G35="OB",IF($D35="Tabular",VLOOKUP($BW$3&amp;"-"&amp;CB$2,'Compr. Q. - Online Banking'!$C:$I,7,FALSE()),VLOOKUP($BW$3&amp;"-"&amp;CB$2,'Compr. Q. - Online Banking'!$C:$I,5,FALSE())),IF($D35="Tabular",VLOOKUP($BW$3&amp;"-"&amp;CB$2,'Compr. Q. - HCN'!$C:$I,7,FALSE()),VLOOKUP($BW$3&amp;"-"&amp;CB$2,'Compr. Q. - HCN'!$C:$I,5,FALSE()))),$BW35)),1,0)</f>
        <v>0</v>
      </c>
      <c r="CC35" s="25">
        <f>IF(ISNUMBER(SEARCH(IF($G35="OB",IF($D35="Tabular",VLOOKUP($BW$3&amp;"-"&amp;CC$2,'Compr. Q. - Online Banking'!$C:$I,7,FALSE()),VLOOKUP($BW$3&amp;"-"&amp;CC$2,'Compr. Q. - Online Banking'!$C:$I,5,FALSE())),IF($D35="Tabular",VLOOKUP($BW$3&amp;"-"&amp;CC$2,'Compr. Q. - HCN'!$C:$I,7,FALSE()),VLOOKUP($BW$3&amp;"-"&amp;CC$2,'Compr. Q. - HCN'!$C:$I,5,FALSE()))),$BW35)),1,0)</f>
        <v>0</v>
      </c>
      <c r="CD35" s="25">
        <f t="shared" si="27"/>
        <v>1</v>
      </c>
      <c r="CE35" s="25">
        <f t="shared" si="28"/>
        <v>1</v>
      </c>
      <c r="CF35" s="25">
        <f>IF($G35="OB",IF($D35="Tabular",VLOOKUP($BW$3&amp;"-"&amp;"1",'Compr. Q. - Online Banking'!$C:$K,9,FALSE()),VLOOKUP($BW$3&amp;"-"&amp;"1",'Compr. Q. - Online Banking'!$C:$K,8,FALSE())),IF($D35="Tabular",VLOOKUP($BW$3&amp;"-"&amp;"1",'Compr. Q. - HCN'!$C:$K,9,FALSE()),VLOOKUP($BW$3&amp;"-"&amp;"1",'Compr. Q. - HCN'!$C:$K,8,FALSE())))</f>
        <v>1</v>
      </c>
      <c r="CG35" s="25">
        <f t="shared" si="29"/>
        <v>1</v>
      </c>
      <c r="CH35" s="25">
        <f t="shared" si="30"/>
        <v>1</v>
      </c>
      <c r="CI35" s="25">
        <f t="shared" si="31"/>
        <v>1</v>
      </c>
      <c r="CK35"/>
      <c r="CL35"/>
      <c r="CM35"/>
      <c r="CN35"/>
      <c r="CO35"/>
      <c r="CP35"/>
      <c r="CQ35"/>
      <c r="CR35"/>
    </row>
    <row r="36" spans="1:96" s="10" customFormat="1" ht="204" x14ac:dyDescent="0.2">
      <c r="A36" s="25" t="str">
        <f t="shared" ref="A36:A67" si="32">B36&amp;"-"&amp;F36</f>
        <v>3117368-P1</v>
      </c>
      <c r="B36" s="25">
        <v>3117368</v>
      </c>
      <c r="C36" s="25" t="s">
        <v>688</v>
      </c>
      <c r="D36" s="25" t="s">
        <v>154</v>
      </c>
      <c r="E36" s="25" t="s">
        <v>440</v>
      </c>
      <c r="F36" s="25" t="s">
        <v>402</v>
      </c>
      <c r="G36" s="25" t="str">
        <f t="shared" ref="G36:G67" si="33">IF(E36="HCN-OB",IF(F36="P1",LEFT(E36,SEARCH("-",E36,1)-1),RIGHT(E36,SEARCH("-",E36,1)-2)),IF(F36="P1",LEFT(E36,SEARCH("-",E36,1)-1),RIGHT(E36,SEARCH("-",E36,1))))</f>
        <v>HCN</v>
      </c>
      <c r="H36" s="25"/>
      <c r="I36" s="25"/>
      <c r="J36" s="25" t="str">
        <f>VLOOKUP($A36,'dataset combined'!$A:$BJ,$I$2+3*J$2,FALSE)</f>
        <v>Cyber criminal sends crafted phishing emails to HCN users; Error in assignment of privacy level; Error in role assignment; HCN network infected by malware; HCN user connects private mobile device to the network; Insufficient data anonymization; Insufficient input validation; Insufficient malware detection; Sniffing of user credentials; SQL injection attack; Successful SQL injection; Unauthorized access to personal identifiable information</v>
      </c>
      <c r="K36" s="25" t="s">
        <v>723</v>
      </c>
      <c r="L36" s="25">
        <f>IF(ISNUMBER(SEARCH(IF($G36="OB",IF($D36="Tabular",VLOOKUP($J$3&amp;"-"&amp;L$2,'Compr. Q. - Online Banking'!$C:$I,7,FALSE()),VLOOKUP($J$3&amp;"-"&amp;L$2,'Compr. Q. - Online Banking'!$C:$I,5,FALSE())),IF($D36="Tabular",VLOOKUP($J$3&amp;"-"&amp;L$2,'Compr. Q. - HCN'!$C:$I,7,FALSE()),VLOOKUP($J$3&amp;"-"&amp;L$2,'Compr. Q. - HCN'!$C:$I,5,FALSE()))),$J36)),1,0)</f>
        <v>0</v>
      </c>
      <c r="M36" s="25">
        <f>IF(ISNUMBER(SEARCH(IF($G36="OB",IF($D36="Tabular",VLOOKUP($J$3&amp;"-"&amp;M$2,'Compr. Q. - Online Banking'!$C:$I,7,FALSE()),VLOOKUP($J$3&amp;"-"&amp;M$2,'Compr. Q. - Online Banking'!$C:$I,5,FALSE())),IF($D36="Tabular",VLOOKUP($J$3&amp;"-"&amp;M$2,'Compr. Q. - HCN'!$C:$I,7,FALSE()),VLOOKUP($J$3&amp;"-"&amp;M$2,'Compr. Q. - HCN'!$C:$I,5,FALSE()))),$J36)),1,0)</f>
        <v>0</v>
      </c>
      <c r="N36" s="25">
        <f>IF(ISNUMBER(SEARCH(IF($G36="OB",IF($D36="Tabular",VLOOKUP($J$3&amp;"-"&amp;N$2,'Compr. Q. - Online Banking'!$C:$I,7,FALSE()),VLOOKUP($J$3&amp;"-"&amp;N$2,'Compr. Q. - Online Banking'!$C:$I,5,FALSE())),IF($D36="Tabular",VLOOKUP($J$3&amp;"-"&amp;N$2,'Compr. Q. - HCN'!$C:$I,7,FALSE()),VLOOKUP($J$3&amp;"-"&amp;N$2,'Compr. Q. - HCN'!$C:$I,5,FALSE()))),$J36)),1,0)</f>
        <v>1</v>
      </c>
      <c r="O36" s="25">
        <f>IF(ISNUMBER(SEARCH(IF($G36="OB",IF($D36="Tabular",VLOOKUP($J$3&amp;"-"&amp;O$2,'Compr. Q. - Online Banking'!$C:$I,7,FALSE()),VLOOKUP($J$3&amp;"-"&amp;O$2,'Compr. Q. - Online Banking'!$C:$I,5,FALSE())),IF($D36="Tabular",VLOOKUP($J$3&amp;"-"&amp;O$2,'Compr. Q. - HCN'!$C:$I,7,FALSE()),VLOOKUP($J$3&amp;"-"&amp;O$2,'Compr. Q. - HCN'!$C:$I,5,FALSE()))),$J36)),1,0)</f>
        <v>0</v>
      </c>
      <c r="P36" s="25">
        <f>IF(ISNUMBER(SEARCH(IF($G36="OB",IF($D36="Tabular",VLOOKUP($J$3&amp;"-"&amp;P$2,'Compr. Q. - Online Banking'!$C:$I,7,FALSE()),VLOOKUP($J$3&amp;"-"&amp;P$2,'Compr. Q. - Online Banking'!$C:$I,5,FALSE())),IF($D36="Tabular",VLOOKUP($J$3&amp;"-"&amp;P$2,'Compr. Q. - HCN'!$C:$I,7,FALSE()),VLOOKUP($J$3&amp;"-"&amp;P$2,'Compr. Q. - HCN'!$C:$I,5,FALSE()))),$J36)),1,0)</f>
        <v>0</v>
      </c>
      <c r="Q36" s="25">
        <f t="shared" ref="Q36:Q67" si="34">SUM(L36:P36)</f>
        <v>1</v>
      </c>
      <c r="R36" s="25">
        <f t="shared" ref="R36:R67" si="35">IF(J36="",0,IF(J36=-99,0,(LEN(TRIM(J36))-LEN(SUBSTITUTE(TRIM(J36),";",""))+1)))</f>
        <v>12</v>
      </c>
      <c r="S36" s="25">
        <f>IF($G36="OB",IF($D36="Tabular",VLOOKUP($J$3&amp;"-"&amp;"1",'Compr. Q. - Online Banking'!$C:$K,9,FALSE()),VLOOKUP($J$3&amp;"-"&amp;"1",'Compr. Q. - Online Banking'!$C:$K,8,FALSE())),IF($D36="Tabular",VLOOKUP($J$3&amp;"-"&amp;"1",'Compr. Q. - HCN'!$C:$K,9,FALSE()),VLOOKUP($J$3&amp;"-"&amp;"1",'Compr. Q. - HCN'!$C:$K,8,FALSE())))</f>
        <v>3</v>
      </c>
      <c r="T36" s="25">
        <f t="shared" ref="T36:T67" si="36">IF(R36&gt;0,Q36/R36,0)</f>
        <v>8.3333333333333329E-2</v>
      </c>
      <c r="U36" s="25">
        <f t="shared" ref="U36:U67" si="37">Q36/S36</f>
        <v>0.33333333333333331</v>
      </c>
      <c r="V36" s="25">
        <f t="shared" ref="V36:V67" si="38">IF(SUM(T36,U36)&gt;0,2*T36*U36/SUM(T36:U36),0)</f>
        <v>0.13333333333333333</v>
      </c>
      <c r="W36" s="25" t="str">
        <f>VLOOKUP($A36,'dataset combined'!$A:$BJ,$I$2+3*W$2,FALSE)</f>
        <v>Data confidentiality; Data integrity; Insufficient data anonymization; Insufficient input validation; Insufficient routines; Insufficient routines; Leakage of patient data; Privacy</v>
      </c>
      <c r="X36" s="25" t="s">
        <v>723</v>
      </c>
      <c r="Y36" s="25">
        <f>IF(ISNUMBER(SEARCH(IF($G36="OB",IF($D36="Tabular",VLOOKUP($W$3&amp;"-"&amp;Y$2,'Compr. Q. - Online Banking'!$C:$I,7,FALSE()),VLOOKUP($W$3&amp;"-"&amp;Y$2,'Compr. Q. - Online Banking'!$C:$I,5,FALSE())),IF($D36="Tabular",VLOOKUP($W$3&amp;"-"&amp;Y$2,'Compr. Q. - HCN'!$C:$I,7,FALSE()),VLOOKUP($W$3&amp;"-"&amp;Y$2,'Compr. Q. - HCN'!$C:$I,5,FALSE()))),$W36)),1,0)</f>
        <v>1</v>
      </c>
      <c r="Z36" s="25">
        <f>IF(ISNUMBER(SEARCH(IF($G36="OB",IF($D36="Tabular",VLOOKUP($W$3&amp;"-"&amp;Z$2,'Compr. Q. - Online Banking'!$C:$I,7,FALSE()),VLOOKUP($W$3&amp;"-"&amp;Z$2,'Compr. Q. - Online Banking'!$C:$I,5,FALSE())),IF($D36="Tabular",VLOOKUP($W$3&amp;"-"&amp;Z$2,'Compr. Q. - HCN'!$C:$I,7,FALSE()),VLOOKUP($W$3&amp;"-"&amp;Z$2,'Compr. Q. - HCN'!$C:$I,5,FALSE()))),$W36)),1,0)</f>
        <v>1</v>
      </c>
      <c r="AA36" s="25">
        <f>IF(ISNUMBER(SEARCH(IF($G36="OB",IF($D36="Tabular",VLOOKUP($W$3&amp;"-"&amp;AA$2,'Compr. Q. - Online Banking'!$C:$I,7,FALSE()),VLOOKUP($W$3&amp;"-"&amp;AA$2,'Compr. Q. - Online Banking'!$C:$I,5,FALSE())),IF($D36="Tabular",VLOOKUP($W$3&amp;"-"&amp;AA$2,'Compr. Q. - HCN'!$C:$I,7,FALSE()),VLOOKUP($W$3&amp;"-"&amp;AA$2,'Compr. Q. - HCN'!$C:$I,5,FALSE()))),$W36)),1,0)</f>
        <v>0</v>
      </c>
      <c r="AB36" s="25">
        <f>IF(ISNUMBER(SEARCH(IF($G36="OB",IF($D36="Tabular",VLOOKUP($W$3&amp;"-"&amp;AB$2,'Compr. Q. - Online Banking'!$C:$I,7,FALSE()),VLOOKUP($W$3&amp;"-"&amp;AB$2,'Compr. Q. - Online Banking'!$C:$I,5,FALSE())),IF($D36="Tabular",VLOOKUP($W$3&amp;"-"&amp;AB$2,'Compr. Q. - HCN'!$C:$I,7,FALSE()),VLOOKUP($W$3&amp;"-"&amp;AB$2,'Compr. Q. - HCN'!$C:$I,5,FALSE()))),$W36)),1,0)</f>
        <v>0</v>
      </c>
      <c r="AC36" s="25">
        <f>IF(ISNUMBER(SEARCH(IF($G36="OB",IF($D36="Tabular",VLOOKUP($W$3&amp;"-"&amp;AC$2,'Compr. Q. - Online Banking'!$C:$I,7,FALSE()),VLOOKUP($W$3&amp;"-"&amp;AC$2,'Compr. Q. - Online Banking'!$C:$I,5,FALSE())),IF($D36="Tabular",VLOOKUP($W$3&amp;"-"&amp;AC$2,'Compr. Q. - HCN'!$C:$I,7,FALSE()),VLOOKUP($W$3&amp;"-"&amp;AC$2,'Compr. Q. - HCN'!$C:$I,5,FALSE()))),$W36)),1,0)</f>
        <v>0</v>
      </c>
      <c r="AD36" s="25">
        <f t="shared" ref="AD36:AD67" si="39">SUM(Y36:AC36)</f>
        <v>2</v>
      </c>
      <c r="AE36" s="25">
        <f t="shared" ref="AE36:AE67" si="40">IF(W36="",0,IF(W36=-99,0,(LEN(TRIM(W36))-LEN(SUBSTITUTE(TRIM(W36),";",""))+1)))</f>
        <v>8</v>
      </c>
      <c r="AF36" s="25">
        <f>IF($G36="OB",IF($D36="Tabular",VLOOKUP($W$3&amp;"-"&amp;"1",'Compr. Q. - Online Banking'!$C:$K,9,FALSE()),VLOOKUP($W$3&amp;"-"&amp;"1",'Compr. Q. - Online Banking'!$C:$K,8,FALSE())),IF($D36="Tabular",VLOOKUP($W$3&amp;"-"&amp;"1",'Compr. Q. - HCN'!$C:$K,9,FALSE()),VLOOKUP($W$3&amp;"-"&amp;"1",'Compr. Q. - HCN'!$C:$K,8,FALSE())))</f>
        <v>2</v>
      </c>
      <c r="AG36" s="25">
        <f t="shared" ref="AG36:AG67" si="41">IF(AE36&gt;0,AD36/AE36,0)</f>
        <v>0.25</v>
      </c>
      <c r="AH36" s="25">
        <f t="shared" ref="AH36:AH67" si="42">AD36/AF36</f>
        <v>1</v>
      </c>
      <c r="AI36" s="25">
        <f t="shared" ref="AI36:AI67" si="43">IF(SUM(AG36,AH36)&gt;0,2*AG36*AH36/SUM(AG36:AH36),0)</f>
        <v>0.4</v>
      </c>
      <c r="AJ36" s="25" t="str">
        <f>VLOOKUP($A36,'dataset combined'!$A:$BJ,$I$2+3*AJ$2,FALSE)</f>
        <v>Cyber criminal sends crafted phishing emails to HCN users; HCN network infected by malware; HCN user connects private mobile device to the network; Insufficient input validation; Insufficient malware detection; Insufficient routines; Insufficient routines; Insufficient security policy; Lack of security awareness; SQL injection attack; Successful SQL injection; Unauthorized access to HCN; Unauthorized access to personal identifiable information; Unauthorized data access; Unauthorized data modification</v>
      </c>
      <c r="AK36" s="25" t="s">
        <v>743</v>
      </c>
      <c r="AL36" s="25">
        <f>IF(ISNUMBER(SEARCH(IF($G36="OB",IF($D36="Tabular",VLOOKUP($AJ$3&amp;"-"&amp;AL$2,'Compr. Q. - Online Banking'!$C:$I,7,FALSE()),VLOOKUP($AJ$3&amp;"-"&amp;AL$2,'Compr. Q. - Online Banking'!$C:$I,5,FALSE())),IF($D36="Tabular",VLOOKUP($AJ$3&amp;"-"&amp;AL$2,'Compr. Q. - HCN'!$C:$I,7,FALSE()),VLOOKUP($AJ$3&amp;"-"&amp;AL$2,'Compr. Q. - HCN'!$C:$I,5,FALSE()))),$AJ36)),1,0)</f>
        <v>1</v>
      </c>
      <c r="AM36" s="25">
        <f>IF(ISNUMBER(SEARCH(IF($G36="OB",IF($D36="Tabular",VLOOKUP($AJ$3&amp;"-"&amp;AM$2,'Compr. Q. - Online Banking'!$C:$I,7,FALSE()),VLOOKUP($AJ$3&amp;"-"&amp;AM$2,'Compr. Q. - Online Banking'!$C:$I,5,FALSE())),IF($D36="Tabular",VLOOKUP($AJ$3&amp;"-"&amp;AM$2,'Compr. Q. - HCN'!$C:$I,7,FALSE()),VLOOKUP($AJ$3&amp;"-"&amp;AM$2,'Compr. Q. - HCN'!$C:$I,5,FALSE()))),$AJ36)),1,0)</f>
        <v>1</v>
      </c>
      <c r="AN36" s="25">
        <f>IF(ISNUMBER(SEARCH(IF($G36="OB",IF($D36="Tabular",VLOOKUP($AJ$3&amp;"-"&amp;AN$2,'Compr. Q. - Online Banking'!$C:$I,7,FALSE()),VLOOKUP($AJ$3&amp;"-"&amp;AN$2,'Compr. Q. - Online Banking'!$C:$I,5,FALSE())),IF($D36="Tabular",VLOOKUP($AJ$3&amp;"-"&amp;AN$2,'Compr. Q. - HCN'!$C:$I,7,FALSE()),VLOOKUP($AJ$3&amp;"-"&amp;AN$2,'Compr. Q. - HCN'!$C:$I,5,FALSE()))),$AJ36)),1,0)</f>
        <v>1</v>
      </c>
      <c r="AO36" s="25">
        <f>IF(ISNUMBER(SEARCH(IF($G36="OB",IF($D36="Tabular",VLOOKUP($AJ$3&amp;"-"&amp;AO$2,'Compr. Q. - Online Banking'!$C:$I,7,FALSE()),VLOOKUP($AJ$3&amp;"-"&amp;AO$2,'Compr. Q. - Online Banking'!$C:$I,5,FALSE())),IF($D36="Tabular",VLOOKUP($AJ$3&amp;"-"&amp;AO$2,'Compr. Q. - HCN'!$C:$I,7,FALSE()),VLOOKUP($AJ$3&amp;"-"&amp;AO$2,'Compr. Q. - HCN'!$C:$I,5,FALSE()))),$AJ36)),1,0)</f>
        <v>0</v>
      </c>
      <c r="AP36" s="25">
        <f>IF(ISNUMBER(SEARCH(IF($G36="OB",IF($D36="Tabular",VLOOKUP($AJ$3&amp;"-"&amp;AP$2,'Compr. Q. - Online Banking'!$C:$I,7,FALSE()),VLOOKUP($AJ$3&amp;"-"&amp;AP$2,'Compr. Q. - Online Banking'!$C:$I,5,FALSE())),IF($D36="Tabular",VLOOKUP($AJ$3&amp;"-"&amp;AP$2,'Compr. Q. - HCN'!$C:$I,7,FALSE()),VLOOKUP($AJ$3&amp;"-"&amp;AP$2,'Compr. Q. - HCN'!$C:$I,5,FALSE()))),$AJ36)),1,0)</f>
        <v>1</v>
      </c>
      <c r="AQ36" s="25">
        <f t="shared" ref="AQ36:AQ67" si="44">SUM(AL36:AP36)</f>
        <v>4</v>
      </c>
      <c r="AR36" s="25">
        <f t="shared" ref="AR36:AR67" si="45">IF(AJ36="",0,IF(AJ36=-99,0,(LEN(TRIM(AJ36))-LEN(SUBSTITUTE(TRIM(AJ36),";",""))+1)))</f>
        <v>15</v>
      </c>
      <c r="AS36" s="25">
        <f>IF($G36="OB",IF($D36="Tabular",VLOOKUP($AJ$3&amp;"-"&amp;"1",'Compr. Q. - Online Banking'!$C:$K,9,FALSE()),VLOOKUP($AJ$3&amp;"-"&amp;"1",'Compr. Q. - Online Banking'!$C:$K,8,FALSE())),IF($D36="Tabular",VLOOKUP($AJ$3&amp;"-"&amp;"1",'Compr. Q. - HCN'!$C:$K,9,FALSE()),VLOOKUP($AJ$3&amp;"-"&amp;"1",'Compr. Q. - HCN'!$C:$K,8,FALSE())))</f>
        <v>5</v>
      </c>
      <c r="AT36" s="25">
        <f t="shared" ref="AT36:AT67" si="46">IF(AR36&gt;0,AQ36/AR36,0)</f>
        <v>0.26666666666666666</v>
      </c>
      <c r="AU36" s="25">
        <f t="shared" ref="AU36:AU67" si="47">AQ36/AS36</f>
        <v>0.8</v>
      </c>
      <c r="AV36" s="25">
        <f t="shared" ref="AV36:AV67" si="48">IF(SUM(AT36,AU36)&gt;0,2*AT36*AU36/SUM(AT36:AU36),0)</f>
        <v>0.4</v>
      </c>
      <c r="AW36" s="25" t="str">
        <f>VLOOKUP($A36,'dataset combined'!$A:$BJ,$I$2+3*AW$2,FALSE)</f>
        <v>Cyber criminal sends crafted phishing emails to HCN users; Elevation of privilege; Error in assignment of privacy level; Error in role assignment; HCN network infected by malware; HCN user connects private mobile device to the network; Insufficient data anonymization; Insufficient input validation; Insufficient malware detection; Insufficient routines; Insufficient routines; Insufficient security policy; Lack of security awareness; Sniffing of user credentials; SQL injection attack; Successful SQL injection; Unauthorized access to HCN; Unauthorized access to personal identifiable information; Unauthorized data access; Unauthorized data modification</v>
      </c>
      <c r="AX36" s="25" t="s">
        <v>723</v>
      </c>
      <c r="AY36" s="25">
        <f>IF(ISNUMBER(SEARCH(IF($G36="OB",IF($D36="Tabular",VLOOKUP($AW$3&amp;"-"&amp;AY$2,'Compr. Q. - Online Banking'!$C:$I,7,FALSE()),VLOOKUP($AW$3&amp;"-"&amp;AY$2,'Compr. Q. - Online Banking'!$C:$I,5,FALSE())),IF($D36="Tabular",VLOOKUP($AW$3&amp;"-"&amp;AY$2,'Compr. Q. - HCN'!$C:$I,7,FALSE()),VLOOKUP($AW$3&amp;"-"&amp;AY$2,'Compr. Q. - HCN'!$C:$I,5,FALSE()))),$AW36)),1,0)</f>
        <v>0</v>
      </c>
      <c r="AZ36" s="25">
        <f>IF(ISNUMBER(SEARCH(IF($G36="OB",IF($D36="Tabular",VLOOKUP($AW$3&amp;"-"&amp;AZ$2,'Compr. Q. - Online Banking'!$C:$I,7,FALSE()),VLOOKUP($AW$3&amp;"-"&amp;AZ$2,'Compr. Q. - Online Banking'!$C:$I,5,FALSE())),IF($D36="Tabular",VLOOKUP($AW$3&amp;"-"&amp;AZ$2,'Compr. Q. - HCN'!$C:$I,7,FALSE()),VLOOKUP($AW$3&amp;"-"&amp;AZ$2,'Compr. Q. - HCN'!$C:$I,5,FALSE()))),$AW36)),1,0)</f>
        <v>1</v>
      </c>
      <c r="BA36" s="25">
        <f>IF(ISNUMBER(SEARCH(IF($G36="OB",IF($D36="Tabular",VLOOKUP($AW$3&amp;"-"&amp;BA$2,'Compr. Q. - Online Banking'!$C:$I,7,FALSE()),VLOOKUP($AW$3&amp;"-"&amp;BA$2,'Compr. Q. - Online Banking'!$C:$I,5,FALSE())),IF($D36="Tabular",VLOOKUP($AW$3&amp;"-"&amp;BA$2,'Compr. Q. - HCN'!$C:$I,7,FALSE()),VLOOKUP($AW$3&amp;"-"&amp;BA$2,'Compr. Q. - HCN'!$C:$I,5,FALSE()))),$AW36)),1,0)</f>
        <v>1</v>
      </c>
      <c r="BB36" s="25">
        <f>IF(ISNUMBER(SEARCH(IF($G36="OB",IF($D36="Tabular",VLOOKUP($AW$3&amp;"-"&amp;BB$2,'Compr. Q. - Online Banking'!$C:$I,7,FALSE()),VLOOKUP($AW$3&amp;"-"&amp;BB$2,'Compr. Q. - Online Banking'!$C:$I,5,FALSE())),IF($D36="Tabular",VLOOKUP($AW$3&amp;"-"&amp;BB$2,'Compr. Q. - HCN'!$C:$I,7,FALSE()),VLOOKUP($AW$3&amp;"-"&amp;BB$2,'Compr. Q. - HCN'!$C:$I,5,FALSE()))),$AW36)),1,0)</f>
        <v>0</v>
      </c>
      <c r="BC36" s="25">
        <f>IF(ISNUMBER(SEARCH(IF($G36="OB",IF($D36="Tabular",VLOOKUP($AW$3&amp;"-"&amp;BC$2,'Compr. Q. - Online Banking'!$C:$I,7,FALSE()),VLOOKUP($AW$3&amp;"-"&amp;BC$2,'Compr. Q. - Online Banking'!$C:$I,5,FALSE())),IF($D36="Tabular",VLOOKUP($AW$3&amp;"-"&amp;BC$2,'Compr. Q. - HCN'!$C:$I,7,FALSE()),VLOOKUP($AW$3&amp;"-"&amp;BC$2,'Compr. Q. - HCN'!$C:$I,5,FALSE()))),$AW36)),1,0)</f>
        <v>0</v>
      </c>
      <c r="BD36" s="25">
        <f t="shared" ref="BD36:BD67" si="49">SUM(AY36:BC36)</f>
        <v>2</v>
      </c>
      <c r="BE36" s="25">
        <f t="shared" ref="BE36:BE67" si="50">IF(AW36="",0,IF(AW36=-99,0,(LEN(TRIM(AW36))-LEN(SUBSTITUTE(TRIM(AW36),";",""))+1)))</f>
        <v>20</v>
      </c>
      <c r="BF36" s="25">
        <f>IF($G36="OB",IF($D36="Tabular",VLOOKUP($AW$3&amp;"-"&amp;"1",'Compr. Q. - Online Banking'!$C:$K,9,FALSE()),VLOOKUP($AW$3&amp;"-"&amp;"1",'Compr. Q. - Online Banking'!$C:$K,8,FALSE())),IF($D36="Tabular",VLOOKUP($AW$3&amp;"-"&amp;"1",'Compr. Q. - HCN'!$C:$K,9,FALSE()),VLOOKUP($AW$3&amp;"-"&amp;"1",'Compr. Q. - HCN'!$C:$K,8,FALSE())))</f>
        <v>3</v>
      </c>
      <c r="BG36" s="25">
        <f t="shared" ref="BG36:BG67" si="51">IF(BE36&gt;0,BD36/BE36,0)</f>
        <v>0.1</v>
      </c>
      <c r="BH36" s="25">
        <f t="shared" ref="BH36:BH67" si="52">BD36/BF36</f>
        <v>0.66666666666666663</v>
      </c>
      <c r="BI36" s="25">
        <f t="shared" ref="BI36:BI67" si="53">IF(SUM(BG36,BH36)&gt;0,2*BG36*BH36/SUM(BG36:BH36),0)</f>
        <v>0.17391304347826089</v>
      </c>
      <c r="BJ36" s="25" t="str">
        <f>VLOOKUP($A36,'dataset combined'!$A:$BJ,$I$2+3*BJ$2,FALSE)</f>
        <v>Unlikely</v>
      </c>
      <c r="BK36" s="25" t="s">
        <v>749</v>
      </c>
      <c r="BL36" s="25">
        <f>IF(ISNUMBER(SEARCH(IF($G36="OB",IF($D36="Tabular",VLOOKUP($BJ$3&amp;"-"&amp;BL$2,'Compr. Q. - Online Banking'!$C:$I,7,FALSE()),VLOOKUP($BJ$3&amp;"-"&amp;BL$2,'Compr. Q. - Online Banking'!$C:$I,5,FALSE())),IF($D36="Tabular",VLOOKUP($BJ$3&amp;"-"&amp;BL$2,'Compr. Q. - HCN'!$C:$I,7,FALSE()),VLOOKUP($BJ$3&amp;"-"&amp;BL$2,'Compr. Q. - HCN'!$C:$I,5,FALSE()))),$BJ36)),1,0)</f>
        <v>0</v>
      </c>
      <c r="BM36" s="25">
        <f>IF(ISNUMBER(SEARCH(IF($G36="OB",IF($D36="Tabular",VLOOKUP($BJ$3&amp;"-"&amp;BM$2,'Compr. Q. - Online Banking'!$C:$I,7,FALSE()),VLOOKUP($BJ$3&amp;"-"&amp;BM$2,'Compr. Q. - Online Banking'!$C:$I,5,FALSE())),IF($D36="Tabular",VLOOKUP($BJ$3&amp;"-"&amp;BM$2,'Compr. Q. - HCN'!$C:$I,7,FALSE()),VLOOKUP($BJ$3&amp;"-"&amp;BM$2,'Compr. Q. - HCN'!$C:$I,5,FALSE()))),$BJ36)),1,0)</f>
        <v>0</v>
      </c>
      <c r="BN36" s="25">
        <f>IF(ISNUMBER(SEARCH(IF($G36="OB",IF($D36="Tabular",VLOOKUP($BJ$3&amp;"-"&amp;BN$2,'Compr. Q. - Online Banking'!$C:$I,7,FALSE()),VLOOKUP($BJ$3&amp;"-"&amp;BN$2,'Compr. Q. - Online Banking'!$C:$I,5,FALSE())),IF($D36="Tabular",VLOOKUP($BJ$3&amp;"-"&amp;BN$2,'Compr. Q. - HCN'!$C:$I,7,FALSE()),VLOOKUP($BJ$3&amp;"-"&amp;BN$2,'Compr. Q. - HCN'!$C:$I,5,FALSE()))),$BJ36)),1,0)</f>
        <v>0</v>
      </c>
      <c r="BO36" s="25">
        <f>IF(ISNUMBER(SEARCH(IF($G36="OB",IF($D36="Tabular",VLOOKUP($BJ$3&amp;"-"&amp;BO$2,'Compr. Q. - Online Banking'!$C:$I,7,FALSE()),VLOOKUP($BJ$3&amp;"-"&amp;BO$2,'Compr. Q. - Online Banking'!$C:$I,5,FALSE())),IF($D36="Tabular",VLOOKUP($BJ$3&amp;"-"&amp;BO$2,'Compr. Q. - HCN'!$C:$I,7,FALSE()),VLOOKUP($BJ$3&amp;"-"&amp;BO$2,'Compr. Q. - HCN'!$C:$I,5,FALSE()))),$BJ36)),1,0)</f>
        <v>0</v>
      </c>
      <c r="BP36" s="25">
        <f>IF(ISNUMBER(SEARCH(IF($G36="OB",IF($D36="Tabular",VLOOKUP($BJ$3&amp;"-"&amp;BP$2,'Compr. Q. - Online Banking'!$C:$I,7,FALSE()),VLOOKUP($BJ$3&amp;"-"&amp;BP$2,'Compr. Q. - Online Banking'!$C:$I,5,FALSE())),IF($D36="Tabular",VLOOKUP($BJ$3&amp;"-"&amp;BP$2,'Compr. Q. - HCN'!$C:$I,7,FALSE()),VLOOKUP($BJ$3&amp;"-"&amp;BP$2,'Compr. Q. - HCN'!$C:$I,5,FALSE()))),$BJ36)),1,0)</f>
        <v>0</v>
      </c>
      <c r="BQ36" s="25">
        <f t="shared" ref="BQ36:BQ67" si="54">SUM(BL36:BP36)</f>
        <v>0</v>
      </c>
      <c r="BR36" s="25">
        <f t="shared" ref="BR36:BR67" si="55">IF(BJ36="",0,IF(BJ36=-99,0,(LEN(TRIM(BJ36))-LEN(SUBSTITUTE(TRIM(BJ36),";",""))+1)))</f>
        <v>1</v>
      </c>
      <c r="BS36" s="25">
        <f>IF($G36="OB",IF($D36="Tabular",VLOOKUP($BJ$3&amp;"-"&amp;"1",'Compr. Q. - Online Banking'!$C:$K,9,FALSE()),VLOOKUP($BJ$3&amp;"-"&amp;"1",'Compr. Q. - Online Banking'!$C:$K,8,FALSE())),IF($D36="Tabular",VLOOKUP($BJ$3&amp;"-"&amp;"1",'Compr. Q. - HCN'!$C:$K,9,FALSE()),VLOOKUP($BJ$3&amp;"-"&amp;"1",'Compr. Q. - HCN'!$C:$K,8,FALSE())))</f>
        <v>1</v>
      </c>
      <c r="BT36" s="25">
        <f t="shared" ref="BT36:BT67" si="56">IF(BR36&gt;0,BQ36/BR36,0)</f>
        <v>0</v>
      </c>
      <c r="BU36" s="25">
        <f t="shared" ref="BU36:BU67" si="57">BQ36/BS36</f>
        <v>0</v>
      </c>
      <c r="BV36" s="25">
        <f t="shared" ref="BV36:BV67" si="58">IF(SUM(BT36,BU36)&gt;0,2*BT36*BU36/SUM(BT36:BU36),0)</f>
        <v>0</v>
      </c>
      <c r="BW36" s="25" t="str">
        <f>VLOOKUP($A36,'dataset combined'!$A:$BJ,$I$2+3*BW$2,FALSE)</f>
        <v>Likely</v>
      </c>
      <c r="BX36" s="25"/>
      <c r="BY36" s="25">
        <f>IF(ISNUMBER(SEARCH(IF($G36="OB",IF($D36="Tabular",VLOOKUP($BW$3&amp;"-"&amp;BY$2,'Compr. Q. - Online Banking'!$C:$I,7,FALSE()),VLOOKUP($BW$3&amp;"-"&amp;BY$2,'Compr. Q. - Online Banking'!$C:$I,5,FALSE())),IF($D36="Tabular",VLOOKUP($BW$3&amp;"-"&amp;BY$2,'Compr. Q. - HCN'!$C:$I,7,FALSE()),VLOOKUP($BW$3&amp;"-"&amp;BY$2,'Compr. Q. - HCN'!$C:$I,5,FALSE()))),$BW36)),1,0)</f>
        <v>0</v>
      </c>
      <c r="BZ36" s="25">
        <f>IF(ISNUMBER(SEARCH(IF($G36="OB",IF($D36="Tabular",VLOOKUP($BW$3&amp;"-"&amp;BZ$2,'Compr. Q. - Online Banking'!$C:$I,7,FALSE()),VLOOKUP($BW$3&amp;"-"&amp;BZ$2,'Compr. Q. - Online Banking'!$C:$I,5,FALSE())),IF($D36="Tabular",VLOOKUP($BW$3&amp;"-"&amp;BZ$2,'Compr. Q. - HCN'!$C:$I,7,FALSE()),VLOOKUP($BW$3&amp;"-"&amp;BZ$2,'Compr. Q. - HCN'!$C:$I,5,FALSE()))),$BW36)),1,0)</f>
        <v>0</v>
      </c>
      <c r="CA36" s="25">
        <f>IF(ISNUMBER(SEARCH(IF($G36="OB",IF($D36="Tabular",VLOOKUP($BW$3&amp;"-"&amp;CA$2,'Compr. Q. - Online Banking'!$C:$I,7,FALSE()),VLOOKUP($BW$3&amp;"-"&amp;CA$2,'Compr. Q. - Online Banking'!$C:$I,5,FALSE())),IF($D36="Tabular",VLOOKUP($BW$3&amp;"-"&amp;CA$2,'Compr. Q. - HCN'!$C:$I,7,FALSE()),VLOOKUP($BW$3&amp;"-"&amp;CA$2,'Compr. Q. - HCN'!$C:$I,5,FALSE()))),$BW36)),1,0)</f>
        <v>0</v>
      </c>
      <c r="CB36" s="25">
        <f>IF(ISNUMBER(SEARCH(IF($G36="OB",IF($D36="Tabular",VLOOKUP($BW$3&amp;"-"&amp;CB$2,'Compr. Q. - Online Banking'!$C:$I,7,FALSE()),VLOOKUP($BW$3&amp;"-"&amp;CB$2,'Compr. Q. - Online Banking'!$C:$I,5,FALSE())),IF($D36="Tabular",VLOOKUP($BW$3&amp;"-"&amp;CB$2,'Compr. Q. - HCN'!$C:$I,7,FALSE()),VLOOKUP($BW$3&amp;"-"&amp;CB$2,'Compr. Q. - HCN'!$C:$I,5,FALSE()))),$BW36)),1,0)</f>
        <v>0</v>
      </c>
      <c r="CC36" s="25">
        <f>IF(ISNUMBER(SEARCH(IF($G36="OB",IF($D36="Tabular",VLOOKUP($BW$3&amp;"-"&amp;CC$2,'Compr. Q. - Online Banking'!$C:$I,7,FALSE()),VLOOKUP($BW$3&amp;"-"&amp;CC$2,'Compr. Q. - Online Banking'!$C:$I,5,FALSE())),IF($D36="Tabular",VLOOKUP($BW$3&amp;"-"&amp;CC$2,'Compr. Q. - HCN'!$C:$I,7,FALSE()),VLOOKUP($BW$3&amp;"-"&amp;CC$2,'Compr. Q. - HCN'!$C:$I,5,FALSE()))),$BW36)),1,0)</f>
        <v>0</v>
      </c>
      <c r="CD36" s="25">
        <f t="shared" ref="CD36:CD67" si="59">SUM(BY36:CC36)</f>
        <v>0</v>
      </c>
      <c r="CE36" s="25">
        <f t="shared" ref="CE36:CE67" si="60">IF(BW36="",0,IF(BW36=-99,0,(LEN(TRIM(BW36))-LEN(SUBSTITUTE(TRIM(BW36),";",""))+1)))</f>
        <v>1</v>
      </c>
      <c r="CF36" s="25">
        <f>IF($G36="OB",IF($D36="Tabular",VLOOKUP($BW$3&amp;"-"&amp;"1",'Compr. Q. - Online Banking'!$C:$K,9,FALSE()),VLOOKUP($BW$3&amp;"-"&amp;"1",'Compr. Q. - Online Banking'!$C:$K,8,FALSE())),IF($D36="Tabular",VLOOKUP($BW$3&amp;"-"&amp;"1",'Compr. Q. - HCN'!$C:$K,9,FALSE()),VLOOKUP($BW$3&amp;"-"&amp;"1",'Compr. Q. - HCN'!$C:$K,8,FALSE())))</f>
        <v>1</v>
      </c>
      <c r="CG36" s="25">
        <f t="shared" ref="CG36:CG67" si="61">IF(CE36&gt;0,CD36/CE36,0)</f>
        <v>0</v>
      </c>
      <c r="CH36" s="25">
        <f t="shared" ref="CH36:CH67" si="62">CD36/CF36</f>
        <v>0</v>
      </c>
      <c r="CI36" s="25">
        <f t="shared" ref="CI36:CI67" si="63">IF(SUM(CG36,CH36)&gt;0,2*CG36*CH36/SUM(CG36:CH36),0)</f>
        <v>0</v>
      </c>
      <c r="CK36"/>
      <c r="CL36"/>
      <c r="CM36"/>
      <c r="CN36"/>
      <c r="CO36"/>
      <c r="CP36"/>
      <c r="CQ36"/>
      <c r="CR36"/>
    </row>
    <row r="37" spans="1:96" s="10" customFormat="1" ht="34" x14ac:dyDescent="0.2">
      <c r="A37" s="24" t="str">
        <f t="shared" si="32"/>
        <v>3117368-P2</v>
      </c>
      <c r="B37" s="38">
        <v>3117368</v>
      </c>
      <c r="C37" s="24" t="s">
        <v>688</v>
      </c>
      <c r="D37" s="39" t="s">
        <v>154</v>
      </c>
      <c r="E37" s="39" t="s">
        <v>440</v>
      </c>
      <c r="F37" s="38" t="s">
        <v>433</v>
      </c>
      <c r="G37" s="38" t="str">
        <f t="shared" si="33"/>
        <v>OB</v>
      </c>
      <c r="H37" s="24"/>
      <c r="I37" s="28"/>
      <c r="J37" s="25" t="str">
        <f>VLOOKUP($A37,'dataset combined'!$A:$BJ,$I$2+3*J$2,FALSE)</f>
        <v>Lack of mechanisms for authentication of app; Weak malware protection</v>
      </c>
      <c r="K37" s="24"/>
      <c r="L37" s="25">
        <f>IF(ISNUMBER(SEARCH(IF($G37="OB",IF($D37="Tabular",VLOOKUP($J$3&amp;"-"&amp;L$2,'Compr. Q. - Online Banking'!$C:$I,7,FALSE()),VLOOKUP($J$3&amp;"-"&amp;L$2,'Compr. Q. - Online Banking'!$C:$I,5,FALSE())),IF($D37="Tabular",VLOOKUP($J$3&amp;"-"&amp;L$2,'Compr. Q. - HCN'!$C:$I,7,FALSE()),VLOOKUP($J$3&amp;"-"&amp;L$2,'Compr. Q. - HCN'!$C:$I,5,FALSE()))),$J37)),1,0)</f>
        <v>1</v>
      </c>
      <c r="M37" s="25">
        <f>IF(ISNUMBER(SEARCH(IF($G37="OB",IF($D37="Tabular",VLOOKUP($J$3&amp;"-"&amp;M$2,'Compr. Q. - Online Banking'!$C:$I,7,FALSE()),VLOOKUP($J$3&amp;"-"&amp;M$2,'Compr. Q. - Online Banking'!$C:$I,5,FALSE())),IF($D37="Tabular",VLOOKUP($J$3&amp;"-"&amp;M$2,'Compr. Q. - HCN'!$C:$I,7,FALSE()),VLOOKUP($J$3&amp;"-"&amp;M$2,'Compr. Q. - HCN'!$C:$I,5,FALSE()))),$J37)),1,0)</f>
        <v>1</v>
      </c>
      <c r="N37" s="25">
        <f>IF(ISNUMBER(SEARCH(IF($G37="OB",IF($D37="Tabular",VLOOKUP($J$3&amp;"-"&amp;N$2,'Compr. Q. - Online Banking'!$C:$I,7,FALSE()),VLOOKUP($J$3&amp;"-"&amp;N$2,'Compr. Q. - Online Banking'!$C:$I,5,FALSE())),IF($D37="Tabular",VLOOKUP($J$3&amp;"-"&amp;N$2,'Compr. Q. - HCN'!$C:$I,7,FALSE()),VLOOKUP($J$3&amp;"-"&amp;N$2,'Compr. Q. - HCN'!$C:$I,5,FALSE()))),$J37)),1,0)</f>
        <v>0</v>
      </c>
      <c r="O37" s="25">
        <f>IF(ISNUMBER(SEARCH(IF($G37="OB",IF($D37="Tabular",VLOOKUP($J$3&amp;"-"&amp;O$2,'Compr. Q. - Online Banking'!$C:$I,7,FALSE()),VLOOKUP($J$3&amp;"-"&amp;O$2,'Compr. Q. - Online Banking'!$C:$I,5,FALSE())),IF($D37="Tabular",VLOOKUP($J$3&amp;"-"&amp;O$2,'Compr. Q. - HCN'!$C:$I,7,FALSE()),VLOOKUP($J$3&amp;"-"&amp;O$2,'Compr. Q. - HCN'!$C:$I,5,FALSE()))),$J37)),1,0)</f>
        <v>0</v>
      </c>
      <c r="P37" s="25">
        <f>IF(ISNUMBER(SEARCH(IF($G37="OB",IF($D37="Tabular",VLOOKUP($J$3&amp;"-"&amp;P$2,'Compr. Q. - Online Banking'!$C:$I,7,FALSE()),VLOOKUP($J$3&amp;"-"&amp;P$2,'Compr. Q. - Online Banking'!$C:$I,5,FALSE())),IF($D37="Tabular",VLOOKUP($J$3&amp;"-"&amp;P$2,'Compr. Q. - HCN'!$C:$I,7,FALSE()),VLOOKUP($J$3&amp;"-"&amp;P$2,'Compr. Q. - HCN'!$C:$I,5,FALSE()))),$J37)),1,0)</f>
        <v>0</v>
      </c>
      <c r="Q37" s="24">
        <f t="shared" si="34"/>
        <v>2</v>
      </c>
      <c r="R37" s="24">
        <f t="shared" si="35"/>
        <v>2</v>
      </c>
      <c r="S37" s="24">
        <f>IF($G37="OB",IF($D37="Tabular",VLOOKUP($J$3&amp;"-"&amp;"1",'Compr. Q. - Online Banking'!$C:$K,9,FALSE()),VLOOKUP($J$3&amp;"-"&amp;"1",'Compr. Q. - Online Banking'!$C:$K,8,FALSE())),IF($D37="Tabular",VLOOKUP($J$3&amp;"-"&amp;"1",'Compr. Q. - HCN'!$C:$K,9,FALSE()),VLOOKUP($J$3&amp;"-"&amp;"1",'Compr. Q. - HCN'!$C:$K,8,FALSE())))</f>
        <v>2</v>
      </c>
      <c r="T37" s="24">
        <f t="shared" si="36"/>
        <v>1</v>
      </c>
      <c r="U37" s="24">
        <f t="shared" si="37"/>
        <v>1</v>
      </c>
      <c r="V37" s="24">
        <f t="shared" si="38"/>
        <v>1</v>
      </c>
      <c r="W37" s="25" t="str">
        <f>VLOOKUP($A37,'dataset combined'!$A:$BJ,$I$2+3*W$2,FALSE)</f>
        <v>Availability of service; Integrity of account data</v>
      </c>
      <c r="X37" s="24"/>
      <c r="Y37" s="25">
        <f>IF(ISNUMBER(SEARCH(IF($G37="OB",IF($D37="Tabular",VLOOKUP($W$3&amp;"-"&amp;Y$2,'Compr. Q. - Online Banking'!$C:$I,7,FALSE()),VLOOKUP($W$3&amp;"-"&amp;Y$2,'Compr. Q. - Online Banking'!$C:$I,5,FALSE())),IF($D37="Tabular",VLOOKUP($W$3&amp;"-"&amp;Y$2,'Compr. Q. - HCN'!$C:$I,7,FALSE()),VLOOKUP($W$3&amp;"-"&amp;Y$2,'Compr. Q. - HCN'!$C:$I,5,FALSE()))),$W37)),1,0)</f>
        <v>1</v>
      </c>
      <c r="Z37" s="25">
        <f>IF(ISNUMBER(SEARCH(IF($G37="OB",IF($D37="Tabular",VLOOKUP($W$3&amp;"-"&amp;Z$2,'Compr. Q. - Online Banking'!$C:$I,7,FALSE()),VLOOKUP($W$3&amp;"-"&amp;Z$2,'Compr. Q. - Online Banking'!$C:$I,5,FALSE())),IF($D37="Tabular",VLOOKUP($W$3&amp;"-"&amp;Z$2,'Compr. Q. - HCN'!$C:$I,7,FALSE()),VLOOKUP($W$3&amp;"-"&amp;Z$2,'Compr. Q. - HCN'!$C:$I,5,FALSE()))),$W37)),1,0)</f>
        <v>1</v>
      </c>
      <c r="AA37" s="25">
        <f>IF(ISNUMBER(SEARCH(IF($G37="OB",IF($D37="Tabular",VLOOKUP($W$3&amp;"-"&amp;AA$2,'Compr. Q. - Online Banking'!$C:$I,7,FALSE()),VLOOKUP($W$3&amp;"-"&amp;AA$2,'Compr. Q. - Online Banking'!$C:$I,5,FALSE())),IF($D37="Tabular",VLOOKUP($W$3&amp;"-"&amp;AA$2,'Compr. Q. - HCN'!$C:$I,7,FALSE()),VLOOKUP($W$3&amp;"-"&amp;AA$2,'Compr. Q. - HCN'!$C:$I,5,FALSE()))),$W37)),1,0)</f>
        <v>0</v>
      </c>
      <c r="AB37" s="25">
        <f>IF(ISNUMBER(SEARCH(IF($G37="OB",IF($D37="Tabular",VLOOKUP($W$3&amp;"-"&amp;AB$2,'Compr. Q. - Online Banking'!$C:$I,7,FALSE()),VLOOKUP($W$3&amp;"-"&amp;AB$2,'Compr. Q. - Online Banking'!$C:$I,5,FALSE())),IF($D37="Tabular",VLOOKUP($W$3&amp;"-"&amp;AB$2,'Compr. Q. - HCN'!$C:$I,7,FALSE()),VLOOKUP($W$3&amp;"-"&amp;AB$2,'Compr. Q. - HCN'!$C:$I,5,FALSE()))),$W37)),1,0)</f>
        <v>0</v>
      </c>
      <c r="AC37" s="25">
        <f>IF(ISNUMBER(SEARCH(IF($G37="OB",IF($D37="Tabular",VLOOKUP($W$3&amp;"-"&amp;AC$2,'Compr. Q. - Online Banking'!$C:$I,7,FALSE()),VLOOKUP($W$3&amp;"-"&amp;AC$2,'Compr. Q. - Online Banking'!$C:$I,5,FALSE())),IF($D37="Tabular",VLOOKUP($W$3&amp;"-"&amp;AC$2,'Compr. Q. - HCN'!$C:$I,7,FALSE()),VLOOKUP($W$3&amp;"-"&amp;AC$2,'Compr. Q. - HCN'!$C:$I,5,FALSE()))),$W37)),1,0)</f>
        <v>0</v>
      </c>
      <c r="AD37" s="24">
        <f t="shared" si="39"/>
        <v>2</v>
      </c>
      <c r="AE37" s="24">
        <f t="shared" si="40"/>
        <v>2</v>
      </c>
      <c r="AF37" s="24">
        <f>IF($G37="OB",IF($D37="Tabular",VLOOKUP($W$3&amp;"-"&amp;"1",'Compr. Q. - Online Banking'!$C:$K,9,FALSE()),VLOOKUP($W$3&amp;"-"&amp;"1",'Compr. Q. - Online Banking'!$C:$K,8,FALSE())),IF($D37="Tabular",VLOOKUP($W$3&amp;"-"&amp;"1",'Compr. Q. - HCN'!$C:$K,9,FALSE()),VLOOKUP($W$3&amp;"-"&amp;"1",'Compr. Q. - HCN'!$C:$K,8,FALSE())))</f>
        <v>2</v>
      </c>
      <c r="AG37" s="24">
        <f t="shared" si="41"/>
        <v>1</v>
      </c>
      <c r="AH37" s="24">
        <f t="shared" si="42"/>
        <v>1</v>
      </c>
      <c r="AI37" s="24">
        <f t="shared" si="43"/>
        <v>1</v>
      </c>
      <c r="AJ37" s="25" t="str">
        <f>VLOOKUP($A37,'dataset combined'!$A:$BJ,$I$2+3*AJ$2,FALSE)</f>
        <v>Sniffing of customer credentials</v>
      </c>
      <c r="AK37" s="24" t="s">
        <v>733</v>
      </c>
      <c r="AL37" s="25">
        <f>IF(ISNUMBER(SEARCH(IF($G37="OB",IF($D37="Tabular",VLOOKUP($AJ$3&amp;"-"&amp;AL$2,'Compr. Q. - Online Banking'!$C:$I,7,FALSE()),VLOOKUP($AJ$3&amp;"-"&amp;AL$2,'Compr. Q. - Online Banking'!$C:$I,5,FALSE())),IF($D37="Tabular",VLOOKUP($AJ$3&amp;"-"&amp;AL$2,'Compr. Q. - HCN'!$C:$I,7,FALSE()),VLOOKUP($AJ$3&amp;"-"&amp;AL$2,'Compr. Q. - HCN'!$C:$I,5,FALSE()))),$AJ37)),1,0)</f>
        <v>0</v>
      </c>
      <c r="AM37" s="25">
        <f>IF(ISNUMBER(SEARCH(IF($G37="OB",IF($D37="Tabular",VLOOKUP($AJ$3&amp;"-"&amp;AM$2,'Compr. Q. - Online Banking'!$C:$I,7,FALSE()),VLOOKUP($AJ$3&amp;"-"&amp;AM$2,'Compr. Q. - Online Banking'!$C:$I,5,FALSE())),IF($D37="Tabular",VLOOKUP($AJ$3&amp;"-"&amp;AM$2,'Compr. Q. - HCN'!$C:$I,7,FALSE()),VLOOKUP($AJ$3&amp;"-"&amp;AM$2,'Compr. Q. - HCN'!$C:$I,5,FALSE()))),$AJ37)),1,0)</f>
        <v>1</v>
      </c>
      <c r="AN37" s="25">
        <f>IF(ISNUMBER(SEARCH(IF($G37="OB",IF($D37="Tabular",VLOOKUP($AJ$3&amp;"-"&amp;AN$2,'Compr. Q. - Online Banking'!$C:$I,7,FALSE()),VLOOKUP($AJ$3&amp;"-"&amp;AN$2,'Compr. Q. - Online Banking'!$C:$I,5,FALSE())),IF($D37="Tabular",VLOOKUP($AJ$3&amp;"-"&amp;AN$2,'Compr. Q. - HCN'!$C:$I,7,FALSE()),VLOOKUP($AJ$3&amp;"-"&amp;AN$2,'Compr. Q. - HCN'!$C:$I,5,FALSE()))),$AJ37)),1,0)</f>
        <v>0</v>
      </c>
      <c r="AO37" s="25">
        <f>IF(ISNUMBER(SEARCH(IF($G37="OB",IF($D37="Tabular",VLOOKUP($AJ$3&amp;"-"&amp;AO$2,'Compr. Q. - Online Banking'!$C:$I,7,FALSE()),VLOOKUP($AJ$3&amp;"-"&amp;AO$2,'Compr. Q. - Online Banking'!$C:$I,5,FALSE())),IF($D37="Tabular",VLOOKUP($AJ$3&amp;"-"&amp;AO$2,'Compr. Q. - HCN'!$C:$I,7,FALSE()),VLOOKUP($AJ$3&amp;"-"&amp;AO$2,'Compr. Q. - HCN'!$C:$I,5,FALSE()))),$AJ37)),1,0)</f>
        <v>0</v>
      </c>
      <c r="AP37" s="25">
        <f>IF(ISNUMBER(SEARCH(IF($G37="OB",IF($D37="Tabular",VLOOKUP($AJ$3&amp;"-"&amp;AP$2,'Compr. Q. - Online Banking'!$C:$I,7,FALSE()),VLOOKUP($AJ$3&amp;"-"&amp;AP$2,'Compr. Q. - Online Banking'!$C:$I,5,FALSE())),IF($D37="Tabular",VLOOKUP($AJ$3&amp;"-"&amp;AP$2,'Compr. Q. - HCN'!$C:$I,7,FALSE()),VLOOKUP($AJ$3&amp;"-"&amp;AP$2,'Compr. Q. - HCN'!$C:$I,5,FALSE()))),$AJ37)),1,0)</f>
        <v>0</v>
      </c>
      <c r="AQ37" s="24">
        <f t="shared" si="44"/>
        <v>1</v>
      </c>
      <c r="AR37" s="24">
        <f t="shared" si="45"/>
        <v>1</v>
      </c>
      <c r="AS37" s="24">
        <f>IF($G37="OB",IF($D37="Tabular",VLOOKUP($AJ$3&amp;"-"&amp;"1",'Compr. Q. - Online Banking'!$C:$K,9,FALSE()),VLOOKUP($AJ$3&amp;"-"&amp;"1",'Compr. Q. - Online Banking'!$C:$K,8,FALSE())),IF($D37="Tabular",VLOOKUP($AJ$3&amp;"-"&amp;"1",'Compr. Q. - HCN'!$C:$K,9,FALSE()),VLOOKUP($AJ$3&amp;"-"&amp;"1",'Compr. Q. - HCN'!$C:$K,8,FALSE())))</f>
        <v>4</v>
      </c>
      <c r="AT37" s="24">
        <f t="shared" si="46"/>
        <v>1</v>
      </c>
      <c r="AU37" s="24">
        <f t="shared" si="47"/>
        <v>0.25</v>
      </c>
      <c r="AV37" s="24">
        <f t="shared" si="48"/>
        <v>0.4</v>
      </c>
      <c r="AW37" s="25" t="str">
        <f>VLOOKUP($A37,'dataset combined'!$A:$BJ,$I$2+3*AW$2,FALSE)</f>
        <v>Cyber criminal; Hacker</v>
      </c>
      <c r="AX37" s="24"/>
      <c r="AY37" s="25">
        <f>IF(ISNUMBER(SEARCH(IF($G37="OB",IF($D37="Tabular",VLOOKUP($AW$3&amp;"-"&amp;AY$2,'Compr. Q. - Online Banking'!$C:$I,7,FALSE()),VLOOKUP($AW$3&amp;"-"&amp;AY$2,'Compr. Q. - Online Banking'!$C:$I,5,FALSE())),IF($D37="Tabular",VLOOKUP($AW$3&amp;"-"&amp;AY$2,'Compr. Q. - HCN'!$C:$I,7,FALSE()),VLOOKUP($AW$3&amp;"-"&amp;AY$2,'Compr. Q. - HCN'!$C:$I,5,FALSE()))),$AW37)),1,0)</f>
        <v>1</v>
      </c>
      <c r="AZ37" s="25">
        <f>IF(ISNUMBER(SEARCH(IF($G37="OB",IF($D37="Tabular",VLOOKUP($AW$3&amp;"-"&amp;AZ$2,'Compr. Q. - Online Banking'!$C:$I,7,FALSE()),VLOOKUP($AW$3&amp;"-"&amp;AZ$2,'Compr. Q. - Online Banking'!$C:$I,5,FALSE())),IF($D37="Tabular",VLOOKUP($AW$3&amp;"-"&amp;AZ$2,'Compr. Q. - HCN'!$C:$I,7,FALSE()),VLOOKUP($AW$3&amp;"-"&amp;AZ$2,'Compr. Q. - HCN'!$C:$I,5,FALSE()))),$AW37)),1,0)</f>
        <v>1</v>
      </c>
      <c r="BA37" s="25">
        <f>IF(ISNUMBER(SEARCH(IF($G37="OB",IF($D37="Tabular",VLOOKUP($AW$3&amp;"-"&amp;BA$2,'Compr. Q. - Online Banking'!$C:$I,7,FALSE()),VLOOKUP($AW$3&amp;"-"&amp;BA$2,'Compr. Q. - Online Banking'!$C:$I,5,FALSE())),IF($D37="Tabular",VLOOKUP($AW$3&amp;"-"&amp;BA$2,'Compr. Q. - HCN'!$C:$I,7,FALSE()),VLOOKUP($AW$3&amp;"-"&amp;BA$2,'Compr. Q. - HCN'!$C:$I,5,FALSE()))),$AW37)),1,0)</f>
        <v>0</v>
      </c>
      <c r="BB37" s="25">
        <f>IF(ISNUMBER(SEARCH(IF($G37="OB",IF($D37="Tabular",VLOOKUP($AW$3&amp;"-"&amp;BB$2,'Compr. Q. - Online Banking'!$C:$I,7,FALSE()),VLOOKUP($AW$3&amp;"-"&amp;BB$2,'Compr. Q. - Online Banking'!$C:$I,5,FALSE())),IF($D37="Tabular",VLOOKUP($AW$3&amp;"-"&amp;BB$2,'Compr. Q. - HCN'!$C:$I,7,FALSE()),VLOOKUP($AW$3&amp;"-"&amp;BB$2,'Compr. Q. - HCN'!$C:$I,5,FALSE()))),$AW37)),1,0)</f>
        <v>0</v>
      </c>
      <c r="BC37" s="25">
        <f>IF(ISNUMBER(SEARCH(IF($G37="OB",IF($D37="Tabular",VLOOKUP($AW$3&amp;"-"&amp;BC$2,'Compr. Q. - Online Banking'!$C:$I,7,FALSE()),VLOOKUP($AW$3&amp;"-"&amp;BC$2,'Compr. Q. - Online Banking'!$C:$I,5,FALSE())),IF($D37="Tabular",VLOOKUP($AW$3&amp;"-"&amp;BC$2,'Compr. Q. - HCN'!$C:$I,7,FALSE()),VLOOKUP($AW$3&amp;"-"&amp;BC$2,'Compr. Q. - HCN'!$C:$I,5,FALSE()))),$AW37)),1,0)</f>
        <v>0</v>
      </c>
      <c r="BD37" s="24">
        <f t="shared" si="49"/>
        <v>2</v>
      </c>
      <c r="BE37" s="24">
        <f t="shared" si="50"/>
        <v>2</v>
      </c>
      <c r="BF37" s="24">
        <f>IF($G37="OB",IF($D37="Tabular",VLOOKUP($AW$3&amp;"-"&amp;"1",'Compr. Q. - Online Banking'!$C:$K,9,FALSE()),VLOOKUP($AW$3&amp;"-"&amp;"1",'Compr. Q. - Online Banking'!$C:$K,8,FALSE())),IF($D37="Tabular",VLOOKUP($AW$3&amp;"-"&amp;"1",'Compr. Q. - HCN'!$C:$K,9,FALSE()),VLOOKUP($AW$3&amp;"-"&amp;"1",'Compr. Q. - HCN'!$C:$K,8,FALSE())))</f>
        <v>2</v>
      </c>
      <c r="BG37" s="24">
        <f t="shared" si="51"/>
        <v>1</v>
      </c>
      <c r="BH37" s="24">
        <f t="shared" si="52"/>
        <v>1</v>
      </c>
      <c r="BI37" s="24">
        <f t="shared" si="53"/>
        <v>1</v>
      </c>
      <c r="BJ37" s="25" t="str">
        <f>VLOOKUP($A37,'dataset combined'!$A:$BJ,$I$2+3*BJ$2,FALSE)</f>
        <v>Severe</v>
      </c>
      <c r="BK37" s="24" t="s">
        <v>748</v>
      </c>
      <c r="BL37" s="25">
        <f>IF(ISNUMBER(SEARCH(IF($G37="OB",IF($D37="Tabular",VLOOKUP($BJ$3&amp;"-"&amp;BL$2,'Compr. Q. - Online Banking'!$C:$I,7,FALSE()),VLOOKUP($BJ$3&amp;"-"&amp;BL$2,'Compr. Q. - Online Banking'!$C:$I,5,FALSE())),IF($D37="Tabular",VLOOKUP($BJ$3&amp;"-"&amp;BL$2,'Compr. Q. - HCN'!$C:$I,7,FALSE()),VLOOKUP($BJ$3&amp;"-"&amp;BL$2,'Compr. Q. - HCN'!$C:$I,5,FALSE()))),$BJ37)),1,0)</f>
        <v>0</v>
      </c>
      <c r="BM37" s="25">
        <f>IF(ISNUMBER(SEARCH(IF($G37="OB",IF($D37="Tabular",VLOOKUP($BJ$3&amp;"-"&amp;BM$2,'Compr. Q. - Online Banking'!$C:$I,7,FALSE()),VLOOKUP($BJ$3&amp;"-"&amp;BM$2,'Compr. Q. - Online Banking'!$C:$I,5,FALSE())),IF($D37="Tabular",VLOOKUP($BJ$3&amp;"-"&amp;BM$2,'Compr. Q. - HCN'!$C:$I,7,FALSE()),VLOOKUP($BJ$3&amp;"-"&amp;BM$2,'Compr. Q. - HCN'!$C:$I,5,FALSE()))),$BJ37)),1,0)</f>
        <v>0</v>
      </c>
      <c r="BN37" s="25">
        <f>IF(ISNUMBER(SEARCH(IF($G37="OB",IF($D37="Tabular",VLOOKUP($BJ$3&amp;"-"&amp;BN$2,'Compr. Q. - Online Banking'!$C:$I,7,FALSE()),VLOOKUP($BJ$3&amp;"-"&amp;BN$2,'Compr. Q. - Online Banking'!$C:$I,5,FALSE())),IF($D37="Tabular",VLOOKUP($BJ$3&amp;"-"&amp;BN$2,'Compr. Q. - HCN'!$C:$I,7,FALSE()),VLOOKUP($BJ$3&amp;"-"&amp;BN$2,'Compr. Q. - HCN'!$C:$I,5,FALSE()))),$BJ37)),1,0)</f>
        <v>0</v>
      </c>
      <c r="BO37" s="25">
        <f>IF(ISNUMBER(SEARCH(IF($G37="OB",IF($D37="Tabular",VLOOKUP($BJ$3&amp;"-"&amp;BO$2,'Compr. Q. - Online Banking'!$C:$I,7,FALSE()),VLOOKUP($BJ$3&amp;"-"&amp;BO$2,'Compr. Q. - Online Banking'!$C:$I,5,FALSE())),IF($D37="Tabular",VLOOKUP($BJ$3&amp;"-"&amp;BO$2,'Compr. Q. - HCN'!$C:$I,7,FALSE()),VLOOKUP($BJ$3&amp;"-"&amp;BO$2,'Compr. Q. - HCN'!$C:$I,5,FALSE()))),$BJ37)),1,0)</f>
        <v>0</v>
      </c>
      <c r="BP37" s="25">
        <f>IF(ISNUMBER(SEARCH(IF($G37="OB",IF($D37="Tabular",VLOOKUP($BJ$3&amp;"-"&amp;BP$2,'Compr. Q. - Online Banking'!$C:$I,7,FALSE()),VLOOKUP($BJ$3&amp;"-"&amp;BP$2,'Compr. Q. - Online Banking'!$C:$I,5,FALSE())),IF($D37="Tabular",VLOOKUP($BJ$3&amp;"-"&amp;BP$2,'Compr. Q. - HCN'!$C:$I,7,FALSE()),VLOOKUP($BJ$3&amp;"-"&amp;BP$2,'Compr. Q. - HCN'!$C:$I,5,FALSE()))),$BJ37)),1,0)</f>
        <v>0</v>
      </c>
      <c r="BQ37" s="24">
        <f t="shared" si="54"/>
        <v>0</v>
      </c>
      <c r="BR37" s="24">
        <f t="shared" si="55"/>
        <v>1</v>
      </c>
      <c r="BS37" s="24">
        <f>IF($G37="OB",IF($D37="Tabular",VLOOKUP($BJ$3&amp;"-"&amp;"1",'Compr. Q. - Online Banking'!$C:$K,9,FALSE()),VLOOKUP($BJ$3&amp;"-"&amp;"1",'Compr. Q. - Online Banking'!$C:$K,8,FALSE())),IF($D37="Tabular",VLOOKUP($BJ$3&amp;"-"&amp;"1",'Compr. Q. - HCN'!$C:$K,9,FALSE()),VLOOKUP($BJ$3&amp;"-"&amp;"1",'Compr. Q. - HCN'!$C:$K,8,FALSE())))</f>
        <v>1</v>
      </c>
      <c r="BT37" s="24">
        <f t="shared" si="56"/>
        <v>0</v>
      </c>
      <c r="BU37" s="24">
        <f t="shared" si="57"/>
        <v>0</v>
      </c>
      <c r="BV37" s="24">
        <f t="shared" si="58"/>
        <v>0</v>
      </c>
      <c r="BW37" s="25" t="str">
        <f>VLOOKUP($A37,'dataset combined'!$A:$BJ,$I$2+3*BW$2,FALSE)</f>
        <v>Severe</v>
      </c>
      <c r="BX37" s="24" t="s">
        <v>752</v>
      </c>
      <c r="BY37" s="25">
        <f>IF(ISNUMBER(SEARCH(IF($G37="OB",IF($D37="Tabular",VLOOKUP($BW$3&amp;"-"&amp;BY$2,'Compr. Q. - Online Banking'!$C:$I,7,FALSE()),VLOOKUP($BW$3&amp;"-"&amp;BY$2,'Compr. Q. - Online Banking'!$C:$I,5,FALSE())),IF($D37="Tabular",VLOOKUP($BW$3&amp;"-"&amp;BY$2,'Compr. Q. - HCN'!$C:$I,7,FALSE()),VLOOKUP($BW$3&amp;"-"&amp;BY$2,'Compr. Q. - HCN'!$C:$I,5,FALSE()))),$BW37)),1,0)</f>
        <v>0</v>
      </c>
      <c r="BZ37" s="25">
        <f>IF(ISNUMBER(SEARCH(IF($G37="OB",IF($D37="Tabular",VLOOKUP($BW$3&amp;"-"&amp;BZ$2,'Compr. Q. - Online Banking'!$C:$I,7,FALSE()),VLOOKUP($BW$3&amp;"-"&amp;BZ$2,'Compr. Q. - Online Banking'!$C:$I,5,FALSE())),IF($D37="Tabular",VLOOKUP($BW$3&amp;"-"&amp;BZ$2,'Compr. Q. - HCN'!$C:$I,7,FALSE()),VLOOKUP($BW$3&amp;"-"&amp;BZ$2,'Compr. Q. - HCN'!$C:$I,5,FALSE()))),$BW37)),1,0)</f>
        <v>0</v>
      </c>
      <c r="CA37" s="25">
        <f>IF(ISNUMBER(SEARCH(IF($G37="OB",IF($D37="Tabular",VLOOKUP($BW$3&amp;"-"&amp;CA$2,'Compr. Q. - Online Banking'!$C:$I,7,FALSE()),VLOOKUP($BW$3&amp;"-"&amp;CA$2,'Compr. Q. - Online Banking'!$C:$I,5,FALSE())),IF($D37="Tabular",VLOOKUP($BW$3&amp;"-"&amp;CA$2,'Compr. Q. - HCN'!$C:$I,7,FALSE()),VLOOKUP($BW$3&amp;"-"&amp;CA$2,'Compr. Q. - HCN'!$C:$I,5,FALSE()))),$BW37)),1,0)</f>
        <v>0</v>
      </c>
      <c r="CB37" s="25">
        <f>IF(ISNUMBER(SEARCH(IF($G37="OB",IF($D37="Tabular",VLOOKUP($BW$3&amp;"-"&amp;CB$2,'Compr. Q. - Online Banking'!$C:$I,7,FALSE()),VLOOKUP($BW$3&amp;"-"&amp;CB$2,'Compr. Q. - Online Banking'!$C:$I,5,FALSE())),IF($D37="Tabular",VLOOKUP($BW$3&amp;"-"&amp;CB$2,'Compr. Q. - HCN'!$C:$I,7,FALSE()),VLOOKUP($BW$3&amp;"-"&amp;CB$2,'Compr. Q. - HCN'!$C:$I,5,FALSE()))),$BW37)),1,0)</f>
        <v>0</v>
      </c>
      <c r="CC37" s="25">
        <f>IF(ISNUMBER(SEARCH(IF($G37="OB",IF($D37="Tabular",VLOOKUP($BW$3&amp;"-"&amp;CC$2,'Compr. Q. - Online Banking'!$C:$I,7,FALSE()),VLOOKUP($BW$3&amp;"-"&amp;CC$2,'Compr. Q. - Online Banking'!$C:$I,5,FALSE())),IF($D37="Tabular",VLOOKUP($BW$3&amp;"-"&amp;CC$2,'Compr. Q. - HCN'!$C:$I,7,FALSE()),VLOOKUP($BW$3&amp;"-"&amp;CC$2,'Compr. Q. - HCN'!$C:$I,5,FALSE()))),$BW37)),1,0)</f>
        <v>0</v>
      </c>
      <c r="CD37" s="24">
        <f t="shared" si="59"/>
        <v>0</v>
      </c>
      <c r="CE37" s="24">
        <f t="shared" si="60"/>
        <v>1</v>
      </c>
      <c r="CF37" s="24">
        <f>IF($G37="OB",IF($D37="Tabular",VLOOKUP($BW$3&amp;"-"&amp;"1",'Compr. Q. - Online Banking'!$C:$K,9,FALSE()),VLOOKUP($BW$3&amp;"-"&amp;"1",'Compr. Q. - Online Banking'!$C:$K,8,FALSE())),IF($D37="Tabular",VLOOKUP($BW$3&amp;"-"&amp;"1",'Compr. Q. - HCN'!$C:$K,9,FALSE()),VLOOKUP($BW$3&amp;"-"&amp;"1",'Compr. Q. - HCN'!$C:$K,8,FALSE())))</f>
        <v>1</v>
      </c>
      <c r="CG37" s="24">
        <f t="shared" si="61"/>
        <v>0</v>
      </c>
      <c r="CH37" s="24">
        <f t="shared" si="62"/>
        <v>0</v>
      </c>
      <c r="CI37" s="24">
        <f t="shared" si="63"/>
        <v>0</v>
      </c>
      <c r="CK37"/>
      <c r="CL37"/>
      <c r="CM37"/>
      <c r="CN37"/>
      <c r="CO37"/>
      <c r="CP37"/>
      <c r="CQ37"/>
      <c r="CR37"/>
    </row>
    <row r="38" spans="1:96" s="10" customFormat="1" ht="170" x14ac:dyDescent="0.2">
      <c r="A38" s="25" t="str">
        <f t="shared" si="32"/>
        <v>3117370-P1</v>
      </c>
      <c r="B38" s="25">
        <v>3117370</v>
      </c>
      <c r="C38" s="25" t="s">
        <v>688</v>
      </c>
      <c r="D38" s="25" t="s">
        <v>568</v>
      </c>
      <c r="E38" s="25" t="s">
        <v>440</v>
      </c>
      <c r="F38" s="25" t="s">
        <v>402</v>
      </c>
      <c r="G38" s="25" t="str">
        <f t="shared" si="33"/>
        <v>HCN</v>
      </c>
      <c r="H38" s="25"/>
      <c r="I38" s="25"/>
      <c r="J38" s="25" t="str">
        <f>VLOOKUP($A38,'dataset combined'!$A:$BJ,$I$2+3*J$2,FALSE)</f>
        <v>Insufficient malware detection; Insufficient security policy; Lack of security awareness</v>
      </c>
      <c r="K38" s="25"/>
      <c r="L38" s="25">
        <f>IF(ISNUMBER(SEARCH(IF($G38="OB",IF($D38="Tabular",VLOOKUP($J$3&amp;"-"&amp;L$2,'Compr. Q. - Online Banking'!$C:$I,7,FALSE()),VLOOKUP($J$3&amp;"-"&amp;L$2,'Compr. Q. - Online Banking'!$C:$I,5,FALSE())),IF($D38="Tabular",VLOOKUP($J$3&amp;"-"&amp;L$2,'Compr. Q. - HCN'!$C:$I,7,FALSE()),VLOOKUP($J$3&amp;"-"&amp;L$2,'Compr. Q. - HCN'!$C:$I,5,FALSE()))),$J38)),1,0)</f>
        <v>1</v>
      </c>
      <c r="M38" s="25">
        <f>IF(ISNUMBER(SEARCH(IF($G38="OB",IF($D38="Tabular",VLOOKUP($J$3&amp;"-"&amp;M$2,'Compr. Q. - Online Banking'!$C:$I,7,FALSE()),VLOOKUP($J$3&amp;"-"&amp;M$2,'Compr. Q. - Online Banking'!$C:$I,5,FALSE())),IF($D38="Tabular",VLOOKUP($J$3&amp;"-"&amp;M$2,'Compr. Q. - HCN'!$C:$I,7,FALSE()),VLOOKUP($J$3&amp;"-"&amp;M$2,'Compr. Q. - HCN'!$C:$I,5,FALSE()))),$J38)),1,0)</f>
        <v>1</v>
      </c>
      <c r="N38" s="25">
        <f>IF(ISNUMBER(SEARCH(IF($G38="OB",IF($D38="Tabular",VLOOKUP($J$3&amp;"-"&amp;N$2,'Compr. Q. - Online Banking'!$C:$I,7,FALSE()),VLOOKUP($J$3&amp;"-"&amp;N$2,'Compr. Q. - Online Banking'!$C:$I,5,FALSE())),IF($D38="Tabular",VLOOKUP($J$3&amp;"-"&amp;N$2,'Compr. Q. - HCN'!$C:$I,7,FALSE()),VLOOKUP($J$3&amp;"-"&amp;N$2,'Compr. Q. - HCN'!$C:$I,5,FALSE()))),$J38)),1,0)</f>
        <v>1</v>
      </c>
      <c r="O38" s="25">
        <f>IF(ISNUMBER(SEARCH(IF($G38="OB",IF($D38="Tabular",VLOOKUP($J$3&amp;"-"&amp;O$2,'Compr. Q. - Online Banking'!$C:$I,7,FALSE()),VLOOKUP($J$3&amp;"-"&amp;O$2,'Compr. Q. - Online Banking'!$C:$I,5,FALSE())),IF($D38="Tabular",VLOOKUP($J$3&amp;"-"&amp;O$2,'Compr. Q. - HCN'!$C:$I,7,FALSE()),VLOOKUP($J$3&amp;"-"&amp;O$2,'Compr. Q. - HCN'!$C:$I,5,FALSE()))),$J38)),1,0)</f>
        <v>0</v>
      </c>
      <c r="P38" s="25">
        <f>IF(ISNUMBER(SEARCH(IF($G38="OB",IF($D38="Tabular",VLOOKUP($J$3&amp;"-"&amp;P$2,'Compr. Q. - Online Banking'!$C:$I,7,FALSE()),VLOOKUP($J$3&amp;"-"&amp;P$2,'Compr. Q. - Online Banking'!$C:$I,5,FALSE())),IF($D38="Tabular",VLOOKUP($J$3&amp;"-"&amp;P$2,'Compr. Q. - HCN'!$C:$I,7,FALSE()),VLOOKUP($J$3&amp;"-"&amp;P$2,'Compr. Q. - HCN'!$C:$I,5,FALSE()))),$J38)),1,0)</f>
        <v>0</v>
      </c>
      <c r="Q38" s="25">
        <f t="shared" si="34"/>
        <v>3</v>
      </c>
      <c r="R38" s="25">
        <f t="shared" si="35"/>
        <v>3</v>
      </c>
      <c r="S38" s="25">
        <f>IF($G38="OB",IF($D38="Tabular",VLOOKUP($J$3&amp;"-"&amp;"1",'Compr. Q. - Online Banking'!$C:$K,9,FALSE()),VLOOKUP($J$3&amp;"-"&amp;"1",'Compr. Q. - Online Banking'!$C:$K,8,FALSE())),IF($D38="Tabular",VLOOKUP($J$3&amp;"-"&amp;"1",'Compr. Q. - HCN'!$C:$K,9,FALSE()),VLOOKUP($J$3&amp;"-"&amp;"1",'Compr. Q. - HCN'!$C:$K,8,FALSE())))</f>
        <v>3</v>
      </c>
      <c r="T38" s="25">
        <f t="shared" si="36"/>
        <v>1</v>
      </c>
      <c r="U38" s="25">
        <f t="shared" si="37"/>
        <v>1</v>
      </c>
      <c r="V38" s="25">
        <f t="shared" si="38"/>
        <v>1</v>
      </c>
      <c r="W38" s="25" t="str">
        <f>VLOOKUP($A38,'dataset combined'!$A:$BJ,$I$2+3*W$2,FALSE)</f>
        <v>Data confidentiality; Privacy</v>
      </c>
      <c r="X38" s="25"/>
      <c r="Y38" s="25">
        <f>IF(ISNUMBER(SEARCH(IF($G38="OB",IF($D38="Tabular",VLOOKUP($W$3&amp;"-"&amp;Y$2,'Compr. Q. - Online Banking'!$C:$I,7,FALSE()),VLOOKUP($W$3&amp;"-"&amp;Y$2,'Compr. Q. - Online Banking'!$C:$I,5,FALSE())),IF($D38="Tabular",VLOOKUP($W$3&amp;"-"&amp;Y$2,'Compr. Q. - HCN'!$C:$I,7,FALSE()),VLOOKUP($W$3&amp;"-"&amp;Y$2,'Compr. Q. - HCN'!$C:$I,5,FALSE()))),$W38)),1,0)</f>
        <v>1</v>
      </c>
      <c r="Z38" s="25">
        <f>IF(ISNUMBER(SEARCH(IF($G38="OB",IF($D38="Tabular",VLOOKUP($W$3&amp;"-"&amp;Z$2,'Compr. Q. - Online Banking'!$C:$I,7,FALSE()),VLOOKUP($W$3&amp;"-"&amp;Z$2,'Compr. Q. - Online Banking'!$C:$I,5,FALSE())),IF($D38="Tabular",VLOOKUP($W$3&amp;"-"&amp;Z$2,'Compr. Q. - HCN'!$C:$I,7,FALSE()),VLOOKUP($W$3&amp;"-"&amp;Z$2,'Compr. Q. - HCN'!$C:$I,5,FALSE()))),$W38)),1,0)</f>
        <v>1</v>
      </c>
      <c r="AA38" s="25">
        <f>IF(ISNUMBER(SEARCH(IF($G38="OB",IF($D38="Tabular",VLOOKUP($W$3&amp;"-"&amp;AA$2,'Compr. Q. - Online Banking'!$C:$I,7,FALSE()),VLOOKUP($W$3&amp;"-"&amp;AA$2,'Compr. Q. - Online Banking'!$C:$I,5,FALSE())),IF($D38="Tabular",VLOOKUP($W$3&amp;"-"&amp;AA$2,'Compr. Q. - HCN'!$C:$I,7,FALSE()),VLOOKUP($W$3&amp;"-"&amp;AA$2,'Compr. Q. - HCN'!$C:$I,5,FALSE()))),$W38)),1,0)</f>
        <v>0</v>
      </c>
      <c r="AB38" s="25">
        <f>IF(ISNUMBER(SEARCH(IF($G38="OB",IF($D38="Tabular",VLOOKUP($W$3&amp;"-"&amp;AB$2,'Compr. Q. - Online Banking'!$C:$I,7,FALSE()),VLOOKUP($W$3&amp;"-"&amp;AB$2,'Compr. Q. - Online Banking'!$C:$I,5,FALSE())),IF($D38="Tabular",VLOOKUP($W$3&amp;"-"&amp;AB$2,'Compr. Q. - HCN'!$C:$I,7,FALSE()),VLOOKUP($W$3&amp;"-"&amp;AB$2,'Compr. Q. - HCN'!$C:$I,5,FALSE()))),$W38)),1,0)</f>
        <v>0</v>
      </c>
      <c r="AC38" s="25">
        <f>IF(ISNUMBER(SEARCH(IF($G38="OB",IF($D38="Tabular",VLOOKUP($W$3&amp;"-"&amp;AC$2,'Compr. Q. - Online Banking'!$C:$I,7,FALSE()),VLOOKUP($W$3&amp;"-"&amp;AC$2,'Compr. Q. - Online Banking'!$C:$I,5,FALSE())),IF($D38="Tabular",VLOOKUP($W$3&amp;"-"&amp;AC$2,'Compr. Q. - HCN'!$C:$I,7,FALSE()),VLOOKUP($W$3&amp;"-"&amp;AC$2,'Compr. Q. - HCN'!$C:$I,5,FALSE()))),$W38)),1,0)</f>
        <v>0</v>
      </c>
      <c r="AD38" s="25">
        <f t="shared" si="39"/>
        <v>2</v>
      </c>
      <c r="AE38" s="25">
        <f t="shared" si="40"/>
        <v>2</v>
      </c>
      <c r="AF38" s="25">
        <f>IF($G38="OB",IF($D38="Tabular",VLOOKUP($W$3&amp;"-"&amp;"1",'Compr. Q. - Online Banking'!$C:$K,9,FALSE()),VLOOKUP($W$3&amp;"-"&amp;"1",'Compr. Q. - Online Banking'!$C:$K,8,FALSE())),IF($D38="Tabular",VLOOKUP($W$3&amp;"-"&amp;"1",'Compr. Q. - HCN'!$C:$K,9,FALSE()),VLOOKUP($W$3&amp;"-"&amp;"1",'Compr. Q. - HCN'!$C:$K,8,FALSE())))</f>
        <v>2</v>
      </c>
      <c r="AG38" s="25">
        <f t="shared" si="41"/>
        <v>1</v>
      </c>
      <c r="AH38" s="25">
        <f t="shared" si="42"/>
        <v>1</v>
      </c>
      <c r="AI38" s="25">
        <f t="shared" si="43"/>
        <v>1</v>
      </c>
      <c r="AJ38" s="25" t="str">
        <f>VLOOKUP($A38,'dataset combined'!$A:$BJ,$I$2+3*AJ$2,FALSE)</f>
        <v>Cyber criminal sends crafted phishing emails to HCN users and this leads to sniffing of user credentials.; Cyber criminal sends crafted phishing emails to HCN users and this leads to that HCN network infected by malware.</v>
      </c>
      <c r="AK38" s="25"/>
      <c r="AL38" s="25">
        <f>IF(ISNUMBER(SEARCH(IF($G38="OB",IF($D38="Tabular",VLOOKUP($AJ$3&amp;"-"&amp;AL$2,'Compr. Q. - Online Banking'!$C:$I,7,FALSE()),VLOOKUP($AJ$3&amp;"-"&amp;AL$2,'Compr. Q. - Online Banking'!$C:$I,5,FALSE())),IF($D38="Tabular",VLOOKUP($AJ$3&amp;"-"&amp;AL$2,'Compr. Q. - HCN'!$C:$I,7,FALSE()),VLOOKUP($AJ$3&amp;"-"&amp;AL$2,'Compr. Q. - HCN'!$C:$I,5,FALSE()))),$AJ38)),1,0)</f>
        <v>0</v>
      </c>
      <c r="AM38" s="25">
        <f>IF(ISNUMBER(SEARCH(IF($G38="OB",IF($D38="Tabular",VLOOKUP($AJ$3&amp;"-"&amp;AM$2,'Compr. Q. - Online Banking'!$C:$I,7,FALSE()),VLOOKUP($AJ$3&amp;"-"&amp;AM$2,'Compr. Q. - Online Banking'!$C:$I,5,FALSE())),IF($D38="Tabular",VLOOKUP($AJ$3&amp;"-"&amp;AM$2,'Compr. Q. - HCN'!$C:$I,7,FALSE()),VLOOKUP($AJ$3&amp;"-"&amp;AM$2,'Compr. Q. - HCN'!$C:$I,5,FALSE()))),$AJ38)),1,0)</f>
        <v>1</v>
      </c>
      <c r="AN38" s="25">
        <f>IF(ISNUMBER(SEARCH(IF($G38="OB",IF($D38="Tabular",VLOOKUP($AJ$3&amp;"-"&amp;AN$2,'Compr. Q. - Online Banking'!$C:$I,7,FALSE()),VLOOKUP($AJ$3&amp;"-"&amp;AN$2,'Compr. Q. - Online Banking'!$C:$I,5,FALSE())),IF($D38="Tabular",VLOOKUP($AJ$3&amp;"-"&amp;AN$2,'Compr. Q. - HCN'!$C:$I,7,FALSE()),VLOOKUP($AJ$3&amp;"-"&amp;AN$2,'Compr. Q. - HCN'!$C:$I,5,FALSE()))),$AJ38)),1,0)</f>
        <v>1</v>
      </c>
      <c r="AO38" s="25">
        <f>IF(ISNUMBER(SEARCH(IF($G38="OB",IF($D38="Tabular",VLOOKUP($AJ$3&amp;"-"&amp;AO$2,'Compr. Q. - Online Banking'!$C:$I,7,FALSE()),VLOOKUP($AJ$3&amp;"-"&amp;AO$2,'Compr. Q. - Online Banking'!$C:$I,5,FALSE())),IF($D38="Tabular",VLOOKUP($AJ$3&amp;"-"&amp;AO$2,'Compr. Q. - HCN'!$C:$I,7,FALSE()),VLOOKUP($AJ$3&amp;"-"&amp;AO$2,'Compr. Q. - HCN'!$C:$I,5,FALSE()))),$AJ38)),1,0)</f>
        <v>0</v>
      </c>
      <c r="AP38" s="25">
        <f>IF(ISNUMBER(SEARCH(IF($G38="OB",IF($D38="Tabular",VLOOKUP($AJ$3&amp;"-"&amp;AP$2,'Compr. Q. - Online Banking'!$C:$I,7,FALSE()),VLOOKUP($AJ$3&amp;"-"&amp;AP$2,'Compr. Q. - Online Banking'!$C:$I,5,FALSE())),IF($D38="Tabular",VLOOKUP($AJ$3&amp;"-"&amp;AP$2,'Compr. Q. - HCN'!$C:$I,7,FALSE()),VLOOKUP($AJ$3&amp;"-"&amp;AP$2,'Compr. Q. - HCN'!$C:$I,5,FALSE()))),$AJ38)),1,0)</f>
        <v>0</v>
      </c>
      <c r="AQ38" s="25">
        <f t="shared" si="44"/>
        <v>2</v>
      </c>
      <c r="AR38" s="25">
        <f t="shared" si="45"/>
        <v>2</v>
      </c>
      <c r="AS38" s="25">
        <f>IF($G38="OB",IF($D38="Tabular",VLOOKUP($AJ$3&amp;"-"&amp;"1",'Compr. Q. - Online Banking'!$C:$K,9,FALSE()),VLOOKUP($AJ$3&amp;"-"&amp;"1",'Compr. Q. - Online Banking'!$C:$K,8,FALSE())),IF($D38="Tabular",VLOOKUP($AJ$3&amp;"-"&amp;"1",'Compr. Q. - HCN'!$C:$K,9,FALSE()),VLOOKUP($AJ$3&amp;"-"&amp;"1",'Compr. Q. - HCN'!$C:$K,8,FALSE())))</f>
        <v>2</v>
      </c>
      <c r="AT38" s="25">
        <f t="shared" si="46"/>
        <v>1</v>
      </c>
      <c r="AU38" s="25">
        <f t="shared" si="47"/>
        <v>1</v>
      </c>
      <c r="AV38" s="25">
        <f t="shared" si="48"/>
        <v>1</v>
      </c>
      <c r="AW38" s="25" t="str">
        <f>VLOOKUP($A38,'dataset combined'!$A:$BJ,$I$2+3*AW$2,FALSE)</f>
        <v>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 SQL injection attack leads to successful SQL injection.</v>
      </c>
      <c r="AX38" s="25" t="s">
        <v>724</v>
      </c>
      <c r="AY38" s="25">
        <f>IF(ISNUMBER(SEARCH(IF($G38="OB",IF($D38="Tabular",VLOOKUP($AW$3&amp;"-"&amp;AY$2,'Compr. Q. - Online Banking'!$C:$I,7,FALSE()),VLOOKUP($AW$3&amp;"-"&amp;AY$2,'Compr. Q. - Online Banking'!$C:$I,5,FALSE())),IF($D38="Tabular",VLOOKUP($AW$3&amp;"-"&amp;AY$2,'Compr. Q. - HCN'!$C:$I,7,FALSE()),VLOOKUP($AW$3&amp;"-"&amp;AY$2,'Compr. Q. - HCN'!$C:$I,5,FALSE()))),$AW38)),1,0)</f>
        <v>0</v>
      </c>
      <c r="AZ38" s="25">
        <f>IF(ISNUMBER(SEARCH(IF($G38="OB",IF($D38="Tabular",VLOOKUP($AW$3&amp;"-"&amp;AZ$2,'Compr. Q. - Online Banking'!$C:$I,7,FALSE()),VLOOKUP($AW$3&amp;"-"&amp;AZ$2,'Compr. Q. - Online Banking'!$C:$I,5,FALSE())),IF($D38="Tabular",VLOOKUP($AW$3&amp;"-"&amp;AZ$2,'Compr. Q. - HCN'!$C:$I,7,FALSE()),VLOOKUP($AW$3&amp;"-"&amp;AZ$2,'Compr. Q. - HCN'!$C:$I,5,FALSE()))),$AW38)),1,0)</f>
        <v>1</v>
      </c>
      <c r="BA38" s="25">
        <f>IF(ISNUMBER(SEARCH(IF($G38="OB",IF($D38="Tabular",VLOOKUP($AW$3&amp;"-"&amp;BA$2,'Compr. Q. - Online Banking'!$C:$I,7,FALSE()),VLOOKUP($AW$3&amp;"-"&amp;BA$2,'Compr. Q. - Online Banking'!$C:$I,5,FALSE())),IF($D38="Tabular",VLOOKUP($AW$3&amp;"-"&amp;BA$2,'Compr. Q. - HCN'!$C:$I,7,FALSE()),VLOOKUP($AW$3&amp;"-"&amp;BA$2,'Compr. Q. - HCN'!$C:$I,5,FALSE()))),$AW38)),1,0)</f>
        <v>1</v>
      </c>
      <c r="BB38" s="25">
        <f>IF(ISNUMBER(SEARCH(IF($G38="OB",IF($D38="Tabular",VLOOKUP($AW$3&amp;"-"&amp;BB$2,'Compr. Q. - Online Banking'!$C:$I,7,FALSE()),VLOOKUP($AW$3&amp;"-"&amp;BB$2,'Compr. Q. - Online Banking'!$C:$I,5,FALSE())),IF($D38="Tabular",VLOOKUP($AW$3&amp;"-"&amp;BB$2,'Compr. Q. - HCN'!$C:$I,7,FALSE()),VLOOKUP($AW$3&amp;"-"&amp;BB$2,'Compr. Q. - HCN'!$C:$I,5,FALSE()))),$AW38)),1,0)</f>
        <v>0</v>
      </c>
      <c r="BC38" s="25">
        <f>IF(ISNUMBER(SEARCH(IF($G38="OB",IF($D38="Tabular",VLOOKUP($AW$3&amp;"-"&amp;BC$2,'Compr. Q. - Online Banking'!$C:$I,7,FALSE()),VLOOKUP($AW$3&amp;"-"&amp;BC$2,'Compr. Q. - Online Banking'!$C:$I,5,FALSE())),IF($D38="Tabular",VLOOKUP($AW$3&amp;"-"&amp;BC$2,'Compr. Q. - HCN'!$C:$I,7,FALSE()),VLOOKUP($AW$3&amp;"-"&amp;BC$2,'Compr. Q. - HCN'!$C:$I,5,FALSE()))),$AW38)),1,0)</f>
        <v>0</v>
      </c>
      <c r="BD38" s="25">
        <f t="shared" si="49"/>
        <v>2</v>
      </c>
      <c r="BE38" s="25">
        <f t="shared" si="50"/>
        <v>6</v>
      </c>
      <c r="BF38" s="25">
        <f>IF($G38="OB",IF($D38="Tabular",VLOOKUP($AW$3&amp;"-"&amp;"1",'Compr. Q. - Online Banking'!$C:$K,9,FALSE()),VLOOKUP($AW$3&amp;"-"&amp;"1",'Compr. Q. - Online Banking'!$C:$K,8,FALSE())),IF($D38="Tabular",VLOOKUP($AW$3&amp;"-"&amp;"1",'Compr. Q. - HCN'!$C:$K,9,FALSE()),VLOOKUP($AW$3&amp;"-"&amp;"1",'Compr. Q. - HCN'!$C:$K,8,FALSE())))</f>
        <v>5</v>
      </c>
      <c r="BG38" s="25">
        <f t="shared" si="51"/>
        <v>0.33333333333333331</v>
      </c>
      <c r="BH38" s="25">
        <f t="shared" si="52"/>
        <v>0.4</v>
      </c>
      <c r="BI38" s="25">
        <f t="shared" si="53"/>
        <v>0.36363636363636359</v>
      </c>
      <c r="BJ38" s="25" t="str">
        <f>VLOOKUP($A38,'dataset combined'!$A:$BJ,$I$2+3*BJ$2,FALSE)</f>
        <v>Unlikely</v>
      </c>
      <c r="BK38" s="25" t="s">
        <v>749</v>
      </c>
      <c r="BL38" s="25">
        <f>IF(ISNUMBER(SEARCH(IF($G38="OB",IF($D38="Tabular",VLOOKUP($BJ$3&amp;"-"&amp;BL$2,'Compr. Q. - Online Banking'!$C:$I,7,FALSE()),VLOOKUP($BJ$3&amp;"-"&amp;BL$2,'Compr. Q. - Online Banking'!$C:$I,5,FALSE())),IF($D38="Tabular",VLOOKUP($BJ$3&amp;"-"&amp;BL$2,'Compr. Q. - HCN'!$C:$I,7,FALSE()),VLOOKUP($BJ$3&amp;"-"&amp;BL$2,'Compr. Q. - HCN'!$C:$I,5,FALSE()))),$BJ38)),1,0)</f>
        <v>0</v>
      </c>
      <c r="BM38" s="25">
        <f>IF(ISNUMBER(SEARCH(IF($G38="OB",IF($D38="Tabular",VLOOKUP($BJ$3&amp;"-"&amp;BM$2,'Compr. Q. - Online Banking'!$C:$I,7,FALSE()),VLOOKUP($BJ$3&amp;"-"&amp;BM$2,'Compr. Q. - Online Banking'!$C:$I,5,FALSE())),IF($D38="Tabular",VLOOKUP($BJ$3&amp;"-"&amp;BM$2,'Compr. Q. - HCN'!$C:$I,7,FALSE()),VLOOKUP($BJ$3&amp;"-"&amp;BM$2,'Compr. Q. - HCN'!$C:$I,5,FALSE()))),$BJ38)),1,0)</f>
        <v>0</v>
      </c>
      <c r="BN38" s="25">
        <f>IF(ISNUMBER(SEARCH(IF($G38="OB",IF($D38="Tabular",VLOOKUP($BJ$3&amp;"-"&amp;BN$2,'Compr. Q. - Online Banking'!$C:$I,7,FALSE()),VLOOKUP($BJ$3&amp;"-"&amp;BN$2,'Compr. Q. - Online Banking'!$C:$I,5,FALSE())),IF($D38="Tabular",VLOOKUP($BJ$3&amp;"-"&amp;BN$2,'Compr. Q. - HCN'!$C:$I,7,FALSE()),VLOOKUP($BJ$3&amp;"-"&amp;BN$2,'Compr. Q. - HCN'!$C:$I,5,FALSE()))),$BJ38)),1,0)</f>
        <v>0</v>
      </c>
      <c r="BO38" s="25">
        <f>IF(ISNUMBER(SEARCH(IF($G38="OB",IF($D38="Tabular",VLOOKUP($BJ$3&amp;"-"&amp;BO$2,'Compr. Q. - Online Banking'!$C:$I,7,FALSE()),VLOOKUP($BJ$3&amp;"-"&amp;BO$2,'Compr. Q. - Online Banking'!$C:$I,5,FALSE())),IF($D38="Tabular",VLOOKUP($BJ$3&amp;"-"&amp;BO$2,'Compr. Q. - HCN'!$C:$I,7,FALSE()),VLOOKUP($BJ$3&amp;"-"&amp;BO$2,'Compr. Q. - HCN'!$C:$I,5,FALSE()))),$BJ38)),1,0)</f>
        <v>0</v>
      </c>
      <c r="BP38" s="25">
        <f>IF(ISNUMBER(SEARCH(IF($G38="OB",IF($D38="Tabular",VLOOKUP($BJ$3&amp;"-"&amp;BP$2,'Compr. Q. - Online Banking'!$C:$I,7,FALSE()),VLOOKUP($BJ$3&amp;"-"&amp;BP$2,'Compr. Q. - Online Banking'!$C:$I,5,FALSE())),IF($D38="Tabular",VLOOKUP($BJ$3&amp;"-"&amp;BP$2,'Compr. Q. - HCN'!$C:$I,7,FALSE()),VLOOKUP($BJ$3&amp;"-"&amp;BP$2,'Compr. Q. - HCN'!$C:$I,5,FALSE()))),$BJ38)),1,0)</f>
        <v>0</v>
      </c>
      <c r="BQ38" s="25">
        <f t="shared" si="54"/>
        <v>0</v>
      </c>
      <c r="BR38" s="25">
        <f t="shared" si="55"/>
        <v>1</v>
      </c>
      <c r="BS38" s="25">
        <f>IF($G38="OB",IF($D38="Tabular",VLOOKUP($BJ$3&amp;"-"&amp;"1",'Compr. Q. - Online Banking'!$C:$K,9,FALSE()),VLOOKUP($BJ$3&amp;"-"&amp;"1",'Compr. Q. - Online Banking'!$C:$K,8,FALSE())),IF($D38="Tabular",VLOOKUP($BJ$3&amp;"-"&amp;"1",'Compr. Q. - HCN'!$C:$K,9,FALSE()),VLOOKUP($BJ$3&amp;"-"&amp;"1",'Compr. Q. - HCN'!$C:$K,8,FALSE())))</f>
        <v>1</v>
      </c>
      <c r="BT38" s="25">
        <f t="shared" si="56"/>
        <v>0</v>
      </c>
      <c r="BU38" s="25">
        <f t="shared" si="57"/>
        <v>0</v>
      </c>
      <c r="BV38" s="25">
        <f t="shared" si="58"/>
        <v>0</v>
      </c>
      <c r="BW38" s="25" t="str">
        <f>VLOOKUP($A38,'dataset combined'!$A:$BJ,$I$2+3*BW$2,FALSE)</f>
        <v>Very unlikely</v>
      </c>
      <c r="BX38" s="25"/>
      <c r="BY38" s="25">
        <f>IF(ISNUMBER(SEARCH(IF($G38="OB",IF($D38="Tabular",VLOOKUP($BW$3&amp;"-"&amp;BY$2,'Compr. Q. - Online Banking'!$C:$I,7,FALSE()),VLOOKUP($BW$3&amp;"-"&amp;BY$2,'Compr. Q. - Online Banking'!$C:$I,5,FALSE())),IF($D38="Tabular",VLOOKUP($BW$3&amp;"-"&amp;BY$2,'Compr. Q. - HCN'!$C:$I,7,FALSE()),VLOOKUP($BW$3&amp;"-"&amp;BY$2,'Compr. Q. - HCN'!$C:$I,5,FALSE()))),$BW38)),1,0)</f>
        <v>0</v>
      </c>
      <c r="BZ38" s="25">
        <f>IF(ISNUMBER(SEARCH(IF($G38="OB",IF($D38="Tabular",VLOOKUP($BW$3&amp;"-"&amp;BZ$2,'Compr. Q. - Online Banking'!$C:$I,7,FALSE()),VLOOKUP($BW$3&amp;"-"&amp;BZ$2,'Compr. Q. - Online Banking'!$C:$I,5,FALSE())),IF($D38="Tabular",VLOOKUP($BW$3&amp;"-"&amp;BZ$2,'Compr. Q. - HCN'!$C:$I,7,FALSE()),VLOOKUP($BW$3&amp;"-"&amp;BZ$2,'Compr. Q. - HCN'!$C:$I,5,FALSE()))),$BW38)),1,0)</f>
        <v>0</v>
      </c>
      <c r="CA38" s="25">
        <f>IF(ISNUMBER(SEARCH(IF($G38="OB",IF($D38="Tabular",VLOOKUP($BW$3&amp;"-"&amp;CA$2,'Compr. Q. - Online Banking'!$C:$I,7,FALSE()),VLOOKUP($BW$3&amp;"-"&amp;CA$2,'Compr. Q. - Online Banking'!$C:$I,5,FALSE())),IF($D38="Tabular",VLOOKUP($BW$3&amp;"-"&amp;CA$2,'Compr. Q. - HCN'!$C:$I,7,FALSE()),VLOOKUP($BW$3&amp;"-"&amp;CA$2,'Compr. Q. - HCN'!$C:$I,5,FALSE()))),$BW38)),1,0)</f>
        <v>0</v>
      </c>
      <c r="CB38" s="25">
        <f>IF(ISNUMBER(SEARCH(IF($G38="OB",IF($D38="Tabular",VLOOKUP($BW$3&amp;"-"&amp;CB$2,'Compr. Q. - Online Banking'!$C:$I,7,FALSE()),VLOOKUP($BW$3&amp;"-"&amp;CB$2,'Compr. Q. - Online Banking'!$C:$I,5,FALSE())),IF($D38="Tabular",VLOOKUP($BW$3&amp;"-"&amp;CB$2,'Compr. Q. - HCN'!$C:$I,7,FALSE()),VLOOKUP($BW$3&amp;"-"&amp;CB$2,'Compr. Q. - HCN'!$C:$I,5,FALSE()))),$BW38)),1,0)</f>
        <v>0</v>
      </c>
      <c r="CC38" s="25">
        <f>IF(ISNUMBER(SEARCH(IF($G38="OB",IF($D38="Tabular",VLOOKUP($BW$3&amp;"-"&amp;CC$2,'Compr. Q. - Online Banking'!$C:$I,7,FALSE()),VLOOKUP($BW$3&amp;"-"&amp;CC$2,'Compr. Q. - Online Banking'!$C:$I,5,FALSE())),IF($D38="Tabular",VLOOKUP($BW$3&amp;"-"&amp;CC$2,'Compr. Q. - HCN'!$C:$I,7,FALSE()),VLOOKUP($BW$3&amp;"-"&amp;CC$2,'Compr. Q. - HCN'!$C:$I,5,FALSE()))),$BW38)),1,0)</f>
        <v>0</v>
      </c>
      <c r="CD38" s="25">
        <f t="shared" si="59"/>
        <v>0</v>
      </c>
      <c r="CE38" s="25">
        <f t="shared" si="60"/>
        <v>1</v>
      </c>
      <c r="CF38" s="25">
        <f>IF($G38="OB",IF($D38="Tabular",VLOOKUP($BW$3&amp;"-"&amp;"1",'Compr. Q. - Online Banking'!$C:$K,9,FALSE()),VLOOKUP($BW$3&amp;"-"&amp;"1",'Compr. Q. - Online Banking'!$C:$K,8,FALSE())),IF($D38="Tabular",VLOOKUP($BW$3&amp;"-"&amp;"1",'Compr. Q. - HCN'!$C:$K,9,FALSE()),VLOOKUP($BW$3&amp;"-"&amp;"1",'Compr. Q. - HCN'!$C:$K,8,FALSE())))</f>
        <v>1</v>
      </c>
      <c r="CG38" s="25">
        <f t="shared" si="61"/>
        <v>0</v>
      </c>
      <c r="CH38" s="25">
        <f t="shared" si="62"/>
        <v>0</v>
      </c>
      <c r="CI38" s="25">
        <f t="shared" si="63"/>
        <v>0</v>
      </c>
      <c r="CK38"/>
      <c r="CL38"/>
      <c r="CM38"/>
      <c r="CN38"/>
      <c r="CO38"/>
      <c r="CP38"/>
      <c r="CQ38"/>
      <c r="CR38"/>
    </row>
    <row r="39" spans="1:96" s="10" customFormat="1" ht="119" x14ac:dyDescent="0.2">
      <c r="A39" s="24" t="str">
        <f t="shared" si="32"/>
        <v>3117370-P2</v>
      </c>
      <c r="B39" s="38">
        <v>3117370</v>
      </c>
      <c r="C39" s="24" t="s">
        <v>688</v>
      </c>
      <c r="D39" s="39" t="s">
        <v>568</v>
      </c>
      <c r="E39" s="39" t="s">
        <v>440</v>
      </c>
      <c r="F39" s="39" t="s">
        <v>433</v>
      </c>
      <c r="G39" s="38" t="str">
        <f t="shared" si="33"/>
        <v>OB</v>
      </c>
      <c r="H39" s="24"/>
      <c r="I39" s="28"/>
      <c r="J39" s="25" t="str">
        <f>VLOOKUP($A39,'dataset combined'!$A:$BJ,$I$2+3*J$2,FALSE)</f>
        <v>Fake banking app offered on application store leads to alteration of transaction data; Fake banking app offered on application store leads to sniffing customer credentials. Which leads to unauthorized access to customer account via fake app.; Smartphone infected by malware and this leads to alteration of transaction data</v>
      </c>
      <c r="K39" s="24" t="s">
        <v>724</v>
      </c>
      <c r="L39" s="25">
        <f>IF(ISNUMBER(SEARCH(IF($G39="OB",IF($D39="Tabular",VLOOKUP($J$3&amp;"-"&amp;L$2,'Compr. Q. - Online Banking'!$C:$I,7,FALSE()),VLOOKUP($J$3&amp;"-"&amp;L$2,'Compr. Q. - Online Banking'!$C:$I,5,FALSE())),IF($D39="Tabular",VLOOKUP($J$3&amp;"-"&amp;L$2,'Compr. Q. - HCN'!$C:$I,7,FALSE()),VLOOKUP($J$3&amp;"-"&amp;L$2,'Compr. Q. - HCN'!$C:$I,5,FALSE()))),$J39)),1,0)</f>
        <v>0</v>
      </c>
      <c r="M39" s="25">
        <f>IF(ISNUMBER(SEARCH(IF($G39="OB",IF($D39="Tabular",VLOOKUP($J$3&amp;"-"&amp;M$2,'Compr. Q. - Online Banking'!$C:$I,7,FALSE()),VLOOKUP($J$3&amp;"-"&amp;M$2,'Compr. Q. - Online Banking'!$C:$I,5,FALSE())),IF($D39="Tabular",VLOOKUP($J$3&amp;"-"&amp;M$2,'Compr. Q. - HCN'!$C:$I,7,FALSE()),VLOOKUP($J$3&amp;"-"&amp;M$2,'Compr. Q. - HCN'!$C:$I,5,FALSE()))),$J39)),1,0)</f>
        <v>0</v>
      </c>
      <c r="N39" s="25">
        <f>IF(ISNUMBER(SEARCH(IF($G39="OB",IF($D39="Tabular",VLOOKUP($J$3&amp;"-"&amp;N$2,'Compr. Q. - Online Banking'!$C:$I,7,FALSE()),VLOOKUP($J$3&amp;"-"&amp;N$2,'Compr. Q. - Online Banking'!$C:$I,5,FALSE())),IF($D39="Tabular",VLOOKUP($J$3&amp;"-"&amp;N$2,'Compr. Q. - HCN'!$C:$I,7,FALSE()),VLOOKUP($J$3&amp;"-"&amp;N$2,'Compr. Q. - HCN'!$C:$I,5,FALSE()))),$J39)),1,0)</f>
        <v>0</v>
      </c>
      <c r="O39" s="25">
        <f>IF(ISNUMBER(SEARCH(IF($G39="OB",IF($D39="Tabular",VLOOKUP($J$3&amp;"-"&amp;O$2,'Compr. Q. - Online Banking'!$C:$I,7,FALSE()),VLOOKUP($J$3&amp;"-"&amp;O$2,'Compr. Q. - Online Banking'!$C:$I,5,FALSE())),IF($D39="Tabular",VLOOKUP($J$3&amp;"-"&amp;O$2,'Compr. Q. - HCN'!$C:$I,7,FALSE()),VLOOKUP($J$3&amp;"-"&amp;O$2,'Compr. Q. - HCN'!$C:$I,5,FALSE()))),$J39)),1,0)</f>
        <v>0</v>
      </c>
      <c r="P39" s="25">
        <f>IF(ISNUMBER(SEARCH(IF($G39="OB",IF($D39="Tabular",VLOOKUP($J$3&amp;"-"&amp;P$2,'Compr. Q. - Online Banking'!$C:$I,7,FALSE()),VLOOKUP($J$3&amp;"-"&amp;P$2,'Compr. Q. - Online Banking'!$C:$I,5,FALSE())),IF($D39="Tabular",VLOOKUP($J$3&amp;"-"&amp;P$2,'Compr. Q. - HCN'!$C:$I,7,FALSE()),VLOOKUP($J$3&amp;"-"&amp;P$2,'Compr. Q. - HCN'!$C:$I,5,FALSE()))),$J39)),1,0)</f>
        <v>0</v>
      </c>
      <c r="Q39" s="24">
        <f t="shared" si="34"/>
        <v>0</v>
      </c>
      <c r="R39" s="24">
        <f t="shared" si="35"/>
        <v>3</v>
      </c>
      <c r="S39" s="24">
        <f>IF($G39="OB",IF($D39="Tabular",VLOOKUP($J$3&amp;"-"&amp;"1",'Compr. Q. - Online Banking'!$C:$K,9,FALSE()),VLOOKUP($J$3&amp;"-"&amp;"1",'Compr. Q. - Online Banking'!$C:$K,8,FALSE())),IF($D39="Tabular",VLOOKUP($J$3&amp;"-"&amp;"1",'Compr. Q. - HCN'!$C:$K,9,FALSE()),VLOOKUP($J$3&amp;"-"&amp;"1",'Compr. Q. - HCN'!$C:$K,8,FALSE())))</f>
        <v>2</v>
      </c>
      <c r="T39" s="24">
        <f t="shared" si="36"/>
        <v>0</v>
      </c>
      <c r="U39" s="24">
        <f t="shared" si="37"/>
        <v>0</v>
      </c>
      <c r="V39" s="24">
        <f t="shared" si="38"/>
        <v>0</v>
      </c>
      <c r="W39" s="25" t="str">
        <f>VLOOKUP($A39,'dataset combined'!$A:$BJ,$I$2+3*W$2,FALSE)</f>
        <v>Availability of service; Integrity of account data</v>
      </c>
      <c r="X39" s="24"/>
      <c r="Y39" s="25">
        <f>IF(ISNUMBER(SEARCH(IF($G39="OB",IF($D39="Tabular",VLOOKUP($W$3&amp;"-"&amp;Y$2,'Compr. Q. - Online Banking'!$C:$I,7,FALSE()),VLOOKUP($W$3&amp;"-"&amp;Y$2,'Compr. Q. - Online Banking'!$C:$I,5,FALSE())),IF($D39="Tabular",VLOOKUP($W$3&amp;"-"&amp;Y$2,'Compr. Q. - HCN'!$C:$I,7,FALSE()),VLOOKUP($W$3&amp;"-"&amp;Y$2,'Compr. Q. - HCN'!$C:$I,5,FALSE()))),$W39)),1,0)</f>
        <v>1</v>
      </c>
      <c r="Z39" s="25">
        <f>IF(ISNUMBER(SEARCH(IF($G39="OB",IF($D39="Tabular",VLOOKUP($W$3&amp;"-"&amp;Z$2,'Compr. Q. - Online Banking'!$C:$I,7,FALSE()),VLOOKUP($W$3&amp;"-"&amp;Z$2,'Compr. Q. - Online Banking'!$C:$I,5,FALSE())),IF($D39="Tabular",VLOOKUP($W$3&amp;"-"&amp;Z$2,'Compr. Q. - HCN'!$C:$I,7,FALSE()),VLOOKUP($W$3&amp;"-"&amp;Z$2,'Compr. Q. - HCN'!$C:$I,5,FALSE()))),$W39)),1,0)</f>
        <v>1</v>
      </c>
      <c r="AA39" s="25">
        <f>IF(ISNUMBER(SEARCH(IF($G39="OB",IF($D39="Tabular",VLOOKUP($W$3&amp;"-"&amp;AA$2,'Compr. Q. - Online Banking'!$C:$I,7,FALSE()),VLOOKUP($W$3&amp;"-"&amp;AA$2,'Compr. Q. - Online Banking'!$C:$I,5,FALSE())),IF($D39="Tabular",VLOOKUP($W$3&amp;"-"&amp;AA$2,'Compr. Q. - HCN'!$C:$I,7,FALSE()),VLOOKUP($W$3&amp;"-"&amp;AA$2,'Compr. Q. - HCN'!$C:$I,5,FALSE()))),$W39)),1,0)</f>
        <v>0</v>
      </c>
      <c r="AB39" s="25">
        <f>IF(ISNUMBER(SEARCH(IF($G39="OB",IF($D39="Tabular",VLOOKUP($W$3&amp;"-"&amp;AB$2,'Compr. Q. - Online Banking'!$C:$I,7,FALSE()),VLOOKUP($W$3&amp;"-"&amp;AB$2,'Compr. Q. - Online Banking'!$C:$I,5,FALSE())),IF($D39="Tabular",VLOOKUP($W$3&amp;"-"&amp;AB$2,'Compr. Q. - HCN'!$C:$I,7,FALSE()),VLOOKUP($W$3&amp;"-"&amp;AB$2,'Compr. Q. - HCN'!$C:$I,5,FALSE()))),$W39)),1,0)</f>
        <v>0</v>
      </c>
      <c r="AC39" s="25">
        <f>IF(ISNUMBER(SEARCH(IF($G39="OB",IF($D39="Tabular",VLOOKUP($W$3&amp;"-"&amp;AC$2,'Compr. Q. - Online Banking'!$C:$I,7,FALSE()),VLOOKUP($W$3&amp;"-"&amp;AC$2,'Compr. Q. - Online Banking'!$C:$I,5,FALSE())),IF($D39="Tabular",VLOOKUP($W$3&amp;"-"&amp;AC$2,'Compr. Q. - HCN'!$C:$I,7,FALSE()),VLOOKUP($W$3&amp;"-"&amp;AC$2,'Compr. Q. - HCN'!$C:$I,5,FALSE()))),$W39)),1,0)</f>
        <v>0</v>
      </c>
      <c r="AD39" s="24">
        <f t="shared" si="39"/>
        <v>2</v>
      </c>
      <c r="AE39" s="24">
        <f t="shared" si="40"/>
        <v>2</v>
      </c>
      <c r="AF39" s="24">
        <f>IF($G39="OB",IF($D39="Tabular",VLOOKUP($W$3&amp;"-"&amp;"1",'Compr. Q. - Online Banking'!$C:$K,9,FALSE()),VLOOKUP($W$3&amp;"-"&amp;"1",'Compr. Q. - Online Banking'!$C:$K,8,FALSE())),IF($D39="Tabular",VLOOKUP($W$3&amp;"-"&amp;"1",'Compr. Q. - HCN'!$C:$K,9,FALSE()),VLOOKUP($W$3&amp;"-"&amp;"1",'Compr. Q. - HCN'!$C:$K,8,FALSE())))</f>
        <v>2</v>
      </c>
      <c r="AG39" s="24">
        <f t="shared" si="41"/>
        <v>1</v>
      </c>
      <c r="AH39" s="24">
        <f t="shared" si="42"/>
        <v>1</v>
      </c>
      <c r="AI39" s="24">
        <f t="shared" si="43"/>
        <v>1</v>
      </c>
      <c r="AJ39" s="25" t="str">
        <f>VLOOKUP($A39,'dataset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39" s="24"/>
      <c r="AL39" s="25">
        <f>IF(ISNUMBER(SEARCH(IF($G39="OB",IF($D39="Tabular",VLOOKUP($AJ$3&amp;"-"&amp;AL$2,'Compr. Q. - Online Banking'!$C:$I,7,FALSE()),VLOOKUP($AJ$3&amp;"-"&amp;AL$2,'Compr. Q. - Online Banking'!$C:$I,5,FALSE())),IF($D39="Tabular",VLOOKUP($AJ$3&amp;"-"&amp;AL$2,'Compr. Q. - HCN'!$C:$I,7,FALSE()),VLOOKUP($AJ$3&amp;"-"&amp;AL$2,'Compr. Q. - HCN'!$C:$I,5,FALSE()))),$AJ39)),1,0)</f>
        <v>1</v>
      </c>
      <c r="AM39" s="25">
        <f>IF(ISNUMBER(SEARCH(IF($G39="OB",IF($D39="Tabular",VLOOKUP($AJ$3&amp;"-"&amp;AM$2,'Compr. Q. - Online Banking'!$C:$I,7,FALSE()),VLOOKUP($AJ$3&amp;"-"&amp;AM$2,'Compr. Q. - Online Banking'!$C:$I,5,FALSE())),IF($D39="Tabular",VLOOKUP($AJ$3&amp;"-"&amp;AM$2,'Compr. Q. - HCN'!$C:$I,7,FALSE()),VLOOKUP($AJ$3&amp;"-"&amp;AM$2,'Compr. Q. - HCN'!$C:$I,5,FALSE()))),$AJ39)),1,0)</f>
        <v>1</v>
      </c>
      <c r="AN39" s="25">
        <f>IF(ISNUMBER(SEARCH(IF($G39="OB",IF($D39="Tabular",VLOOKUP($AJ$3&amp;"-"&amp;AN$2,'Compr. Q. - Online Banking'!$C:$I,7,FALSE()),VLOOKUP($AJ$3&amp;"-"&amp;AN$2,'Compr. Q. - Online Banking'!$C:$I,5,FALSE())),IF($D39="Tabular",VLOOKUP($AJ$3&amp;"-"&amp;AN$2,'Compr. Q. - HCN'!$C:$I,7,FALSE()),VLOOKUP($AJ$3&amp;"-"&amp;AN$2,'Compr. Q. - HCN'!$C:$I,5,FALSE()))),$AJ39)),1,0)</f>
        <v>1</v>
      </c>
      <c r="AO39" s="25">
        <f>IF(ISNUMBER(SEARCH(IF($G39="OB",IF($D39="Tabular",VLOOKUP($AJ$3&amp;"-"&amp;AO$2,'Compr. Q. - Online Banking'!$C:$I,7,FALSE()),VLOOKUP($AJ$3&amp;"-"&amp;AO$2,'Compr. Q. - Online Banking'!$C:$I,5,FALSE())),IF($D39="Tabular",VLOOKUP($AJ$3&amp;"-"&amp;AO$2,'Compr. Q. - HCN'!$C:$I,7,FALSE()),VLOOKUP($AJ$3&amp;"-"&amp;AO$2,'Compr. Q. - HCN'!$C:$I,5,FALSE()))),$AJ39)),1,0)</f>
        <v>0</v>
      </c>
      <c r="AP39" s="25">
        <f>IF(ISNUMBER(SEARCH(IF($G39="OB",IF($D39="Tabular",VLOOKUP($AJ$3&amp;"-"&amp;AP$2,'Compr. Q. - Online Banking'!$C:$I,7,FALSE()),VLOOKUP($AJ$3&amp;"-"&amp;AP$2,'Compr. Q. - Online Banking'!$C:$I,5,FALSE())),IF($D39="Tabular",VLOOKUP($AJ$3&amp;"-"&amp;AP$2,'Compr. Q. - HCN'!$C:$I,7,FALSE()),VLOOKUP($AJ$3&amp;"-"&amp;AP$2,'Compr. Q. - HCN'!$C:$I,5,FALSE()))),$AJ39)),1,0)</f>
        <v>0</v>
      </c>
      <c r="AQ39" s="24">
        <f t="shared" si="44"/>
        <v>3</v>
      </c>
      <c r="AR39" s="24">
        <f t="shared" si="45"/>
        <v>3</v>
      </c>
      <c r="AS39" s="24">
        <f>IF($G39="OB",IF($D39="Tabular",VLOOKUP($AJ$3&amp;"-"&amp;"1",'Compr. Q. - Online Banking'!$C:$K,9,FALSE()),VLOOKUP($AJ$3&amp;"-"&amp;"1",'Compr. Q. - Online Banking'!$C:$K,8,FALSE())),IF($D39="Tabular",VLOOKUP($AJ$3&amp;"-"&amp;"1",'Compr. Q. - HCN'!$C:$K,9,FALSE()),VLOOKUP($AJ$3&amp;"-"&amp;"1",'Compr. Q. - HCN'!$C:$K,8,FALSE())))</f>
        <v>3</v>
      </c>
      <c r="AT39" s="24">
        <f t="shared" si="46"/>
        <v>1</v>
      </c>
      <c r="AU39" s="24">
        <f t="shared" si="47"/>
        <v>1</v>
      </c>
      <c r="AV39" s="24">
        <f t="shared" si="48"/>
        <v>1</v>
      </c>
      <c r="AW39" s="25" t="str">
        <f>VLOOKUP($A39,'dataset combined'!$A:$BJ,$I$2+3*AW$2,FALSE)</f>
        <v>Cyber criminal; Hacker</v>
      </c>
      <c r="AX39" s="24"/>
      <c r="AY39" s="25">
        <f>IF(ISNUMBER(SEARCH(IF($G39="OB",IF($D39="Tabular",VLOOKUP($AW$3&amp;"-"&amp;AY$2,'Compr. Q. - Online Banking'!$C:$I,7,FALSE()),VLOOKUP($AW$3&amp;"-"&amp;AY$2,'Compr. Q. - Online Banking'!$C:$I,5,FALSE())),IF($D39="Tabular",VLOOKUP($AW$3&amp;"-"&amp;AY$2,'Compr. Q. - HCN'!$C:$I,7,FALSE()),VLOOKUP($AW$3&amp;"-"&amp;AY$2,'Compr. Q. - HCN'!$C:$I,5,FALSE()))),$AW39)),1,0)</f>
        <v>1</v>
      </c>
      <c r="AZ39" s="25">
        <f>IF(ISNUMBER(SEARCH(IF($G39="OB",IF($D39="Tabular",VLOOKUP($AW$3&amp;"-"&amp;AZ$2,'Compr. Q. - Online Banking'!$C:$I,7,FALSE()),VLOOKUP($AW$3&amp;"-"&amp;AZ$2,'Compr. Q. - Online Banking'!$C:$I,5,FALSE())),IF($D39="Tabular",VLOOKUP($AW$3&amp;"-"&amp;AZ$2,'Compr. Q. - HCN'!$C:$I,7,FALSE()),VLOOKUP($AW$3&amp;"-"&amp;AZ$2,'Compr. Q. - HCN'!$C:$I,5,FALSE()))),$AW39)),1,0)</f>
        <v>1</v>
      </c>
      <c r="BA39" s="25">
        <f>IF(ISNUMBER(SEARCH(IF($G39="OB",IF($D39="Tabular",VLOOKUP($AW$3&amp;"-"&amp;BA$2,'Compr. Q. - Online Banking'!$C:$I,7,FALSE()),VLOOKUP($AW$3&amp;"-"&amp;BA$2,'Compr. Q. - Online Banking'!$C:$I,5,FALSE())),IF($D39="Tabular",VLOOKUP($AW$3&amp;"-"&amp;BA$2,'Compr. Q. - HCN'!$C:$I,7,FALSE()),VLOOKUP($AW$3&amp;"-"&amp;BA$2,'Compr. Q. - HCN'!$C:$I,5,FALSE()))),$AW39)),1,0)</f>
        <v>0</v>
      </c>
      <c r="BB39" s="25">
        <f>IF(ISNUMBER(SEARCH(IF($G39="OB",IF($D39="Tabular",VLOOKUP($AW$3&amp;"-"&amp;BB$2,'Compr. Q. - Online Banking'!$C:$I,7,FALSE()),VLOOKUP($AW$3&amp;"-"&amp;BB$2,'Compr. Q. - Online Banking'!$C:$I,5,FALSE())),IF($D39="Tabular",VLOOKUP($AW$3&amp;"-"&amp;BB$2,'Compr. Q. - HCN'!$C:$I,7,FALSE()),VLOOKUP($AW$3&amp;"-"&amp;BB$2,'Compr. Q. - HCN'!$C:$I,5,FALSE()))),$AW39)),1,0)</f>
        <v>0</v>
      </c>
      <c r="BC39" s="25">
        <f>IF(ISNUMBER(SEARCH(IF($G39="OB",IF($D39="Tabular",VLOOKUP($AW$3&amp;"-"&amp;BC$2,'Compr. Q. - Online Banking'!$C:$I,7,FALSE()),VLOOKUP($AW$3&amp;"-"&amp;BC$2,'Compr. Q. - Online Banking'!$C:$I,5,FALSE())),IF($D39="Tabular",VLOOKUP($AW$3&amp;"-"&amp;BC$2,'Compr. Q. - HCN'!$C:$I,7,FALSE()),VLOOKUP($AW$3&amp;"-"&amp;BC$2,'Compr. Q. - HCN'!$C:$I,5,FALSE()))),$AW39)),1,0)</f>
        <v>0</v>
      </c>
      <c r="BD39" s="24">
        <f t="shared" si="49"/>
        <v>2</v>
      </c>
      <c r="BE39" s="24">
        <f t="shared" si="50"/>
        <v>2</v>
      </c>
      <c r="BF39" s="24">
        <f>IF($G39="OB",IF($D39="Tabular",VLOOKUP($AW$3&amp;"-"&amp;"1",'Compr. Q. - Online Banking'!$C:$K,9,FALSE()),VLOOKUP($AW$3&amp;"-"&amp;"1",'Compr. Q. - Online Banking'!$C:$K,8,FALSE())),IF($D39="Tabular",VLOOKUP($AW$3&amp;"-"&amp;"1",'Compr. Q. - HCN'!$C:$K,9,FALSE()),VLOOKUP($AW$3&amp;"-"&amp;"1",'Compr. Q. - HCN'!$C:$K,8,FALSE())))</f>
        <v>2</v>
      </c>
      <c r="BG39" s="24">
        <f t="shared" si="51"/>
        <v>1</v>
      </c>
      <c r="BH39" s="24">
        <f t="shared" si="52"/>
        <v>1</v>
      </c>
      <c r="BI39" s="24">
        <f t="shared" si="53"/>
        <v>1</v>
      </c>
      <c r="BJ39" s="25" t="str">
        <f>VLOOKUP($A39,'dataset combined'!$A:$BJ,$I$2+3*BJ$2,FALSE)</f>
        <v>Likely</v>
      </c>
      <c r="BK39" s="24"/>
      <c r="BL39" s="25">
        <f>IF(ISNUMBER(SEARCH(IF($G39="OB",IF($D39="Tabular",VLOOKUP($BJ$3&amp;"-"&amp;BL$2,'Compr. Q. - Online Banking'!$C:$I,7,FALSE()),VLOOKUP($BJ$3&amp;"-"&amp;BL$2,'Compr. Q. - Online Banking'!$C:$I,5,FALSE())),IF($D39="Tabular",VLOOKUP($BJ$3&amp;"-"&amp;BL$2,'Compr. Q. - HCN'!$C:$I,7,FALSE()),VLOOKUP($BJ$3&amp;"-"&amp;BL$2,'Compr. Q. - HCN'!$C:$I,5,FALSE()))),$BJ39)),1,0)</f>
        <v>1</v>
      </c>
      <c r="BM39" s="25">
        <f>IF(ISNUMBER(SEARCH(IF($G39="OB",IF($D39="Tabular",VLOOKUP($BJ$3&amp;"-"&amp;BM$2,'Compr. Q. - Online Banking'!$C:$I,7,FALSE()),VLOOKUP($BJ$3&amp;"-"&amp;BM$2,'Compr. Q. - Online Banking'!$C:$I,5,FALSE())),IF($D39="Tabular",VLOOKUP($BJ$3&amp;"-"&amp;BM$2,'Compr. Q. - HCN'!$C:$I,7,FALSE()),VLOOKUP($BJ$3&amp;"-"&amp;BM$2,'Compr. Q. - HCN'!$C:$I,5,FALSE()))),$BJ39)),1,0)</f>
        <v>0</v>
      </c>
      <c r="BN39" s="25">
        <f>IF(ISNUMBER(SEARCH(IF($G39="OB",IF($D39="Tabular",VLOOKUP($BJ$3&amp;"-"&amp;BN$2,'Compr. Q. - Online Banking'!$C:$I,7,FALSE()),VLOOKUP($BJ$3&amp;"-"&amp;BN$2,'Compr. Q. - Online Banking'!$C:$I,5,FALSE())),IF($D39="Tabular",VLOOKUP($BJ$3&amp;"-"&amp;BN$2,'Compr. Q. - HCN'!$C:$I,7,FALSE()),VLOOKUP($BJ$3&amp;"-"&amp;BN$2,'Compr. Q. - HCN'!$C:$I,5,FALSE()))),$BJ39)),1,0)</f>
        <v>0</v>
      </c>
      <c r="BO39" s="25">
        <f>IF(ISNUMBER(SEARCH(IF($G39="OB",IF($D39="Tabular",VLOOKUP($BJ$3&amp;"-"&amp;BO$2,'Compr. Q. - Online Banking'!$C:$I,7,FALSE()),VLOOKUP($BJ$3&amp;"-"&amp;BO$2,'Compr. Q. - Online Banking'!$C:$I,5,FALSE())),IF($D39="Tabular",VLOOKUP($BJ$3&amp;"-"&amp;BO$2,'Compr. Q. - HCN'!$C:$I,7,FALSE()),VLOOKUP($BJ$3&amp;"-"&amp;BO$2,'Compr. Q. - HCN'!$C:$I,5,FALSE()))),$BJ39)),1,0)</f>
        <v>0</v>
      </c>
      <c r="BP39" s="25">
        <f>IF(ISNUMBER(SEARCH(IF($G39="OB",IF($D39="Tabular",VLOOKUP($BJ$3&amp;"-"&amp;BP$2,'Compr. Q. - Online Banking'!$C:$I,7,FALSE()),VLOOKUP($BJ$3&amp;"-"&amp;BP$2,'Compr. Q. - Online Banking'!$C:$I,5,FALSE())),IF($D39="Tabular",VLOOKUP($BJ$3&amp;"-"&amp;BP$2,'Compr. Q. - HCN'!$C:$I,7,FALSE()),VLOOKUP($BJ$3&amp;"-"&amp;BP$2,'Compr. Q. - HCN'!$C:$I,5,FALSE()))),$BJ39)),1,0)</f>
        <v>0</v>
      </c>
      <c r="BQ39" s="24">
        <f t="shared" si="54"/>
        <v>1</v>
      </c>
      <c r="BR39" s="24">
        <f t="shared" si="55"/>
        <v>1</v>
      </c>
      <c r="BS39" s="24">
        <f>IF($G39="OB",IF($D39="Tabular",VLOOKUP($BJ$3&amp;"-"&amp;"1",'Compr. Q. - Online Banking'!$C:$K,9,FALSE()),VLOOKUP($BJ$3&amp;"-"&amp;"1",'Compr. Q. - Online Banking'!$C:$K,8,FALSE())),IF($D39="Tabular",VLOOKUP($BJ$3&amp;"-"&amp;"1",'Compr. Q. - HCN'!$C:$K,9,FALSE()),VLOOKUP($BJ$3&amp;"-"&amp;"1",'Compr. Q. - HCN'!$C:$K,8,FALSE())))</f>
        <v>1</v>
      </c>
      <c r="BT39" s="24">
        <f t="shared" si="56"/>
        <v>1</v>
      </c>
      <c r="BU39" s="24">
        <f t="shared" si="57"/>
        <v>1</v>
      </c>
      <c r="BV39" s="24">
        <f t="shared" si="58"/>
        <v>1</v>
      </c>
      <c r="BW39" s="25" t="str">
        <f>VLOOKUP($A39,'dataset combined'!$A:$BJ,$I$2+3*BW$2,FALSE)</f>
        <v>Minor</v>
      </c>
      <c r="BX39" s="24"/>
      <c r="BY39" s="25">
        <f>IF(ISNUMBER(SEARCH(IF($G39="OB",IF($D39="Tabular",VLOOKUP($BW$3&amp;"-"&amp;BY$2,'Compr. Q. - Online Banking'!$C:$I,7,FALSE()),VLOOKUP($BW$3&amp;"-"&amp;BY$2,'Compr. Q. - Online Banking'!$C:$I,5,FALSE())),IF($D39="Tabular",VLOOKUP($BW$3&amp;"-"&amp;BY$2,'Compr. Q. - HCN'!$C:$I,7,FALSE()),VLOOKUP($BW$3&amp;"-"&amp;BY$2,'Compr. Q. - HCN'!$C:$I,5,FALSE()))),$BW39)),1,0)</f>
        <v>1</v>
      </c>
      <c r="BZ39" s="25">
        <f>IF(ISNUMBER(SEARCH(IF($G39="OB",IF($D39="Tabular",VLOOKUP($BW$3&amp;"-"&amp;BZ$2,'Compr. Q. - Online Banking'!$C:$I,7,FALSE()),VLOOKUP($BW$3&amp;"-"&amp;BZ$2,'Compr. Q. - Online Banking'!$C:$I,5,FALSE())),IF($D39="Tabular",VLOOKUP($BW$3&amp;"-"&amp;BZ$2,'Compr. Q. - HCN'!$C:$I,7,FALSE()),VLOOKUP($BW$3&amp;"-"&amp;BZ$2,'Compr. Q. - HCN'!$C:$I,5,FALSE()))),$BW39)),1,0)</f>
        <v>0</v>
      </c>
      <c r="CA39" s="25">
        <f>IF(ISNUMBER(SEARCH(IF($G39="OB",IF($D39="Tabular",VLOOKUP($BW$3&amp;"-"&amp;CA$2,'Compr. Q. - Online Banking'!$C:$I,7,FALSE()),VLOOKUP($BW$3&amp;"-"&amp;CA$2,'Compr. Q. - Online Banking'!$C:$I,5,FALSE())),IF($D39="Tabular",VLOOKUP($BW$3&amp;"-"&amp;CA$2,'Compr. Q. - HCN'!$C:$I,7,FALSE()),VLOOKUP($BW$3&amp;"-"&amp;CA$2,'Compr. Q. - HCN'!$C:$I,5,FALSE()))),$BW39)),1,0)</f>
        <v>0</v>
      </c>
      <c r="CB39" s="25">
        <f>IF(ISNUMBER(SEARCH(IF($G39="OB",IF($D39="Tabular",VLOOKUP($BW$3&amp;"-"&amp;CB$2,'Compr. Q. - Online Banking'!$C:$I,7,FALSE()),VLOOKUP($BW$3&amp;"-"&amp;CB$2,'Compr. Q. - Online Banking'!$C:$I,5,FALSE())),IF($D39="Tabular",VLOOKUP($BW$3&amp;"-"&amp;CB$2,'Compr. Q. - HCN'!$C:$I,7,FALSE()),VLOOKUP($BW$3&amp;"-"&amp;CB$2,'Compr. Q. - HCN'!$C:$I,5,FALSE()))),$BW39)),1,0)</f>
        <v>0</v>
      </c>
      <c r="CC39" s="25">
        <f>IF(ISNUMBER(SEARCH(IF($G39="OB",IF($D39="Tabular",VLOOKUP($BW$3&amp;"-"&amp;CC$2,'Compr. Q. - Online Banking'!$C:$I,7,FALSE()),VLOOKUP($BW$3&amp;"-"&amp;CC$2,'Compr. Q. - Online Banking'!$C:$I,5,FALSE())),IF($D39="Tabular",VLOOKUP($BW$3&amp;"-"&amp;CC$2,'Compr. Q. - HCN'!$C:$I,7,FALSE()),VLOOKUP($BW$3&amp;"-"&amp;CC$2,'Compr. Q. - HCN'!$C:$I,5,FALSE()))),$BW39)),1,0)</f>
        <v>0</v>
      </c>
      <c r="CD39" s="24">
        <f t="shared" si="59"/>
        <v>1</v>
      </c>
      <c r="CE39" s="24">
        <f t="shared" si="60"/>
        <v>1</v>
      </c>
      <c r="CF39" s="24">
        <f>IF($G39="OB",IF($D39="Tabular",VLOOKUP($BW$3&amp;"-"&amp;"1",'Compr. Q. - Online Banking'!$C:$K,9,FALSE()),VLOOKUP($BW$3&amp;"-"&amp;"1",'Compr. Q. - Online Banking'!$C:$K,8,FALSE())),IF($D39="Tabular",VLOOKUP($BW$3&amp;"-"&amp;"1",'Compr. Q. - HCN'!$C:$K,9,FALSE()),VLOOKUP($BW$3&amp;"-"&amp;"1",'Compr. Q. - HCN'!$C:$K,8,FALSE())))</f>
        <v>1</v>
      </c>
      <c r="CG39" s="24">
        <f t="shared" si="61"/>
        <v>1</v>
      </c>
      <c r="CH39" s="24">
        <f t="shared" si="62"/>
        <v>1</v>
      </c>
      <c r="CI39" s="24">
        <f t="shared" si="63"/>
        <v>1</v>
      </c>
      <c r="CK39"/>
      <c r="CL39"/>
      <c r="CM39"/>
      <c r="CN39"/>
      <c r="CO39"/>
      <c r="CP39"/>
      <c r="CQ39"/>
      <c r="CR39"/>
    </row>
    <row r="40" spans="1:96" s="10" customFormat="1" ht="85" x14ac:dyDescent="0.2">
      <c r="A40" s="25" t="str">
        <f t="shared" si="32"/>
        <v>3117372-P1</v>
      </c>
      <c r="B40" s="25">
        <v>3117372</v>
      </c>
      <c r="C40" s="25" t="s">
        <v>688</v>
      </c>
      <c r="D40" s="25" t="s">
        <v>568</v>
      </c>
      <c r="E40" s="25" t="s">
        <v>440</v>
      </c>
      <c r="F40" s="25" t="s">
        <v>402</v>
      </c>
      <c r="G40" s="25" t="str">
        <f t="shared" si="33"/>
        <v>HCN</v>
      </c>
      <c r="H40" s="25"/>
      <c r="I40" s="25"/>
      <c r="J40" s="25">
        <f>VLOOKUP($A40,'dataset combined'!$A:$BJ,$I$2+3*J$2,FALSE)</f>
        <v>0</v>
      </c>
      <c r="K40" s="25"/>
      <c r="L40" s="25">
        <f>IF(ISNUMBER(SEARCH(IF($G40="OB",IF($D40="Tabular",VLOOKUP($J$3&amp;"-"&amp;L$2,'Compr. Q. - Online Banking'!$C:$I,7,FALSE()),VLOOKUP($J$3&amp;"-"&amp;L$2,'Compr. Q. - Online Banking'!$C:$I,5,FALSE())),IF($D40="Tabular",VLOOKUP($J$3&amp;"-"&amp;L$2,'Compr. Q. - HCN'!$C:$I,7,FALSE()),VLOOKUP($J$3&amp;"-"&amp;L$2,'Compr. Q. - HCN'!$C:$I,5,FALSE()))),$J40)),1,0)</f>
        <v>0</v>
      </c>
      <c r="M40" s="25">
        <f>IF(ISNUMBER(SEARCH(IF($G40="OB",IF($D40="Tabular",VLOOKUP($J$3&amp;"-"&amp;M$2,'Compr. Q. - Online Banking'!$C:$I,7,FALSE()),VLOOKUP($J$3&amp;"-"&amp;M$2,'Compr. Q. - Online Banking'!$C:$I,5,FALSE())),IF($D40="Tabular",VLOOKUP($J$3&amp;"-"&amp;M$2,'Compr. Q. - HCN'!$C:$I,7,FALSE()),VLOOKUP($J$3&amp;"-"&amp;M$2,'Compr. Q. - HCN'!$C:$I,5,FALSE()))),$J40)),1,0)</f>
        <v>0</v>
      </c>
      <c r="N40" s="25">
        <f>IF(ISNUMBER(SEARCH(IF($G40="OB",IF($D40="Tabular",VLOOKUP($J$3&amp;"-"&amp;N$2,'Compr. Q. - Online Banking'!$C:$I,7,FALSE()),VLOOKUP($J$3&amp;"-"&amp;N$2,'Compr. Q. - Online Banking'!$C:$I,5,FALSE())),IF($D40="Tabular",VLOOKUP($J$3&amp;"-"&amp;N$2,'Compr. Q. - HCN'!$C:$I,7,FALSE()),VLOOKUP($J$3&amp;"-"&amp;N$2,'Compr. Q. - HCN'!$C:$I,5,FALSE()))),$J40)),1,0)</f>
        <v>0</v>
      </c>
      <c r="O40" s="25">
        <f>IF(ISNUMBER(SEARCH(IF($G40="OB",IF($D40="Tabular",VLOOKUP($J$3&amp;"-"&amp;O$2,'Compr. Q. - Online Banking'!$C:$I,7,FALSE()),VLOOKUP($J$3&amp;"-"&amp;O$2,'Compr. Q. - Online Banking'!$C:$I,5,FALSE())),IF($D40="Tabular",VLOOKUP($J$3&amp;"-"&amp;O$2,'Compr. Q. - HCN'!$C:$I,7,FALSE()),VLOOKUP($J$3&amp;"-"&amp;O$2,'Compr. Q. - HCN'!$C:$I,5,FALSE()))),$J40)),1,0)</f>
        <v>0</v>
      </c>
      <c r="P40" s="25">
        <f>IF(ISNUMBER(SEARCH(IF($G40="OB",IF($D40="Tabular",VLOOKUP($J$3&amp;"-"&amp;P$2,'Compr. Q. - Online Banking'!$C:$I,7,FALSE()),VLOOKUP($J$3&amp;"-"&amp;P$2,'Compr. Q. - Online Banking'!$C:$I,5,FALSE())),IF($D40="Tabular",VLOOKUP($J$3&amp;"-"&amp;P$2,'Compr. Q. - HCN'!$C:$I,7,FALSE()),VLOOKUP($J$3&amp;"-"&amp;P$2,'Compr. Q. - HCN'!$C:$I,5,FALSE()))),$J40)),1,0)</f>
        <v>0</v>
      </c>
      <c r="Q40" s="25">
        <f t="shared" si="34"/>
        <v>0</v>
      </c>
      <c r="R40" s="25">
        <f t="shared" si="35"/>
        <v>1</v>
      </c>
      <c r="S40" s="25">
        <f>IF($G40="OB",IF($D40="Tabular",VLOOKUP($J$3&amp;"-"&amp;"1",'Compr. Q. - Online Banking'!$C:$K,9,FALSE()),VLOOKUP($J$3&amp;"-"&amp;"1",'Compr. Q. - Online Banking'!$C:$K,8,FALSE())),IF($D40="Tabular",VLOOKUP($J$3&amp;"-"&amp;"1",'Compr. Q. - HCN'!$C:$K,9,FALSE()),VLOOKUP($J$3&amp;"-"&amp;"1",'Compr. Q. - HCN'!$C:$K,8,FALSE())))</f>
        <v>3</v>
      </c>
      <c r="T40" s="25">
        <f t="shared" si="36"/>
        <v>0</v>
      </c>
      <c r="U40" s="25">
        <f t="shared" si="37"/>
        <v>0</v>
      </c>
      <c r="V40" s="25">
        <f t="shared" si="38"/>
        <v>0</v>
      </c>
      <c r="W40" s="25" t="str">
        <f>VLOOKUP($A40,'dataset combined'!$A:$BJ,$I$2+3*W$2,FALSE)</f>
        <v>Privacy</v>
      </c>
      <c r="X40" s="25" t="s">
        <v>731</v>
      </c>
      <c r="Y40" s="25">
        <f>IF(ISNUMBER(SEARCH(IF($G40="OB",IF($D40="Tabular",VLOOKUP($W$3&amp;"-"&amp;Y$2,'Compr. Q. - Online Banking'!$C:$I,7,FALSE()),VLOOKUP($W$3&amp;"-"&amp;Y$2,'Compr. Q. - Online Banking'!$C:$I,5,FALSE())),IF($D40="Tabular",VLOOKUP($W$3&amp;"-"&amp;Y$2,'Compr. Q. - HCN'!$C:$I,7,FALSE()),VLOOKUP($W$3&amp;"-"&amp;Y$2,'Compr. Q. - HCN'!$C:$I,5,FALSE()))),$W40)),1,0)</f>
        <v>0</v>
      </c>
      <c r="Z40" s="25">
        <f>IF(ISNUMBER(SEARCH(IF($G40="OB",IF($D40="Tabular",VLOOKUP($W$3&amp;"-"&amp;Z$2,'Compr. Q. - Online Banking'!$C:$I,7,FALSE()),VLOOKUP($W$3&amp;"-"&amp;Z$2,'Compr. Q. - Online Banking'!$C:$I,5,FALSE())),IF($D40="Tabular",VLOOKUP($W$3&amp;"-"&amp;Z$2,'Compr. Q. - HCN'!$C:$I,7,FALSE()),VLOOKUP($W$3&amp;"-"&amp;Z$2,'Compr. Q. - HCN'!$C:$I,5,FALSE()))),$W40)),1,0)</f>
        <v>1</v>
      </c>
      <c r="AA40" s="25">
        <f>IF(ISNUMBER(SEARCH(IF($G40="OB",IF($D40="Tabular",VLOOKUP($W$3&amp;"-"&amp;AA$2,'Compr. Q. - Online Banking'!$C:$I,7,FALSE()),VLOOKUP($W$3&amp;"-"&amp;AA$2,'Compr. Q. - Online Banking'!$C:$I,5,FALSE())),IF($D40="Tabular",VLOOKUP($W$3&amp;"-"&amp;AA$2,'Compr. Q. - HCN'!$C:$I,7,FALSE()),VLOOKUP($W$3&amp;"-"&amp;AA$2,'Compr. Q. - HCN'!$C:$I,5,FALSE()))),$W40)),1,0)</f>
        <v>0</v>
      </c>
      <c r="AB40" s="25">
        <f>IF(ISNUMBER(SEARCH(IF($G40="OB",IF($D40="Tabular",VLOOKUP($W$3&amp;"-"&amp;AB$2,'Compr. Q. - Online Banking'!$C:$I,7,FALSE()),VLOOKUP($W$3&amp;"-"&amp;AB$2,'Compr. Q. - Online Banking'!$C:$I,5,FALSE())),IF($D40="Tabular",VLOOKUP($W$3&amp;"-"&amp;AB$2,'Compr. Q. - HCN'!$C:$I,7,FALSE()),VLOOKUP($W$3&amp;"-"&amp;AB$2,'Compr. Q. - HCN'!$C:$I,5,FALSE()))),$W40)),1,0)</f>
        <v>0</v>
      </c>
      <c r="AC40" s="25">
        <f>IF(ISNUMBER(SEARCH(IF($G40="OB",IF($D40="Tabular",VLOOKUP($W$3&amp;"-"&amp;AC$2,'Compr. Q. - Online Banking'!$C:$I,7,FALSE()),VLOOKUP($W$3&amp;"-"&amp;AC$2,'Compr. Q. - Online Banking'!$C:$I,5,FALSE())),IF($D40="Tabular",VLOOKUP($W$3&amp;"-"&amp;AC$2,'Compr. Q. - HCN'!$C:$I,7,FALSE()),VLOOKUP($W$3&amp;"-"&amp;AC$2,'Compr. Q. - HCN'!$C:$I,5,FALSE()))),$W40)),1,0)</f>
        <v>0</v>
      </c>
      <c r="AD40" s="25">
        <f t="shared" si="39"/>
        <v>1</v>
      </c>
      <c r="AE40" s="25">
        <f t="shared" si="40"/>
        <v>1</v>
      </c>
      <c r="AF40" s="25">
        <f>IF($G40="OB",IF($D40="Tabular",VLOOKUP($W$3&amp;"-"&amp;"1",'Compr. Q. - Online Banking'!$C:$K,9,FALSE()),VLOOKUP($W$3&amp;"-"&amp;"1",'Compr. Q. - Online Banking'!$C:$K,8,FALSE())),IF($D40="Tabular",VLOOKUP($W$3&amp;"-"&amp;"1",'Compr. Q. - HCN'!$C:$K,9,FALSE()),VLOOKUP($W$3&amp;"-"&amp;"1",'Compr. Q. - HCN'!$C:$K,8,FALSE())))</f>
        <v>2</v>
      </c>
      <c r="AG40" s="25">
        <f t="shared" si="41"/>
        <v>1</v>
      </c>
      <c r="AH40" s="25">
        <f t="shared" si="42"/>
        <v>0.5</v>
      </c>
      <c r="AI40" s="25">
        <f t="shared" si="43"/>
        <v>0.66666666666666663</v>
      </c>
      <c r="AJ40" s="25" t="str">
        <f>VLOOKUP($A40,'dataset combined'!$A:$BJ,$I$2+3*AJ$2,FALSE)</f>
        <v>Cyber criminal sends crafted phishing emails to HCN users and this leads to sniffing of user credentials.; Error in assignment of privacy level leads to insufficient data anonymization.; Error in the role assignment leads to elevation of privilege.; SQL injection attack leads to successful SQL injection.</v>
      </c>
      <c r="AK40" s="25" t="s">
        <v>743</v>
      </c>
      <c r="AL40" s="25">
        <f>IF(ISNUMBER(SEARCH(IF($G40="OB",IF($D40="Tabular",VLOOKUP($AJ$3&amp;"-"&amp;AL$2,'Compr. Q. - Online Banking'!$C:$I,7,FALSE()),VLOOKUP($AJ$3&amp;"-"&amp;AL$2,'Compr. Q. - Online Banking'!$C:$I,5,FALSE())),IF($D40="Tabular",VLOOKUP($AJ$3&amp;"-"&amp;AL$2,'Compr. Q. - HCN'!$C:$I,7,FALSE()),VLOOKUP($AJ$3&amp;"-"&amp;AL$2,'Compr. Q. - HCN'!$C:$I,5,FALSE()))),$AJ40)),1,0)</f>
        <v>0</v>
      </c>
      <c r="AM40" s="25">
        <f>IF(ISNUMBER(SEARCH(IF($G40="OB",IF($D40="Tabular",VLOOKUP($AJ$3&amp;"-"&amp;AM$2,'Compr. Q. - Online Banking'!$C:$I,7,FALSE()),VLOOKUP($AJ$3&amp;"-"&amp;AM$2,'Compr. Q. - Online Banking'!$C:$I,5,FALSE())),IF($D40="Tabular",VLOOKUP($AJ$3&amp;"-"&amp;AM$2,'Compr. Q. - HCN'!$C:$I,7,FALSE()),VLOOKUP($AJ$3&amp;"-"&amp;AM$2,'Compr. Q. - HCN'!$C:$I,5,FALSE()))),$AJ40)),1,0)</f>
        <v>1</v>
      </c>
      <c r="AN40" s="25">
        <f>IF(ISNUMBER(SEARCH(IF($G40="OB",IF($D40="Tabular",VLOOKUP($AJ$3&amp;"-"&amp;AN$2,'Compr. Q. - Online Banking'!$C:$I,7,FALSE()),VLOOKUP($AJ$3&amp;"-"&amp;AN$2,'Compr. Q. - Online Banking'!$C:$I,5,FALSE())),IF($D40="Tabular",VLOOKUP($AJ$3&amp;"-"&amp;AN$2,'Compr. Q. - HCN'!$C:$I,7,FALSE()),VLOOKUP($AJ$3&amp;"-"&amp;AN$2,'Compr. Q. - HCN'!$C:$I,5,FALSE()))),$AJ40)),1,0)</f>
        <v>0</v>
      </c>
      <c r="AO40" s="25">
        <f>IF(ISNUMBER(SEARCH(IF($G40="OB",IF($D40="Tabular",VLOOKUP($AJ$3&amp;"-"&amp;AO$2,'Compr. Q. - Online Banking'!$C:$I,7,FALSE()),VLOOKUP($AJ$3&amp;"-"&amp;AO$2,'Compr. Q. - Online Banking'!$C:$I,5,FALSE())),IF($D40="Tabular",VLOOKUP($AJ$3&amp;"-"&amp;AO$2,'Compr. Q. - HCN'!$C:$I,7,FALSE()),VLOOKUP($AJ$3&amp;"-"&amp;AO$2,'Compr. Q. - HCN'!$C:$I,5,FALSE()))),$AJ40)),1,0)</f>
        <v>0</v>
      </c>
      <c r="AP40" s="25">
        <f>IF(ISNUMBER(SEARCH(IF($G40="OB",IF($D40="Tabular",VLOOKUP($AJ$3&amp;"-"&amp;AP$2,'Compr. Q. - Online Banking'!$C:$I,7,FALSE()),VLOOKUP($AJ$3&amp;"-"&amp;AP$2,'Compr. Q. - Online Banking'!$C:$I,5,FALSE())),IF($D40="Tabular",VLOOKUP($AJ$3&amp;"-"&amp;AP$2,'Compr. Q. - HCN'!$C:$I,7,FALSE()),VLOOKUP($AJ$3&amp;"-"&amp;AP$2,'Compr. Q. - HCN'!$C:$I,5,FALSE()))),$AJ40)),1,0)</f>
        <v>0</v>
      </c>
      <c r="AQ40" s="25">
        <f t="shared" si="44"/>
        <v>1</v>
      </c>
      <c r="AR40" s="25">
        <f t="shared" si="45"/>
        <v>4</v>
      </c>
      <c r="AS40" s="25">
        <f>IF($G40="OB",IF($D40="Tabular",VLOOKUP($AJ$3&amp;"-"&amp;"1",'Compr. Q. - Online Banking'!$C:$K,9,FALSE()),VLOOKUP($AJ$3&amp;"-"&amp;"1",'Compr. Q. - Online Banking'!$C:$K,8,FALSE())),IF($D40="Tabular",VLOOKUP($AJ$3&amp;"-"&amp;"1",'Compr. Q. - HCN'!$C:$K,9,FALSE()),VLOOKUP($AJ$3&amp;"-"&amp;"1",'Compr. Q. - HCN'!$C:$K,8,FALSE())))</f>
        <v>2</v>
      </c>
      <c r="AT40" s="25">
        <f t="shared" si="46"/>
        <v>0.25</v>
      </c>
      <c r="AU40" s="25">
        <f t="shared" si="47"/>
        <v>0.5</v>
      </c>
      <c r="AV40" s="25">
        <f t="shared" si="48"/>
        <v>0.33333333333333331</v>
      </c>
      <c r="AW40" s="25" t="str">
        <f>VLOOKUP($A40,'dataset combined'!$A:$BJ,$I$2+3*AW$2,FALSE)</f>
        <v>Admin; Cyber criminal; Data reviewer; Hacker</v>
      </c>
      <c r="AX40" s="25" t="s">
        <v>746</v>
      </c>
      <c r="AY40" s="25">
        <f>IF(ISNUMBER(SEARCH(IF($G40="OB",IF($D40="Tabular",VLOOKUP($AW$3&amp;"-"&amp;AY$2,'Compr. Q. - Online Banking'!$C:$I,7,FALSE()),VLOOKUP($AW$3&amp;"-"&amp;AY$2,'Compr. Q. - Online Banking'!$C:$I,5,FALSE())),IF($D40="Tabular",VLOOKUP($AW$3&amp;"-"&amp;AY$2,'Compr. Q. - HCN'!$C:$I,7,FALSE()),VLOOKUP($AW$3&amp;"-"&amp;AY$2,'Compr. Q. - HCN'!$C:$I,5,FALSE()))),$AW40)),1,0)</f>
        <v>1</v>
      </c>
      <c r="AZ40" s="25">
        <f>IF(ISNUMBER(SEARCH(IF($G40="OB",IF($D40="Tabular",VLOOKUP($AW$3&amp;"-"&amp;AZ$2,'Compr. Q. - Online Banking'!$C:$I,7,FALSE()),VLOOKUP($AW$3&amp;"-"&amp;AZ$2,'Compr. Q. - Online Banking'!$C:$I,5,FALSE())),IF($D40="Tabular",VLOOKUP($AW$3&amp;"-"&amp;AZ$2,'Compr. Q. - HCN'!$C:$I,7,FALSE()),VLOOKUP($AW$3&amp;"-"&amp;AZ$2,'Compr. Q. - HCN'!$C:$I,5,FALSE()))),$AW40)),1,0)</f>
        <v>1</v>
      </c>
      <c r="BA40" s="25">
        <f>IF(ISNUMBER(SEARCH(IF($G40="OB",IF($D40="Tabular",VLOOKUP($AW$3&amp;"-"&amp;BA$2,'Compr. Q. - Online Banking'!$C:$I,7,FALSE()),VLOOKUP($AW$3&amp;"-"&amp;BA$2,'Compr. Q. - Online Banking'!$C:$I,5,FALSE())),IF($D40="Tabular",VLOOKUP($AW$3&amp;"-"&amp;BA$2,'Compr. Q. - HCN'!$C:$I,7,FALSE()),VLOOKUP($AW$3&amp;"-"&amp;BA$2,'Compr. Q. - HCN'!$C:$I,5,FALSE()))),$AW40)),1,0)</f>
        <v>0</v>
      </c>
      <c r="BB40" s="25">
        <f>IF(ISNUMBER(SEARCH(IF($G40="OB",IF($D40="Tabular",VLOOKUP($AW$3&amp;"-"&amp;BB$2,'Compr. Q. - Online Banking'!$C:$I,7,FALSE()),VLOOKUP($AW$3&amp;"-"&amp;BB$2,'Compr. Q. - Online Banking'!$C:$I,5,FALSE())),IF($D40="Tabular",VLOOKUP($AW$3&amp;"-"&amp;BB$2,'Compr. Q. - HCN'!$C:$I,7,FALSE()),VLOOKUP($AW$3&amp;"-"&amp;BB$2,'Compr. Q. - HCN'!$C:$I,5,FALSE()))),$AW40)),1,0)</f>
        <v>1</v>
      </c>
      <c r="BC40" s="25">
        <f>IF(ISNUMBER(SEARCH(IF($G40="OB",IF($D40="Tabular",VLOOKUP($AW$3&amp;"-"&amp;BC$2,'Compr. Q. - Online Banking'!$C:$I,7,FALSE()),VLOOKUP($AW$3&amp;"-"&amp;BC$2,'Compr. Q. - Online Banking'!$C:$I,5,FALSE())),IF($D40="Tabular",VLOOKUP($AW$3&amp;"-"&amp;BC$2,'Compr. Q. - HCN'!$C:$I,7,FALSE()),VLOOKUP($AW$3&amp;"-"&amp;BC$2,'Compr. Q. - HCN'!$C:$I,5,FALSE()))),$AW40)),1,0)</f>
        <v>1</v>
      </c>
      <c r="BD40" s="25">
        <f t="shared" si="49"/>
        <v>4</v>
      </c>
      <c r="BE40" s="25">
        <f t="shared" si="50"/>
        <v>4</v>
      </c>
      <c r="BF40" s="25">
        <f>IF($G40="OB",IF($D40="Tabular",VLOOKUP($AW$3&amp;"-"&amp;"1",'Compr. Q. - Online Banking'!$C:$K,9,FALSE()),VLOOKUP($AW$3&amp;"-"&amp;"1",'Compr. Q. - Online Banking'!$C:$K,8,FALSE())),IF($D40="Tabular",VLOOKUP($AW$3&amp;"-"&amp;"1",'Compr. Q. - HCN'!$C:$K,9,FALSE()),VLOOKUP($AW$3&amp;"-"&amp;"1",'Compr. Q. - HCN'!$C:$K,8,FALSE())))</f>
        <v>5</v>
      </c>
      <c r="BG40" s="25">
        <f t="shared" si="51"/>
        <v>1</v>
      </c>
      <c r="BH40" s="25">
        <f t="shared" si="52"/>
        <v>0.8</v>
      </c>
      <c r="BI40" s="25">
        <f t="shared" si="53"/>
        <v>0.88888888888888895</v>
      </c>
      <c r="BJ40" s="25" t="str">
        <f>VLOOKUP($A40,'dataset combined'!$A:$BJ,$I$2+3*BJ$2,FALSE)</f>
        <v>Very unlikely</v>
      </c>
      <c r="BK40" s="25"/>
      <c r="BL40" s="25">
        <f>IF(ISNUMBER(SEARCH(IF($G40="OB",IF($D40="Tabular",VLOOKUP($BJ$3&amp;"-"&amp;BL$2,'Compr. Q. - Online Banking'!$C:$I,7,FALSE()),VLOOKUP($BJ$3&amp;"-"&amp;BL$2,'Compr. Q. - Online Banking'!$C:$I,5,FALSE())),IF($D40="Tabular",VLOOKUP($BJ$3&amp;"-"&amp;BL$2,'Compr. Q. - HCN'!$C:$I,7,FALSE()),VLOOKUP($BJ$3&amp;"-"&amp;BL$2,'Compr. Q. - HCN'!$C:$I,5,FALSE()))),$BJ40)),1,0)</f>
        <v>1</v>
      </c>
      <c r="BM40" s="25">
        <f>IF(ISNUMBER(SEARCH(IF($G40="OB",IF($D40="Tabular",VLOOKUP($BJ$3&amp;"-"&amp;BM$2,'Compr. Q. - Online Banking'!$C:$I,7,FALSE()),VLOOKUP($BJ$3&amp;"-"&amp;BM$2,'Compr. Q. - Online Banking'!$C:$I,5,FALSE())),IF($D40="Tabular",VLOOKUP($BJ$3&amp;"-"&amp;BM$2,'Compr. Q. - HCN'!$C:$I,7,FALSE()),VLOOKUP($BJ$3&amp;"-"&amp;BM$2,'Compr. Q. - HCN'!$C:$I,5,FALSE()))),$BJ40)),1,0)</f>
        <v>0</v>
      </c>
      <c r="BN40" s="25">
        <f>IF(ISNUMBER(SEARCH(IF($G40="OB",IF($D40="Tabular",VLOOKUP($BJ$3&amp;"-"&amp;BN$2,'Compr. Q. - Online Banking'!$C:$I,7,FALSE()),VLOOKUP($BJ$3&amp;"-"&amp;BN$2,'Compr. Q. - Online Banking'!$C:$I,5,FALSE())),IF($D40="Tabular",VLOOKUP($BJ$3&amp;"-"&amp;BN$2,'Compr. Q. - HCN'!$C:$I,7,FALSE()),VLOOKUP($BJ$3&amp;"-"&amp;BN$2,'Compr. Q. - HCN'!$C:$I,5,FALSE()))),$BJ40)),1,0)</f>
        <v>0</v>
      </c>
      <c r="BO40" s="25">
        <f>IF(ISNUMBER(SEARCH(IF($G40="OB",IF($D40="Tabular",VLOOKUP($BJ$3&amp;"-"&amp;BO$2,'Compr. Q. - Online Banking'!$C:$I,7,FALSE()),VLOOKUP($BJ$3&amp;"-"&amp;BO$2,'Compr. Q. - Online Banking'!$C:$I,5,FALSE())),IF($D40="Tabular",VLOOKUP($BJ$3&amp;"-"&amp;BO$2,'Compr. Q. - HCN'!$C:$I,7,FALSE()),VLOOKUP($BJ$3&amp;"-"&amp;BO$2,'Compr. Q. - HCN'!$C:$I,5,FALSE()))),$BJ40)),1,0)</f>
        <v>0</v>
      </c>
      <c r="BP40" s="25">
        <f>IF(ISNUMBER(SEARCH(IF($G40="OB",IF($D40="Tabular",VLOOKUP($BJ$3&amp;"-"&amp;BP$2,'Compr. Q. - Online Banking'!$C:$I,7,FALSE()),VLOOKUP($BJ$3&amp;"-"&amp;BP$2,'Compr. Q. - Online Banking'!$C:$I,5,FALSE())),IF($D40="Tabular",VLOOKUP($BJ$3&amp;"-"&amp;BP$2,'Compr. Q. - HCN'!$C:$I,7,FALSE()),VLOOKUP($BJ$3&amp;"-"&amp;BP$2,'Compr. Q. - HCN'!$C:$I,5,FALSE()))),$BJ40)),1,0)</f>
        <v>0</v>
      </c>
      <c r="BQ40" s="25">
        <f t="shared" si="54"/>
        <v>1</v>
      </c>
      <c r="BR40" s="25">
        <f t="shared" si="55"/>
        <v>1</v>
      </c>
      <c r="BS40" s="25">
        <f>IF($G40="OB",IF($D40="Tabular",VLOOKUP($BJ$3&amp;"-"&amp;"1",'Compr. Q. - Online Banking'!$C:$K,9,FALSE()),VLOOKUP($BJ$3&amp;"-"&amp;"1",'Compr. Q. - Online Banking'!$C:$K,8,FALSE())),IF($D40="Tabular",VLOOKUP($BJ$3&amp;"-"&amp;"1",'Compr. Q. - HCN'!$C:$K,9,FALSE()),VLOOKUP($BJ$3&amp;"-"&amp;"1",'Compr. Q. - HCN'!$C:$K,8,FALSE())))</f>
        <v>1</v>
      </c>
      <c r="BT40" s="25">
        <f t="shared" si="56"/>
        <v>1</v>
      </c>
      <c r="BU40" s="25">
        <f t="shared" si="57"/>
        <v>1</v>
      </c>
      <c r="BV40" s="25">
        <f t="shared" si="58"/>
        <v>1</v>
      </c>
      <c r="BW40" s="25" t="str">
        <f>VLOOKUP($A40,'dataset combined'!$A:$BJ,$I$2+3*BW$2,FALSE)</f>
        <v>Severe</v>
      </c>
      <c r="BX40" s="25"/>
      <c r="BY40" s="25">
        <f>IF(ISNUMBER(SEARCH(IF($G40="OB",IF($D40="Tabular",VLOOKUP($BW$3&amp;"-"&amp;BY$2,'Compr. Q. - Online Banking'!$C:$I,7,FALSE()),VLOOKUP($BW$3&amp;"-"&amp;BY$2,'Compr. Q. - Online Banking'!$C:$I,5,FALSE())),IF($D40="Tabular",VLOOKUP($BW$3&amp;"-"&amp;BY$2,'Compr. Q. - HCN'!$C:$I,7,FALSE()),VLOOKUP($BW$3&amp;"-"&amp;BY$2,'Compr. Q. - HCN'!$C:$I,5,FALSE()))),$BW40)),1,0)</f>
        <v>1</v>
      </c>
      <c r="BZ40" s="25">
        <f>IF(ISNUMBER(SEARCH(IF($G40="OB",IF($D40="Tabular",VLOOKUP($BW$3&amp;"-"&amp;BZ$2,'Compr. Q. - Online Banking'!$C:$I,7,FALSE()),VLOOKUP($BW$3&amp;"-"&amp;BZ$2,'Compr. Q. - Online Banking'!$C:$I,5,FALSE())),IF($D40="Tabular",VLOOKUP($BW$3&amp;"-"&amp;BZ$2,'Compr. Q. - HCN'!$C:$I,7,FALSE()),VLOOKUP($BW$3&amp;"-"&amp;BZ$2,'Compr. Q. - HCN'!$C:$I,5,FALSE()))),$BW40)),1,0)</f>
        <v>0</v>
      </c>
      <c r="CA40" s="25">
        <f>IF(ISNUMBER(SEARCH(IF($G40="OB",IF($D40="Tabular",VLOOKUP($BW$3&amp;"-"&amp;CA$2,'Compr. Q. - Online Banking'!$C:$I,7,FALSE()),VLOOKUP($BW$3&amp;"-"&amp;CA$2,'Compr. Q. - Online Banking'!$C:$I,5,FALSE())),IF($D40="Tabular",VLOOKUP($BW$3&amp;"-"&amp;CA$2,'Compr. Q. - HCN'!$C:$I,7,FALSE()),VLOOKUP($BW$3&amp;"-"&amp;CA$2,'Compr. Q. - HCN'!$C:$I,5,FALSE()))),$BW40)),1,0)</f>
        <v>0</v>
      </c>
      <c r="CB40" s="25">
        <f>IF(ISNUMBER(SEARCH(IF($G40="OB",IF($D40="Tabular",VLOOKUP($BW$3&amp;"-"&amp;CB$2,'Compr. Q. - Online Banking'!$C:$I,7,FALSE()),VLOOKUP($BW$3&amp;"-"&amp;CB$2,'Compr. Q. - Online Banking'!$C:$I,5,FALSE())),IF($D40="Tabular",VLOOKUP($BW$3&amp;"-"&amp;CB$2,'Compr. Q. - HCN'!$C:$I,7,FALSE()),VLOOKUP($BW$3&amp;"-"&amp;CB$2,'Compr. Q. - HCN'!$C:$I,5,FALSE()))),$BW40)),1,0)</f>
        <v>0</v>
      </c>
      <c r="CC40" s="25">
        <f>IF(ISNUMBER(SEARCH(IF($G40="OB",IF($D40="Tabular",VLOOKUP($BW$3&amp;"-"&amp;CC$2,'Compr. Q. - Online Banking'!$C:$I,7,FALSE()),VLOOKUP($BW$3&amp;"-"&amp;CC$2,'Compr. Q. - Online Banking'!$C:$I,5,FALSE())),IF($D40="Tabular",VLOOKUP($BW$3&amp;"-"&amp;CC$2,'Compr. Q. - HCN'!$C:$I,7,FALSE()),VLOOKUP($BW$3&amp;"-"&amp;CC$2,'Compr. Q. - HCN'!$C:$I,5,FALSE()))),$BW40)),1,0)</f>
        <v>0</v>
      </c>
      <c r="CD40" s="25">
        <f t="shared" si="59"/>
        <v>1</v>
      </c>
      <c r="CE40" s="25">
        <f t="shared" si="60"/>
        <v>1</v>
      </c>
      <c r="CF40" s="25">
        <f>IF($G40="OB",IF($D40="Tabular",VLOOKUP($BW$3&amp;"-"&amp;"1",'Compr. Q. - Online Banking'!$C:$K,9,FALSE()),VLOOKUP($BW$3&amp;"-"&amp;"1",'Compr. Q. - Online Banking'!$C:$K,8,FALSE())),IF($D40="Tabular",VLOOKUP($BW$3&amp;"-"&amp;"1",'Compr. Q. - HCN'!$C:$K,9,FALSE()),VLOOKUP($BW$3&amp;"-"&amp;"1",'Compr. Q. - HCN'!$C:$K,8,FALSE())))</f>
        <v>1</v>
      </c>
      <c r="CG40" s="25">
        <f t="shared" si="61"/>
        <v>1</v>
      </c>
      <c r="CH40" s="25">
        <f t="shared" si="62"/>
        <v>1</v>
      </c>
      <c r="CI40" s="25">
        <f t="shared" si="63"/>
        <v>1</v>
      </c>
      <c r="CK40"/>
      <c r="CL40"/>
      <c r="CM40"/>
      <c r="CN40"/>
      <c r="CO40"/>
      <c r="CP40"/>
      <c r="CQ40"/>
      <c r="CR40"/>
    </row>
    <row r="41" spans="1:96" s="10" customFormat="1" ht="85" x14ac:dyDescent="0.2">
      <c r="A41" s="24" t="str">
        <f t="shared" si="32"/>
        <v>3117372-P2</v>
      </c>
      <c r="B41" s="38">
        <v>3117372</v>
      </c>
      <c r="C41" s="24" t="s">
        <v>688</v>
      </c>
      <c r="D41" s="39" t="s">
        <v>568</v>
      </c>
      <c r="E41" s="39" t="s">
        <v>440</v>
      </c>
      <c r="F41" s="39" t="s">
        <v>433</v>
      </c>
      <c r="G41" s="38" t="str">
        <f t="shared" si="33"/>
        <v>OB</v>
      </c>
      <c r="H41" s="24"/>
      <c r="I41" s="28"/>
      <c r="J41" s="25" t="str">
        <f>VLOOKUP($A41,'dataset combined'!$A:$BJ,$I$2+3*J$2,FALSE)</f>
        <v>Lack of mechanisms for authentication of app</v>
      </c>
      <c r="K41" s="24" t="s">
        <v>726</v>
      </c>
      <c r="L41" s="25">
        <f>IF(ISNUMBER(SEARCH(IF($G41="OB",IF($D41="Tabular",VLOOKUP($J$3&amp;"-"&amp;L$2,'Compr. Q. - Online Banking'!$C:$I,7,FALSE()),VLOOKUP($J$3&amp;"-"&amp;L$2,'Compr. Q. - Online Banking'!$C:$I,5,FALSE())),IF($D41="Tabular",VLOOKUP($J$3&amp;"-"&amp;L$2,'Compr. Q. - HCN'!$C:$I,7,FALSE()),VLOOKUP($J$3&amp;"-"&amp;L$2,'Compr. Q. - HCN'!$C:$I,5,FALSE()))),$J41)),1,0)</f>
        <v>1</v>
      </c>
      <c r="M41" s="25">
        <f>IF(ISNUMBER(SEARCH(IF($G41="OB",IF($D41="Tabular",VLOOKUP($J$3&amp;"-"&amp;M$2,'Compr. Q. - Online Banking'!$C:$I,7,FALSE()),VLOOKUP($J$3&amp;"-"&amp;M$2,'Compr. Q. - Online Banking'!$C:$I,5,FALSE())),IF($D41="Tabular",VLOOKUP($J$3&amp;"-"&amp;M$2,'Compr. Q. - HCN'!$C:$I,7,FALSE()),VLOOKUP($J$3&amp;"-"&amp;M$2,'Compr. Q. - HCN'!$C:$I,5,FALSE()))),$J41)),1,0)</f>
        <v>0</v>
      </c>
      <c r="N41" s="25">
        <f>IF(ISNUMBER(SEARCH(IF($G41="OB",IF($D41="Tabular",VLOOKUP($J$3&amp;"-"&amp;N$2,'Compr. Q. - Online Banking'!$C:$I,7,FALSE()),VLOOKUP($J$3&amp;"-"&amp;N$2,'Compr. Q. - Online Banking'!$C:$I,5,FALSE())),IF($D41="Tabular",VLOOKUP($J$3&amp;"-"&amp;N$2,'Compr. Q. - HCN'!$C:$I,7,FALSE()),VLOOKUP($J$3&amp;"-"&amp;N$2,'Compr. Q. - HCN'!$C:$I,5,FALSE()))),$J41)),1,0)</f>
        <v>0</v>
      </c>
      <c r="O41" s="25">
        <f>IF(ISNUMBER(SEARCH(IF($G41="OB",IF($D41="Tabular",VLOOKUP($J$3&amp;"-"&amp;O$2,'Compr. Q. - Online Banking'!$C:$I,7,FALSE()),VLOOKUP($J$3&amp;"-"&amp;O$2,'Compr. Q. - Online Banking'!$C:$I,5,FALSE())),IF($D41="Tabular",VLOOKUP($J$3&amp;"-"&amp;O$2,'Compr. Q. - HCN'!$C:$I,7,FALSE()),VLOOKUP($J$3&amp;"-"&amp;O$2,'Compr. Q. - HCN'!$C:$I,5,FALSE()))),$J41)),1,0)</f>
        <v>0</v>
      </c>
      <c r="P41" s="25">
        <f>IF(ISNUMBER(SEARCH(IF($G41="OB",IF($D41="Tabular",VLOOKUP($J$3&amp;"-"&amp;P$2,'Compr. Q. - Online Banking'!$C:$I,7,FALSE()),VLOOKUP($J$3&amp;"-"&amp;P$2,'Compr. Q. - Online Banking'!$C:$I,5,FALSE())),IF($D41="Tabular",VLOOKUP($J$3&amp;"-"&amp;P$2,'Compr. Q. - HCN'!$C:$I,7,FALSE()),VLOOKUP($J$3&amp;"-"&amp;P$2,'Compr. Q. - HCN'!$C:$I,5,FALSE()))),$J41)),1,0)</f>
        <v>0</v>
      </c>
      <c r="Q41" s="24">
        <f t="shared" si="34"/>
        <v>1</v>
      </c>
      <c r="R41" s="24">
        <f t="shared" si="35"/>
        <v>1</v>
      </c>
      <c r="S41" s="24">
        <f>IF($G41="OB",IF($D41="Tabular",VLOOKUP($J$3&amp;"-"&amp;"1",'Compr. Q. - Online Banking'!$C:$K,9,FALSE()),VLOOKUP($J$3&amp;"-"&amp;"1",'Compr. Q. - Online Banking'!$C:$K,8,FALSE())),IF($D41="Tabular",VLOOKUP($J$3&amp;"-"&amp;"1",'Compr. Q. - HCN'!$C:$K,9,FALSE()),VLOOKUP($J$3&amp;"-"&amp;"1",'Compr. Q. - HCN'!$C:$K,8,FALSE())))</f>
        <v>2</v>
      </c>
      <c r="T41" s="24">
        <f t="shared" si="36"/>
        <v>1</v>
      </c>
      <c r="U41" s="24">
        <f t="shared" si="37"/>
        <v>0.5</v>
      </c>
      <c r="V41" s="24">
        <f t="shared" si="38"/>
        <v>0.66666666666666663</v>
      </c>
      <c r="W41" s="25" t="str">
        <f>VLOOKUP($A41,'dataset combined'!$A:$BJ,$I$2+3*W$2,FALSE)</f>
        <v>Availability of service; Integrity of account data</v>
      </c>
      <c r="X41" s="24"/>
      <c r="Y41" s="25">
        <f>IF(ISNUMBER(SEARCH(IF($G41="OB",IF($D41="Tabular",VLOOKUP($W$3&amp;"-"&amp;Y$2,'Compr. Q. - Online Banking'!$C:$I,7,FALSE()),VLOOKUP($W$3&amp;"-"&amp;Y$2,'Compr. Q. - Online Banking'!$C:$I,5,FALSE())),IF($D41="Tabular",VLOOKUP($W$3&amp;"-"&amp;Y$2,'Compr. Q. - HCN'!$C:$I,7,FALSE()),VLOOKUP($W$3&amp;"-"&amp;Y$2,'Compr. Q. - HCN'!$C:$I,5,FALSE()))),$W41)),1,0)</f>
        <v>1</v>
      </c>
      <c r="Z41" s="25">
        <f>IF(ISNUMBER(SEARCH(IF($G41="OB",IF($D41="Tabular",VLOOKUP($W$3&amp;"-"&amp;Z$2,'Compr. Q. - Online Banking'!$C:$I,7,FALSE()),VLOOKUP($W$3&amp;"-"&amp;Z$2,'Compr. Q. - Online Banking'!$C:$I,5,FALSE())),IF($D41="Tabular",VLOOKUP($W$3&amp;"-"&amp;Z$2,'Compr. Q. - HCN'!$C:$I,7,FALSE()),VLOOKUP($W$3&amp;"-"&amp;Z$2,'Compr. Q. - HCN'!$C:$I,5,FALSE()))),$W41)),1,0)</f>
        <v>1</v>
      </c>
      <c r="AA41" s="25">
        <f>IF(ISNUMBER(SEARCH(IF($G41="OB",IF($D41="Tabular",VLOOKUP($W$3&amp;"-"&amp;AA$2,'Compr. Q. - Online Banking'!$C:$I,7,FALSE()),VLOOKUP($W$3&amp;"-"&amp;AA$2,'Compr. Q. - Online Banking'!$C:$I,5,FALSE())),IF($D41="Tabular",VLOOKUP($W$3&amp;"-"&amp;AA$2,'Compr. Q. - HCN'!$C:$I,7,FALSE()),VLOOKUP($W$3&amp;"-"&amp;AA$2,'Compr. Q. - HCN'!$C:$I,5,FALSE()))),$W41)),1,0)</f>
        <v>0</v>
      </c>
      <c r="AB41" s="25">
        <f>IF(ISNUMBER(SEARCH(IF($G41="OB",IF($D41="Tabular",VLOOKUP($W$3&amp;"-"&amp;AB$2,'Compr. Q. - Online Banking'!$C:$I,7,FALSE()),VLOOKUP($W$3&amp;"-"&amp;AB$2,'Compr. Q. - Online Banking'!$C:$I,5,FALSE())),IF($D41="Tabular",VLOOKUP($W$3&amp;"-"&amp;AB$2,'Compr. Q. - HCN'!$C:$I,7,FALSE()),VLOOKUP($W$3&amp;"-"&amp;AB$2,'Compr. Q. - HCN'!$C:$I,5,FALSE()))),$W41)),1,0)</f>
        <v>0</v>
      </c>
      <c r="AC41" s="25">
        <f>IF(ISNUMBER(SEARCH(IF($G41="OB",IF($D41="Tabular",VLOOKUP($W$3&amp;"-"&amp;AC$2,'Compr. Q. - Online Banking'!$C:$I,7,FALSE()),VLOOKUP($W$3&amp;"-"&amp;AC$2,'Compr. Q. - Online Banking'!$C:$I,5,FALSE())),IF($D41="Tabular",VLOOKUP($W$3&amp;"-"&amp;AC$2,'Compr. Q. - HCN'!$C:$I,7,FALSE()),VLOOKUP($W$3&amp;"-"&amp;AC$2,'Compr. Q. - HCN'!$C:$I,5,FALSE()))),$W41)),1,0)</f>
        <v>0</v>
      </c>
      <c r="AD41" s="24">
        <f t="shared" si="39"/>
        <v>2</v>
      </c>
      <c r="AE41" s="24">
        <f t="shared" si="40"/>
        <v>2</v>
      </c>
      <c r="AF41" s="24">
        <f>IF($G41="OB",IF($D41="Tabular",VLOOKUP($W$3&amp;"-"&amp;"1",'Compr. Q. - Online Banking'!$C:$K,9,FALSE()),VLOOKUP($W$3&amp;"-"&amp;"1",'Compr. Q. - Online Banking'!$C:$K,8,FALSE())),IF($D41="Tabular",VLOOKUP($W$3&amp;"-"&amp;"1",'Compr. Q. - HCN'!$C:$K,9,FALSE()),VLOOKUP($W$3&amp;"-"&amp;"1",'Compr. Q. - HCN'!$C:$K,8,FALSE())))</f>
        <v>2</v>
      </c>
      <c r="AG41" s="24">
        <f t="shared" si="41"/>
        <v>1</v>
      </c>
      <c r="AH41" s="24">
        <f t="shared" si="42"/>
        <v>1</v>
      </c>
      <c r="AI41" s="24">
        <f t="shared" si="43"/>
        <v>1</v>
      </c>
      <c r="AJ41" s="25" t="str">
        <f>VLOOKUP($A41,'dataset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41" s="24"/>
      <c r="AL41" s="25">
        <f>IF(ISNUMBER(SEARCH(IF($G41="OB",IF($D41="Tabular",VLOOKUP($AJ$3&amp;"-"&amp;AL$2,'Compr. Q. - Online Banking'!$C:$I,7,FALSE()),VLOOKUP($AJ$3&amp;"-"&amp;AL$2,'Compr. Q. - Online Banking'!$C:$I,5,FALSE())),IF($D41="Tabular",VLOOKUP($AJ$3&amp;"-"&amp;AL$2,'Compr. Q. - HCN'!$C:$I,7,FALSE()),VLOOKUP($AJ$3&amp;"-"&amp;AL$2,'Compr. Q. - HCN'!$C:$I,5,FALSE()))),$AJ41)),1,0)</f>
        <v>1</v>
      </c>
      <c r="AM41" s="25">
        <f>IF(ISNUMBER(SEARCH(IF($G41="OB",IF($D41="Tabular",VLOOKUP($AJ$3&amp;"-"&amp;AM$2,'Compr. Q. - Online Banking'!$C:$I,7,FALSE()),VLOOKUP($AJ$3&amp;"-"&amp;AM$2,'Compr. Q. - Online Banking'!$C:$I,5,FALSE())),IF($D41="Tabular",VLOOKUP($AJ$3&amp;"-"&amp;AM$2,'Compr. Q. - HCN'!$C:$I,7,FALSE()),VLOOKUP($AJ$3&amp;"-"&amp;AM$2,'Compr. Q. - HCN'!$C:$I,5,FALSE()))),$AJ41)),1,0)</f>
        <v>1</v>
      </c>
      <c r="AN41" s="25">
        <f>IF(ISNUMBER(SEARCH(IF($G41="OB",IF($D41="Tabular",VLOOKUP($AJ$3&amp;"-"&amp;AN$2,'Compr. Q. - Online Banking'!$C:$I,7,FALSE()),VLOOKUP($AJ$3&amp;"-"&amp;AN$2,'Compr. Q. - Online Banking'!$C:$I,5,FALSE())),IF($D41="Tabular",VLOOKUP($AJ$3&amp;"-"&amp;AN$2,'Compr. Q. - HCN'!$C:$I,7,FALSE()),VLOOKUP($AJ$3&amp;"-"&amp;AN$2,'Compr. Q. - HCN'!$C:$I,5,FALSE()))),$AJ41)),1,0)</f>
        <v>1</v>
      </c>
      <c r="AO41" s="25">
        <f>IF(ISNUMBER(SEARCH(IF($G41="OB",IF($D41="Tabular",VLOOKUP($AJ$3&amp;"-"&amp;AO$2,'Compr. Q. - Online Banking'!$C:$I,7,FALSE()),VLOOKUP($AJ$3&amp;"-"&amp;AO$2,'Compr. Q. - Online Banking'!$C:$I,5,FALSE())),IF($D41="Tabular",VLOOKUP($AJ$3&amp;"-"&amp;AO$2,'Compr. Q. - HCN'!$C:$I,7,FALSE()),VLOOKUP($AJ$3&amp;"-"&amp;AO$2,'Compr. Q. - HCN'!$C:$I,5,FALSE()))),$AJ41)),1,0)</f>
        <v>0</v>
      </c>
      <c r="AP41" s="25">
        <f>IF(ISNUMBER(SEARCH(IF($G41="OB",IF($D41="Tabular",VLOOKUP($AJ$3&amp;"-"&amp;AP$2,'Compr. Q. - Online Banking'!$C:$I,7,FALSE()),VLOOKUP($AJ$3&amp;"-"&amp;AP$2,'Compr. Q. - Online Banking'!$C:$I,5,FALSE())),IF($D41="Tabular",VLOOKUP($AJ$3&amp;"-"&amp;AP$2,'Compr. Q. - HCN'!$C:$I,7,FALSE()),VLOOKUP($AJ$3&amp;"-"&amp;AP$2,'Compr. Q. - HCN'!$C:$I,5,FALSE()))),$AJ41)),1,0)</f>
        <v>0</v>
      </c>
      <c r="AQ41" s="24">
        <f t="shared" si="44"/>
        <v>3</v>
      </c>
      <c r="AR41" s="24">
        <f t="shared" si="45"/>
        <v>3</v>
      </c>
      <c r="AS41" s="24">
        <f>IF($G41="OB",IF($D41="Tabular",VLOOKUP($AJ$3&amp;"-"&amp;"1",'Compr. Q. - Online Banking'!$C:$K,9,FALSE()),VLOOKUP($AJ$3&amp;"-"&amp;"1",'Compr. Q. - Online Banking'!$C:$K,8,FALSE())),IF($D41="Tabular",VLOOKUP($AJ$3&amp;"-"&amp;"1",'Compr. Q. - HCN'!$C:$K,9,FALSE()),VLOOKUP($AJ$3&amp;"-"&amp;"1",'Compr. Q. - HCN'!$C:$K,8,FALSE())))</f>
        <v>3</v>
      </c>
      <c r="AT41" s="24">
        <f t="shared" si="46"/>
        <v>1</v>
      </c>
      <c r="AU41" s="24">
        <f t="shared" si="47"/>
        <v>1</v>
      </c>
      <c r="AV41" s="24">
        <f t="shared" si="48"/>
        <v>1</v>
      </c>
      <c r="AW41" s="25">
        <f>VLOOKUP($A41,'dataset combined'!$A:$BJ,$I$2+3*AW$2,FALSE)</f>
        <v>0</v>
      </c>
      <c r="AX41" s="24"/>
      <c r="AY41" s="25">
        <f>IF(ISNUMBER(SEARCH(IF($G41="OB",IF($D41="Tabular",VLOOKUP($AW$3&amp;"-"&amp;AY$2,'Compr. Q. - Online Banking'!$C:$I,7,FALSE()),VLOOKUP($AW$3&amp;"-"&amp;AY$2,'Compr. Q. - Online Banking'!$C:$I,5,FALSE())),IF($D41="Tabular",VLOOKUP($AW$3&amp;"-"&amp;AY$2,'Compr. Q. - HCN'!$C:$I,7,FALSE()),VLOOKUP($AW$3&amp;"-"&amp;AY$2,'Compr. Q. - HCN'!$C:$I,5,FALSE()))),$AW41)),1,0)</f>
        <v>0</v>
      </c>
      <c r="AZ41" s="25">
        <f>IF(ISNUMBER(SEARCH(IF($G41="OB",IF($D41="Tabular",VLOOKUP($AW$3&amp;"-"&amp;AZ$2,'Compr. Q. - Online Banking'!$C:$I,7,FALSE()),VLOOKUP($AW$3&amp;"-"&amp;AZ$2,'Compr. Q. - Online Banking'!$C:$I,5,FALSE())),IF($D41="Tabular",VLOOKUP($AW$3&amp;"-"&amp;AZ$2,'Compr. Q. - HCN'!$C:$I,7,FALSE()),VLOOKUP($AW$3&amp;"-"&amp;AZ$2,'Compr. Q. - HCN'!$C:$I,5,FALSE()))),$AW41)),1,0)</f>
        <v>0</v>
      </c>
      <c r="BA41" s="25">
        <f>IF(ISNUMBER(SEARCH(IF($G41="OB",IF($D41="Tabular",VLOOKUP($AW$3&amp;"-"&amp;BA$2,'Compr. Q. - Online Banking'!$C:$I,7,FALSE()),VLOOKUP($AW$3&amp;"-"&amp;BA$2,'Compr. Q. - Online Banking'!$C:$I,5,FALSE())),IF($D41="Tabular",VLOOKUP($AW$3&amp;"-"&amp;BA$2,'Compr. Q. - HCN'!$C:$I,7,FALSE()),VLOOKUP($AW$3&amp;"-"&amp;BA$2,'Compr. Q. - HCN'!$C:$I,5,FALSE()))),$AW41)),1,0)</f>
        <v>0</v>
      </c>
      <c r="BB41" s="25">
        <f>IF(ISNUMBER(SEARCH(IF($G41="OB",IF($D41="Tabular",VLOOKUP($AW$3&amp;"-"&amp;BB$2,'Compr. Q. - Online Banking'!$C:$I,7,FALSE()),VLOOKUP($AW$3&amp;"-"&amp;BB$2,'Compr. Q. - Online Banking'!$C:$I,5,FALSE())),IF($D41="Tabular",VLOOKUP($AW$3&amp;"-"&amp;BB$2,'Compr. Q. - HCN'!$C:$I,7,FALSE()),VLOOKUP($AW$3&amp;"-"&amp;BB$2,'Compr. Q. - HCN'!$C:$I,5,FALSE()))),$AW41)),1,0)</f>
        <v>0</v>
      </c>
      <c r="BC41" s="25">
        <f>IF(ISNUMBER(SEARCH(IF($G41="OB",IF($D41="Tabular",VLOOKUP($AW$3&amp;"-"&amp;BC$2,'Compr. Q. - Online Banking'!$C:$I,7,FALSE()),VLOOKUP($AW$3&amp;"-"&amp;BC$2,'Compr. Q. - Online Banking'!$C:$I,5,FALSE())),IF($D41="Tabular",VLOOKUP($AW$3&amp;"-"&amp;BC$2,'Compr. Q. - HCN'!$C:$I,7,FALSE()),VLOOKUP($AW$3&amp;"-"&amp;BC$2,'Compr. Q. - HCN'!$C:$I,5,FALSE()))),$AW41)),1,0)</f>
        <v>0</v>
      </c>
      <c r="BD41" s="24">
        <f t="shared" si="49"/>
        <v>0</v>
      </c>
      <c r="BE41" s="24">
        <f t="shared" si="50"/>
        <v>1</v>
      </c>
      <c r="BF41" s="24">
        <f>IF($G41="OB",IF($D41="Tabular",VLOOKUP($AW$3&amp;"-"&amp;"1",'Compr. Q. - Online Banking'!$C:$K,9,FALSE()),VLOOKUP($AW$3&amp;"-"&amp;"1",'Compr. Q. - Online Banking'!$C:$K,8,FALSE())),IF($D41="Tabular",VLOOKUP($AW$3&amp;"-"&amp;"1",'Compr. Q. - HCN'!$C:$K,9,FALSE()),VLOOKUP($AW$3&amp;"-"&amp;"1",'Compr. Q. - HCN'!$C:$K,8,FALSE())))</f>
        <v>2</v>
      </c>
      <c r="BG41" s="24">
        <f t="shared" si="51"/>
        <v>0</v>
      </c>
      <c r="BH41" s="24">
        <f t="shared" si="52"/>
        <v>0</v>
      </c>
      <c r="BI41" s="24">
        <f t="shared" si="53"/>
        <v>0</v>
      </c>
      <c r="BJ41" s="25" t="str">
        <f>VLOOKUP($A41,'dataset combined'!$A:$BJ,$I$2+3*BJ$2,FALSE)</f>
        <v>Cyber criminal; Hacker</v>
      </c>
      <c r="BK41" s="24" t="s">
        <v>751</v>
      </c>
      <c r="BL41" s="25">
        <f>IF(ISNUMBER(SEARCH(IF($G41="OB",IF($D41="Tabular",VLOOKUP($BJ$3&amp;"-"&amp;BL$2,'Compr. Q. - Online Banking'!$C:$I,7,FALSE()),VLOOKUP($BJ$3&amp;"-"&amp;BL$2,'Compr. Q. - Online Banking'!$C:$I,5,FALSE())),IF($D41="Tabular",VLOOKUP($BJ$3&amp;"-"&amp;BL$2,'Compr. Q. - HCN'!$C:$I,7,FALSE()),VLOOKUP($BJ$3&amp;"-"&amp;BL$2,'Compr. Q. - HCN'!$C:$I,5,FALSE()))),$BJ41)),1,0)</f>
        <v>0</v>
      </c>
      <c r="BM41" s="25">
        <f>IF(ISNUMBER(SEARCH(IF($G41="OB",IF($D41="Tabular",VLOOKUP($BJ$3&amp;"-"&amp;BM$2,'Compr. Q. - Online Banking'!$C:$I,7,FALSE()),VLOOKUP($BJ$3&amp;"-"&amp;BM$2,'Compr. Q. - Online Banking'!$C:$I,5,FALSE())),IF($D41="Tabular",VLOOKUP($BJ$3&amp;"-"&amp;BM$2,'Compr. Q. - HCN'!$C:$I,7,FALSE()),VLOOKUP($BJ$3&amp;"-"&amp;BM$2,'Compr. Q. - HCN'!$C:$I,5,FALSE()))),$BJ41)),1,0)</f>
        <v>0</v>
      </c>
      <c r="BN41" s="25">
        <f>IF(ISNUMBER(SEARCH(IF($G41="OB",IF($D41="Tabular",VLOOKUP($BJ$3&amp;"-"&amp;BN$2,'Compr. Q. - Online Banking'!$C:$I,7,FALSE()),VLOOKUP($BJ$3&amp;"-"&amp;BN$2,'Compr. Q. - Online Banking'!$C:$I,5,FALSE())),IF($D41="Tabular",VLOOKUP($BJ$3&amp;"-"&amp;BN$2,'Compr. Q. - HCN'!$C:$I,7,FALSE()),VLOOKUP($BJ$3&amp;"-"&amp;BN$2,'Compr. Q. - HCN'!$C:$I,5,FALSE()))),$BJ41)),1,0)</f>
        <v>0</v>
      </c>
      <c r="BO41" s="25">
        <f>IF(ISNUMBER(SEARCH(IF($G41="OB",IF($D41="Tabular",VLOOKUP($BJ$3&amp;"-"&amp;BO$2,'Compr. Q. - Online Banking'!$C:$I,7,FALSE()),VLOOKUP($BJ$3&amp;"-"&amp;BO$2,'Compr. Q. - Online Banking'!$C:$I,5,FALSE())),IF($D41="Tabular",VLOOKUP($BJ$3&amp;"-"&amp;BO$2,'Compr. Q. - HCN'!$C:$I,7,FALSE()),VLOOKUP($BJ$3&amp;"-"&amp;BO$2,'Compr. Q. - HCN'!$C:$I,5,FALSE()))),$BJ41)),1,0)</f>
        <v>0</v>
      </c>
      <c r="BP41" s="25">
        <f>IF(ISNUMBER(SEARCH(IF($G41="OB",IF($D41="Tabular",VLOOKUP($BJ$3&amp;"-"&amp;BP$2,'Compr. Q. - Online Banking'!$C:$I,7,FALSE()),VLOOKUP($BJ$3&amp;"-"&amp;BP$2,'Compr. Q. - Online Banking'!$C:$I,5,FALSE())),IF($D41="Tabular",VLOOKUP($BJ$3&amp;"-"&amp;BP$2,'Compr. Q. - HCN'!$C:$I,7,FALSE()),VLOOKUP($BJ$3&amp;"-"&amp;BP$2,'Compr. Q. - HCN'!$C:$I,5,FALSE()))),$BJ41)),1,0)</f>
        <v>0</v>
      </c>
      <c r="BQ41" s="24">
        <f t="shared" si="54"/>
        <v>0</v>
      </c>
      <c r="BR41" s="24">
        <f t="shared" si="55"/>
        <v>2</v>
      </c>
      <c r="BS41" s="24">
        <f>IF($G41="OB",IF($D41="Tabular",VLOOKUP($BJ$3&amp;"-"&amp;"1",'Compr. Q. - Online Banking'!$C:$K,9,FALSE()),VLOOKUP($BJ$3&amp;"-"&amp;"1",'Compr. Q. - Online Banking'!$C:$K,8,FALSE())),IF($D41="Tabular",VLOOKUP($BJ$3&amp;"-"&amp;"1",'Compr. Q. - HCN'!$C:$K,9,FALSE()),VLOOKUP($BJ$3&amp;"-"&amp;"1",'Compr. Q. - HCN'!$C:$K,8,FALSE())))</f>
        <v>1</v>
      </c>
      <c r="BT41" s="24">
        <f t="shared" si="56"/>
        <v>0</v>
      </c>
      <c r="BU41" s="24">
        <f t="shared" si="57"/>
        <v>0</v>
      </c>
      <c r="BV41" s="24">
        <f t="shared" si="58"/>
        <v>0</v>
      </c>
      <c r="BW41" s="25" t="str">
        <f>VLOOKUP($A41,'dataset combined'!$A:$BJ,$I$2+3*BW$2,FALSE)</f>
        <v>Minor</v>
      </c>
      <c r="BX41" s="24"/>
      <c r="BY41" s="25">
        <f>IF(ISNUMBER(SEARCH(IF($G41="OB",IF($D41="Tabular",VLOOKUP($BW$3&amp;"-"&amp;BY$2,'Compr. Q. - Online Banking'!$C:$I,7,FALSE()),VLOOKUP($BW$3&amp;"-"&amp;BY$2,'Compr. Q. - Online Banking'!$C:$I,5,FALSE())),IF($D41="Tabular",VLOOKUP($BW$3&amp;"-"&amp;BY$2,'Compr. Q. - HCN'!$C:$I,7,FALSE()),VLOOKUP($BW$3&amp;"-"&amp;BY$2,'Compr. Q. - HCN'!$C:$I,5,FALSE()))),$BW41)),1,0)</f>
        <v>1</v>
      </c>
      <c r="BZ41" s="25">
        <f>IF(ISNUMBER(SEARCH(IF($G41="OB",IF($D41="Tabular",VLOOKUP($BW$3&amp;"-"&amp;BZ$2,'Compr. Q. - Online Banking'!$C:$I,7,FALSE()),VLOOKUP($BW$3&amp;"-"&amp;BZ$2,'Compr. Q. - Online Banking'!$C:$I,5,FALSE())),IF($D41="Tabular",VLOOKUP($BW$3&amp;"-"&amp;BZ$2,'Compr. Q. - HCN'!$C:$I,7,FALSE()),VLOOKUP($BW$3&amp;"-"&amp;BZ$2,'Compr. Q. - HCN'!$C:$I,5,FALSE()))),$BW41)),1,0)</f>
        <v>0</v>
      </c>
      <c r="CA41" s="25">
        <f>IF(ISNUMBER(SEARCH(IF($G41="OB",IF($D41="Tabular",VLOOKUP($BW$3&amp;"-"&amp;CA$2,'Compr. Q. - Online Banking'!$C:$I,7,FALSE()),VLOOKUP($BW$3&amp;"-"&amp;CA$2,'Compr. Q. - Online Banking'!$C:$I,5,FALSE())),IF($D41="Tabular",VLOOKUP($BW$3&amp;"-"&amp;CA$2,'Compr. Q. - HCN'!$C:$I,7,FALSE()),VLOOKUP($BW$3&amp;"-"&amp;CA$2,'Compr. Q. - HCN'!$C:$I,5,FALSE()))),$BW41)),1,0)</f>
        <v>0</v>
      </c>
      <c r="CB41" s="25">
        <f>IF(ISNUMBER(SEARCH(IF($G41="OB",IF($D41="Tabular",VLOOKUP($BW$3&amp;"-"&amp;CB$2,'Compr. Q. - Online Banking'!$C:$I,7,FALSE()),VLOOKUP($BW$3&amp;"-"&amp;CB$2,'Compr. Q. - Online Banking'!$C:$I,5,FALSE())),IF($D41="Tabular",VLOOKUP($BW$3&amp;"-"&amp;CB$2,'Compr. Q. - HCN'!$C:$I,7,FALSE()),VLOOKUP($BW$3&amp;"-"&amp;CB$2,'Compr. Q. - HCN'!$C:$I,5,FALSE()))),$BW41)),1,0)</f>
        <v>0</v>
      </c>
      <c r="CC41" s="25">
        <f>IF(ISNUMBER(SEARCH(IF($G41="OB",IF($D41="Tabular",VLOOKUP($BW$3&amp;"-"&amp;CC$2,'Compr. Q. - Online Banking'!$C:$I,7,FALSE()),VLOOKUP($BW$3&amp;"-"&amp;CC$2,'Compr. Q. - Online Banking'!$C:$I,5,FALSE())),IF($D41="Tabular",VLOOKUP($BW$3&amp;"-"&amp;CC$2,'Compr. Q. - HCN'!$C:$I,7,FALSE()),VLOOKUP($BW$3&amp;"-"&amp;CC$2,'Compr. Q. - HCN'!$C:$I,5,FALSE()))),$BW41)),1,0)</f>
        <v>0</v>
      </c>
      <c r="CD41" s="24">
        <f t="shared" si="59"/>
        <v>1</v>
      </c>
      <c r="CE41" s="24">
        <f t="shared" si="60"/>
        <v>1</v>
      </c>
      <c r="CF41" s="24">
        <f>IF($G41="OB",IF($D41="Tabular",VLOOKUP($BW$3&amp;"-"&amp;"1",'Compr. Q. - Online Banking'!$C:$K,9,FALSE()),VLOOKUP($BW$3&amp;"-"&amp;"1",'Compr. Q. - Online Banking'!$C:$K,8,FALSE())),IF($D41="Tabular",VLOOKUP($BW$3&amp;"-"&amp;"1",'Compr. Q. - HCN'!$C:$K,9,FALSE()),VLOOKUP($BW$3&amp;"-"&amp;"1",'Compr. Q. - HCN'!$C:$K,8,FALSE())))</f>
        <v>1</v>
      </c>
      <c r="CG41" s="24">
        <f t="shared" si="61"/>
        <v>1</v>
      </c>
      <c r="CH41" s="24">
        <f t="shared" si="62"/>
        <v>1</v>
      </c>
      <c r="CI41" s="24">
        <f t="shared" si="63"/>
        <v>1</v>
      </c>
      <c r="CK41"/>
      <c r="CL41"/>
      <c r="CM41"/>
      <c r="CN41"/>
      <c r="CO41"/>
      <c r="CP41"/>
      <c r="CQ41"/>
      <c r="CR41"/>
    </row>
    <row r="42" spans="1:96" s="10" customFormat="1" ht="51" x14ac:dyDescent="0.2">
      <c r="A42" s="25" t="str">
        <f t="shared" si="32"/>
        <v>3117373-P1</v>
      </c>
      <c r="B42" s="25">
        <v>3117373</v>
      </c>
      <c r="C42" s="25" t="s">
        <v>688</v>
      </c>
      <c r="D42" s="25" t="s">
        <v>154</v>
      </c>
      <c r="E42" s="25" t="s">
        <v>440</v>
      </c>
      <c r="F42" s="25" t="s">
        <v>402</v>
      </c>
      <c r="G42" s="25" t="str">
        <f t="shared" si="33"/>
        <v>HCN</v>
      </c>
      <c r="H42" s="25"/>
      <c r="I42" s="25"/>
      <c r="J42" s="25" t="str">
        <f>VLOOKUP($A42,'dataset combined'!$A:$BJ,$I$2+3*J$2,FALSE)</f>
        <v>Insufficient malware detection; Lack of security awareness</v>
      </c>
      <c r="K42" s="25" t="s">
        <v>726</v>
      </c>
      <c r="L42" s="25">
        <f>IF(ISNUMBER(SEARCH(IF($G42="OB",IF($D42="Tabular",VLOOKUP($J$3&amp;"-"&amp;L$2,'Compr. Q. - Online Banking'!$C:$I,7,FALSE()),VLOOKUP($J$3&amp;"-"&amp;L$2,'Compr. Q. - Online Banking'!$C:$I,5,FALSE())),IF($D42="Tabular",VLOOKUP($J$3&amp;"-"&amp;L$2,'Compr. Q. - HCN'!$C:$I,7,FALSE()),VLOOKUP($J$3&amp;"-"&amp;L$2,'Compr. Q. - HCN'!$C:$I,5,FALSE()))),$J42)),1,0)</f>
        <v>1</v>
      </c>
      <c r="M42" s="25">
        <f>IF(ISNUMBER(SEARCH(IF($G42="OB",IF($D42="Tabular",VLOOKUP($J$3&amp;"-"&amp;M$2,'Compr. Q. - Online Banking'!$C:$I,7,FALSE()),VLOOKUP($J$3&amp;"-"&amp;M$2,'Compr. Q. - Online Banking'!$C:$I,5,FALSE())),IF($D42="Tabular",VLOOKUP($J$3&amp;"-"&amp;M$2,'Compr. Q. - HCN'!$C:$I,7,FALSE()),VLOOKUP($J$3&amp;"-"&amp;M$2,'Compr. Q. - HCN'!$C:$I,5,FALSE()))),$J42)),1,0)</f>
        <v>0</v>
      </c>
      <c r="N42" s="25">
        <f>IF(ISNUMBER(SEARCH(IF($G42="OB",IF($D42="Tabular",VLOOKUP($J$3&amp;"-"&amp;N$2,'Compr. Q. - Online Banking'!$C:$I,7,FALSE()),VLOOKUP($J$3&amp;"-"&amp;N$2,'Compr. Q. - Online Banking'!$C:$I,5,FALSE())),IF($D42="Tabular",VLOOKUP($J$3&amp;"-"&amp;N$2,'Compr. Q. - HCN'!$C:$I,7,FALSE()),VLOOKUP($J$3&amp;"-"&amp;N$2,'Compr. Q. - HCN'!$C:$I,5,FALSE()))),$J42)),1,0)</f>
        <v>1</v>
      </c>
      <c r="O42" s="25">
        <f>IF(ISNUMBER(SEARCH(IF($G42="OB",IF($D42="Tabular",VLOOKUP($J$3&amp;"-"&amp;O$2,'Compr. Q. - Online Banking'!$C:$I,7,FALSE()),VLOOKUP($J$3&amp;"-"&amp;O$2,'Compr. Q. - Online Banking'!$C:$I,5,FALSE())),IF($D42="Tabular",VLOOKUP($J$3&amp;"-"&amp;O$2,'Compr. Q. - HCN'!$C:$I,7,FALSE()),VLOOKUP($J$3&amp;"-"&amp;O$2,'Compr. Q. - HCN'!$C:$I,5,FALSE()))),$J42)),1,0)</f>
        <v>0</v>
      </c>
      <c r="P42" s="25">
        <f>IF(ISNUMBER(SEARCH(IF($G42="OB",IF($D42="Tabular",VLOOKUP($J$3&amp;"-"&amp;P$2,'Compr. Q. - Online Banking'!$C:$I,7,FALSE()),VLOOKUP($J$3&amp;"-"&amp;P$2,'Compr. Q. - Online Banking'!$C:$I,5,FALSE())),IF($D42="Tabular",VLOOKUP($J$3&amp;"-"&amp;P$2,'Compr. Q. - HCN'!$C:$I,7,FALSE()),VLOOKUP($J$3&amp;"-"&amp;P$2,'Compr. Q. - HCN'!$C:$I,5,FALSE()))),$J42)),1,0)</f>
        <v>0</v>
      </c>
      <c r="Q42" s="25">
        <f t="shared" si="34"/>
        <v>2</v>
      </c>
      <c r="R42" s="25">
        <f t="shared" si="35"/>
        <v>2</v>
      </c>
      <c r="S42" s="25">
        <f>IF($G42="OB",IF($D42="Tabular",VLOOKUP($J$3&amp;"-"&amp;"1",'Compr. Q. - Online Banking'!$C:$K,9,FALSE()),VLOOKUP($J$3&amp;"-"&amp;"1",'Compr. Q. - Online Banking'!$C:$K,8,FALSE())),IF($D42="Tabular",VLOOKUP($J$3&amp;"-"&amp;"1",'Compr. Q. - HCN'!$C:$K,9,FALSE()),VLOOKUP($J$3&amp;"-"&amp;"1",'Compr. Q. - HCN'!$C:$K,8,FALSE())))</f>
        <v>3</v>
      </c>
      <c r="T42" s="25">
        <f t="shared" si="36"/>
        <v>1</v>
      </c>
      <c r="U42" s="25">
        <f t="shared" si="37"/>
        <v>0.66666666666666663</v>
      </c>
      <c r="V42" s="25">
        <f t="shared" si="38"/>
        <v>0.8</v>
      </c>
      <c r="W42" s="25" t="str">
        <f>VLOOKUP($A42,'dataset combined'!$A:$BJ,$I$2+3*W$2,FALSE)</f>
        <v>Data confidentiality; Privacy</v>
      </c>
      <c r="X42" s="25"/>
      <c r="Y42" s="25">
        <f>IF(ISNUMBER(SEARCH(IF($G42="OB",IF($D42="Tabular",VLOOKUP($W$3&amp;"-"&amp;Y$2,'Compr. Q. - Online Banking'!$C:$I,7,FALSE()),VLOOKUP($W$3&amp;"-"&amp;Y$2,'Compr. Q. - Online Banking'!$C:$I,5,FALSE())),IF($D42="Tabular",VLOOKUP($W$3&amp;"-"&amp;Y$2,'Compr. Q. - HCN'!$C:$I,7,FALSE()),VLOOKUP($W$3&amp;"-"&amp;Y$2,'Compr. Q. - HCN'!$C:$I,5,FALSE()))),$W42)),1,0)</f>
        <v>1</v>
      </c>
      <c r="Z42" s="25">
        <f>IF(ISNUMBER(SEARCH(IF($G42="OB",IF($D42="Tabular",VLOOKUP($W$3&amp;"-"&amp;Z$2,'Compr. Q. - Online Banking'!$C:$I,7,FALSE()),VLOOKUP($W$3&amp;"-"&amp;Z$2,'Compr. Q. - Online Banking'!$C:$I,5,FALSE())),IF($D42="Tabular",VLOOKUP($W$3&amp;"-"&amp;Z$2,'Compr. Q. - HCN'!$C:$I,7,FALSE()),VLOOKUP($W$3&amp;"-"&amp;Z$2,'Compr. Q. - HCN'!$C:$I,5,FALSE()))),$W42)),1,0)</f>
        <v>1</v>
      </c>
      <c r="AA42" s="25">
        <f>IF(ISNUMBER(SEARCH(IF($G42="OB",IF($D42="Tabular",VLOOKUP($W$3&amp;"-"&amp;AA$2,'Compr. Q. - Online Banking'!$C:$I,7,FALSE()),VLOOKUP($W$3&amp;"-"&amp;AA$2,'Compr. Q. - Online Banking'!$C:$I,5,FALSE())),IF($D42="Tabular",VLOOKUP($W$3&amp;"-"&amp;AA$2,'Compr. Q. - HCN'!$C:$I,7,FALSE()),VLOOKUP($W$3&amp;"-"&amp;AA$2,'Compr. Q. - HCN'!$C:$I,5,FALSE()))),$W42)),1,0)</f>
        <v>0</v>
      </c>
      <c r="AB42" s="25">
        <f>IF(ISNUMBER(SEARCH(IF($G42="OB",IF($D42="Tabular",VLOOKUP($W$3&amp;"-"&amp;AB$2,'Compr. Q. - Online Banking'!$C:$I,7,FALSE()),VLOOKUP($W$3&amp;"-"&amp;AB$2,'Compr. Q. - Online Banking'!$C:$I,5,FALSE())),IF($D42="Tabular",VLOOKUP($W$3&amp;"-"&amp;AB$2,'Compr. Q. - HCN'!$C:$I,7,FALSE()),VLOOKUP($W$3&amp;"-"&amp;AB$2,'Compr. Q. - HCN'!$C:$I,5,FALSE()))),$W42)),1,0)</f>
        <v>0</v>
      </c>
      <c r="AC42" s="25">
        <f>IF(ISNUMBER(SEARCH(IF($G42="OB",IF($D42="Tabular",VLOOKUP($W$3&amp;"-"&amp;AC$2,'Compr. Q. - Online Banking'!$C:$I,7,FALSE()),VLOOKUP($W$3&amp;"-"&amp;AC$2,'Compr. Q. - Online Banking'!$C:$I,5,FALSE())),IF($D42="Tabular",VLOOKUP($W$3&amp;"-"&amp;AC$2,'Compr. Q. - HCN'!$C:$I,7,FALSE()),VLOOKUP($W$3&amp;"-"&amp;AC$2,'Compr. Q. - HCN'!$C:$I,5,FALSE()))),$W42)),1,0)</f>
        <v>0</v>
      </c>
      <c r="AD42" s="25">
        <f t="shared" si="39"/>
        <v>2</v>
      </c>
      <c r="AE42" s="25">
        <f t="shared" si="40"/>
        <v>2</v>
      </c>
      <c r="AF42" s="25">
        <f>IF($G42="OB",IF($D42="Tabular",VLOOKUP($W$3&amp;"-"&amp;"1",'Compr. Q. - Online Banking'!$C:$K,9,FALSE()),VLOOKUP($W$3&amp;"-"&amp;"1",'Compr. Q. - Online Banking'!$C:$K,8,FALSE())),IF($D42="Tabular",VLOOKUP($W$3&amp;"-"&amp;"1",'Compr. Q. - HCN'!$C:$K,9,FALSE()),VLOOKUP($W$3&amp;"-"&amp;"1",'Compr. Q. - HCN'!$C:$K,8,FALSE())))</f>
        <v>2</v>
      </c>
      <c r="AG42" s="25">
        <f t="shared" si="41"/>
        <v>1</v>
      </c>
      <c r="AH42" s="25">
        <f t="shared" si="42"/>
        <v>1</v>
      </c>
      <c r="AI42" s="25">
        <f t="shared" si="43"/>
        <v>1</v>
      </c>
      <c r="AJ42" s="25" t="str">
        <f>VLOOKUP($A42,'dataset combined'!$A:$BJ,$I$2+3*AJ$2,FALSE)</f>
        <v>Cyber criminal sends crafted phishing emails to HCN users; Sniffing of user credentials; SQL injection attack; Successful SQL injection</v>
      </c>
      <c r="AK42" s="25" t="s">
        <v>733</v>
      </c>
      <c r="AL42" s="25">
        <f>IF(ISNUMBER(SEARCH(IF($G42="OB",IF($D42="Tabular",VLOOKUP($AJ$3&amp;"-"&amp;AL$2,'Compr. Q. - Online Banking'!$C:$I,7,FALSE()),VLOOKUP($AJ$3&amp;"-"&amp;AL$2,'Compr. Q. - Online Banking'!$C:$I,5,FALSE())),IF($D42="Tabular",VLOOKUP($AJ$3&amp;"-"&amp;AL$2,'Compr. Q. - HCN'!$C:$I,7,FALSE()),VLOOKUP($AJ$3&amp;"-"&amp;AL$2,'Compr. Q. - HCN'!$C:$I,5,FALSE()))),$AJ42)),1,0)</f>
        <v>1</v>
      </c>
      <c r="AM42" s="25">
        <f>IF(ISNUMBER(SEARCH(IF($G42="OB",IF($D42="Tabular",VLOOKUP($AJ$3&amp;"-"&amp;AM$2,'Compr. Q. - Online Banking'!$C:$I,7,FALSE()),VLOOKUP($AJ$3&amp;"-"&amp;AM$2,'Compr. Q. - Online Banking'!$C:$I,5,FALSE())),IF($D42="Tabular",VLOOKUP($AJ$3&amp;"-"&amp;AM$2,'Compr. Q. - HCN'!$C:$I,7,FALSE()),VLOOKUP($AJ$3&amp;"-"&amp;AM$2,'Compr. Q. - HCN'!$C:$I,5,FALSE()))),$AJ42)),1,0)</f>
        <v>1</v>
      </c>
      <c r="AN42" s="25">
        <f>IF(ISNUMBER(SEARCH(IF($G42="OB",IF($D42="Tabular",VLOOKUP($AJ$3&amp;"-"&amp;AN$2,'Compr. Q. - Online Banking'!$C:$I,7,FALSE()),VLOOKUP($AJ$3&amp;"-"&amp;AN$2,'Compr. Q. - Online Banking'!$C:$I,5,FALSE())),IF($D42="Tabular",VLOOKUP($AJ$3&amp;"-"&amp;AN$2,'Compr. Q. - HCN'!$C:$I,7,FALSE()),VLOOKUP($AJ$3&amp;"-"&amp;AN$2,'Compr. Q. - HCN'!$C:$I,5,FALSE()))),$AJ42)),1,0)</f>
        <v>1</v>
      </c>
      <c r="AO42" s="25">
        <f>IF(ISNUMBER(SEARCH(IF($G42="OB",IF($D42="Tabular",VLOOKUP($AJ$3&amp;"-"&amp;AO$2,'Compr. Q. - Online Banking'!$C:$I,7,FALSE()),VLOOKUP($AJ$3&amp;"-"&amp;AO$2,'Compr. Q. - Online Banking'!$C:$I,5,FALSE())),IF($D42="Tabular",VLOOKUP($AJ$3&amp;"-"&amp;AO$2,'Compr. Q. - HCN'!$C:$I,7,FALSE()),VLOOKUP($AJ$3&amp;"-"&amp;AO$2,'Compr. Q. - HCN'!$C:$I,5,FALSE()))),$AJ42)),1,0)</f>
        <v>1</v>
      </c>
      <c r="AP42" s="25">
        <f>IF(ISNUMBER(SEARCH(IF($G42="OB",IF($D42="Tabular",VLOOKUP($AJ$3&amp;"-"&amp;AP$2,'Compr. Q. - Online Banking'!$C:$I,7,FALSE()),VLOOKUP($AJ$3&amp;"-"&amp;AP$2,'Compr. Q. - Online Banking'!$C:$I,5,FALSE())),IF($D42="Tabular",VLOOKUP($AJ$3&amp;"-"&amp;AP$2,'Compr. Q. - HCN'!$C:$I,7,FALSE()),VLOOKUP($AJ$3&amp;"-"&amp;AP$2,'Compr. Q. - HCN'!$C:$I,5,FALSE()))),$AJ42)),1,0)</f>
        <v>0</v>
      </c>
      <c r="AQ42" s="25">
        <f t="shared" si="44"/>
        <v>4</v>
      </c>
      <c r="AR42" s="25">
        <f t="shared" si="45"/>
        <v>4</v>
      </c>
      <c r="AS42" s="25">
        <f>IF($G42="OB",IF($D42="Tabular",VLOOKUP($AJ$3&amp;"-"&amp;"1",'Compr. Q. - Online Banking'!$C:$K,9,FALSE()),VLOOKUP($AJ$3&amp;"-"&amp;"1",'Compr. Q. - Online Banking'!$C:$K,8,FALSE())),IF($D42="Tabular",VLOOKUP($AJ$3&amp;"-"&amp;"1",'Compr. Q. - HCN'!$C:$K,9,FALSE()),VLOOKUP($AJ$3&amp;"-"&amp;"1",'Compr. Q. - HCN'!$C:$K,8,FALSE())))</f>
        <v>5</v>
      </c>
      <c r="AT42" s="25">
        <f t="shared" si="46"/>
        <v>1</v>
      </c>
      <c r="AU42" s="25">
        <f t="shared" si="47"/>
        <v>0.8</v>
      </c>
      <c r="AV42" s="25">
        <f t="shared" si="48"/>
        <v>0.88888888888888895</v>
      </c>
      <c r="AW42" s="25" t="str">
        <f>VLOOKUP($A42,'dataset combined'!$A:$BJ,$I$2+3*AW$2,FALSE)</f>
        <v>Cyber criminal; Data reviewer; HCN user</v>
      </c>
      <c r="AX42" s="25"/>
      <c r="AY42" s="25">
        <f>IF(ISNUMBER(SEARCH(IF($G42="OB",IF($D42="Tabular",VLOOKUP($AW$3&amp;"-"&amp;AY$2,'Compr. Q. - Online Banking'!$C:$I,7,FALSE()),VLOOKUP($AW$3&amp;"-"&amp;AY$2,'Compr. Q. - Online Banking'!$C:$I,5,FALSE())),IF($D42="Tabular",VLOOKUP($AW$3&amp;"-"&amp;AY$2,'Compr. Q. - HCN'!$C:$I,7,FALSE()),VLOOKUP($AW$3&amp;"-"&amp;AY$2,'Compr. Q. - HCN'!$C:$I,5,FALSE()))),$AW42)),1,0)</f>
        <v>1</v>
      </c>
      <c r="AZ42" s="25">
        <f>IF(ISNUMBER(SEARCH(IF($G42="OB",IF($D42="Tabular",VLOOKUP($AW$3&amp;"-"&amp;AZ$2,'Compr. Q. - Online Banking'!$C:$I,7,FALSE()),VLOOKUP($AW$3&amp;"-"&amp;AZ$2,'Compr. Q. - Online Banking'!$C:$I,5,FALSE())),IF($D42="Tabular",VLOOKUP($AW$3&amp;"-"&amp;AZ$2,'Compr. Q. - HCN'!$C:$I,7,FALSE()),VLOOKUP($AW$3&amp;"-"&amp;AZ$2,'Compr. Q. - HCN'!$C:$I,5,FALSE()))),$AW42)),1,0)</f>
        <v>1</v>
      </c>
      <c r="BA42" s="25">
        <f>IF(ISNUMBER(SEARCH(IF($G42="OB",IF($D42="Tabular",VLOOKUP($AW$3&amp;"-"&amp;BA$2,'Compr. Q. - Online Banking'!$C:$I,7,FALSE()),VLOOKUP($AW$3&amp;"-"&amp;BA$2,'Compr. Q. - Online Banking'!$C:$I,5,FALSE())),IF($D42="Tabular",VLOOKUP($AW$3&amp;"-"&amp;BA$2,'Compr. Q. - HCN'!$C:$I,7,FALSE()),VLOOKUP($AW$3&amp;"-"&amp;BA$2,'Compr. Q. - HCN'!$C:$I,5,FALSE()))),$AW42)),1,0)</f>
        <v>1</v>
      </c>
      <c r="BB42" s="25">
        <f>IF(ISNUMBER(SEARCH(IF($G42="OB",IF($D42="Tabular",VLOOKUP($AW$3&amp;"-"&amp;BB$2,'Compr. Q. - Online Banking'!$C:$I,7,FALSE()),VLOOKUP($AW$3&amp;"-"&amp;BB$2,'Compr. Q. - Online Banking'!$C:$I,5,FALSE())),IF($D42="Tabular",VLOOKUP($AW$3&amp;"-"&amp;BB$2,'Compr. Q. - HCN'!$C:$I,7,FALSE()),VLOOKUP($AW$3&amp;"-"&amp;BB$2,'Compr. Q. - HCN'!$C:$I,5,FALSE()))),$AW42)),1,0)</f>
        <v>0</v>
      </c>
      <c r="BC42" s="25">
        <f>IF(ISNUMBER(SEARCH(IF($G42="OB",IF($D42="Tabular",VLOOKUP($AW$3&amp;"-"&amp;BC$2,'Compr. Q. - Online Banking'!$C:$I,7,FALSE()),VLOOKUP($AW$3&amp;"-"&amp;BC$2,'Compr. Q. - Online Banking'!$C:$I,5,FALSE())),IF($D42="Tabular",VLOOKUP($AW$3&amp;"-"&amp;BC$2,'Compr. Q. - HCN'!$C:$I,7,FALSE()),VLOOKUP($AW$3&amp;"-"&amp;BC$2,'Compr. Q. - HCN'!$C:$I,5,FALSE()))),$AW42)),1,0)</f>
        <v>0</v>
      </c>
      <c r="BD42" s="25">
        <f t="shared" si="49"/>
        <v>3</v>
      </c>
      <c r="BE42" s="25">
        <f t="shared" si="50"/>
        <v>3</v>
      </c>
      <c r="BF42" s="25">
        <f>IF($G42="OB",IF($D42="Tabular",VLOOKUP($AW$3&amp;"-"&amp;"1",'Compr. Q. - Online Banking'!$C:$K,9,FALSE()),VLOOKUP($AW$3&amp;"-"&amp;"1",'Compr. Q. - Online Banking'!$C:$K,8,FALSE())),IF($D42="Tabular",VLOOKUP($AW$3&amp;"-"&amp;"1",'Compr. Q. - HCN'!$C:$K,9,FALSE()),VLOOKUP($AW$3&amp;"-"&amp;"1",'Compr. Q. - HCN'!$C:$K,8,FALSE())))</f>
        <v>3</v>
      </c>
      <c r="BG42" s="25">
        <f t="shared" si="51"/>
        <v>1</v>
      </c>
      <c r="BH42" s="25">
        <f t="shared" si="52"/>
        <v>1</v>
      </c>
      <c r="BI42" s="25">
        <f t="shared" si="53"/>
        <v>1</v>
      </c>
      <c r="BJ42" s="25" t="str">
        <f>VLOOKUP($A42,'dataset combined'!$A:$BJ,$I$2+3*BJ$2,FALSE)</f>
        <v>Very unlikely</v>
      </c>
      <c r="BK42" s="25"/>
      <c r="BL42" s="25">
        <f>IF(ISNUMBER(SEARCH(IF($G42="OB",IF($D42="Tabular",VLOOKUP($BJ$3&amp;"-"&amp;BL$2,'Compr. Q. - Online Banking'!$C:$I,7,FALSE()),VLOOKUP($BJ$3&amp;"-"&amp;BL$2,'Compr. Q. - Online Banking'!$C:$I,5,FALSE())),IF($D42="Tabular",VLOOKUP($BJ$3&amp;"-"&amp;BL$2,'Compr. Q. - HCN'!$C:$I,7,FALSE()),VLOOKUP($BJ$3&amp;"-"&amp;BL$2,'Compr. Q. - HCN'!$C:$I,5,FALSE()))),$BJ42)),1,0)</f>
        <v>1</v>
      </c>
      <c r="BM42" s="25">
        <f>IF(ISNUMBER(SEARCH(IF($G42="OB",IF($D42="Tabular",VLOOKUP($BJ$3&amp;"-"&amp;BM$2,'Compr. Q. - Online Banking'!$C:$I,7,FALSE()),VLOOKUP($BJ$3&amp;"-"&amp;BM$2,'Compr. Q. - Online Banking'!$C:$I,5,FALSE())),IF($D42="Tabular",VLOOKUP($BJ$3&amp;"-"&amp;BM$2,'Compr. Q. - HCN'!$C:$I,7,FALSE()),VLOOKUP($BJ$3&amp;"-"&amp;BM$2,'Compr. Q. - HCN'!$C:$I,5,FALSE()))),$BJ42)),1,0)</f>
        <v>0</v>
      </c>
      <c r="BN42" s="25">
        <f>IF(ISNUMBER(SEARCH(IF($G42="OB",IF($D42="Tabular",VLOOKUP($BJ$3&amp;"-"&amp;BN$2,'Compr. Q. - Online Banking'!$C:$I,7,FALSE()),VLOOKUP($BJ$3&amp;"-"&amp;BN$2,'Compr. Q. - Online Banking'!$C:$I,5,FALSE())),IF($D42="Tabular",VLOOKUP($BJ$3&amp;"-"&amp;BN$2,'Compr. Q. - HCN'!$C:$I,7,FALSE()),VLOOKUP($BJ$3&amp;"-"&amp;BN$2,'Compr. Q. - HCN'!$C:$I,5,FALSE()))),$BJ42)),1,0)</f>
        <v>0</v>
      </c>
      <c r="BO42" s="25">
        <f>IF(ISNUMBER(SEARCH(IF($G42="OB",IF($D42="Tabular",VLOOKUP($BJ$3&amp;"-"&amp;BO$2,'Compr. Q. - Online Banking'!$C:$I,7,FALSE()),VLOOKUP($BJ$3&amp;"-"&amp;BO$2,'Compr. Q. - Online Banking'!$C:$I,5,FALSE())),IF($D42="Tabular",VLOOKUP($BJ$3&amp;"-"&amp;BO$2,'Compr. Q. - HCN'!$C:$I,7,FALSE()),VLOOKUP($BJ$3&amp;"-"&amp;BO$2,'Compr. Q. - HCN'!$C:$I,5,FALSE()))),$BJ42)),1,0)</f>
        <v>0</v>
      </c>
      <c r="BP42" s="25">
        <f>IF(ISNUMBER(SEARCH(IF($G42="OB",IF($D42="Tabular",VLOOKUP($BJ$3&amp;"-"&amp;BP$2,'Compr. Q. - Online Banking'!$C:$I,7,FALSE()),VLOOKUP($BJ$3&amp;"-"&amp;BP$2,'Compr. Q. - Online Banking'!$C:$I,5,FALSE())),IF($D42="Tabular",VLOOKUP($BJ$3&amp;"-"&amp;BP$2,'Compr. Q. - HCN'!$C:$I,7,FALSE()),VLOOKUP($BJ$3&amp;"-"&amp;BP$2,'Compr. Q. - HCN'!$C:$I,5,FALSE()))),$BJ42)),1,0)</f>
        <v>0</v>
      </c>
      <c r="BQ42" s="25">
        <f t="shared" si="54"/>
        <v>1</v>
      </c>
      <c r="BR42" s="25">
        <f t="shared" si="55"/>
        <v>1</v>
      </c>
      <c r="BS42" s="25">
        <f>IF($G42="OB",IF($D42="Tabular",VLOOKUP($BJ$3&amp;"-"&amp;"1",'Compr. Q. - Online Banking'!$C:$K,9,FALSE()),VLOOKUP($BJ$3&amp;"-"&amp;"1",'Compr. Q. - Online Banking'!$C:$K,8,FALSE())),IF($D42="Tabular",VLOOKUP($BJ$3&amp;"-"&amp;"1",'Compr. Q. - HCN'!$C:$K,9,FALSE()),VLOOKUP($BJ$3&amp;"-"&amp;"1",'Compr. Q. - HCN'!$C:$K,8,FALSE())))</f>
        <v>1</v>
      </c>
      <c r="BT42" s="25">
        <f t="shared" si="56"/>
        <v>1</v>
      </c>
      <c r="BU42" s="25">
        <f t="shared" si="57"/>
        <v>1</v>
      </c>
      <c r="BV42" s="25">
        <f t="shared" si="58"/>
        <v>1</v>
      </c>
      <c r="BW42" s="25" t="str">
        <f>VLOOKUP($A42,'dataset combined'!$A:$BJ,$I$2+3*BW$2,FALSE)</f>
        <v>Severe</v>
      </c>
      <c r="BX42" s="25"/>
      <c r="BY42" s="25">
        <f>IF(ISNUMBER(SEARCH(IF($G42="OB",IF($D42="Tabular",VLOOKUP($BW$3&amp;"-"&amp;BY$2,'Compr. Q. - Online Banking'!$C:$I,7,FALSE()),VLOOKUP($BW$3&amp;"-"&amp;BY$2,'Compr. Q. - Online Banking'!$C:$I,5,FALSE())),IF($D42="Tabular",VLOOKUP($BW$3&amp;"-"&amp;BY$2,'Compr. Q. - HCN'!$C:$I,7,FALSE()),VLOOKUP($BW$3&amp;"-"&amp;BY$2,'Compr. Q. - HCN'!$C:$I,5,FALSE()))),$BW42)),1,0)</f>
        <v>1</v>
      </c>
      <c r="BZ42" s="25">
        <f>IF(ISNUMBER(SEARCH(IF($G42="OB",IF($D42="Tabular",VLOOKUP($BW$3&amp;"-"&amp;BZ$2,'Compr. Q. - Online Banking'!$C:$I,7,FALSE()),VLOOKUP($BW$3&amp;"-"&amp;BZ$2,'Compr. Q. - Online Banking'!$C:$I,5,FALSE())),IF($D42="Tabular",VLOOKUP($BW$3&amp;"-"&amp;BZ$2,'Compr. Q. - HCN'!$C:$I,7,FALSE()),VLOOKUP($BW$3&amp;"-"&amp;BZ$2,'Compr. Q. - HCN'!$C:$I,5,FALSE()))),$BW42)),1,0)</f>
        <v>0</v>
      </c>
      <c r="CA42" s="25">
        <f>IF(ISNUMBER(SEARCH(IF($G42="OB",IF($D42="Tabular",VLOOKUP($BW$3&amp;"-"&amp;CA$2,'Compr. Q. - Online Banking'!$C:$I,7,FALSE()),VLOOKUP($BW$3&amp;"-"&amp;CA$2,'Compr. Q. - Online Banking'!$C:$I,5,FALSE())),IF($D42="Tabular",VLOOKUP($BW$3&amp;"-"&amp;CA$2,'Compr. Q. - HCN'!$C:$I,7,FALSE()),VLOOKUP($BW$3&amp;"-"&amp;CA$2,'Compr. Q. - HCN'!$C:$I,5,FALSE()))),$BW42)),1,0)</f>
        <v>0</v>
      </c>
      <c r="CB42" s="25">
        <f>IF(ISNUMBER(SEARCH(IF($G42="OB",IF($D42="Tabular",VLOOKUP($BW$3&amp;"-"&amp;CB$2,'Compr. Q. - Online Banking'!$C:$I,7,FALSE()),VLOOKUP($BW$3&amp;"-"&amp;CB$2,'Compr. Q. - Online Banking'!$C:$I,5,FALSE())),IF($D42="Tabular",VLOOKUP($BW$3&amp;"-"&amp;CB$2,'Compr. Q. - HCN'!$C:$I,7,FALSE()),VLOOKUP($BW$3&amp;"-"&amp;CB$2,'Compr. Q. - HCN'!$C:$I,5,FALSE()))),$BW42)),1,0)</f>
        <v>0</v>
      </c>
      <c r="CC42" s="25">
        <f>IF(ISNUMBER(SEARCH(IF($G42="OB",IF($D42="Tabular",VLOOKUP($BW$3&amp;"-"&amp;CC$2,'Compr. Q. - Online Banking'!$C:$I,7,FALSE()),VLOOKUP($BW$3&amp;"-"&amp;CC$2,'Compr. Q. - Online Banking'!$C:$I,5,FALSE())),IF($D42="Tabular",VLOOKUP($BW$3&amp;"-"&amp;CC$2,'Compr. Q. - HCN'!$C:$I,7,FALSE()),VLOOKUP($BW$3&amp;"-"&amp;CC$2,'Compr. Q. - HCN'!$C:$I,5,FALSE()))),$BW42)),1,0)</f>
        <v>0</v>
      </c>
      <c r="CD42" s="25">
        <f t="shared" si="59"/>
        <v>1</v>
      </c>
      <c r="CE42" s="25">
        <f t="shared" si="60"/>
        <v>1</v>
      </c>
      <c r="CF42" s="25">
        <f>IF($G42="OB",IF($D42="Tabular",VLOOKUP($BW$3&amp;"-"&amp;"1",'Compr. Q. - Online Banking'!$C:$K,9,FALSE()),VLOOKUP($BW$3&amp;"-"&amp;"1",'Compr. Q. - Online Banking'!$C:$K,8,FALSE())),IF($D42="Tabular",VLOOKUP($BW$3&amp;"-"&amp;"1",'Compr. Q. - HCN'!$C:$K,9,FALSE()),VLOOKUP($BW$3&amp;"-"&amp;"1",'Compr. Q. - HCN'!$C:$K,8,FALSE())))</f>
        <v>1</v>
      </c>
      <c r="CG42" s="25">
        <f t="shared" si="61"/>
        <v>1</v>
      </c>
      <c r="CH42" s="25">
        <f t="shared" si="62"/>
        <v>1</v>
      </c>
      <c r="CI42" s="25">
        <f t="shared" si="63"/>
        <v>1</v>
      </c>
      <c r="CK42"/>
      <c r="CL42"/>
      <c r="CM42"/>
      <c r="CN42"/>
      <c r="CO42"/>
      <c r="CP42"/>
      <c r="CQ42"/>
      <c r="CR42"/>
    </row>
    <row r="43" spans="1:96" s="10" customFormat="1" ht="51" x14ac:dyDescent="0.2">
      <c r="A43" s="24" t="str">
        <f t="shared" si="32"/>
        <v>3117373-P2</v>
      </c>
      <c r="B43" s="38">
        <v>3117373</v>
      </c>
      <c r="C43" s="24" t="s">
        <v>688</v>
      </c>
      <c r="D43" s="39" t="s">
        <v>154</v>
      </c>
      <c r="E43" s="39" t="s">
        <v>440</v>
      </c>
      <c r="F43" s="38" t="s">
        <v>433</v>
      </c>
      <c r="G43" s="38" t="str">
        <f t="shared" si="33"/>
        <v>OB</v>
      </c>
      <c r="H43" s="24"/>
      <c r="I43" s="28"/>
      <c r="J43" s="25" t="str">
        <f>VLOOKUP($A43,'dataset combined'!$A:$BJ,$I$2+3*J$2,FALSE)</f>
        <v>Lack of mechanisms for authentication of app; Weak malware protection</v>
      </c>
      <c r="K43" s="24"/>
      <c r="L43" s="25">
        <f>IF(ISNUMBER(SEARCH(IF($G43="OB",IF($D43="Tabular",VLOOKUP($J$3&amp;"-"&amp;L$2,'Compr. Q. - Online Banking'!$C:$I,7,FALSE()),VLOOKUP($J$3&amp;"-"&amp;L$2,'Compr. Q. - Online Banking'!$C:$I,5,FALSE())),IF($D43="Tabular",VLOOKUP($J$3&amp;"-"&amp;L$2,'Compr. Q. - HCN'!$C:$I,7,FALSE()),VLOOKUP($J$3&amp;"-"&amp;L$2,'Compr. Q. - HCN'!$C:$I,5,FALSE()))),$J43)),1,0)</f>
        <v>1</v>
      </c>
      <c r="M43" s="25">
        <f>IF(ISNUMBER(SEARCH(IF($G43="OB",IF($D43="Tabular",VLOOKUP($J$3&amp;"-"&amp;M$2,'Compr. Q. - Online Banking'!$C:$I,7,FALSE()),VLOOKUP($J$3&amp;"-"&amp;M$2,'Compr. Q. - Online Banking'!$C:$I,5,FALSE())),IF($D43="Tabular",VLOOKUP($J$3&amp;"-"&amp;M$2,'Compr. Q. - HCN'!$C:$I,7,FALSE()),VLOOKUP($J$3&amp;"-"&amp;M$2,'Compr. Q. - HCN'!$C:$I,5,FALSE()))),$J43)),1,0)</f>
        <v>1</v>
      </c>
      <c r="N43" s="25">
        <f>IF(ISNUMBER(SEARCH(IF($G43="OB",IF($D43="Tabular",VLOOKUP($J$3&amp;"-"&amp;N$2,'Compr. Q. - Online Banking'!$C:$I,7,FALSE()),VLOOKUP($J$3&amp;"-"&amp;N$2,'Compr. Q. - Online Banking'!$C:$I,5,FALSE())),IF($D43="Tabular",VLOOKUP($J$3&amp;"-"&amp;N$2,'Compr. Q. - HCN'!$C:$I,7,FALSE()),VLOOKUP($J$3&amp;"-"&amp;N$2,'Compr. Q. - HCN'!$C:$I,5,FALSE()))),$J43)),1,0)</f>
        <v>0</v>
      </c>
      <c r="O43" s="25">
        <f>IF(ISNUMBER(SEARCH(IF($G43="OB",IF($D43="Tabular",VLOOKUP($J$3&amp;"-"&amp;O$2,'Compr. Q. - Online Banking'!$C:$I,7,FALSE()),VLOOKUP($J$3&amp;"-"&amp;O$2,'Compr. Q. - Online Banking'!$C:$I,5,FALSE())),IF($D43="Tabular",VLOOKUP($J$3&amp;"-"&amp;O$2,'Compr. Q. - HCN'!$C:$I,7,FALSE()),VLOOKUP($J$3&amp;"-"&amp;O$2,'Compr. Q. - HCN'!$C:$I,5,FALSE()))),$J43)),1,0)</f>
        <v>0</v>
      </c>
      <c r="P43" s="25">
        <f>IF(ISNUMBER(SEARCH(IF($G43="OB",IF($D43="Tabular",VLOOKUP($J$3&amp;"-"&amp;P$2,'Compr. Q. - Online Banking'!$C:$I,7,FALSE()),VLOOKUP($J$3&amp;"-"&amp;P$2,'Compr. Q. - Online Banking'!$C:$I,5,FALSE())),IF($D43="Tabular",VLOOKUP($J$3&amp;"-"&amp;P$2,'Compr. Q. - HCN'!$C:$I,7,FALSE()),VLOOKUP($J$3&amp;"-"&amp;P$2,'Compr. Q. - HCN'!$C:$I,5,FALSE()))),$J43)),1,0)</f>
        <v>0</v>
      </c>
      <c r="Q43" s="24">
        <f t="shared" si="34"/>
        <v>2</v>
      </c>
      <c r="R43" s="24">
        <f t="shared" si="35"/>
        <v>2</v>
      </c>
      <c r="S43" s="24">
        <f>IF($G43="OB",IF($D43="Tabular",VLOOKUP($J$3&amp;"-"&amp;"1",'Compr. Q. - Online Banking'!$C:$K,9,FALSE()),VLOOKUP($J$3&amp;"-"&amp;"1",'Compr. Q. - Online Banking'!$C:$K,8,FALSE())),IF($D43="Tabular",VLOOKUP($J$3&amp;"-"&amp;"1",'Compr. Q. - HCN'!$C:$K,9,FALSE()),VLOOKUP($J$3&amp;"-"&amp;"1",'Compr. Q. - HCN'!$C:$K,8,FALSE())))</f>
        <v>2</v>
      </c>
      <c r="T43" s="24">
        <f t="shared" si="36"/>
        <v>1</v>
      </c>
      <c r="U43" s="24">
        <f t="shared" si="37"/>
        <v>1</v>
      </c>
      <c r="V43" s="24">
        <f t="shared" si="38"/>
        <v>1</v>
      </c>
      <c r="W43" s="25" t="str">
        <f>VLOOKUP($A43,'dataset combined'!$A:$BJ,$I$2+3*W$2,FALSE)</f>
        <v>Availability of service; Integrity of account data</v>
      </c>
      <c r="X43" s="24"/>
      <c r="Y43" s="25">
        <f>IF(ISNUMBER(SEARCH(IF($G43="OB",IF($D43="Tabular",VLOOKUP($W$3&amp;"-"&amp;Y$2,'Compr. Q. - Online Banking'!$C:$I,7,FALSE()),VLOOKUP($W$3&amp;"-"&amp;Y$2,'Compr. Q. - Online Banking'!$C:$I,5,FALSE())),IF($D43="Tabular",VLOOKUP($W$3&amp;"-"&amp;Y$2,'Compr. Q. - HCN'!$C:$I,7,FALSE()),VLOOKUP($W$3&amp;"-"&amp;Y$2,'Compr. Q. - HCN'!$C:$I,5,FALSE()))),$W43)),1,0)</f>
        <v>1</v>
      </c>
      <c r="Z43" s="25">
        <f>IF(ISNUMBER(SEARCH(IF($G43="OB",IF($D43="Tabular",VLOOKUP($W$3&amp;"-"&amp;Z$2,'Compr. Q. - Online Banking'!$C:$I,7,FALSE()),VLOOKUP($W$3&amp;"-"&amp;Z$2,'Compr. Q. - Online Banking'!$C:$I,5,FALSE())),IF($D43="Tabular",VLOOKUP($W$3&amp;"-"&amp;Z$2,'Compr. Q. - HCN'!$C:$I,7,FALSE()),VLOOKUP($W$3&amp;"-"&amp;Z$2,'Compr. Q. - HCN'!$C:$I,5,FALSE()))),$W43)),1,0)</f>
        <v>1</v>
      </c>
      <c r="AA43" s="25">
        <f>IF(ISNUMBER(SEARCH(IF($G43="OB",IF($D43="Tabular",VLOOKUP($W$3&amp;"-"&amp;AA$2,'Compr. Q. - Online Banking'!$C:$I,7,FALSE()),VLOOKUP($W$3&amp;"-"&amp;AA$2,'Compr. Q. - Online Banking'!$C:$I,5,FALSE())),IF($D43="Tabular",VLOOKUP($W$3&amp;"-"&amp;AA$2,'Compr. Q. - HCN'!$C:$I,7,FALSE()),VLOOKUP($W$3&amp;"-"&amp;AA$2,'Compr. Q. - HCN'!$C:$I,5,FALSE()))),$W43)),1,0)</f>
        <v>0</v>
      </c>
      <c r="AB43" s="25">
        <f>IF(ISNUMBER(SEARCH(IF($G43="OB",IF($D43="Tabular",VLOOKUP($W$3&amp;"-"&amp;AB$2,'Compr. Q. - Online Banking'!$C:$I,7,FALSE()),VLOOKUP($W$3&amp;"-"&amp;AB$2,'Compr. Q. - Online Banking'!$C:$I,5,FALSE())),IF($D43="Tabular",VLOOKUP($W$3&amp;"-"&amp;AB$2,'Compr. Q. - HCN'!$C:$I,7,FALSE()),VLOOKUP($W$3&amp;"-"&amp;AB$2,'Compr. Q. - HCN'!$C:$I,5,FALSE()))),$W43)),1,0)</f>
        <v>0</v>
      </c>
      <c r="AC43" s="25">
        <f>IF(ISNUMBER(SEARCH(IF($G43="OB",IF($D43="Tabular",VLOOKUP($W$3&amp;"-"&amp;AC$2,'Compr. Q. - Online Banking'!$C:$I,7,FALSE()),VLOOKUP($W$3&amp;"-"&amp;AC$2,'Compr. Q. - Online Banking'!$C:$I,5,FALSE())),IF($D43="Tabular",VLOOKUP($W$3&amp;"-"&amp;AC$2,'Compr. Q. - HCN'!$C:$I,7,FALSE()),VLOOKUP($W$3&amp;"-"&amp;AC$2,'Compr. Q. - HCN'!$C:$I,5,FALSE()))),$W43)),1,0)</f>
        <v>0</v>
      </c>
      <c r="AD43" s="24">
        <f t="shared" si="39"/>
        <v>2</v>
      </c>
      <c r="AE43" s="24">
        <f t="shared" si="40"/>
        <v>2</v>
      </c>
      <c r="AF43" s="24">
        <f>IF($G43="OB",IF($D43="Tabular",VLOOKUP($W$3&amp;"-"&amp;"1",'Compr. Q. - Online Banking'!$C:$K,9,FALSE()),VLOOKUP($W$3&amp;"-"&amp;"1",'Compr. Q. - Online Banking'!$C:$K,8,FALSE())),IF($D43="Tabular",VLOOKUP($W$3&amp;"-"&amp;"1",'Compr. Q. - HCN'!$C:$K,9,FALSE()),VLOOKUP($W$3&amp;"-"&amp;"1",'Compr. Q. - HCN'!$C:$K,8,FALSE())))</f>
        <v>2</v>
      </c>
      <c r="AG43" s="24">
        <f t="shared" si="41"/>
        <v>1</v>
      </c>
      <c r="AH43" s="24">
        <f t="shared" si="42"/>
        <v>1</v>
      </c>
      <c r="AI43" s="24">
        <f t="shared" si="43"/>
        <v>1</v>
      </c>
      <c r="AJ43" s="25" t="str">
        <f>VLOOKUP($A43,'dataset combined'!$A:$BJ,$I$2+3*AJ$2,FALSE)</f>
        <v>Fake banking app offered on application store; Keylogger installed on computer; Sniffing of customer credentials; Spear-phishing attack on customers</v>
      </c>
      <c r="AK43" s="24"/>
      <c r="AL43" s="25">
        <f>IF(ISNUMBER(SEARCH(IF($G43="OB",IF($D43="Tabular",VLOOKUP($AJ$3&amp;"-"&amp;AL$2,'Compr. Q. - Online Banking'!$C:$I,7,FALSE()),VLOOKUP($AJ$3&amp;"-"&amp;AL$2,'Compr. Q. - Online Banking'!$C:$I,5,FALSE())),IF($D43="Tabular",VLOOKUP($AJ$3&amp;"-"&amp;AL$2,'Compr. Q. - HCN'!$C:$I,7,FALSE()),VLOOKUP($AJ$3&amp;"-"&amp;AL$2,'Compr. Q. - HCN'!$C:$I,5,FALSE()))),$AJ43)),1,0)</f>
        <v>1</v>
      </c>
      <c r="AM43" s="25">
        <f>IF(ISNUMBER(SEARCH(IF($G43="OB",IF($D43="Tabular",VLOOKUP($AJ$3&amp;"-"&amp;AM$2,'Compr. Q. - Online Banking'!$C:$I,7,FALSE()),VLOOKUP($AJ$3&amp;"-"&amp;AM$2,'Compr. Q. - Online Banking'!$C:$I,5,FALSE())),IF($D43="Tabular",VLOOKUP($AJ$3&amp;"-"&amp;AM$2,'Compr. Q. - HCN'!$C:$I,7,FALSE()),VLOOKUP($AJ$3&amp;"-"&amp;AM$2,'Compr. Q. - HCN'!$C:$I,5,FALSE()))),$AJ43)),1,0)</f>
        <v>1</v>
      </c>
      <c r="AN43" s="25">
        <f>IF(ISNUMBER(SEARCH(IF($G43="OB",IF($D43="Tabular",VLOOKUP($AJ$3&amp;"-"&amp;AN$2,'Compr. Q. - Online Banking'!$C:$I,7,FALSE()),VLOOKUP($AJ$3&amp;"-"&amp;AN$2,'Compr. Q. - Online Banking'!$C:$I,5,FALSE())),IF($D43="Tabular",VLOOKUP($AJ$3&amp;"-"&amp;AN$2,'Compr. Q. - HCN'!$C:$I,7,FALSE()),VLOOKUP($AJ$3&amp;"-"&amp;AN$2,'Compr. Q. - HCN'!$C:$I,5,FALSE()))),$AJ43)),1,0)</f>
        <v>1</v>
      </c>
      <c r="AO43" s="25">
        <f>IF(ISNUMBER(SEARCH(IF($G43="OB",IF($D43="Tabular",VLOOKUP($AJ$3&amp;"-"&amp;AO$2,'Compr. Q. - Online Banking'!$C:$I,7,FALSE()),VLOOKUP($AJ$3&amp;"-"&amp;AO$2,'Compr. Q. - Online Banking'!$C:$I,5,FALSE())),IF($D43="Tabular",VLOOKUP($AJ$3&amp;"-"&amp;AO$2,'Compr. Q. - HCN'!$C:$I,7,FALSE()),VLOOKUP($AJ$3&amp;"-"&amp;AO$2,'Compr. Q. - HCN'!$C:$I,5,FALSE()))),$AJ43)),1,0)</f>
        <v>1</v>
      </c>
      <c r="AP43" s="25">
        <f>IF(ISNUMBER(SEARCH(IF($G43="OB",IF($D43="Tabular",VLOOKUP($AJ$3&amp;"-"&amp;AP$2,'Compr. Q. - Online Banking'!$C:$I,7,FALSE()),VLOOKUP($AJ$3&amp;"-"&amp;AP$2,'Compr. Q. - Online Banking'!$C:$I,5,FALSE())),IF($D43="Tabular",VLOOKUP($AJ$3&amp;"-"&amp;AP$2,'Compr. Q. - HCN'!$C:$I,7,FALSE()),VLOOKUP($AJ$3&amp;"-"&amp;AP$2,'Compr. Q. - HCN'!$C:$I,5,FALSE()))),$AJ43)),1,0)</f>
        <v>0</v>
      </c>
      <c r="AQ43" s="24">
        <f t="shared" si="44"/>
        <v>4</v>
      </c>
      <c r="AR43" s="24">
        <f t="shared" si="45"/>
        <v>4</v>
      </c>
      <c r="AS43" s="24">
        <f>IF($G43="OB",IF($D43="Tabular",VLOOKUP($AJ$3&amp;"-"&amp;"1",'Compr. Q. - Online Banking'!$C:$K,9,FALSE()),VLOOKUP($AJ$3&amp;"-"&amp;"1",'Compr. Q. - Online Banking'!$C:$K,8,FALSE())),IF($D43="Tabular",VLOOKUP($AJ$3&amp;"-"&amp;"1",'Compr. Q. - HCN'!$C:$K,9,FALSE()),VLOOKUP($AJ$3&amp;"-"&amp;"1",'Compr. Q. - HCN'!$C:$K,8,FALSE())))</f>
        <v>4</v>
      </c>
      <c r="AT43" s="24">
        <f t="shared" si="46"/>
        <v>1</v>
      </c>
      <c r="AU43" s="24">
        <f t="shared" si="47"/>
        <v>1</v>
      </c>
      <c r="AV43" s="24">
        <f t="shared" si="48"/>
        <v>1</v>
      </c>
      <c r="AW43" s="25" t="str">
        <f>VLOOKUP($A43,'dataset combined'!$A:$BJ,$I$2+3*AW$2,FALSE)</f>
        <v>Cyber criminal; Hacker</v>
      </c>
      <c r="AX43" s="24"/>
      <c r="AY43" s="25">
        <f>IF(ISNUMBER(SEARCH(IF($G43="OB",IF($D43="Tabular",VLOOKUP($AW$3&amp;"-"&amp;AY$2,'Compr. Q. - Online Banking'!$C:$I,7,FALSE()),VLOOKUP($AW$3&amp;"-"&amp;AY$2,'Compr. Q. - Online Banking'!$C:$I,5,FALSE())),IF($D43="Tabular",VLOOKUP($AW$3&amp;"-"&amp;AY$2,'Compr. Q. - HCN'!$C:$I,7,FALSE()),VLOOKUP($AW$3&amp;"-"&amp;AY$2,'Compr. Q. - HCN'!$C:$I,5,FALSE()))),$AW43)),1,0)</f>
        <v>1</v>
      </c>
      <c r="AZ43" s="25">
        <f>IF(ISNUMBER(SEARCH(IF($G43="OB",IF($D43="Tabular",VLOOKUP($AW$3&amp;"-"&amp;AZ$2,'Compr. Q. - Online Banking'!$C:$I,7,FALSE()),VLOOKUP($AW$3&amp;"-"&amp;AZ$2,'Compr. Q. - Online Banking'!$C:$I,5,FALSE())),IF($D43="Tabular",VLOOKUP($AW$3&amp;"-"&amp;AZ$2,'Compr. Q. - HCN'!$C:$I,7,FALSE()),VLOOKUP($AW$3&amp;"-"&amp;AZ$2,'Compr. Q. - HCN'!$C:$I,5,FALSE()))),$AW43)),1,0)</f>
        <v>1</v>
      </c>
      <c r="BA43" s="25">
        <f>IF(ISNUMBER(SEARCH(IF($G43="OB",IF($D43="Tabular",VLOOKUP($AW$3&amp;"-"&amp;BA$2,'Compr. Q. - Online Banking'!$C:$I,7,FALSE()),VLOOKUP($AW$3&amp;"-"&amp;BA$2,'Compr. Q. - Online Banking'!$C:$I,5,FALSE())),IF($D43="Tabular",VLOOKUP($AW$3&amp;"-"&amp;BA$2,'Compr. Q. - HCN'!$C:$I,7,FALSE()),VLOOKUP($AW$3&amp;"-"&amp;BA$2,'Compr. Q. - HCN'!$C:$I,5,FALSE()))),$AW43)),1,0)</f>
        <v>0</v>
      </c>
      <c r="BB43" s="25">
        <f>IF(ISNUMBER(SEARCH(IF($G43="OB",IF($D43="Tabular",VLOOKUP($AW$3&amp;"-"&amp;BB$2,'Compr. Q. - Online Banking'!$C:$I,7,FALSE()),VLOOKUP($AW$3&amp;"-"&amp;BB$2,'Compr. Q. - Online Banking'!$C:$I,5,FALSE())),IF($D43="Tabular",VLOOKUP($AW$3&amp;"-"&amp;BB$2,'Compr. Q. - HCN'!$C:$I,7,FALSE()),VLOOKUP($AW$3&amp;"-"&amp;BB$2,'Compr. Q. - HCN'!$C:$I,5,FALSE()))),$AW43)),1,0)</f>
        <v>0</v>
      </c>
      <c r="BC43" s="25">
        <f>IF(ISNUMBER(SEARCH(IF($G43="OB",IF($D43="Tabular",VLOOKUP($AW$3&amp;"-"&amp;BC$2,'Compr. Q. - Online Banking'!$C:$I,7,FALSE()),VLOOKUP($AW$3&amp;"-"&amp;BC$2,'Compr. Q. - Online Banking'!$C:$I,5,FALSE())),IF($D43="Tabular",VLOOKUP($AW$3&amp;"-"&amp;BC$2,'Compr. Q. - HCN'!$C:$I,7,FALSE()),VLOOKUP($AW$3&amp;"-"&amp;BC$2,'Compr. Q. - HCN'!$C:$I,5,FALSE()))),$AW43)),1,0)</f>
        <v>0</v>
      </c>
      <c r="BD43" s="24">
        <f t="shared" si="49"/>
        <v>2</v>
      </c>
      <c r="BE43" s="24">
        <f t="shared" si="50"/>
        <v>2</v>
      </c>
      <c r="BF43" s="24">
        <f>IF($G43="OB",IF($D43="Tabular",VLOOKUP($AW$3&amp;"-"&amp;"1",'Compr. Q. - Online Banking'!$C:$K,9,FALSE()),VLOOKUP($AW$3&amp;"-"&amp;"1",'Compr. Q. - Online Banking'!$C:$K,8,FALSE())),IF($D43="Tabular",VLOOKUP($AW$3&amp;"-"&amp;"1",'Compr. Q. - HCN'!$C:$K,9,FALSE()),VLOOKUP($AW$3&amp;"-"&amp;"1",'Compr. Q. - HCN'!$C:$K,8,FALSE())))</f>
        <v>2</v>
      </c>
      <c r="BG43" s="24">
        <f t="shared" si="51"/>
        <v>1</v>
      </c>
      <c r="BH43" s="24">
        <f t="shared" si="52"/>
        <v>1</v>
      </c>
      <c r="BI43" s="24">
        <f t="shared" si="53"/>
        <v>1</v>
      </c>
      <c r="BJ43" s="25" t="str">
        <f>VLOOKUP($A43,'dataset combined'!$A:$BJ,$I$2+3*BJ$2,FALSE)</f>
        <v>Minor</v>
      </c>
      <c r="BK43" s="24" t="s">
        <v>748</v>
      </c>
      <c r="BL43" s="25">
        <f>IF(ISNUMBER(SEARCH(IF($G43="OB",IF($D43="Tabular",VLOOKUP($BJ$3&amp;"-"&amp;BL$2,'Compr. Q. - Online Banking'!$C:$I,7,FALSE()),VLOOKUP($BJ$3&amp;"-"&amp;BL$2,'Compr. Q. - Online Banking'!$C:$I,5,FALSE())),IF($D43="Tabular",VLOOKUP($BJ$3&amp;"-"&amp;BL$2,'Compr. Q. - HCN'!$C:$I,7,FALSE()),VLOOKUP($BJ$3&amp;"-"&amp;BL$2,'Compr. Q. - HCN'!$C:$I,5,FALSE()))),$BJ43)),1,0)</f>
        <v>0</v>
      </c>
      <c r="BM43" s="25">
        <f>IF(ISNUMBER(SEARCH(IF($G43="OB",IF($D43="Tabular",VLOOKUP($BJ$3&amp;"-"&amp;BM$2,'Compr. Q. - Online Banking'!$C:$I,7,FALSE()),VLOOKUP($BJ$3&amp;"-"&amp;BM$2,'Compr. Q. - Online Banking'!$C:$I,5,FALSE())),IF($D43="Tabular",VLOOKUP($BJ$3&amp;"-"&amp;BM$2,'Compr. Q. - HCN'!$C:$I,7,FALSE()),VLOOKUP($BJ$3&amp;"-"&amp;BM$2,'Compr. Q. - HCN'!$C:$I,5,FALSE()))),$BJ43)),1,0)</f>
        <v>0</v>
      </c>
      <c r="BN43" s="25">
        <f>IF(ISNUMBER(SEARCH(IF($G43="OB",IF($D43="Tabular",VLOOKUP($BJ$3&amp;"-"&amp;BN$2,'Compr. Q. - Online Banking'!$C:$I,7,FALSE()),VLOOKUP($BJ$3&amp;"-"&amp;BN$2,'Compr. Q. - Online Banking'!$C:$I,5,FALSE())),IF($D43="Tabular",VLOOKUP($BJ$3&amp;"-"&amp;BN$2,'Compr. Q. - HCN'!$C:$I,7,FALSE()),VLOOKUP($BJ$3&amp;"-"&amp;BN$2,'Compr. Q. - HCN'!$C:$I,5,FALSE()))),$BJ43)),1,0)</f>
        <v>0</v>
      </c>
      <c r="BO43" s="25">
        <f>IF(ISNUMBER(SEARCH(IF($G43="OB",IF($D43="Tabular",VLOOKUP($BJ$3&amp;"-"&amp;BO$2,'Compr. Q. - Online Banking'!$C:$I,7,FALSE()),VLOOKUP($BJ$3&amp;"-"&amp;BO$2,'Compr. Q. - Online Banking'!$C:$I,5,FALSE())),IF($D43="Tabular",VLOOKUP($BJ$3&amp;"-"&amp;BO$2,'Compr. Q. - HCN'!$C:$I,7,FALSE()),VLOOKUP($BJ$3&amp;"-"&amp;BO$2,'Compr. Q. - HCN'!$C:$I,5,FALSE()))),$BJ43)),1,0)</f>
        <v>0</v>
      </c>
      <c r="BP43" s="25">
        <f>IF(ISNUMBER(SEARCH(IF($G43="OB",IF($D43="Tabular",VLOOKUP($BJ$3&amp;"-"&amp;BP$2,'Compr. Q. - Online Banking'!$C:$I,7,FALSE()),VLOOKUP($BJ$3&amp;"-"&amp;BP$2,'Compr. Q. - Online Banking'!$C:$I,5,FALSE())),IF($D43="Tabular",VLOOKUP($BJ$3&amp;"-"&amp;BP$2,'Compr. Q. - HCN'!$C:$I,7,FALSE()),VLOOKUP($BJ$3&amp;"-"&amp;BP$2,'Compr. Q. - HCN'!$C:$I,5,FALSE()))),$BJ43)),1,0)</f>
        <v>0</v>
      </c>
      <c r="BQ43" s="24">
        <f t="shared" si="54"/>
        <v>0</v>
      </c>
      <c r="BR43" s="24">
        <f t="shared" si="55"/>
        <v>1</v>
      </c>
      <c r="BS43" s="24">
        <f>IF($G43="OB",IF($D43="Tabular",VLOOKUP($BJ$3&amp;"-"&amp;"1",'Compr. Q. - Online Banking'!$C:$K,9,FALSE()),VLOOKUP($BJ$3&amp;"-"&amp;"1",'Compr. Q. - Online Banking'!$C:$K,8,FALSE())),IF($D43="Tabular",VLOOKUP($BJ$3&amp;"-"&amp;"1",'Compr. Q. - HCN'!$C:$K,9,FALSE()),VLOOKUP($BJ$3&amp;"-"&amp;"1",'Compr. Q. - HCN'!$C:$K,8,FALSE())))</f>
        <v>1</v>
      </c>
      <c r="BT43" s="24">
        <f t="shared" si="56"/>
        <v>0</v>
      </c>
      <c r="BU43" s="24">
        <f t="shared" si="57"/>
        <v>0</v>
      </c>
      <c r="BV43" s="24">
        <f t="shared" si="58"/>
        <v>0</v>
      </c>
      <c r="BW43" s="25" t="str">
        <f>VLOOKUP($A43,'dataset combined'!$A:$BJ,$I$2+3*BW$2,FALSE)</f>
        <v>Minor</v>
      </c>
      <c r="BX43" s="24"/>
      <c r="BY43" s="25">
        <f>IF(ISNUMBER(SEARCH(IF($G43="OB",IF($D43="Tabular",VLOOKUP($BW$3&amp;"-"&amp;BY$2,'Compr. Q. - Online Banking'!$C:$I,7,FALSE()),VLOOKUP($BW$3&amp;"-"&amp;BY$2,'Compr. Q. - Online Banking'!$C:$I,5,FALSE())),IF($D43="Tabular",VLOOKUP($BW$3&amp;"-"&amp;BY$2,'Compr. Q. - HCN'!$C:$I,7,FALSE()),VLOOKUP($BW$3&amp;"-"&amp;BY$2,'Compr. Q. - HCN'!$C:$I,5,FALSE()))),$BW43)),1,0)</f>
        <v>1</v>
      </c>
      <c r="BZ43" s="25">
        <f>IF(ISNUMBER(SEARCH(IF($G43="OB",IF($D43="Tabular",VLOOKUP($BW$3&amp;"-"&amp;BZ$2,'Compr. Q. - Online Banking'!$C:$I,7,FALSE()),VLOOKUP($BW$3&amp;"-"&amp;BZ$2,'Compr. Q. - Online Banking'!$C:$I,5,FALSE())),IF($D43="Tabular",VLOOKUP($BW$3&amp;"-"&amp;BZ$2,'Compr. Q. - HCN'!$C:$I,7,FALSE()),VLOOKUP($BW$3&amp;"-"&amp;BZ$2,'Compr. Q. - HCN'!$C:$I,5,FALSE()))),$BW43)),1,0)</f>
        <v>0</v>
      </c>
      <c r="CA43" s="25">
        <f>IF(ISNUMBER(SEARCH(IF($G43="OB",IF($D43="Tabular",VLOOKUP($BW$3&amp;"-"&amp;CA$2,'Compr. Q. - Online Banking'!$C:$I,7,FALSE()),VLOOKUP($BW$3&amp;"-"&amp;CA$2,'Compr. Q. - Online Banking'!$C:$I,5,FALSE())),IF($D43="Tabular",VLOOKUP($BW$3&amp;"-"&amp;CA$2,'Compr. Q. - HCN'!$C:$I,7,FALSE()),VLOOKUP($BW$3&amp;"-"&amp;CA$2,'Compr. Q. - HCN'!$C:$I,5,FALSE()))),$BW43)),1,0)</f>
        <v>0</v>
      </c>
      <c r="CB43" s="25">
        <f>IF(ISNUMBER(SEARCH(IF($G43="OB",IF($D43="Tabular",VLOOKUP($BW$3&amp;"-"&amp;CB$2,'Compr. Q. - Online Banking'!$C:$I,7,FALSE()),VLOOKUP($BW$3&amp;"-"&amp;CB$2,'Compr. Q. - Online Banking'!$C:$I,5,FALSE())),IF($D43="Tabular",VLOOKUP($BW$3&amp;"-"&amp;CB$2,'Compr. Q. - HCN'!$C:$I,7,FALSE()),VLOOKUP($BW$3&amp;"-"&amp;CB$2,'Compr. Q. - HCN'!$C:$I,5,FALSE()))),$BW43)),1,0)</f>
        <v>0</v>
      </c>
      <c r="CC43" s="25">
        <f>IF(ISNUMBER(SEARCH(IF($G43="OB",IF($D43="Tabular",VLOOKUP($BW$3&amp;"-"&amp;CC$2,'Compr. Q. - Online Banking'!$C:$I,7,FALSE()),VLOOKUP($BW$3&amp;"-"&amp;CC$2,'Compr. Q. - Online Banking'!$C:$I,5,FALSE())),IF($D43="Tabular",VLOOKUP($BW$3&amp;"-"&amp;CC$2,'Compr. Q. - HCN'!$C:$I,7,FALSE()),VLOOKUP($BW$3&amp;"-"&amp;CC$2,'Compr. Q. - HCN'!$C:$I,5,FALSE()))),$BW43)),1,0)</f>
        <v>0</v>
      </c>
      <c r="CD43" s="24">
        <f t="shared" si="59"/>
        <v>1</v>
      </c>
      <c r="CE43" s="24">
        <f t="shared" si="60"/>
        <v>1</v>
      </c>
      <c r="CF43" s="24">
        <f>IF($G43="OB",IF($D43="Tabular",VLOOKUP($BW$3&amp;"-"&amp;"1",'Compr. Q. - Online Banking'!$C:$K,9,FALSE()),VLOOKUP($BW$3&amp;"-"&amp;"1",'Compr. Q. - Online Banking'!$C:$K,8,FALSE())),IF($D43="Tabular",VLOOKUP($BW$3&amp;"-"&amp;"1",'Compr. Q. - HCN'!$C:$K,9,FALSE()),VLOOKUP($BW$3&amp;"-"&amp;"1",'Compr. Q. - HCN'!$C:$K,8,FALSE())))</f>
        <v>1</v>
      </c>
      <c r="CG43" s="24">
        <f t="shared" si="61"/>
        <v>1</v>
      </c>
      <c r="CH43" s="24">
        <f t="shared" si="62"/>
        <v>1</v>
      </c>
      <c r="CI43" s="24">
        <f t="shared" si="63"/>
        <v>1</v>
      </c>
      <c r="CK43"/>
      <c r="CL43"/>
      <c r="CM43"/>
      <c r="CN43"/>
      <c r="CO43"/>
      <c r="CP43"/>
      <c r="CQ43"/>
      <c r="CR43"/>
    </row>
    <row r="44" spans="1:96" s="10" customFormat="1" ht="102" x14ac:dyDescent="0.2">
      <c r="A44" s="25" t="str">
        <f t="shared" si="32"/>
        <v>3117374-P1</v>
      </c>
      <c r="B44" s="25">
        <v>3117374</v>
      </c>
      <c r="C44" s="25" t="s">
        <v>688</v>
      </c>
      <c r="D44" s="25" t="s">
        <v>538</v>
      </c>
      <c r="E44" s="25" t="s">
        <v>440</v>
      </c>
      <c r="F44" s="25" t="s">
        <v>402</v>
      </c>
      <c r="G44" s="25" t="str">
        <f t="shared" si="33"/>
        <v>HCN</v>
      </c>
      <c r="H44" s="25"/>
      <c r="I44" s="25"/>
      <c r="J44" s="25" t="str">
        <f>VLOOKUP($A44,'dataset combined'!$A:$BJ,$I$2+3*J$2,FALSE)</f>
        <v>Insufficient malware detection; Insufficient security policy; Lack of security awareness</v>
      </c>
      <c r="K44" s="25"/>
      <c r="L44" s="25">
        <f>IF(ISNUMBER(SEARCH(IF($G44="OB",IF($D44="Tabular",VLOOKUP($J$3&amp;"-"&amp;L$2,'Compr. Q. - Online Banking'!$C:$I,7,FALSE()),VLOOKUP($J$3&amp;"-"&amp;L$2,'Compr. Q. - Online Banking'!$C:$I,5,FALSE())),IF($D44="Tabular",VLOOKUP($J$3&amp;"-"&amp;L$2,'Compr. Q. - HCN'!$C:$I,7,FALSE()),VLOOKUP($J$3&amp;"-"&amp;L$2,'Compr. Q. - HCN'!$C:$I,5,FALSE()))),$J44)),1,0)</f>
        <v>1</v>
      </c>
      <c r="M44" s="25">
        <f>IF(ISNUMBER(SEARCH(IF($G44="OB",IF($D44="Tabular",VLOOKUP($J$3&amp;"-"&amp;M$2,'Compr. Q. - Online Banking'!$C:$I,7,FALSE()),VLOOKUP($J$3&amp;"-"&amp;M$2,'Compr. Q. - Online Banking'!$C:$I,5,FALSE())),IF($D44="Tabular",VLOOKUP($J$3&amp;"-"&amp;M$2,'Compr. Q. - HCN'!$C:$I,7,FALSE()),VLOOKUP($J$3&amp;"-"&amp;M$2,'Compr. Q. - HCN'!$C:$I,5,FALSE()))),$J44)),1,0)</f>
        <v>1</v>
      </c>
      <c r="N44" s="25">
        <f>IF(ISNUMBER(SEARCH(IF($G44="OB",IF($D44="Tabular",VLOOKUP($J$3&amp;"-"&amp;N$2,'Compr. Q. - Online Banking'!$C:$I,7,FALSE()),VLOOKUP($J$3&amp;"-"&amp;N$2,'Compr. Q. - Online Banking'!$C:$I,5,FALSE())),IF($D44="Tabular",VLOOKUP($J$3&amp;"-"&amp;N$2,'Compr. Q. - HCN'!$C:$I,7,FALSE()),VLOOKUP($J$3&amp;"-"&amp;N$2,'Compr. Q. - HCN'!$C:$I,5,FALSE()))),$J44)),1,0)</f>
        <v>1</v>
      </c>
      <c r="O44" s="25">
        <f>IF(ISNUMBER(SEARCH(IF($G44="OB",IF($D44="Tabular",VLOOKUP($J$3&amp;"-"&amp;O$2,'Compr. Q. - Online Banking'!$C:$I,7,FALSE()),VLOOKUP($J$3&amp;"-"&amp;O$2,'Compr. Q. - Online Banking'!$C:$I,5,FALSE())),IF($D44="Tabular",VLOOKUP($J$3&amp;"-"&amp;O$2,'Compr. Q. - HCN'!$C:$I,7,FALSE()),VLOOKUP($J$3&amp;"-"&amp;O$2,'Compr. Q. - HCN'!$C:$I,5,FALSE()))),$J44)),1,0)</f>
        <v>0</v>
      </c>
      <c r="P44" s="25">
        <f>IF(ISNUMBER(SEARCH(IF($G44="OB",IF($D44="Tabular",VLOOKUP($J$3&amp;"-"&amp;P$2,'Compr. Q. - Online Banking'!$C:$I,7,FALSE()),VLOOKUP($J$3&amp;"-"&amp;P$2,'Compr. Q. - Online Banking'!$C:$I,5,FALSE())),IF($D44="Tabular",VLOOKUP($J$3&amp;"-"&amp;P$2,'Compr. Q. - HCN'!$C:$I,7,FALSE()),VLOOKUP($J$3&amp;"-"&amp;P$2,'Compr. Q. - HCN'!$C:$I,5,FALSE()))),$J44)),1,0)</f>
        <v>0</v>
      </c>
      <c r="Q44" s="25">
        <f t="shared" si="34"/>
        <v>3</v>
      </c>
      <c r="R44" s="25">
        <f t="shared" si="35"/>
        <v>3</v>
      </c>
      <c r="S44" s="25">
        <f>IF($G44="OB",IF($D44="Tabular",VLOOKUP($J$3&amp;"-"&amp;"1",'Compr. Q. - Online Banking'!$C:$K,9,FALSE()),VLOOKUP($J$3&amp;"-"&amp;"1",'Compr. Q. - Online Banking'!$C:$K,8,FALSE())),IF($D44="Tabular",VLOOKUP($J$3&amp;"-"&amp;"1",'Compr. Q. - HCN'!$C:$K,9,FALSE()),VLOOKUP($J$3&amp;"-"&amp;"1",'Compr. Q. - HCN'!$C:$K,8,FALSE())))</f>
        <v>3</v>
      </c>
      <c r="T44" s="25">
        <f t="shared" si="36"/>
        <v>1</v>
      </c>
      <c r="U44" s="25">
        <f t="shared" si="37"/>
        <v>1</v>
      </c>
      <c r="V44" s="25">
        <f t="shared" si="38"/>
        <v>1</v>
      </c>
      <c r="W44" s="25" t="str">
        <f>VLOOKUP($A44,'dataset combined'!$A:$BJ,$I$2+3*W$2,FALSE)</f>
        <v>Data confidentiality; Privacy</v>
      </c>
      <c r="X44" s="25"/>
      <c r="Y44" s="25">
        <f>IF(ISNUMBER(SEARCH(IF($G44="OB",IF($D44="Tabular",VLOOKUP($W$3&amp;"-"&amp;Y$2,'Compr. Q. - Online Banking'!$C:$I,7,FALSE()),VLOOKUP($W$3&amp;"-"&amp;Y$2,'Compr. Q. - Online Banking'!$C:$I,5,FALSE())),IF($D44="Tabular",VLOOKUP($W$3&amp;"-"&amp;Y$2,'Compr. Q. - HCN'!$C:$I,7,FALSE()),VLOOKUP($W$3&amp;"-"&amp;Y$2,'Compr. Q. - HCN'!$C:$I,5,FALSE()))),$W44)),1,0)</f>
        <v>1</v>
      </c>
      <c r="Z44" s="25">
        <f>IF(ISNUMBER(SEARCH(IF($G44="OB",IF($D44="Tabular",VLOOKUP($W$3&amp;"-"&amp;Z$2,'Compr. Q. - Online Banking'!$C:$I,7,FALSE()),VLOOKUP($W$3&amp;"-"&amp;Z$2,'Compr. Q. - Online Banking'!$C:$I,5,FALSE())),IF($D44="Tabular",VLOOKUP($W$3&amp;"-"&amp;Z$2,'Compr. Q. - HCN'!$C:$I,7,FALSE()),VLOOKUP($W$3&amp;"-"&amp;Z$2,'Compr. Q. - HCN'!$C:$I,5,FALSE()))),$W44)),1,0)</f>
        <v>1</v>
      </c>
      <c r="AA44" s="25">
        <f>IF(ISNUMBER(SEARCH(IF($G44="OB",IF($D44="Tabular",VLOOKUP($W$3&amp;"-"&amp;AA$2,'Compr. Q. - Online Banking'!$C:$I,7,FALSE()),VLOOKUP($W$3&amp;"-"&amp;AA$2,'Compr. Q. - Online Banking'!$C:$I,5,FALSE())),IF($D44="Tabular",VLOOKUP($W$3&amp;"-"&amp;AA$2,'Compr. Q. - HCN'!$C:$I,7,FALSE()),VLOOKUP($W$3&amp;"-"&amp;AA$2,'Compr. Q. - HCN'!$C:$I,5,FALSE()))),$W44)),1,0)</f>
        <v>0</v>
      </c>
      <c r="AB44" s="25">
        <f>IF(ISNUMBER(SEARCH(IF($G44="OB",IF($D44="Tabular",VLOOKUP($W$3&amp;"-"&amp;AB$2,'Compr. Q. - Online Banking'!$C:$I,7,FALSE()),VLOOKUP($W$3&amp;"-"&amp;AB$2,'Compr. Q. - Online Banking'!$C:$I,5,FALSE())),IF($D44="Tabular",VLOOKUP($W$3&amp;"-"&amp;AB$2,'Compr. Q. - HCN'!$C:$I,7,FALSE()),VLOOKUP($W$3&amp;"-"&amp;AB$2,'Compr. Q. - HCN'!$C:$I,5,FALSE()))),$W44)),1,0)</f>
        <v>0</v>
      </c>
      <c r="AC44" s="25">
        <f>IF(ISNUMBER(SEARCH(IF($G44="OB",IF($D44="Tabular",VLOOKUP($W$3&amp;"-"&amp;AC$2,'Compr. Q. - Online Banking'!$C:$I,7,FALSE()),VLOOKUP($W$3&amp;"-"&amp;AC$2,'Compr. Q. - Online Banking'!$C:$I,5,FALSE())),IF($D44="Tabular",VLOOKUP($W$3&amp;"-"&amp;AC$2,'Compr. Q. - HCN'!$C:$I,7,FALSE()),VLOOKUP($W$3&amp;"-"&amp;AC$2,'Compr. Q. - HCN'!$C:$I,5,FALSE()))),$W44)),1,0)</f>
        <v>0</v>
      </c>
      <c r="AD44" s="25">
        <f t="shared" si="39"/>
        <v>2</v>
      </c>
      <c r="AE44" s="25">
        <f t="shared" si="40"/>
        <v>2</v>
      </c>
      <c r="AF44" s="25">
        <f>IF($G44="OB",IF($D44="Tabular",VLOOKUP($W$3&amp;"-"&amp;"1",'Compr. Q. - Online Banking'!$C:$K,9,FALSE()),VLOOKUP($W$3&amp;"-"&amp;"1",'Compr. Q. - Online Banking'!$C:$K,8,FALSE())),IF($D44="Tabular",VLOOKUP($W$3&amp;"-"&amp;"1",'Compr. Q. - HCN'!$C:$K,9,FALSE()),VLOOKUP($W$3&amp;"-"&amp;"1",'Compr. Q. - HCN'!$C:$K,8,FALSE())))</f>
        <v>2</v>
      </c>
      <c r="AG44" s="25">
        <f t="shared" si="41"/>
        <v>1</v>
      </c>
      <c r="AH44" s="25">
        <f t="shared" si="42"/>
        <v>1</v>
      </c>
      <c r="AI44" s="25">
        <f t="shared" si="43"/>
        <v>1</v>
      </c>
      <c r="AJ44" s="25" t="str">
        <f>VLOOKUP($A44,'dataset combined'!$A:$BJ,$I$2+3*AJ$2,FALSE)</f>
        <v>Cyber criminal sends crafted phishing emails to HCN users; Elevation of privilege; Error in assignment of privacy level; Error in role assignment; HCN network infected by malware; HCN user connects private mobile device to the network; Insufficient data anonymization; Sniffing of user credentials; SQL injection attack; Successful SQL injection</v>
      </c>
      <c r="AK44" s="25" t="s">
        <v>743</v>
      </c>
      <c r="AL44" s="25">
        <f>IF(ISNUMBER(SEARCH(IF($G44="OB",IF($D44="Tabular",VLOOKUP($AJ$3&amp;"-"&amp;AL$2,'Compr. Q. - Online Banking'!$C:$I,7,FALSE()),VLOOKUP($AJ$3&amp;"-"&amp;AL$2,'Compr. Q. - Online Banking'!$C:$I,5,FALSE())),IF($D44="Tabular",VLOOKUP($AJ$3&amp;"-"&amp;AL$2,'Compr. Q. - HCN'!$C:$I,7,FALSE()),VLOOKUP($AJ$3&amp;"-"&amp;AL$2,'Compr. Q. - HCN'!$C:$I,5,FALSE()))),$AJ44)),1,0)</f>
        <v>1</v>
      </c>
      <c r="AM44" s="25">
        <f>IF(ISNUMBER(SEARCH(IF($G44="OB",IF($D44="Tabular",VLOOKUP($AJ$3&amp;"-"&amp;AM$2,'Compr. Q. - Online Banking'!$C:$I,7,FALSE()),VLOOKUP($AJ$3&amp;"-"&amp;AM$2,'Compr. Q. - Online Banking'!$C:$I,5,FALSE())),IF($D44="Tabular",VLOOKUP($AJ$3&amp;"-"&amp;AM$2,'Compr. Q. - HCN'!$C:$I,7,FALSE()),VLOOKUP($AJ$3&amp;"-"&amp;AM$2,'Compr. Q. - HCN'!$C:$I,5,FALSE()))),$AJ44)),1,0)</f>
        <v>1</v>
      </c>
      <c r="AN44" s="25">
        <f>IF(ISNUMBER(SEARCH(IF($G44="OB",IF($D44="Tabular",VLOOKUP($AJ$3&amp;"-"&amp;AN$2,'Compr. Q. - Online Banking'!$C:$I,7,FALSE()),VLOOKUP($AJ$3&amp;"-"&amp;AN$2,'Compr. Q. - Online Banking'!$C:$I,5,FALSE())),IF($D44="Tabular",VLOOKUP($AJ$3&amp;"-"&amp;AN$2,'Compr. Q. - HCN'!$C:$I,7,FALSE()),VLOOKUP($AJ$3&amp;"-"&amp;AN$2,'Compr. Q. - HCN'!$C:$I,5,FALSE()))),$AJ44)),1,0)</f>
        <v>1</v>
      </c>
      <c r="AO44" s="25">
        <f>IF(ISNUMBER(SEARCH(IF($G44="OB",IF($D44="Tabular",VLOOKUP($AJ$3&amp;"-"&amp;AO$2,'Compr. Q. - Online Banking'!$C:$I,7,FALSE()),VLOOKUP($AJ$3&amp;"-"&amp;AO$2,'Compr. Q. - Online Banking'!$C:$I,5,FALSE())),IF($D44="Tabular",VLOOKUP($AJ$3&amp;"-"&amp;AO$2,'Compr. Q. - HCN'!$C:$I,7,FALSE()),VLOOKUP($AJ$3&amp;"-"&amp;AO$2,'Compr. Q. - HCN'!$C:$I,5,FALSE()))),$AJ44)),1,0)</f>
        <v>1</v>
      </c>
      <c r="AP44" s="25">
        <f>IF(ISNUMBER(SEARCH(IF($G44="OB",IF($D44="Tabular",VLOOKUP($AJ$3&amp;"-"&amp;AP$2,'Compr. Q. - Online Banking'!$C:$I,7,FALSE()),VLOOKUP($AJ$3&amp;"-"&amp;AP$2,'Compr. Q. - Online Banking'!$C:$I,5,FALSE())),IF($D44="Tabular",VLOOKUP($AJ$3&amp;"-"&amp;AP$2,'Compr. Q. - HCN'!$C:$I,7,FALSE()),VLOOKUP($AJ$3&amp;"-"&amp;AP$2,'Compr. Q. - HCN'!$C:$I,5,FALSE()))),$AJ44)),1,0)</f>
        <v>1</v>
      </c>
      <c r="AQ44" s="25">
        <f t="shared" si="44"/>
        <v>5</v>
      </c>
      <c r="AR44" s="25">
        <f t="shared" si="45"/>
        <v>10</v>
      </c>
      <c r="AS44" s="25">
        <f>IF($G44="OB",IF($D44="Tabular",VLOOKUP($AJ$3&amp;"-"&amp;"1",'Compr. Q. - Online Banking'!$C:$K,9,FALSE()),VLOOKUP($AJ$3&amp;"-"&amp;"1",'Compr. Q. - Online Banking'!$C:$K,8,FALSE())),IF($D44="Tabular",VLOOKUP($AJ$3&amp;"-"&amp;"1",'Compr. Q. - HCN'!$C:$K,9,FALSE()),VLOOKUP($AJ$3&amp;"-"&amp;"1",'Compr. Q. - HCN'!$C:$K,8,FALSE())))</f>
        <v>5</v>
      </c>
      <c r="AT44" s="25">
        <f t="shared" si="46"/>
        <v>0.5</v>
      </c>
      <c r="AU44" s="25">
        <f t="shared" si="47"/>
        <v>1</v>
      </c>
      <c r="AV44" s="25">
        <f t="shared" si="48"/>
        <v>0.66666666666666663</v>
      </c>
      <c r="AW44" s="25" t="str">
        <f>VLOOKUP($A44,'dataset combined'!$A:$BJ,$I$2+3*AW$2,FALSE)</f>
        <v>Data reviewer; HCN user</v>
      </c>
      <c r="AX44" s="25" t="s">
        <v>746</v>
      </c>
      <c r="AY44" s="25">
        <f>IF(ISNUMBER(SEARCH(IF($G44="OB",IF($D44="Tabular",VLOOKUP($AW$3&amp;"-"&amp;AY$2,'Compr. Q. - Online Banking'!$C:$I,7,FALSE()),VLOOKUP($AW$3&amp;"-"&amp;AY$2,'Compr. Q. - Online Banking'!$C:$I,5,FALSE())),IF($D44="Tabular",VLOOKUP($AW$3&amp;"-"&amp;AY$2,'Compr. Q. - HCN'!$C:$I,7,FALSE()),VLOOKUP($AW$3&amp;"-"&amp;AY$2,'Compr. Q. - HCN'!$C:$I,5,FALSE()))),$AW44)),1,0)</f>
        <v>1</v>
      </c>
      <c r="AZ44" s="25">
        <f>IF(ISNUMBER(SEARCH(IF($G44="OB",IF($D44="Tabular",VLOOKUP($AW$3&amp;"-"&amp;AZ$2,'Compr. Q. - Online Banking'!$C:$I,7,FALSE()),VLOOKUP($AW$3&amp;"-"&amp;AZ$2,'Compr. Q. - Online Banking'!$C:$I,5,FALSE())),IF($D44="Tabular",VLOOKUP($AW$3&amp;"-"&amp;AZ$2,'Compr. Q. - HCN'!$C:$I,7,FALSE()),VLOOKUP($AW$3&amp;"-"&amp;AZ$2,'Compr. Q. - HCN'!$C:$I,5,FALSE()))),$AW44)),1,0)</f>
        <v>0</v>
      </c>
      <c r="BA44" s="25">
        <f>IF(ISNUMBER(SEARCH(IF($G44="OB",IF($D44="Tabular",VLOOKUP($AW$3&amp;"-"&amp;BA$2,'Compr. Q. - Online Banking'!$C:$I,7,FALSE()),VLOOKUP($AW$3&amp;"-"&amp;BA$2,'Compr. Q. - Online Banking'!$C:$I,5,FALSE())),IF($D44="Tabular",VLOOKUP($AW$3&amp;"-"&amp;BA$2,'Compr. Q. - HCN'!$C:$I,7,FALSE()),VLOOKUP($AW$3&amp;"-"&amp;BA$2,'Compr. Q. - HCN'!$C:$I,5,FALSE()))),$AW44)),1,0)</f>
        <v>1</v>
      </c>
      <c r="BB44" s="25">
        <f>IF(ISNUMBER(SEARCH(IF($G44="OB",IF($D44="Tabular",VLOOKUP($AW$3&amp;"-"&amp;BB$2,'Compr. Q. - Online Banking'!$C:$I,7,FALSE()),VLOOKUP($AW$3&amp;"-"&amp;BB$2,'Compr. Q. - Online Banking'!$C:$I,5,FALSE())),IF($D44="Tabular",VLOOKUP($AW$3&amp;"-"&amp;BB$2,'Compr. Q. - HCN'!$C:$I,7,FALSE()),VLOOKUP($AW$3&amp;"-"&amp;BB$2,'Compr. Q. - HCN'!$C:$I,5,FALSE()))),$AW44)),1,0)</f>
        <v>0</v>
      </c>
      <c r="BC44" s="25">
        <f>IF(ISNUMBER(SEARCH(IF($G44="OB",IF($D44="Tabular",VLOOKUP($AW$3&amp;"-"&amp;BC$2,'Compr. Q. - Online Banking'!$C:$I,7,FALSE()),VLOOKUP($AW$3&amp;"-"&amp;BC$2,'Compr. Q. - Online Banking'!$C:$I,5,FALSE())),IF($D44="Tabular",VLOOKUP($AW$3&amp;"-"&amp;BC$2,'Compr. Q. - HCN'!$C:$I,7,FALSE()),VLOOKUP($AW$3&amp;"-"&amp;BC$2,'Compr. Q. - HCN'!$C:$I,5,FALSE()))),$AW44)),1,0)</f>
        <v>0</v>
      </c>
      <c r="BD44" s="25">
        <f t="shared" si="49"/>
        <v>2</v>
      </c>
      <c r="BE44" s="25">
        <f t="shared" si="50"/>
        <v>2</v>
      </c>
      <c r="BF44" s="25">
        <f>IF($G44="OB",IF($D44="Tabular",VLOOKUP($AW$3&amp;"-"&amp;"1",'Compr. Q. - Online Banking'!$C:$K,9,FALSE()),VLOOKUP($AW$3&amp;"-"&amp;"1",'Compr. Q. - Online Banking'!$C:$K,8,FALSE())),IF($D44="Tabular",VLOOKUP($AW$3&amp;"-"&amp;"1",'Compr. Q. - HCN'!$C:$K,9,FALSE()),VLOOKUP($AW$3&amp;"-"&amp;"1",'Compr. Q. - HCN'!$C:$K,8,FALSE())))</f>
        <v>3</v>
      </c>
      <c r="BG44" s="25">
        <f t="shared" si="51"/>
        <v>1</v>
      </c>
      <c r="BH44" s="25">
        <f t="shared" si="52"/>
        <v>0.66666666666666663</v>
      </c>
      <c r="BI44" s="25">
        <f t="shared" si="53"/>
        <v>0.8</v>
      </c>
      <c r="BJ44" s="25" t="str">
        <f>VLOOKUP($A44,'dataset combined'!$A:$BJ,$I$2+3*BJ$2,FALSE)</f>
        <v>Minor</v>
      </c>
      <c r="BK44" s="25" t="s">
        <v>748</v>
      </c>
      <c r="BL44" s="25">
        <f>IF(ISNUMBER(SEARCH(IF($G44="OB",IF($D44="Tabular",VLOOKUP($BJ$3&amp;"-"&amp;BL$2,'Compr. Q. - Online Banking'!$C:$I,7,FALSE()),VLOOKUP($BJ$3&amp;"-"&amp;BL$2,'Compr. Q. - Online Banking'!$C:$I,5,FALSE())),IF($D44="Tabular",VLOOKUP($BJ$3&amp;"-"&amp;BL$2,'Compr. Q. - HCN'!$C:$I,7,FALSE()),VLOOKUP($BJ$3&amp;"-"&amp;BL$2,'Compr. Q. - HCN'!$C:$I,5,FALSE()))),$BJ44)),1,0)</f>
        <v>0</v>
      </c>
      <c r="BM44" s="25">
        <f>IF(ISNUMBER(SEARCH(IF($G44="OB",IF($D44="Tabular",VLOOKUP($BJ$3&amp;"-"&amp;BM$2,'Compr. Q. - Online Banking'!$C:$I,7,FALSE()),VLOOKUP($BJ$3&amp;"-"&amp;BM$2,'Compr. Q. - Online Banking'!$C:$I,5,FALSE())),IF($D44="Tabular",VLOOKUP($BJ$3&amp;"-"&amp;BM$2,'Compr. Q. - HCN'!$C:$I,7,FALSE()),VLOOKUP($BJ$3&amp;"-"&amp;BM$2,'Compr. Q. - HCN'!$C:$I,5,FALSE()))),$BJ44)),1,0)</f>
        <v>0</v>
      </c>
      <c r="BN44" s="25">
        <f>IF(ISNUMBER(SEARCH(IF($G44="OB",IF($D44="Tabular",VLOOKUP($BJ$3&amp;"-"&amp;BN$2,'Compr. Q. - Online Banking'!$C:$I,7,FALSE()),VLOOKUP($BJ$3&amp;"-"&amp;BN$2,'Compr. Q. - Online Banking'!$C:$I,5,FALSE())),IF($D44="Tabular",VLOOKUP($BJ$3&amp;"-"&amp;BN$2,'Compr. Q. - HCN'!$C:$I,7,FALSE()),VLOOKUP($BJ$3&amp;"-"&amp;BN$2,'Compr. Q. - HCN'!$C:$I,5,FALSE()))),$BJ44)),1,0)</f>
        <v>0</v>
      </c>
      <c r="BO44" s="25">
        <f>IF(ISNUMBER(SEARCH(IF($G44="OB",IF($D44="Tabular",VLOOKUP($BJ$3&amp;"-"&amp;BO$2,'Compr. Q. - Online Banking'!$C:$I,7,FALSE()),VLOOKUP($BJ$3&amp;"-"&amp;BO$2,'Compr. Q. - Online Banking'!$C:$I,5,FALSE())),IF($D44="Tabular",VLOOKUP($BJ$3&amp;"-"&amp;BO$2,'Compr. Q. - HCN'!$C:$I,7,FALSE()),VLOOKUP($BJ$3&amp;"-"&amp;BO$2,'Compr. Q. - HCN'!$C:$I,5,FALSE()))),$BJ44)),1,0)</f>
        <v>0</v>
      </c>
      <c r="BP44" s="25">
        <f>IF(ISNUMBER(SEARCH(IF($G44="OB",IF($D44="Tabular",VLOOKUP($BJ$3&amp;"-"&amp;BP$2,'Compr. Q. - Online Banking'!$C:$I,7,FALSE()),VLOOKUP($BJ$3&amp;"-"&amp;BP$2,'Compr. Q. - Online Banking'!$C:$I,5,FALSE())),IF($D44="Tabular",VLOOKUP($BJ$3&amp;"-"&amp;BP$2,'Compr. Q. - HCN'!$C:$I,7,FALSE()),VLOOKUP($BJ$3&amp;"-"&amp;BP$2,'Compr. Q. - HCN'!$C:$I,5,FALSE()))),$BJ44)),1,0)</f>
        <v>0</v>
      </c>
      <c r="BQ44" s="25">
        <f t="shared" si="54"/>
        <v>0</v>
      </c>
      <c r="BR44" s="25">
        <f t="shared" si="55"/>
        <v>1</v>
      </c>
      <c r="BS44" s="25">
        <f>IF($G44="OB",IF($D44="Tabular",VLOOKUP($BJ$3&amp;"-"&amp;"1",'Compr. Q. - Online Banking'!$C:$K,9,FALSE()),VLOOKUP($BJ$3&amp;"-"&amp;"1",'Compr. Q. - Online Banking'!$C:$K,8,FALSE())),IF($D44="Tabular",VLOOKUP($BJ$3&amp;"-"&amp;"1",'Compr. Q. - HCN'!$C:$K,9,FALSE()),VLOOKUP($BJ$3&amp;"-"&amp;"1",'Compr. Q. - HCN'!$C:$K,8,FALSE())))</f>
        <v>1</v>
      </c>
      <c r="BT44" s="25">
        <f t="shared" si="56"/>
        <v>0</v>
      </c>
      <c r="BU44" s="25">
        <f t="shared" si="57"/>
        <v>0</v>
      </c>
      <c r="BV44" s="25">
        <f t="shared" si="58"/>
        <v>0</v>
      </c>
      <c r="BW44" s="25" t="str">
        <f>VLOOKUP($A44,'dataset combined'!$A:$BJ,$I$2+3*BW$2,FALSE)</f>
        <v>Unauthorized access to HCN</v>
      </c>
      <c r="BX44" s="25"/>
      <c r="BY44" s="25">
        <f>IF(ISNUMBER(SEARCH(IF($G44="OB",IF($D44="Tabular",VLOOKUP($BW$3&amp;"-"&amp;BY$2,'Compr. Q. - Online Banking'!$C:$I,7,FALSE()),VLOOKUP($BW$3&amp;"-"&amp;BY$2,'Compr. Q. - Online Banking'!$C:$I,5,FALSE())),IF($D44="Tabular",VLOOKUP($BW$3&amp;"-"&amp;BY$2,'Compr. Q. - HCN'!$C:$I,7,FALSE()),VLOOKUP($BW$3&amp;"-"&amp;BY$2,'Compr. Q. - HCN'!$C:$I,5,FALSE()))),$BW44)),1,0)</f>
        <v>0</v>
      </c>
      <c r="BZ44" s="25">
        <f>IF(ISNUMBER(SEARCH(IF($G44="OB",IF($D44="Tabular",VLOOKUP($BW$3&amp;"-"&amp;BZ$2,'Compr. Q. - Online Banking'!$C:$I,7,FALSE()),VLOOKUP($BW$3&amp;"-"&amp;BZ$2,'Compr. Q. - Online Banking'!$C:$I,5,FALSE())),IF($D44="Tabular",VLOOKUP($BW$3&amp;"-"&amp;BZ$2,'Compr. Q. - HCN'!$C:$I,7,FALSE()),VLOOKUP($BW$3&amp;"-"&amp;BZ$2,'Compr. Q. - HCN'!$C:$I,5,FALSE()))),$BW44)),1,0)</f>
        <v>0</v>
      </c>
      <c r="CA44" s="25">
        <f>IF(ISNUMBER(SEARCH(IF($G44="OB",IF($D44="Tabular",VLOOKUP($BW$3&amp;"-"&amp;CA$2,'Compr. Q. - Online Banking'!$C:$I,7,FALSE()),VLOOKUP($BW$3&amp;"-"&amp;CA$2,'Compr. Q. - Online Banking'!$C:$I,5,FALSE())),IF($D44="Tabular",VLOOKUP($BW$3&amp;"-"&amp;CA$2,'Compr. Q. - HCN'!$C:$I,7,FALSE()),VLOOKUP($BW$3&amp;"-"&amp;CA$2,'Compr. Q. - HCN'!$C:$I,5,FALSE()))),$BW44)),1,0)</f>
        <v>0</v>
      </c>
      <c r="CB44" s="25">
        <f>IF(ISNUMBER(SEARCH(IF($G44="OB",IF($D44="Tabular",VLOOKUP($BW$3&amp;"-"&amp;CB$2,'Compr. Q. - Online Banking'!$C:$I,7,FALSE()),VLOOKUP($BW$3&amp;"-"&amp;CB$2,'Compr. Q. - Online Banking'!$C:$I,5,FALSE())),IF($D44="Tabular",VLOOKUP($BW$3&amp;"-"&amp;CB$2,'Compr. Q. - HCN'!$C:$I,7,FALSE()),VLOOKUP($BW$3&amp;"-"&amp;CB$2,'Compr. Q. - HCN'!$C:$I,5,FALSE()))),$BW44)),1,0)</f>
        <v>0</v>
      </c>
      <c r="CC44" s="25">
        <f>IF(ISNUMBER(SEARCH(IF($G44="OB",IF($D44="Tabular",VLOOKUP($BW$3&amp;"-"&amp;CC$2,'Compr. Q. - Online Banking'!$C:$I,7,FALSE()),VLOOKUP($BW$3&amp;"-"&amp;CC$2,'Compr. Q. - Online Banking'!$C:$I,5,FALSE())),IF($D44="Tabular",VLOOKUP($BW$3&amp;"-"&amp;CC$2,'Compr. Q. - HCN'!$C:$I,7,FALSE()),VLOOKUP($BW$3&amp;"-"&amp;CC$2,'Compr. Q. - HCN'!$C:$I,5,FALSE()))),$BW44)),1,0)</f>
        <v>0</v>
      </c>
      <c r="CD44" s="25">
        <f t="shared" si="59"/>
        <v>0</v>
      </c>
      <c r="CE44" s="25">
        <f t="shared" si="60"/>
        <v>1</v>
      </c>
      <c r="CF44" s="25">
        <f>IF($G44="OB",IF($D44="Tabular",VLOOKUP($BW$3&amp;"-"&amp;"1",'Compr. Q. - Online Banking'!$C:$K,9,FALSE()),VLOOKUP($BW$3&amp;"-"&amp;"1",'Compr. Q. - Online Banking'!$C:$K,8,FALSE())),IF($D44="Tabular",VLOOKUP($BW$3&amp;"-"&amp;"1",'Compr. Q. - HCN'!$C:$K,9,FALSE()),VLOOKUP($BW$3&amp;"-"&amp;"1",'Compr. Q. - HCN'!$C:$K,8,FALSE())))</f>
        <v>1</v>
      </c>
      <c r="CG44" s="25">
        <f t="shared" si="61"/>
        <v>0</v>
      </c>
      <c r="CH44" s="25">
        <f t="shared" si="62"/>
        <v>0</v>
      </c>
      <c r="CI44" s="25">
        <f t="shared" si="63"/>
        <v>0</v>
      </c>
      <c r="CK44"/>
      <c r="CL44"/>
      <c r="CM44"/>
      <c r="CN44"/>
      <c r="CO44"/>
      <c r="CP44"/>
      <c r="CQ44"/>
      <c r="CR44"/>
    </row>
    <row r="45" spans="1:96" s="10" customFormat="1" ht="51" x14ac:dyDescent="0.2">
      <c r="A45" s="24" t="str">
        <f t="shared" si="32"/>
        <v>3117374-P2</v>
      </c>
      <c r="B45" s="38">
        <v>3117374</v>
      </c>
      <c r="C45" s="24" t="s">
        <v>688</v>
      </c>
      <c r="D45" s="39" t="s">
        <v>538</v>
      </c>
      <c r="E45" s="39" t="s">
        <v>440</v>
      </c>
      <c r="F45" s="39" t="s">
        <v>433</v>
      </c>
      <c r="G45" s="38" t="str">
        <f t="shared" si="33"/>
        <v>OB</v>
      </c>
      <c r="H45" s="24"/>
      <c r="I45" s="28"/>
      <c r="J45" s="25" t="str">
        <f>VLOOKUP($A45,'dataset combined'!$A:$BJ,$I$2+3*J$2,FALSE)</f>
        <v>Lack of mechanisms for authentication of app; Weak malware protection</v>
      </c>
      <c r="K45" s="24"/>
      <c r="L45" s="25">
        <f>IF(ISNUMBER(SEARCH(IF($G45="OB",IF($D45="Tabular",VLOOKUP($J$3&amp;"-"&amp;L$2,'Compr. Q. - Online Banking'!$C:$I,7,FALSE()),VLOOKUP($J$3&amp;"-"&amp;L$2,'Compr. Q. - Online Banking'!$C:$I,5,FALSE())),IF($D45="Tabular",VLOOKUP($J$3&amp;"-"&amp;L$2,'Compr. Q. - HCN'!$C:$I,7,FALSE()),VLOOKUP($J$3&amp;"-"&amp;L$2,'Compr. Q. - HCN'!$C:$I,5,FALSE()))),$J45)),1,0)</f>
        <v>1</v>
      </c>
      <c r="M45" s="25">
        <f>IF(ISNUMBER(SEARCH(IF($G45="OB",IF($D45="Tabular",VLOOKUP($J$3&amp;"-"&amp;M$2,'Compr. Q. - Online Banking'!$C:$I,7,FALSE()),VLOOKUP($J$3&amp;"-"&amp;M$2,'Compr. Q. - Online Banking'!$C:$I,5,FALSE())),IF($D45="Tabular",VLOOKUP($J$3&amp;"-"&amp;M$2,'Compr. Q. - HCN'!$C:$I,7,FALSE()),VLOOKUP($J$3&amp;"-"&amp;M$2,'Compr. Q. - HCN'!$C:$I,5,FALSE()))),$J45)),1,0)</f>
        <v>1</v>
      </c>
      <c r="N45" s="25">
        <f>IF(ISNUMBER(SEARCH(IF($G45="OB",IF($D45="Tabular",VLOOKUP($J$3&amp;"-"&amp;N$2,'Compr. Q. - Online Banking'!$C:$I,7,FALSE()),VLOOKUP($J$3&amp;"-"&amp;N$2,'Compr. Q. - Online Banking'!$C:$I,5,FALSE())),IF($D45="Tabular",VLOOKUP($J$3&amp;"-"&amp;N$2,'Compr. Q. - HCN'!$C:$I,7,FALSE()),VLOOKUP($J$3&amp;"-"&amp;N$2,'Compr. Q. - HCN'!$C:$I,5,FALSE()))),$J45)),1,0)</f>
        <v>0</v>
      </c>
      <c r="O45" s="25">
        <f>IF(ISNUMBER(SEARCH(IF($G45="OB",IF($D45="Tabular",VLOOKUP($J$3&amp;"-"&amp;O$2,'Compr. Q. - Online Banking'!$C:$I,7,FALSE()),VLOOKUP($J$3&amp;"-"&amp;O$2,'Compr. Q. - Online Banking'!$C:$I,5,FALSE())),IF($D45="Tabular",VLOOKUP($J$3&amp;"-"&amp;O$2,'Compr. Q. - HCN'!$C:$I,7,FALSE()),VLOOKUP($J$3&amp;"-"&amp;O$2,'Compr. Q. - HCN'!$C:$I,5,FALSE()))),$J45)),1,0)</f>
        <v>0</v>
      </c>
      <c r="P45" s="25">
        <f>IF(ISNUMBER(SEARCH(IF($G45="OB",IF($D45="Tabular",VLOOKUP($J$3&amp;"-"&amp;P$2,'Compr. Q. - Online Banking'!$C:$I,7,FALSE()),VLOOKUP($J$3&amp;"-"&amp;P$2,'Compr. Q. - Online Banking'!$C:$I,5,FALSE())),IF($D45="Tabular",VLOOKUP($J$3&amp;"-"&amp;P$2,'Compr. Q. - HCN'!$C:$I,7,FALSE()),VLOOKUP($J$3&amp;"-"&amp;P$2,'Compr. Q. - HCN'!$C:$I,5,FALSE()))),$J45)),1,0)</f>
        <v>0</v>
      </c>
      <c r="Q45" s="24">
        <f t="shared" si="34"/>
        <v>2</v>
      </c>
      <c r="R45" s="24">
        <f t="shared" si="35"/>
        <v>2</v>
      </c>
      <c r="S45" s="24">
        <f>IF($G45="OB",IF($D45="Tabular",VLOOKUP($J$3&amp;"-"&amp;"1",'Compr. Q. - Online Banking'!$C:$K,9,FALSE()),VLOOKUP($J$3&amp;"-"&amp;"1",'Compr. Q. - Online Banking'!$C:$K,8,FALSE())),IF($D45="Tabular",VLOOKUP($J$3&amp;"-"&amp;"1",'Compr. Q. - HCN'!$C:$K,9,FALSE()),VLOOKUP($J$3&amp;"-"&amp;"1",'Compr. Q. - HCN'!$C:$K,8,FALSE())))</f>
        <v>2</v>
      </c>
      <c r="T45" s="24">
        <f t="shared" si="36"/>
        <v>1</v>
      </c>
      <c r="U45" s="24">
        <f t="shared" si="37"/>
        <v>1</v>
      </c>
      <c r="V45" s="24">
        <f t="shared" si="38"/>
        <v>1</v>
      </c>
      <c r="W45" s="25" t="str">
        <f>VLOOKUP($A45,'dataset combined'!$A:$BJ,$I$2+3*W$2,FALSE)</f>
        <v>Availability of service; Integrity of account data</v>
      </c>
      <c r="X45" s="24"/>
      <c r="Y45" s="25">
        <f>IF(ISNUMBER(SEARCH(IF($G45="OB",IF($D45="Tabular",VLOOKUP($W$3&amp;"-"&amp;Y$2,'Compr. Q. - Online Banking'!$C:$I,7,FALSE()),VLOOKUP($W$3&amp;"-"&amp;Y$2,'Compr. Q. - Online Banking'!$C:$I,5,FALSE())),IF($D45="Tabular",VLOOKUP($W$3&amp;"-"&amp;Y$2,'Compr. Q. - HCN'!$C:$I,7,FALSE()),VLOOKUP($W$3&amp;"-"&amp;Y$2,'Compr. Q. - HCN'!$C:$I,5,FALSE()))),$W45)),1,0)</f>
        <v>1</v>
      </c>
      <c r="Z45" s="25">
        <f>IF(ISNUMBER(SEARCH(IF($G45="OB",IF($D45="Tabular",VLOOKUP($W$3&amp;"-"&amp;Z$2,'Compr. Q. - Online Banking'!$C:$I,7,FALSE()),VLOOKUP($W$3&amp;"-"&amp;Z$2,'Compr. Q. - Online Banking'!$C:$I,5,FALSE())),IF($D45="Tabular",VLOOKUP($W$3&amp;"-"&amp;Z$2,'Compr. Q. - HCN'!$C:$I,7,FALSE()),VLOOKUP($W$3&amp;"-"&amp;Z$2,'Compr. Q. - HCN'!$C:$I,5,FALSE()))),$W45)),1,0)</f>
        <v>1</v>
      </c>
      <c r="AA45" s="25">
        <f>IF(ISNUMBER(SEARCH(IF($G45="OB",IF($D45="Tabular",VLOOKUP($W$3&amp;"-"&amp;AA$2,'Compr. Q. - Online Banking'!$C:$I,7,FALSE()),VLOOKUP($W$3&amp;"-"&amp;AA$2,'Compr. Q. - Online Banking'!$C:$I,5,FALSE())),IF($D45="Tabular",VLOOKUP($W$3&amp;"-"&amp;AA$2,'Compr. Q. - HCN'!$C:$I,7,FALSE()),VLOOKUP($W$3&amp;"-"&amp;AA$2,'Compr. Q. - HCN'!$C:$I,5,FALSE()))),$W45)),1,0)</f>
        <v>0</v>
      </c>
      <c r="AB45" s="25">
        <f>IF(ISNUMBER(SEARCH(IF($G45="OB",IF($D45="Tabular",VLOOKUP($W$3&amp;"-"&amp;AB$2,'Compr. Q. - Online Banking'!$C:$I,7,FALSE()),VLOOKUP($W$3&amp;"-"&amp;AB$2,'Compr. Q. - Online Banking'!$C:$I,5,FALSE())),IF($D45="Tabular",VLOOKUP($W$3&amp;"-"&amp;AB$2,'Compr. Q. - HCN'!$C:$I,7,FALSE()),VLOOKUP($W$3&amp;"-"&amp;AB$2,'Compr. Q. - HCN'!$C:$I,5,FALSE()))),$W45)),1,0)</f>
        <v>0</v>
      </c>
      <c r="AC45" s="25">
        <f>IF(ISNUMBER(SEARCH(IF($G45="OB",IF($D45="Tabular",VLOOKUP($W$3&amp;"-"&amp;AC$2,'Compr. Q. - Online Banking'!$C:$I,7,FALSE()),VLOOKUP($W$3&amp;"-"&amp;AC$2,'Compr. Q. - Online Banking'!$C:$I,5,FALSE())),IF($D45="Tabular",VLOOKUP($W$3&amp;"-"&amp;AC$2,'Compr. Q. - HCN'!$C:$I,7,FALSE()),VLOOKUP($W$3&amp;"-"&amp;AC$2,'Compr. Q. - HCN'!$C:$I,5,FALSE()))),$W45)),1,0)</f>
        <v>0</v>
      </c>
      <c r="AD45" s="24">
        <f t="shared" si="39"/>
        <v>2</v>
      </c>
      <c r="AE45" s="24">
        <f t="shared" si="40"/>
        <v>2</v>
      </c>
      <c r="AF45" s="24">
        <f>IF($G45="OB",IF($D45="Tabular",VLOOKUP($W$3&amp;"-"&amp;"1",'Compr. Q. - Online Banking'!$C:$K,9,FALSE()),VLOOKUP($W$3&amp;"-"&amp;"1",'Compr. Q. - Online Banking'!$C:$K,8,FALSE())),IF($D45="Tabular",VLOOKUP($W$3&amp;"-"&amp;"1",'Compr. Q. - HCN'!$C:$K,9,FALSE()),VLOOKUP($W$3&amp;"-"&amp;"1",'Compr. Q. - HCN'!$C:$K,8,FALSE())))</f>
        <v>2</v>
      </c>
      <c r="AG45" s="24">
        <f t="shared" si="41"/>
        <v>1</v>
      </c>
      <c r="AH45" s="24">
        <f t="shared" si="42"/>
        <v>1</v>
      </c>
      <c r="AI45" s="24">
        <f t="shared" si="43"/>
        <v>1</v>
      </c>
      <c r="AJ45" s="25" t="str">
        <f>VLOOKUP($A45,'dataset combined'!$A:$BJ,$I$2+3*AJ$2,FALSE)</f>
        <v>Fake banking app offered on application store; Keylogger installed on computer; Sniffing of customer credentials; Spear-phishing attack on customers</v>
      </c>
      <c r="AK45" s="24"/>
      <c r="AL45" s="25">
        <f>IF(ISNUMBER(SEARCH(IF($G45="OB",IF($D45="Tabular",VLOOKUP($AJ$3&amp;"-"&amp;AL$2,'Compr. Q. - Online Banking'!$C:$I,7,FALSE()),VLOOKUP($AJ$3&amp;"-"&amp;AL$2,'Compr. Q. - Online Banking'!$C:$I,5,FALSE())),IF($D45="Tabular",VLOOKUP($AJ$3&amp;"-"&amp;AL$2,'Compr. Q. - HCN'!$C:$I,7,FALSE()),VLOOKUP($AJ$3&amp;"-"&amp;AL$2,'Compr. Q. - HCN'!$C:$I,5,FALSE()))),$AJ45)),1,0)</f>
        <v>1</v>
      </c>
      <c r="AM45" s="25">
        <f>IF(ISNUMBER(SEARCH(IF($G45="OB",IF($D45="Tabular",VLOOKUP($AJ$3&amp;"-"&amp;AM$2,'Compr. Q. - Online Banking'!$C:$I,7,FALSE()),VLOOKUP($AJ$3&amp;"-"&amp;AM$2,'Compr. Q. - Online Banking'!$C:$I,5,FALSE())),IF($D45="Tabular",VLOOKUP($AJ$3&amp;"-"&amp;AM$2,'Compr. Q. - HCN'!$C:$I,7,FALSE()),VLOOKUP($AJ$3&amp;"-"&amp;AM$2,'Compr. Q. - HCN'!$C:$I,5,FALSE()))),$AJ45)),1,0)</f>
        <v>1</v>
      </c>
      <c r="AN45" s="25">
        <f>IF(ISNUMBER(SEARCH(IF($G45="OB",IF($D45="Tabular",VLOOKUP($AJ$3&amp;"-"&amp;AN$2,'Compr. Q. - Online Banking'!$C:$I,7,FALSE()),VLOOKUP($AJ$3&amp;"-"&amp;AN$2,'Compr. Q. - Online Banking'!$C:$I,5,FALSE())),IF($D45="Tabular",VLOOKUP($AJ$3&amp;"-"&amp;AN$2,'Compr. Q. - HCN'!$C:$I,7,FALSE()),VLOOKUP($AJ$3&amp;"-"&amp;AN$2,'Compr. Q. - HCN'!$C:$I,5,FALSE()))),$AJ45)),1,0)</f>
        <v>1</v>
      </c>
      <c r="AO45" s="25">
        <f>IF(ISNUMBER(SEARCH(IF($G45="OB",IF($D45="Tabular",VLOOKUP($AJ$3&amp;"-"&amp;AO$2,'Compr. Q. - Online Banking'!$C:$I,7,FALSE()),VLOOKUP($AJ$3&amp;"-"&amp;AO$2,'Compr. Q. - Online Banking'!$C:$I,5,FALSE())),IF($D45="Tabular",VLOOKUP($AJ$3&amp;"-"&amp;AO$2,'Compr. Q. - HCN'!$C:$I,7,FALSE()),VLOOKUP($AJ$3&amp;"-"&amp;AO$2,'Compr. Q. - HCN'!$C:$I,5,FALSE()))),$AJ45)),1,0)</f>
        <v>1</v>
      </c>
      <c r="AP45" s="25">
        <f>IF(ISNUMBER(SEARCH(IF($G45="OB",IF($D45="Tabular",VLOOKUP($AJ$3&amp;"-"&amp;AP$2,'Compr. Q. - Online Banking'!$C:$I,7,FALSE()),VLOOKUP($AJ$3&amp;"-"&amp;AP$2,'Compr. Q. - Online Banking'!$C:$I,5,FALSE())),IF($D45="Tabular",VLOOKUP($AJ$3&amp;"-"&amp;AP$2,'Compr. Q. - HCN'!$C:$I,7,FALSE()),VLOOKUP($AJ$3&amp;"-"&amp;AP$2,'Compr. Q. - HCN'!$C:$I,5,FALSE()))),$AJ45)),1,0)</f>
        <v>0</v>
      </c>
      <c r="AQ45" s="24">
        <f t="shared" si="44"/>
        <v>4</v>
      </c>
      <c r="AR45" s="24">
        <f t="shared" si="45"/>
        <v>4</v>
      </c>
      <c r="AS45" s="24">
        <f>IF($G45="OB",IF($D45="Tabular",VLOOKUP($AJ$3&amp;"-"&amp;"1",'Compr. Q. - Online Banking'!$C:$K,9,FALSE()),VLOOKUP($AJ$3&amp;"-"&amp;"1",'Compr. Q. - Online Banking'!$C:$K,8,FALSE())),IF($D45="Tabular",VLOOKUP($AJ$3&amp;"-"&amp;"1",'Compr. Q. - HCN'!$C:$K,9,FALSE()),VLOOKUP($AJ$3&amp;"-"&amp;"1",'Compr. Q. - HCN'!$C:$K,8,FALSE())))</f>
        <v>4</v>
      </c>
      <c r="AT45" s="24">
        <f t="shared" si="46"/>
        <v>1</v>
      </c>
      <c r="AU45" s="24">
        <f t="shared" si="47"/>
        <v>1</v>
      </c>
      <c r="AV45" s="24">
        <f t="shared" si="48"/>
        <v>1</v>
      </c>
      <c r="AW45" s="25" t="str">
        <f>VLOOKUP($A45,'dataset combined'!$A:$BJ,$I$2+3*AW$2,FALSE)</f>
        <v>Cyber criminal; Hacker</v>
      </c>
      <c r="AX45" s="24"/>
      <c r="AY45" s="25">
        <f>IF(ISNUMBER(SEARCH(IF($G45="OB",IF($D45="Tabular",VLOOKUP($AW$3&amp;"-"&amp;AY$2,'Compr. Q. - Online Banking'!$C:$I,7,FALSE()),VLOOKUP($AW$3&amp;"-"&amp;AY$2,'Compr. Q. - Online Banking'!$C:$I,5,FALSE())),IF($D45="Tabular",VLOOKUP($AW$3&amp;"-"&amp;AY$2,'Compr. Q. - HCN'!$C:$I,7,FALSE()),VLOOKUP($AW$3&amp;"-"&amp;AY$2,'Compr. Q. - HCN'!$C:$I,5,FALSE()))),$AW45)),1,0)</f>
        <v>1</v>
      </c>
      <c r="AZ45" s="25">
        <f>IF(ISNUMBER(SEARCH(IF($G45="OB",IF($D45="Tabular",VLOOKUP($AW$3&amp;"-"&amp;AZ$2,'Compr. Q. - Online Banking'!$C:$I,7,FALSE()),VLOOKUP($AW$3&amp;"-"&amp;AZ$2,'Compr. Q. - Online Banking'!$C:$I,5,FALSE())),IF($D45="Tabular",VLOOKUP($AW$3&amp;"-"&amp;AZ$2,'Compr. Q. - HCN'!$C:$I,7,FALSE()),VLOOKUP($AW$3&amp;"-"&amp;AZ$2,'Compr. Q. - HCN'!$C:$I,5,FALSE()))),$AW45)),1,0)</f>
        <v>1</v>
      </c>
      <c r="BA45" s="25">
        <f>IF(ISNUMBER(SEARCH(IF($G45="OB",IF($D45="Tabular",VLOOKUP($AW$3&amp;"-"&amp;BA$2,'Compr. Q. - Online Banking'!$C:$I,7,FALSE()),VLOOKUP($AW$3&amp;"-"&amp;BA$2,'Compr. Q. - Online Banking'!$C:$I,5,FALSE())),IF($D45="Tabular",VLOOKUP($AW$3&amp;"-"&amp;BA$2,'Compr. Q. - HCN'!$C:$I,7,FALSE()),VLOOKUP($AW$3&amp;"-"&amp;BA$2,'Compr. Q. - HCN'!$C:$I,5,FALSE()))),$AW45)),1,0)</f>
        <v>0</v>
      </c>
      <c r="BB45" s="25">
        <f>IF(ISNUMBER(SEARCH(IF($G45="OB",IF($D45="Tabular",VLOOKUP($AW$3&amp;"-"&amp;BB$2,'Compr. Q. - Online Banking'!$C:$I,7,FALSE()),VLOOKUP($AW$3&amp;"-"&amp;BB$2,'Compr. Q. - Online Banking'!$C:$I,5,FALSE())),IF($D45="Tabular",VLOOKUP($AW$3&amp;"-"&amp;BB$2,'Compr. Q. - HCN'!$C:$I,7,FALSE()),VLOOKUP($AW$3&amp;"-"&amp;BB$2,'Compr. Q. - HCN'!$C:$I,5,FALSE()))),$AW45)),1,0)</f>
        <v>0</v>
      </c>
      <c r="BC45" s="25">
        <f>IF(ISNUMBER(SEARCH(IF($G45="OB",IF($D45="Tabular",VLOOKUP($AW$3&amp;"-"&amp;BC$2,'Compr. Q. - Online Banking'!$C:$I,7,FALSE()),VLOOKUP($AW$3&amp;"-"&amp;BC$2,'Compr. Q. - Online Banking'!$C:$I,5,FALSE())),IF($D45="Tabular",VLOOKUP($AW$3&amp;"-"&amp;BC$2,'Compr. Q. - HCN'!$C:$I,7,FALSE()),VLOOKUP($AW$3&amp;"-"&amp;BC$2,'Compr. Q. - HCN'!$C:$I,5,FALSE()))),$AW45)),1,0)</f>
        <v>0</v>
      </c>
      <c r="BD45" s="24">
        <f t="shared" si="49"/>
        <v>2</v>
      </c>
      <c r="BE45" s="24">
        <f t="shared" si="50"/>
        <v>2</v>
      </c>
      <c r="BF45" s="24">
        <f>IF($G45="OB",IF($D45="Tabular",VLOOKUP($AW$3&amp;"-"&amp;"1",'Compr. Q. - Online Banking'!$C:$K,9,FALSE()),VLOOKUP($AW$3&amp;"-"&amp;"1",'Compr. Q. - Online Banking'!$C:$K,8,FALSE())),IF($D45="Tabular",VLOOKUP($AW$3&amp;"-"&amp;"1",'Compr. Q. - HCN'!$C:$K,9,FALSE()),VLOOKUP($AW$3&amp;"-"&amp;"1",'Compr. Q. - HCN'!$C:$K,8,FALSE())))</f>
        <v>2</v>
      </c>
      <c r="BG45" s="24">
        <f t="shared" si="51"/>
        <v>1</v>
      </c>
      <c r="BH45" s="24">
        <f t="shared" si="52"/>
        <v>1</v>
      </c>
      <c r="BI45" s="24">
        <f t="shared" si="53"/>
        <v>1</v>
      </c>
      <c r="BJ45" s="25" t="str">
        <f>VLOOKUP($A45,'dataset combined'!$A:$BJ,$I$2+3*BJ$2,FALSE)</f>
        <v>Online banking service goes down</v>
      </c>
      <c r="BK45" s="25" t="s">
        <v>744</v>
      </c>
      <c r="BL45" s="25">
        <f>IF(ISNUMBER(SEARCH(IF($G45="OB",IF($D45="Tabular",VLOOKUP($BJ$3&amp;"-"&amp;BL$2,'Compr. Q. - Online Banking'!$C:$I,7,FALSE()),VLOOKUP($BJ$3&amp;"-"&amp;BL$2,'Compr. Q. - Online Banking'!$C:$I,5,FALSE())),IF($D45="Tabular",VLOOKUP($BJ$3&amp;"-"&amp;BL$2,'Compr. Q. - HCN'!$C:$I,7,FALSE()),VLOOKUP($BJ$3&amp;"-"&amp;BL$2,'Compr. Q. - HCN'!$C:$I,5,FALSE()))),$BJ45)),1,0)</f>
        <v>0</v>
      </c>
      <c r="BM45" s="25">
        <f>IF(ISNUMBER(SEARCH(IF($G45="OB",IF($D45="Tabular",VLOOKUP($BJ$3&amp;"-"&amp;BM$2,'Compr. Q. - Online Banking'!$C:$I,7,FALSE()),VLOOKUP($BJ$3&amp;"-"&amp;BM$2,'Compr. Q. - Online Banking'!$C:$I,5,FALSE())),IF($D45="Tabular",VLOOKUP($BJ$3&amp;"-"&amp;BM$2,'Compr. Q. - HCN'!$C:$I,7,FALSE()),VLOOKUP($BJ$3&amp;"-"&amp;BM$2,'Compr. Q. - HCN'!$C:$I,5,FALSE()))),$BJ45)),1,0)</f>
        <v>0</v>
      </c>
      <c r="BN45" s="25">
        <f>IF(ISNUMBER(SEARCH(IF($G45="OB",IF($D45="Tabular",VLOOKUP($BJ$3&amp;"-"&amp;BN$2,'Compr. Q. - Online Banking'!$C:$I,7,FALSE()),VLOOKUP($BJ$3&amp;"-"&amp;BN$2,'Compr. Q. - Online Banking'!$C:$I,5,FALSE())),IF($D45="Tabular",VLOOKUP($BJ$3&amp;"-"&amp;BN$2,'Compr. Q. - HCN'!$C:$I,7,FALSE()),VLOOKUP($BJ$3&amp;"-"&amp;BN$2,'Compr. Q. - HCN'!$C:$I,5,FALSE()))),$BJ45)),1,0)</f>
        <v>0</v>
      </c>
      <c r="BO45" s="25">
        <f>IF(ISNUMBER(SEARCH(IF($G45="OB",IF($D45="Tabular",VLOOKUP($BJ$3&amp;"-"&amp;BO$2,'Compr. Q. - Online Banking'!$C:$I,7,FALSE()),VLOOKUP($BJ$3&amp;"-"&amp;BO$2,'Compr. Q. - Online Banking'!$C:$I,5,FALSE())),IF($D45="Tabular",VLOOKUP($BJ$3&amp;"-"&amp;BO$2,'Compr. Q. - HCN'!$C:$I,7,FALSE()),VLOOKUP($BJ$3&amp;"-"&amp;BO$2,'Compr. Q. - HCN'!$C:$I,5,FALSE()))),$BJ45)),1,0)</f>
        <v>0</v>
      </c>
      <c r="BP45" s="25">
        <f>IF(ISNUMBER(SEARCH(IF($G45="OB",IF($D45="Tabular",VLOOKUP($BJ$3&amp;"-"&amp;BP$2,'Compr. Q. - Online Banking'!$C:$I,7,FALSE()),VLOOKUP($BJ$3&amp;"-"&amp;BP$2,'Compr. Q. - Online Banking'!$C:$I,5,FALSE())),IF($D45="Tabular",VLOOKUP($BJ$3&amp;"-"&amp;BP$2,'Compr. Q. - HCN'!$C:$I,7,FALSE()),VLOOKUP($BJ$3&amp;"-"&amp;BP$2,'Compr. Q. - HCN'!$C:$I,5,FALSE()))),$BJ45)),1,0)</f>
        <v>0</v>
      </c>
      <c r="BQ45" s="24">
        <f t="shared" si="54"/>
        <v>0</v>
      </c>
      <c r="BR45" s="24">
        <f t="shared" si="55"/>
        <v>1</v>
      </c>
      <c r="BS45" s="24">
        <f>IF($G45="OB",IF($D45="Tabular",VLOOKUP($BJ$3&amp;"-"&amp;"1",'Compr. Q. - Online Banking'!$C:$K,9,FALSE()),VLOOKUP($BJ$3&amp;"-"&amp;"1",'Compr. Q. - Online Banking'!$C:$K,8,FALSE())),IF($D45="Tabular",VLOOKUP($BJ$3&amp;"-"&amp;"1",'Compr. Q. - HCN'!$C:$K,9,FALSE()),VLOOKUP($BJ$3&amp;"-"&amp;"1",'Compr. Q. - HCN'!$C:$K,8,FALSE())))</f>
        <v>1</v>
      </c>
      <c r="BT45" s="24">
        <f t="shared" si="56"/>
        <v>0</v>
      </c>
      <c r="BU45" s="24">
        <f t="shared" si="57"/>
        <v>0</v>
      </c>
      <c r="BV45" s="24">
        <f t="shared" si="58"/>
        <v>0</v>
      </c>
      <c r="BW45" s="25" t="str">
        <f>VLOOKUP($A45,'dataset combined'!$A:$BJ,$I$2+3*BW$2,FALSE)</f>
        <v>Integrity of account data</v>
      </c>
      <c r="BX45" s="24" t="s">
        <v>727</v>
      </c>
      <c r="BY45" s="25">
        <f>IF(ISNUMBER(SEARCH(IF($G45="OB",IF($D45="Tabular",VLOOKUP($BW$3&amp;"-"&amp;BY$2,'Compr. Q. - Online Banking'!$C:$I,7,FALSE()),VLOOKUP($BW$3&amp;"-"&amp;BY$2,'Compr. Q. - Online Banking'!$C:$I,5,FALSE())),IF($D45="Tabular",VLOOKUP($BW$3&amp;"-"&amp;BY$2,'Compr. Q. - HCN'!$C:$I,7,FALSE()),VLOOKUP($BW$3&amp;"-"&amp;BY$2,'Compr. Q. - HCN'!$C:$I,5,FALSE()))),$BW45)),1,0)</f>
        <v>0</v>
      </c>
      <c r="BZ45" s="25">
        <f>IF(ISNUMBER(SEARCH(IF($G45="OB",IF($D45="Tabular",VLOOKUP($BW$3&amp;"-"&amp;BZ$2,'Compr. Q. - Online Banking'!$C:$I,7,FALSE()),VLOOKUP($BW$3&amp;"-"&amp;BZ$2,'Compr. Q. - Online Banking'!$C:$I,5,FALSE())),IF($D45="Tabular",VLOOKUP($BW$3&amp;"-"&amp;BZ$2,'Compr. Q. - HCN'!$C:$I,7,FALSE()),VLOOKUP($BW$3&amp;"-"&amp;BZ$2,'Compr. Q. - HCN'!$C:$I,5,FALSE()))),$BW45)),1,0)</f>
        <v>0</v>
      </c>
      <c r="CA45" s="25">
        <f>IF(ISNUMBER(SEARCH(IF($G45="OB",IF($D45="Tabular",VLOOKUP($BW$3&amp;"-"&amp;CA$2,'Compr. Q. - Online Banking'!$C:$I,7,FALSE()),VLOOKUP($BW$3&amp;"-"&amp;CA$2,'Compr. Q. - Online Banking'!$C:$I,5,FALSE())),IF($D45="Tabular",VLOOKUP($BW$3&amp;"-"&amp;CA$2,'Compr. Q. - HCN'!$C:$I,7,FALSE()),VLOOKUP($BW$3&amp;"-"&amp;CA$2,'Compr. Q. - HCN'!$C:$I,5,FALSE()))),$BW45)),1,0)</f>
        <v>0</v>
      </c>
      <c r="CB45" s="25">
        <f>IF(ISNUMBER(SEARCH(IF($G45="OB",IF($D45="Tabular",VLOOKUP($BW$3&amp;"-"&amp;CB$2,'Compr. Q. - Online Banking'!$C:$I,7,FALSE()),VLOOKUP($BW$3&amp;"-"&amp;CB$2,'Compr. Q. - Online Banking'!$C:$I,5,FALSE())),IF($D45="Tabular",VLOOKUP($BW$3&amp;"-"&amp;CB$2,'Compr. Q. - HCN'!$C:$I,7,FALSE()),VLOOKUP($BW$3&amp;"-"&amp;CB$2,'Compr. Q. - HCN'!$C:$I,5,FALSE()))),$BW45)),1,0)</f>
        <v>0</v>
      </c>
      <c r="CC45" s="25">
        <f>IF(ISNUMBER(SEARCH(IF($G45="OB",IF($D45="Tabular",VLOOKUP($BW$3&amp;"-"&amp;CC$2,'Compr. Q. - Online Banking'!$C:$I,7,FALSE()),VLOOKUP($BW$3&amp;"-"&amp;CC$2,'Compr. Q. - Online Banking'!$C:$I,5,FALSE())),IF($D45="Tabular",VLOOKUP($BW$3&amp;"-"&amp;CC$2,'Compr. Q. - HCN'!$C:$I,7,FALSE()),VLOOKUP($BW$3&amp;"-"&amp;CC$2,'Compr. Q. - HCN'!$C:$I,5,FALSE()))),$BW45)),1,0)</f>
        <v>0</v>
      </c>
      <c r="CD45" s="24">
        <f t="shared" si="59"/>
        <v>0</v>
      </c>
      <c r="CE45" s="24">
        <f t="shared" si="60"/>
        <v>1</v>
      </c>
      <c r="CF45" s="24">
        <f>IF($G45="OB",IF($D45="Tabular",VLOOKUP($BW$3&amp;"-"&amp;"1",'Compr. Q. - Online Banking'!$C:$K,9,FALSE()),VLOOKUP($BW$3&amp;"-"&amp;"1",'Compr. Q. - Online Banking'!$C:$K,8,FALSE())),IF($D45="Tabular",VLOOKUP($BW$3&amp;"-"&amp;"1",'Compr. Q. - HCN'!$C:$K,9,FALSE()),VLOOKUP($BW$3&amp;"-"&amp;"1",'Compr. Q. - HCN'!$C:$K,8,FALSE())))</f>
        <v>1</v>
      </c>
      <c r="CG45" s="24">
        <f t="shared" si="61"/>
        <v>0</v>
      </c>
      <c r="CH45" s="24">
        <f t="shared" si="62"/>
        <v>0</v>
      </c>
      <c r="CI45" s="24">
        <f t="shared" si="63"/>
        <v>0</v>
      </c>
      <c r="CK45"/>
      <c r="CL45"/>
      <c r="CM45"/>
      <c r="CN45"/>
      <c r="CO45"/>
      <c r="CP45"/>
      <c r="CQ45"/>
      <c r="CR45"/>
    </row>
    <row r="46" spans="1:96" s="10" customFormat="1" ht="85" x14ac:dyDescent="0.2">
      <c r="A46" s="24" t="str">
        <f t="shared" si="32"/>
        <v>3117376-P1</v>
      </c>
      <c r="B46" s="38">
        <v>3117376</v>
      </c>
      <c r="C46" s="24" t="s">
        <v>688</v>
      </c>
      <c r="D46" s="39" t="s">
        <v>568</v>
      </c>
      <c r="E46" s="39" t="s">
        <v>381</v>
      </c>
      <c r="F46" s="38" t="s">
        <v>402</v>
      </c>
      <c r="G46" s="38" t="str">
        <f t="shared" si="33"/>
        <v>OB</v>
      </c>
      <c r="H46" s="24"/>
      <c r="I46" s="28"/>
      <c r="J46" s="25" t="str">
        <f>VLOOKUP($A46,'dataset combined'!$A:$BJ,$I$2+3*J$2,FALSE)</f>
        <v>Lack of mechanisms for authentication of app; Weak malware protection</v>
      </c>
      <c r="K46" s="24"/>
      <c r="L46" s="25">
        <f>IF(ISNUMBER(SEARCH(IF($G46="OB",IF($D46="Tabular",VLOOKUP($J$3&amp;"-"&amp;L$2,'Compr. Q. - Online Banking'!$C:$I,7,FALSE()),VLOOKUP($J$3&amp;"-"&amp;L$2,'Compr. Q. - Online Banking'!$C:$I,5,FALSE())),IF($D46="Tabular",VLOOKUP($J$3&amp;"-"&amp;L$2,'Compr. Q. - HCN'!$C:$I,7,FALSE()),VLOOKUP($J$3&amp;"-"&amp;L$2,'Compr. Q. - HCN'!$C:$I,5,FALSE()))),$J46)),1,0)</f>
        <v>1</v>
      </c>
      <c r="M46" s="25">
        <f>IF(ISNUMBER(SEARCH(IF($G46="OB",IF($D46="Tabular",VLOOKUP($J$3&amp;"-"&amp;M$2,'Compr. Q. - Online Banking'!$C:$I,7,FALSE()),VLOOKUP($J$3&amp;"-"&amp;M$2,'Compr. Q. - Online Banking'!$C:$I,5,FALSE())),IF($D46="Tabular",VLOOKUP($J$3&amp;"-"&amp;M$2,'Compr. Q. - HCN'!$C:$I,7,FALSE()),VLOOKUP($J$3&amp;"-"&amp;M$2,'Compr. Q. - HCN'!$C:$I,5,FALSE()))),$J46)),1,0)</f>
        <v>1</v>
      </c>
      <c r="N46" s="25">
        <f>IF(ISNUMBER(SEARCH(IF($G46="OB",IF($D46="Tabular",VLOOKUP($J$3&amp;"-"&amp;N$2,'Compr. Q. - Online Banking'!$C:$I,7,FALSE()),VLOOKUP($J$3&amp;"-"&amp;N$2,'Compr. Q. - Online Banking'!$C:$I,5,FALSE())),IF($D46="Tabular",VLOOKUP($J$3&amp;"-"&amp;N$2,'Compr. Q. - HCN'!$C:$I,7,FALSE()),VLOOKUP($J$3&amp;"-"&amp;N$2,'Compr. Q. - HCN'!$C:$I,5,FALSE()))),$J46)),1,0)</f>
        <v>0</v>
      </c>
      <c r="O46" s="25">
        <f>IF(ISNUMBER(SEARCH(IF($G46="OB",IF($D46="Tabular",VLOOKUP($J$3&amp;"-"&amp;O$2,'Compr. Q. - Online Banking'!$C:$I,7,FALSE()),VLOOKUP($J$3&amp;"-"&amp;O$2,'Compr. Q. - Online Banking'!$C:$I,5,FALSE())),IF($D46="Tabular",VLOOKUP($J$3&amp;"-"&amp;O$2,'Compr. Q. - HCN'!$C:$I,7,FALSE()),VLOOKUP($J$3&amp;"-"&amp;O$2,'Compr. Q. - HCN'!$C:$I,5,FALSE()))),$J46)),1,0)</f>
        <v>0</v>
      </c>
      <c r="P46" s="25">
        <f>IF(ISNUMBER(SEARCH(IF($G46="OB",IF($D46="Tabular",VLOOKUP($J$3&amp;"-"&amp;P$2,'Compr. Q. - Online Banking'!$C:$I,7,FALSE()),VLOOKUP($J$3&amp;"-"&amp;P$2,'Compr. Q. - Online Banking'!$C:$I,5,FALSE())),IF($D46="Tabular",VLOOKUP($J$3&amp;"-"&amp;P$2,'Compr. Q. - HCN'!$C:$I,7,FALSE()),VLOOKUP($J$3&amp;"-"&amp;P$2,'Compr. Q. - HCN'!$C:$I,5,FALSE()))),$J46)),1,0)</f>
        <v>0</v>
      </c>
      <c r="Q46" s="24">
        <f t="shared" si="34"/>
        <v>2</v>
      </c>
      <c r="R46" s="24">
        <f t="shared" si="35"/>
        <v>2</v>
      </c>
      <c r="S46" s="24">
        <f>IF($G46="OB",IF($D46="Tabular",VLOOKUP($J$3&amp;"-"&amp;"1",'Compr. Q. - Online Banking'!$C:$K,9,FALSE()),VLOOKUP($J$3&amp;"-"&amp;"1",'Compr. Q. - Online Banking'!$C:$K,8,FALSE())),IF($D46="Tabular",VLOOKUP($J$3&amp;"-"&amp;"1",'Compr. Q. - HCN'!$C:$K,9,FALSE()),VLOOKUP($J$3&amp;"-"&amp;"1",'Compr. Q. - HCN'!$C:$K,8,FALSE())))</f>
        <v>2</v>
      </c>
      <c r="T46" s="24">
        <f t="shared" si="36"/>
        <v>1</v>
      </c>
      <c r="U46" s="24">
        <f t="shared" si="37"/>
        <v>1</v>
      </c>
      <c r="V46" s="24">
        <f t="shared" si="38"/>
        <v>1</v>
      </c>
      <c r="W46" s="25" t="str">
        <f>VLOOKUP($A46,'dataset combined'!$A:$BJ,$I$2+3*W$2,FALSE)</f>
        <v>Integrity of account data</v>
      </c>
      <c r="X46" s="24" t="s">
        <v>731</v>
      </c>
      <c r="Y46" s="25">
        <f>IF(ISNUMBER(SEARCH(IF($G46="OB",IF($D46="Tabular",VLOOKUP($W$3&amp;"-"&amp;Y$2,'Compr. Q. - Online Banking'!$C:$I,7,FALSE()),VLOOKUP($W$3&amp;"-"&amp;Y$2,'Compr. Q. - Online Banking'!$C:$I,5,FALSE())),IF($D46="Tabular",VLOOKUP($W$3&amp;"-"&amp;Y$2,'Compr. Q. - HCN'!$C:$I,7,FALSE()),VLOOKUP($W$3&amp;"-"&amp;Y$2,'Compr. Q. - HCN'!$C:$I,5,FALSE()))),$W46)),1,0)</f>
        <v>1</v>
      </c>
      <c r="Z46" s="25">
        <f>IF(ISNUMBER(SEARCH(IF($G46="OB",IF($D46="Tabular",VLOOKUP($W$3&amp;"-"&amp;Z$2,'Compr. Q. - Online Banking'!$C:$I,7,FALSE()),VLOOKUP($W$3&amp;"-"&amp;Z$2,'Compr. Q. - Online Banking'!$C:$I,5,FALSE())),IF($D46="Tabular",VLOOKUP($W$3&amp;"-"&amp;Z$2,'Compr. Q. - HCN'!$C:$I,7,FALSE()),VLOOKUP($W$3&amp;"-"&amp;Z$2,'Compr. Q. - HCN'!$C:$I,5,FALSE()))),$W46)),1,0)</f>
        <v>0</v>
      </c>
      <c r="AA46" s="25">
        <f>IF(ISNUMBER(SEARCH(IF($G46="OB",IF($D46="Tabular",VLOOKUP($W$3&amp;"-"&amp;AA$2,'Compr. Q. - Online Banking'!$C:$I,7,FALSE()),VLOOKUP($W$3&amp;"-"&amp;AA$2,'Compr. Q. - Online Banking'!$C:$I,5,FALSE())),IF($D46="Tabular",VLOOKUP($W$3&amp;"-"&amp;AA$2,'Compr. Q. - HCN'!$C:$I,7,FALSE()),VLOOKUP($W$3&amp;"-"&amp;AA$2,'Compr. Q. - HCN'!$C:$I,5,FALSE()))),$W46)),1,0)</f>
        <v>0</v>
      </c>
      <c r="AB46" s="25">
        <f>IF(ISNUMBER(SEARCH(IF($G46="OB",IF($D46="Tabular",VLOOKUP($W$3&amp;"-"&amp;AB$2,'Compr. Q. - Online Banking'!$C:$I,7,FALSE()),VLOOKUP($W$3&amp;"-"&amp;AB$2,'Compr. Q. - Online Banking'!$C:$I,5,FALSE())),IF($D46="Tabular",VLOOKUP($W$3&amp;"-"&amp;AB$2,'Compr. Q. - HCN'!$C:$I,7,FALSE()),VLOOKUP($W$3&amp;"-"&amp;AB$2,'Compr. Q. - HCN'!$C:$I,5,FALSE()))),$W46)),1,0)</f>
        <v>0</v>
      </c>
      <c r="AC46" s="25">
        <f>IF(ISNUMBER(SEARCH(IF($G46="OB",IF($D46="Tabular",VLOOKUP($W$3&amp;"-"&amp;AC$2,'Compr. Q. - Online Banking'!$C:$I,7,FALSE()),VLOOKUP($W$3&amp;"-"&amp;AC$2,'Compr. Q. - Online Banking'!$C:$I,5,FALSE())),IF($D46="Tabular",VLOOKUP($W$3&amp;"-"&amp;AC$2,'Compr. Q. - HCN'!$C:$I,7,FALSE()),VLOOKUP($W$3&amp;"-"&amp;AC$2,'Compr. Q. - HCN'!$C:$I,5,FALSE()))),$W46)),1,0)</f>
        <v>0</v>
      </c>
      <c r="AD46" s="24">
        <f t="shared" si="39"/>
        <v>1</v>
      </c>
      <c r="AE46" s="24">
        <f t="shared" si="40"/>
        <v>1</v>
      </c>
      <c r="AF46" s="24">
        <f>IF($G46="OB",IF($D46="Tabular",VLOOKUP($W$3&amp;"-"&amp;"1",'Compr. Q. - Online Banking'!$C:$K,9,FALSE()),VLOOKUP($W$3&amp;"-"&amp;"1",'Compr. Q. - Online Banking'!$C:$K,8,FALSE())),IF($D46="Tabular",VLOOKUP($W$3&amp;"-"&amp;"1",'Compr. Q. - HCN'!$C:$K,9,FALSE()),VLOOKUP($W$3&amp;"-"&amp;"1",'Compr. Q. - HCN'!$C:$K,8,FALSE())))</f>
        <v>2</v>
      </c>
      <c r="AG46" s="24">
        <f t="shared" si="41"/>
        <v>1</v>
      </c>
      <c r="AH46" s="24">
        <f t="shared" si="42"/>
        <v>0.5</v>
      </c>
      <c r="AI46" s="24">
        <f t="shared" si="43"/>
        <v>0.66666666666666663</v>
      </c>
      <c r="AJ46" s="25" t="str">
        <f>VLOOKUP($A46,'dataset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46" s="24"/>
      <c r="AL46" s="25">
        <f>IF(ISNUMBER(SEARCH(IF($G46="OB",IF($D46="Tabular",VLOOKUP($AJ$3&amp;"-"&amp;AL$2,'Compr. Q. - Online Banking'!$C:$I,7,FALSE()),VLOOKUP($AJ$3&amp;"-"&amp;AL$2,'Compr. Q. - Online Banking'!$C:$I,5,FALSE())),IF($D46="Tabular",VLOOKUP($AJ$3&amp;"-"&amp;AL$2,'Compr. Q. - HCN'!$C:$I,7,FALSE()),VLOOKUP($AJ$3&amp;"-"&amp;AL$2,'Compr. Q. - HCN'!$C:$I,5,FALSE()))),$AJ46)),1,0)</f>
        <v>1</v>
      </c>
      <c r="AM46" s="25">
        <f>IF(ISNUMBER(SEARCH(IF($G46="OB",IF($D46="Tabular",VLOOKUP($AJ$3&amp;"-"&amp;AM$2,'Compr. Q. - Online Banking'!$C:$I,7,FALSE()),VLOOKUP($AJ$3&amp;"-"&amp;AM$2,'Compr. Q. - Online Banking'!$C:$I,5,FALSE())),IF($D46="Tabular",VLOOKUP($AJ$3&amp;"-"&amp;AM$2,'Compr. Q. - HCN'!$C:$I,7,FALSE()),VLOOKUP($AJ$3&amp;"-"&amp;AM$2,'Compr. Q. - HCN'!$C:$I,5,FALSE()))),$AJ46)),1,0)</f>
        <v>1</v>
      </c>
      <c r="AN46" s="25">
        <f>IF(ISNUMBER(SEARCH(IF($G46="OB",IF($D46="Tabular",VLOOKUP($AJ$3&amp;"-"&amp;AN$2,'Compr. Q. - Online Banking'!$C:$I,7,FALSE()),VLOOKUP($AJ$3&amp;"-"&amp;AN$2,'Compr. Q. - Online Banking'!$C:$I,5,FALSE())),IF($D46="Tabular",VLOOKUP($AJ$3&amp;"-"&amp;AN$2,'Compr. Q. - HCN'!$C:$I,7,FALSE()),VLOOKUP($AJ$3&amp;"-"&amp;AN$2,'Compr. Q. - HCN'!$C:$I,5,FALSE()))),$AJ46)),1,0)</f>
        <v>1</v>
      </c>
      <c r="AO46" s="25">
        <f>IF(ISNUMBER(SEARCH(IF($G46="OB",IF($D46="Tabular",VLOOKUP($AJ$3&amp;"-"&amp;AO$2,'Compr. Q. - Online Banking'!$C:$I,7,FALSE()),VLOOKUP($AJ$3&amp;"-"&amp;AO$2,'Compr. Q. - Online Banking'!$C:$I,5,FALSE())),IF($D46="Tabular",VLOOKUP($AJ$3&amp;"-"&amp;AO$2,'Compr. Q. - HCN'!$C:$I,7,FALSE()),VLOOKUP($AJ$3&amp;"-"&amp;AO$2,'Compr. Q. - HCN'!$C:$I,5,FALSE()))),$AJ46)),1,0)</f>
        <v>0</v>
      </c>
      <c r="AP46" s="25">
        <f>IF(ISNUMBER(SEARCH(IF($G46="OB",IF($D46="Tabular",VLOOKUP($AJ$3&amp;"-"&amp;AP$2,'Compr. Q. - Online Banking'!$C:$I,7,FALSE()),VLOOKUP($AJ$3&amp;"-"&amp;AP$2,'Compr. Q. - Online Banking'!$C:$I,5,FALSE())),IF($D46="Tabular",VLOOKUP($AJ$3&amp;"-"&amp;AP$2,'Compr. Q. - HCN'!$C:$I,7,FALSE()),VLOOKUP($AJ$3&amp;"-"&amp;AP$2,'Compr. Q. - HCN'!$C:$I,5,FALSE()))),$AJ46)),1,0)</f>
        <v>0</v>
      </c>
      <c r="AQ46" s="24">
        <f t="shared" si="44"/>
        <v>3</v>
      </c>
      <c r="AR46" s="24">
        <f t="shared" si="45"/>
        <v>3</v>
      </c>
      <c r="AS46" s="24">
        <f>IF($G46="OB",IF($D46="Tabular",VLOOKUP($AJ$3&amp;"-"&amp;"1",'Compr. Q. - Online Banking'!$C:$K,9,FALSE()),VLOOKUP($AJ$3&amp;"-"&amp;"1",'Compr. Q. - Online Banking'!$C:$K,8,FALSE())),IF($D46="Tabular",VLOOKUP($AJ$3&amp;"-"&amp;"1",'Compr. Q. - HCN'!$C:$K,9,FALSE()),VLOOKUP($AJ$3&amp;"-"&amp;"1",'Compr. Q. - HCN'!$C:$K,8,FALSE())))</f>
        <v>3</v>
      </c>
      <c r="AT46" s="24">
        <f t="shared" si="46"/>
        <v>1</v>
      </c>
      <c r="AU46" s="24">
        <f t="shared" si="47"/>
        <v>1</v>
      </c>
      <c r="AV46" s="24">
        <f t="shared" si="48"/>
        <v>1</v>
      </c>
      <c r="AW46" s="25" t="str">
        <f>VLOOKUP($A46,'dataset combined'!$A:$BJ,$I$2+3*AW$2,FALSE)</f>
        <v>Cyber criminal; Hacker</v>
      </c>
      <c r="AX46" s="24"/>
      <c r="AY46" s="25">
        <f>IF(ISNUMBER(SEARCH(IF($G46="OB",IF($D46="Tabular",VLOOKUP($AW$3&amp;"-"&amp;AY$2,'Compr. Q. - Online Banking'!$C:$I,7,FALSE()),VLOOKUP($AW$3&amp;"-"&amp;AY$2,'Compr. Q. - Online Banking'!$C:$I,5,FALSE())),IF($D46="Tabular",VLOOKUP($AW$3&amp;"-"&amp;AY$2,'Compr. Q. - HCN'!$C:$I,7,FALSE()),VLOOKUP($AW$3&amp;"-"&amp;AY$2,'Compr. Q. - HCN'!$C:$I,5,FALSE()))),$AW46)),1,0)</f>
        <v>1</v>
      </c>
      <c r="AZ46" s="25">
        <f>IF(ISNUMBER(SEARCH(IF($G46="OB",IF($D46="Tabular",VLOOKUP($AW$3&amp;"-"&amp;AZ$2,'Compr. Q. - Online Banking'!$C:$I,7,FALSE()),VLOOKUP($AW$3&amp;"-"&amp;AZ$2,'Compr. Q. - Online Banking'!$C:$I,5,FALSE())),IF($D46="Tabular",VLOOKUP($AW$3&amp;"-"&amp;AZ$2,'Compr. Q. - HCN'!$C:$I,7,FALSE()),VLOOKUP($AW$3&amp;"-"&amp;AZ$2,'Compr. Q. - HCN'!$C:$I,5,FALSE()))),$AW46)),1,0)</f>
        <v>1</v>
      </c>
      <c r="BA46" s="25">
        <f>IF(ISNUMBER(SEARCH(IF($G46="OB",IF($D46="Tabular",VLOOKUP($AW$3&amp;"-"&amp;BA$2,'Compr. Q. - Online Banking'!$C:$I,7,FALSE()),VLOOKUP($AW$3&amp;"-"&amp;BA$2,'Compr. Q. - Online Banking'!$C:$I,5,FALSE())),IF($D46="Tabular",VLOOKUP($AW$3&amp;"-"&amp;BA$2,'Compr. Q. - HCN'!$C:$I,7,FALSE()),VLOOKUP($AW$3&amp;"-"&amp;BA$2,'Compr. Q. - HCN'!$C:$I,5,FALSE()))),$AW46)),1,0)</f>
        <v>0</v>
      </c>
      <c r="BB46" s="25">
        <f>IF(ISNUMBER(SEARCH(IF($G46="OB",IF($D46="Tabular",VLOOKUP($AW$3&amp;"-"&amp;BB$2,'Compr. Q. - Online Banking'!$C:$I,7,FALSE()),VLOOKUP($AW$3&amp;"-"&amp;BB$2,'Compr. Q. - Online Banking'!$C:$I,5,FALSE())),IF($D46="Tabular",VLOOKUP($AW$3&amp;"-"&amp;BB$2,'Compr. Q. - HCN'!$C:$I,7,FALSE()),VLOOKUP($AW$3&amp;"-"&amp;BB$2,'Compr. Q. - HCN'!$C:$I,5,FALSE()))),$AW46)),1,0)</f>
        <v>0</v>
      </c>
      <c r="BC46" s="25">
        <f>IF(ISNUMBER(SEARCH(IF($G46="OB",IF($D46="Tabular",VLOOKUP($AW$3&amp;"-"&amp;BC$2,'Compr. Q. - Online Banking'!$C:$I,7,FALSE()),VLOOKUP($AW$3&amp;"-"&amp;BC$2,'Compr. Q. - Online Banking'!$C:$I,5,FALSE())),IF($D46="Tabular",VLOOKUP($AW$3&amp;"-"&amp;BC$2,'Compr. Q. - HCN'!$C:$I,7,FALSE()),VLOOKUP($AW$3&amp;"-"&amp;BC$2,'Compr. Q. - HCN'!$C:$I,5,FALSE()))),$AW46)),1,0)</f>
        <v>0</v>
      </c>
      <c r="BD46" s="24">
        <f t="shared" si="49"/>
        <v>2</v>
      </c>
      <c r="BE46" s="24">
        <f t="shared" si="50"/>
        <v>2</v>
      </c>
      <c r="BF46" s="24">
        <f>IF($G46="OB",IF($D46="Tabular",VLOOKUP($AW$3&amp;"-"&amp;"1",'Compr. Q. - Online Banking'!$C:$K,9,FALSE()),VLOOKUP($AW$3&amp;"-"&amp;"1",'Compr. Q. - Online Banking'!$C:$K,8,FALSE())),IF($D46="Tabular",VLOOKUP($AW$3&amp;"-"&amp;"1",'Compr. Q. - HCN'!$C:$K,9,FALSE()),VLOOKUP($AW$3&amp;"-"&amp;"1",'Compr. Q. - HCN'!$C:$K,8,FALSE())))</f>
        <v>2</v>
      </c>
      <c r="BG46" s="24">
        <f t="shared" si="51"/>
        <v>1</v>
      </c>
      <c r="BH46" s="24">
        <f t="shared" si="52"/>
        <v>1</v>
      </c>
      <c r="BI46" s="24">
        <f t="shared" si="53"/>
        <v>1</v>
      </c>
      <c r="BJ46" s="25" t="str">
        <f>VLOOKUP($A46,'dataset combined'!$A:$BJ,$I$2+3*BJ$2,FALSE)</f>
        <v>Likely</v>
      </c>
      <c r="BK46" s="24"/>
      <c r="BL46" s="25">
        <f>IF(ISNUMBER(SEARCH(IF($G46="OB",IF($D46="Tabular",VLOOKUP($BJ$3&amp;"-"&amp;BL$2,'Compr. Q. - Online Banking'!$C:$I,7,FALSE()),VLOOKUP($BJ$3&amp;"-"&amp;BL$2,'Compr. Q. - Online Banking'!$C:$I,5,FALSE())),IF($D46="Tabular",VLOOKUP($BJ$3&amp;"-"&amp;BL$2,'Compr. Q. - HCN'!$C:$I,7,FALSE()),VLOOKUP($BJ$3&amp;"-"&amp;BL$2,'Compr. Q. - HCN'!$C:$I,5,FALSE()))),$BJ46)),1,0)</f>
        <v>1</v>
      </c>
      <c r="BM46" s="25">
        <f>IF(ISNUMBER(SEARCH(IF($G46="OB",IF($D46="Tabular",VLOOKUP($BJ$3&amp;"-"&amp;BM$2,'Compr. Q. - Online Banking'!$C:$I,7,FALSE()),VLOOKUP($BJ$3&amp;"-"&amp;BM$2,'Compr. Q. - Online Banking'!$C:$I,5,FALSE())),IF($D46="Tabular",VLOOKUP($BJ$3&amp;"-"&amp;BM$2,'Compr. Q. - HCN'!$C:$I,7,FALSE()),VLOOKUP($BJ$3&amp;"-"&amp;BM$2,'Compr. Q. - HCN'!$C:$I,5,FALSE()))),$BJ46)),1,0)</f>
        <v>0</v>
      </c>
      <c r="BN46" s="25">
        <f>IF(ISNUMBER(SEARCH(IF($G46="OB",IF($D46="Tabular",VLOOKUP($BJ$3&amp;"-"&amp;BN$2,'Compr. Q. - Online Banking'!$C:$I,7,FALSE()),VLOOKUP($BJ$3&amp;"-"&amp;BN$2,'Compr. Q. - Online Banking'!$C:$I,5,FALSE())),IF($D46="Tabular",VLOOKUP($BJ$3&amp;"-"&amp;BN$2,'Compr. Q. - HCN'!$C:$I,7,FALSE()),VLOOKUP($BJ$3&amp;"-"&amp;BN$2,'Compr. Q. - HCN'!$C:$I,5,FALSE()))),$BJ46)),1,0)</f>
        <v>0</v>
      </c>
      <c r="BO46" s="25">
        <f>IF(ISNUMBER(SEARCH(IF($G46="OB",IF($D46="Tabular",VLOOKUP($BJ$3&amp;"-"&amp;BO$2,'Compr. Q. - Online Banking'!$C:$I,7,FALSE()),VLOOKUP($BJ$3&amp;"-"&amp;BO$2,'Compr. Q. - Online Banking'!$C:$I,5,FALSE())),IF($D46="Tabular",VLOOKUP($BJ$3&amp;"-"&amp;BO$2,'Compr. Q. - HCN'!$C:$I,7,FALSE()),VLOOKUP($BJ$3&amp;"-"&amp;BO$2,'Compr. Q. - HCN'!$C:$I,5,FALSE()))),$BJ46)),1,0)</f>
        <v>0</v>
      </c>
      <c r="BP46" s="25">
        <f>IF(ISNUMBER(SEARCH(IF($G46="OB",IF($D46="Tabular",VLOOKUP($BJ$3&amp;"-"&amp;BP$2,'Compr. Q. - Online Banking'!$C:$I,7,FALSE()),VLOOKUP($BJ$3&amp;"-"&amp;BP$2,'Compr. Q. - Online Banking'!$C:$I,5,FALSE())),IF($D46="Tabular",VLOOKUP($BJ$3&amp;"-"&amp;BP$2,'Compr. Q. - HCN'!$C:$I,7,FALSE()),VLOOKUP($BJ$3&amp;"-"&amp;BP$2,'Compr. Q. - HCN'!$C:$I,5,FALSE()))),$BJ46)),1,0)</f>
        <v>0</v>
      </c>
      <c r="BQ46" s="24">
        <f t="shared" si="54"/>
        <v>1</v>
      </c>
      <c r="BR46" s="24">
        <f t="shared" si="55"/>
        <v>1</v>
      </c>
      <c r="BS46" s="24">
        <f>IF($G46="OB",IF($D46="Tabular",VLOOKUP($BJ$3&amp;"-"&amp;"1",'Compr. Q. - Online Banking'!$C:$K,9,FALSE()),VLOOKUP($BJ$3&amp;"-"&amp;"1",'Compr. Q. - Online Banking'!$C:$K,8,FALSE())),IF($D46="Tabular",VLOOKUP($BJ$3&amp;"-"&amp;"1",'Compr. Q. - HCN'!$C:$K,9,FALSE()),VLOOKUP($BJ$3&amp;"-"&amp;"1",'Compr. Q. - HCN'!$C:$K,8,FALSE())))</f>
        <v>1</v>
      </c>
      <c r="BT46" s="24">
        <f t="shared" si="56"/>
        <v>1</v>
      </c>
      <c r="BU46" s="24">
        <f t="shared" si="57"/>
        <v>1</v>
      </c>
      <c r="BV46" s="24">
        <f t="shared" si="58"/>
        <v>1</v>
      </c>
      <c r="BW46" s="25" t="str">
        <f>VLOOKUP($A46,'dataset combined'!$A:$BJ,$I$2+3*BW$2,FALSE)</f>
        <v>Minor</v>
      </c>
      <c r="BX46" s="24"/>
      <c r="BY46" s="25">
        <f>IF(ISNUMBER(SEARCH(IF($G46="OB",IF($D46="Tabular",VLOOKUP($BW$3&amp;"-"&amp;BY$2,'Compr. Q. - Online Banking'!$C:$I,7,FALSE()),VLOOKUP($BW$3&amp;"-"&amp;BY$2,'Compr. Q. - Online Banking'!$C:$I,5,FALSE())),IF($D46="Tabular",VLOOKUP($BW$3&amp;"-"&amp;BY$2,'Compr. Q. - HCN'!$C:$I,7,FALSE()),VLOOKUP($BW$3&amp;"-"&amp;BY$2,'Compr. Q. - HCN'!$C:$I,5,FALSE()))),$BW46)),1,0)</f>
        <v>1</v>
      </c>
      <c r="BZ46" s="25">
        <f>IF(ISNUMBER(SEARCH(IF($G46="OB",IF($D46="Tabular",VLOOKUP($BW$3&amp;"-"&amp;BZ$2,'Compr. Q. - Online Banking'!$C:$I,7,FALSE()),VLOOKUP($BW$3&amp;"-"&amp;BZ$2,'Compr. Q. - Online Banking'!$C:$I,5,FALSE())),IF($D46="Tabular",VLOOKUP($BW$3&amp;"-"&amp;BZ$2,'Compr. Q. - HCN'!$C:$I,7,FALSE()),VLOOKUP($BW$3&amp;"-"&amp;BZ$2,'Compr. Q. - HCN'!$C:$I,5,FALSE()))),$BW46)),1,0)</f>
        <v>0</v>
      </c>
      <c r="CA46" s="25">
        <f>IF(ISNUMBER(SEARCH(IF($G46="OB",IF($D46="Tabular",VLOOKUP($BW$3&amp;"-"&amp;CA$2,'Compr. Q. - Online Banking'!$C:$I,7,FALSE()),VLOOKUP($BW$3&amp;"-"&amp;CA$2,'Compr. Q. - Online Banking'!$C:$I,5,FALSE())),IF($D46="Tabular",VLOOKUP($BW$3&amp;"-"&amp;CA$2,'Compr. Q. - HCN'!$C:$I,7,FALSE()),VLOOKUP($BW$3&amp;"-"&amp;CA$2,'Compr. Q. - HCN'!$C:$I,5,FALSE()))),$BW46)),1,0)</f>
        <v>0</v>
      </c>
      <c r="CB46" s="25">
        <f>IF(ISNUMBER(SEARCH(IF($G46="OB",IF($D46="Tabular",VLOOKUP($BW$3&amp;"-"&amp;CB$2,'Compr. Q. - Online Banking'!$C:$I,7,FALSE()),VLOOKUP($BW$3&amp;"-"&amp;CB$2,'Compr. Q. - Online Banking'!$C:$I,5,FALSE())),IF($D46="Tabular",VLOOKUP($BW$3&amp;"-"&amp;CB$2,'Compr. Q. - HCN'!$C:$I,7,FALSE()),VLOOKUP($BW$3&amp;"-"&amp;CB$2,'Compr. Q. - HCN'!$C:$I,5,FALSE()))),$BW46)),1,0)</f>
        <v>0</v>
      </c>
      <c r="CC46" s="25">
        <f>IF(ISNUMBER(SEARCH(IF($G46="OB",IF($D46="Tabular",VLOOKUP($BW$3&amp;"-"&amp;CC$2,'Compr. Q. - Online Banking'!$C:$I,7,FALSE()),VLOOKUP($BW$3&amp;"-"&amp;CC$2,'Compr. Q. - Online Banking'!$C:$I,5,FALSE())),IF($D46="Tabular",VLOOKUP($BW$3&amp;"-"&amp;CC$2,'Compr. Q. - HCN'!$C:$I,7,FALSE()),VLOOKUP($BW$3&amp;"-"&amp;CC$2,'Compr. Q. - HCN'!$C:$I,5,FALSE()))),$BW46)),1,0)</f>
        <v>0</v>
      </c>
      <c r="CD46" s="24">
        <f t="shared" si="59"/>
        <v>1</v>
      </c>
      <c r="CE46" s="24">
        <f t="shared" si="60"/>
        <v>1</v>
      </c>
      <c r="CF46" s="24">
        <f>IF($G46="OB",IF($D46="Tabular",VLOOKUP($BW$3&amp;"-"&amp;"1",'Compr. Q. - Online Banking'!$C:$K,9,FALSE()),VLOOKUP($BW$3&amp;"-"&amp;"1",'Compr. Q. - Online Banking'!$C:$K,8,FALSE())),IF($D46="Tabular",VLOOKUP($BW$3&amp;"-"&amp;"1",'Compr. Q. - HCN'!$C:$K,9,FALSE()),VLOOKUP($BW$3&amp;"-"&amp;"1",'Compr. Q. - HCN'!$C:$K,8,FALSE())))</f>
        <v>1</v>
      </c>
      <c r="CG46" s="24">
        <f t="shared" si="61"/>
        <v>1</v>
      </c>
      <c r="CH46" s="24">
        <f t="shared" si="62"/>
        <v>1</v>
      </c>
      <c r="CI46" s="24">
        <f t="shared" si="63"/>
        <v>1</v>
      </c>
      <c r="CK46"/>
      <c r="CL46"/>
      <c r="CM46"/>
      <c r="CN46"/>
      <c r="CO46"/>
      <c r="CP46"/>
      <c r="CQ46"/>
      <c r="CR46"/>
    </row>
    <row r="47" spans="1:96" s="10" customFormat="1" ht="119" x14ac:dyDescent="0.2">
      <c r="A47" s="25" t="str">
        <f t="shared" si="32"/>
        <v>3117376-P2</v>
      </c>
      <c r="B47" s="25">
        <v>3117376</v>
      </c>
      <c r="C47" s="25" t="s">
        <v>688</v>
      </c>
      <c r="D47" s="25" t="s">
        <v>568</v>
      </c>
      <c r="E47" s="25" t="s">
        <v>381</v>
      </c>
      <c r="F47" s="25" t="s">
        <v>433</v>
      </c>
      <c r="G47" s="25" t="str">
        <f t="shared" si="33"/>
        <v>HCN</v>
      </c>
      <c r="H47" s="25"/>
      <c r="I47" s="25"/>
      <c r="J47" s="25" t="str">
        <f>VLOOKUP($A47,'dataset combined'!$A:$BJ,$I$2+3*J$2,FALSE)</f>
        <v>Insufficient malware detection; Insufficient security policy; Lack of security awareness</v>
      </c>
      <c r="K47" s="25"/>
      <c r="L47" s="25">
        <f>IF(ISNUMBER(SEARCH(IF($G47="OB",IF($D47="Tabular",VLOOKUP($J$3&amp;"-"&amp;L$2,'Compr. Q. - Online Banking'!$C:$I,7,FALSE()),VLOOKUP($J$3&amp;"-"&amp;L$2,'Compr. Q. - Online Banking'!$C:$I,5,FALSE())),IF($D47="Tabular",VLOOKUP($J$3&amp;"-"&amp;L$2,'Compr. Q. - HCN'!$C:$I,7,FALSE()),VLOOKUP($J$3&amp;"-"&amp;L$2,'Compr. Q. - HCN'!$C:$I,5,FALSE()))),$J47)),1,0)</f>
        <v>1</v>
      </c>
      <c r="M47" s="25">
        <f>IF(ISNUMBER(SEARCH(IF($G47="OB",IF($D47="Tabular",VLOOKUP($J$3&amp;"-"&amp;M$2,'Compr. Q. - Online Banking'!$C:$I,7,FALSE()),VLOOKUP($J$3&amp;"-"&amp;M$2,'Compr. Q. - Online Banking'!$C:$I,5,FALSE())),IF($D47="Tabular",VLOOKUP($J$3&amp;"-"&amp;M$2,'Compr. Q. - HCN'!$C:$I,7,FALSE()),VLOOKUP($J$3&amp;"-"&amp;M$2,'Compr. Q. - HCN'!$C:$I,5,FALSE()))),$J47)),1,0)</f>
        <v>1</v>
      </c>
      <c r="N47" s="25">
        <f>IF(ISNUMBER(SEARCH(IF($G47="OB",IF($D47="Tabular",VLOOKUP($J$3&amp;"-"&amp;N$2,'Compr. Q. - Online Banking'!$C:$I,7,FALSE()),VLOOKUP($J$3&amp;"-"&amp;N$2,'Compr. Q. - Online Banking'!$C:$I,5,FALSE())),IF($D47="Tabular",VLOOKUP($J$3&amp;"-"&amp;N$2,'Compr. Q. - HCN'!$C:$I,7,FALSE()),VLOOKUP($J$3&amp;"-"&amp;N$2,'Compr. Q. - HCN'!$C:$I,5,FALSE()))),$J47)),1,0)</f>
        <v>1</v>
      </c>
      <c r="O47" s="25">
        <f>IF(ISNUMBER(SEARCH(IF($G47="OB",IF($D47="Tabular",VLOOKUP($J$3&amp;"-"&amp;O$2,'Compr. Q. - Online Banking'!$C:$I,7,FALSE()),VLOOKUP($J$3&amp;"-"&amp;O$2,'Compr. Q. - Online Banking'!$C:$I,5,FALSE())),IF($D47="Tabular",VLOOKUP($J$3&amp;"-"&amp;O$2,'Compr. Q. - HCN'!$C:$I,7,FALSE()),VLOOKUP($J$3&amp;"-"&amp;O$2,'Compr. Q. - HCN'!$C:$I,5,FALSE()))),$J47)),1,0)</f>
        <v>0</v>
      </c>
      <c r="P47" s="25">
        <f>IF(ISNUMBER(SEARCH(IF($G47="OB",IF($D47="Tabular",VLOOKUP($J$3&amp;"-"&amp;P$2,'Compr. Q. - Online Banking'!$C:$I,7,FALSE()),VLOOKUP($J$3&amp;"-"&amp;P$2,'Compr. Q. - Online Banking'!$C:$I,5,FALSE())),IF($D47="Tabular",VLOOKUP($J$3&amp;"-"&amp;P$2,'Compr. Q. - HCN'!$C:$I,7,FALSE()),VLOOKUP($J$3&amp;"-"&amp;P$2,'Compr. Q. - HCN'!$C:$I,5,FALSE()))),$J47)),1,0)</f>
        <v>0</v>
      </c>
      <c r="Q47" s="25">
        <f t="shared" si="34"/>
        <v>3</v>
      </c>
      <c r="R47" s="25">
        <f t="shared" si="35"/>
        <v>3</v>
      </c>
      <c r="S47" s="25">
        <f>IF($G47="OB",IF($D47="Tabular",VLOOKUP($J$3&amp;"-"&amp;"1",'Compr. Q. - Online Banking'!$C:$K,9,FALSE()),VLOOKUP($J$3&amp;"-"&amp;"1",'Compr. Q. - Online Banking'!$C:$K,8,FALSE())),IF($D47="Tabular",VLOOKUP($J$3&amp;"-"&amp;"1",'Compr. Q. - HCN'!$C:$K,9,FALSE()),VLOOKUP($J$3&amp;"-"&amp;"1",'Compr. Q. - HCN'!$C:$K,8,FALSE())))</f>
        <v>3</v>
      </c>
      <c r="T47" s="25">
        <f t="shared" si="36"/>
        <v>1</v>
      </c>
      <c r="U47" s="25">
        <f t="shared" si="37"/>
        <v>1</v>
      </c>
      <c r="V47" s="25">
        <f t="shared" si="38"/>
        <v>1</v>
      </c>
      <c r="W47" s="25" t="str">
        <f>VLOOKUP($A47,'dataset combined'!$A:$BJ,$I$2+3*W$2,FALSE)</f>
        <v>Data confidentiality; Privacy</v>
      </c>
      <c r="X47" s="25"/>
      <c r="Y47" s="25">
        <f>IF(ISNUMBER(SEARCH(IF($G47="OB",IF($D47="Tabular",VLOOKUP($W$3&amp;"-"&amp;Y$2,'Compr. Q. - Online Banking'!$C:$I,7,FALSE()),VLOOKUP($W$3&amp;"-"&amp;Y$2,'Compr. Q. - Online Banking'!$C:$I,5,FALSE())),IF($D47="Tabular",VLOOKUP($W$3&amp;"-"&amp;Y$2,'Compr. Q. - HCN'!$C:$I,7,FALSE()),VLOOKUP($W$3&amp;"-"&amp;Y$2,'Compr. Q. - HCN'!$C:$I,5,FALSE()))),$W47)),1,0)</f>
        <v>1</v>
      </c>
      <c r="Z47" s="25">
        <f>IF(ISNUMBER(SEARCH(IF($G47="OB",IF($D47="Tabular",VLOOKUP($W$3&amp;"-"&amp;Z$2,'Compr. Q. - Online Banking'!$C:$I,7,FALSE()),VLOOKUP($W$3&amp;"-"&amp;Z$2,'Compr. Q. - Online Banking'!$C:$I,5,FALSE())),IF($D47="Tabular",VLOOKUP($W$3&amp;"-"&amp;Z$2,'Compr. Q. - HCN'!$C:$I,7,FALSE()),VLOOKUP($W$3&amp;"-"&amp;Z$2,'Compr. Q. - HCN'!$C:$I,5,FALSE()))),$W47)),1,0)</f>
        <v>1</v>
      </c>
      <c r="AA47" s="25">
        <f>IF(ISNUMBER(SEARCH(IF($G47="OB",IF($D47="Tabular",VLOOKUP($W$3&amp;"-"&amp;AA$2,'Compr. Q. - Online Banking'!$C:$I,7,FALSE()),VLOOKUP($W$3&amp;"-"&amp;AA$2,'Compr. Q. - Online Banking'!$C:$I,5,FALSE())),IF($D47="Tabular",VLOOKUP($W$3&amp;"-"&amp;AA$2,'Compr. Q. - HCN'!$C:$I,7,FALSE()),VLOOKUP($W$3&amp;"-"&amp;AA$2,'Compr. Q. - HCN'!$C:$I,5,FALSE()))),$W47)),1,0)</f>
        <v>0</v>
      </c>
      <c r="AB47" s="25">
        <f>IF(ISNUMBER(SEARCH(IF($G47="OB",IF($D47="Tabular",VLOOKUP($W$3&amp;"-"&amp;AB$2,'Compr. Q. - Online Banking'!$C:$I,7,FALSE()),VLOOKUP($W$3&amp;"-"&amp;AB$2,'Compr. Q. - Online Banking'!$C:$I,5,FALSE())),IF($D47="Tabular",VLOOKUP($W$3&amp;"-"&amp;AB$2,'Compr. Q. - HCN'!$C:$I,7,FALSE()),VLOOKUP($W$3&amp;"-"&amp;AB$2,'Compr. Q. - HCN'!$C:$I,5,FALSE()))),$W47)),1,0)</f>
        <v>0</v>
      </c>
      <c r="AC47" s="25">
        <f>IF(ISNUMBER(SEARCH(IF($G47="OB",IF($D47="Tabular",VLOOKUP($W$3&amp;"-"&amp;AC$2,'Compr. Q. - Online Banking'!$C:$I,7,FALSE()),VLOOKUP($W$3&amp;"-"&amp;AC$2,'Compr. Q. - Online Banking'!$C:$I,5,FALSE())),IF($D47="Tabular",VLOOKUP($W$3&amp;"-"&amp;AC$2,'Compr. Q. - HCN'!$C:$I,7,FALSE()),VLOOKUP($W$3&amp;"-"&amp;AC$2,'Compr. Q. - HCN'!$C:$I,5,FALSE()))),$W47)),1,0)</f>
        <v>0</v>
      </c>
      <c r="AD47" s="25">
        <f t="shared" si="39"/>
        <v>2</v>
      </c>
      <c r="AE47" s="25">
        <f t="shared" si="40"/>
        <v>2</v>
      </c>
      <c r="AF47" s="25">
        <f>IF($G47="OB",IF($D47="Tabular",VLOOKUP($W$3&amp;"-"&amp;"1",'Compr. Q. - Online Banking'!$C:$K,9,FALSE()),VLOOKUP($W$3&amp;"-"&amp;"1",'Compr. Q. - Online Banking'!$C:$K,8,FALSE())),IF($D47="Tabular",VLOOKUP($W$3&amp;"-"&amp;"1",'Compr. Q. - HCN'!$C:$K,9,FALSE()),VLOOKUP($W$3&amp;"-"&amp;"1",'Compr. Q. - HCN'!$C:$K,8,FALSE())))</f>
        <v>2</v>
      </c>
      <c r="AG47" s="25">
        <f t="shared" si="41"/>
        <v>1</v>
      </c>
      <c r="AH47" s="25">
        <f t="shared" si="42"/>
        <v>1</v>
      </c>
      <c r="AI47" s="25">
        <f t="shared" si="43"/>
        <v>1</v>
      </c>
      <c r="AJ47" s="25" t="str">
        <f>VLOOKUP($A47,'dataset combined'!$A:$BJ,$I$2+3*AJ$2,FALSE)</f>
        <v>Cyber criminal sends crafted phishing emails to HCN users and this leads to sniffing of user credentials.; Cyber criminal sends crafted phishing emails to HCN users and this leads to that HCN network infected by malware.; Error in the role assignment leads to elevation of privilege.; HCN user connects private mobile device to the network and this leads to that HCN network infected by malware.</v>
      </c>
      <c r="AK47" s="25" t="s">
        <v>743</v>
      </c>
      <c r="AL47" s="25">
        <f>IF(ISNUMBER(SEARCH(IF($G47="OB",IF($D47="Tabular",VLOOKUP($AJ$3&amp;"-"&amp;AL$2,'Compr. Q. - Online Banking'!$C:$I,7,FALSE()),VLOOKUP($AJ$3&amp;"-"&amp;AL$2,'Compr. Q. - Online Banking'!$C:$I,5,FALSE())),IF($D47="Tabular",VLOOKUP($AJ$3&amp;"-"&amp;AL$2,'Compr. Q. - HCN'!$C:$I,7,FALSE()),VLOOKUP($AJ$3&amp;"-"&amp;AL$2,'Compr. Q. - HCN'!$C:$I,5,FALSE()))),$AJ47)),1,0)</f>
        <v>0</v>
      </c>
      <c r="AM47" s="25">
        <f>IF(ISNUMBER(SEARCH(IF($G47="OB",IF($D47="Tabular",VLOOKUP($AJ$3&amp;"-"&amp;AM$2,'Compr. Q. - Online Banking'!$C:$I,7,FALSE()),VLOOKUP($AJ$3&amp;"-"&amp;AM$2,'Compr. Q. - Online Banking'!$C:$I,5,FALSE())),IF($D47="Tabular",VLOOKUP($AJ$3&amp;"-"&amp;AM$2,'Compr. Q. - HCN'!$C:$I,7,FALSE()),VLOOKUP($AJ$3&amp;"-"&amp;AM$2,'Compr. Q. - HCN'!$C:$I,5,FALSE()))),$AJ47)),1,0)</f>
        <v>1</v>
      </c>
      <c r="AN47" s="25">
        <f>IF(ISNUMBER(SEARCH(IF($G47="OB",IF($D47="Tabular",VLOOKUP($AJ$3&amp;"-"&amp;AN$2,'Compr. Q. - Online Banking'!$C:$I,7,FALSE()),VLOOKUP($AJ$3&amp;"-"&amp;AN$2,'Compr. Q. - Online Banking'!$C:$I,5,FALSE())),IF($D47="Tabular",VLOOKUP($AJ$3&amp;"-"&amp;AN$2,'Compr. Q. - HCN'!$C:$I,7,FALSE()),VLOOKUP($AJ$3&amp;"-"&amp;AN$2,'Compr. Q. - HCN'!$C:$I,5,FALSE()))),$AJ47)),1,0)</f>
        <v>1</v>
      </c>
      <c r="AO47" s="25">
        <f>IF(ISNUMBER(SEARCH(IF($G47="OB",IF($D47="Tabular",VLOOKUP($AJ$3&amp;"-"&amp;AO$2,'Compr. Q. - Online Banking'!$C:$I,7,FALSE()),VLOOKUP($AJ$3&amp;"-"&amp;AO$2,'Compr. Q. - Online Banking'!$C:$I,5,FALSE())),IF($D47="Tabular",VLOOKUP($AJ$3&amp;"-"&amp;AO$2,'Compr. Q. - HCN'!$C:$I,7,FALSE()),VLOOKUP($AJ$3&amp;"-"&amp;AO$2,'Compr. Q. - HCN'!$C:$I,5,FALSE()))),$AJ47)),1,0)</f>
        <v>0</v>
      </c>
      <c r="AP47" s="25">
        <f>IF(ISNUMBER(SEARCH(IF($G47="OB",IF($D47="Tabular",VLOOKUP($AJ$3&amp;"-"&amp;AP$2,'Compr. Q. - Online Banking'!$C:$I,7,FALSE()),VLOOKUP($AJ$3&amp;"-"&amp;AP$2,'Compr. Q. - Online Banking'!$C:$I,5,FALSE())),IF($D47="Tabular",VLOOKUP($AJ$3&amp;"-"&amp;AP$2,'Compr. Q. - HCN'!$C:$I,7,FALSE()),VLOOKUP($AJ$3&amp;"-"&amp;AP$2,'Compr. Q. - HCN'!$C:$I,5,FALSE()))),$AJ47)),1,0)</f>
        <v>0</v>
      </c>
      <c r="AQ47" s="25">
        <f t="shared" si="44"/>
        <v>2</v>
      </c>
      <c r="AR47" s="25">
        <f t="shared" si="45"/>
        <v>4</v>
      </c>
      <c r="AS47" s="25">
        <f>IF($G47="OB",IF($D47="Tabular",VLOOKUP($AJ$3&amp;"-"&amp;"1",'Compr. Q. - Online Banking'!$C:$K,9,FALSE()),VLOOKUP($AJ$3&amp;"-"&amp;"1",'Compr. Q. - Online Banking'!$C:$K,8,FALSE())),IF($D47="Tabular",VLOOKUP($AJ$3&amp;"-"&amp;"1",'Compr. Q. - HCN'!$C:$K,9,FALSE()),VLOOKUP($AJ$3&amp;"-"&amp;"1",'Compr. Q. - HCN'!$C:$K,8,FALSE())))</f>
        <v>2</v>
      </c>
      <c r="AT47" s="25">
        <f t="shared" si="46"/>
        <v>0.5</v>
      </c>
      <c r="AU47" s="25">
        <f t="shared" si="47"/>
        <v>1</v>
      </c>
      <c r="AV47" s="25">
        <f t="shared" si="48"/>
        <v>0.66666666666666663</v>
      </c>
      <c r="AW47" s="25" t="str">
        <f>VLOOKUP($A47,'dataset combined'!$A:$BJ,$I$2+3*AW$2,FALSE)</f>
        <v>Hacker; HCN user</v>
      </c>
      <c r="AX47" s="25" t="s">
        <v>746</v>
      </c>
      <c r="AY47" s="25">
        <f>IF(ISNUMBER(SEARCH(IF($G47="OB",IF($D47="Tabular",VLOOKUP($AW$3&amp;"-"&amp;AY$2,'Compr. Q. - Online Banking'!$C:$I,7,FALSE()),VLOOKUP($AW$3&amp;"-"&amp;AY$2,'Compr. Q. - Online Banking'!$C:$I,5,FALSE())),IF($D47="Tabular",VLOOKUP($AW$3&amp;"-"&amp;AY$2,'Compr. Q. - HCN'!$C:$I,7,FALSE()),VLOOKUP($AW$3&amp;"-"&amp;AY$2,'Compr. Q. - HCN'!$C:$I,5,FALSE()))),$AW47)),1,0)</f>
        <v>0</v>
      </c>
      <c r="AZ47" s="25">
        <f>IF(ISNUMBER(SEARCH(IF($G47="OB",IF($D47="Tabular",VLOOKUP($AW$3&amp;"-"&amp;AZ$2,'Compr. Q. - Online Banking'!$C:$I,7,FALSE()),VLOOKUP($AW$3&amp;"-"&amp;AZ$2,'Compr. Q. - Online Banking'!$C:$I,5,FALSE())),IF($D47="Tabular",VLOOKUP($AW$3&amp;"-"&amp;AZ$2,'Compr. Q. - HCN'!$C:$I,7,FALSE()),VLOOKUP($AW$3&amp;"-"&amp;AZ$2,'Compr. Q. - HCN'!$C:$I,5,FALSE()))),$AW47)),1,0)</f>
        <v>0</v>
      </c>
      <c r="BA47" s="25">
        <f>IF(ISNUMBER(SEARCH(IF($G47="OB",IF($D47="Tabular",VLOOKUP($AW$3&amp;"-"&amp;BA$2,'Compr. Q. - Online Banking'!$C:$I,7,FALSE()),VLOOKUP($AW$3&amp;"-"&amp;BA$2,'Compr. Q. - Online Banking'!$C:$I,5,FALSE())),IF($D47="Tabular",VLOOKUP($AW$3&amp;"-"&amp;BA$2,'Compr. Q. - HCN'!$C:$I,7,FALSE()),VLOOKUP($AW$3&amp;"-"&amp;BA$2,'Compr. Q. - HCN'!$C:$I,5,FALSE()))),$AW47)),1,0)</f>
        <v>1</v>
      </c>
      <c r="BB47" s="25">
        <f>IF(ISNUMBER(SEARCH(IF($G47="OB",IF($D47="Tabular",VLOOKUP($AW$3&amp;"-"&amp;BB$2,'Compr. Q. - Online Banking'!$C:$I,7,FALSE()),VLOOKUP($AW$3&amp;"-"&amp;BB$2,'Compr. Q. - Online Banking'!$C:$I,5,FALSE())),IF($D47="Tabular",VLOOKUP($AW$3&amp;"-"&amp;BB$2,'Compr. Q. - HCN'!$C:$I,7,FALSE()),VLOOKUP($AW$3&amp;"-"&amp;BB$2,'Compr. Q. - HCN'!$C:$I,5,FALSE()))),$AW47)),1,0)</f>
        <v>1</v>
      </c>
      <c r="BC47" s="25">
        <f>IF(ISNUMBER(SEARCH(IF($G47="OB",IF($D47="Tabular",VLOOKUP($AW$3&amp;"-"&amp;BC$2,'Compr. Q. - Online Banking'!$C:$I,7,FALSE()),VLOOKUP($AW$3&amp;"-"&amp;BC$2,'Compr. Q. - Online Banking'!$C:$I,5,FALSE())),IF($D47="Tabular",VLOOKUP($AW$3&amp;"-"&amp;BC$2,'Compr. Q. - HCN'!$C:$I,7,FALSE()),VLOOKUP($AW$3&amp;"-"&amp;BC$2,'Compr. Q. - HCN'!$C:$I,5,FALSE()))),$AW47)),1,0)</f>
        <v>0</v>
      </c>
      <c r="BD47" s="25">
        <f t="shared" si="49"/>
        <v>2</v>
      </c>
      <c r="BE47" s="25">
        <f t="shared" si="50"/>
        <v>2</v>
      </c>
      <c r="BF47" s="25">
        <f>IF($G47="OB",IF($D47="Tabular",VLOOKUP($AW$3&amp;"-"&amp;"1",'Compr. Q. - Online Banking'!$C:$K,9,FALSE()),VLOOKUP($AW$3&amp;"-"&amp;"1",'Compr. Q. - Online Banking'!$C:$K,8,FALSE())),IF($D47="Tabular",VLOOKUP($AW$3&amp;"-"&amp;"1",'Compr. Q. - HCN'!$C:$K,9,FALSE()),VLOOKUP($AW$3&amp;"-"&amp;"1",'Compr. Q. - HCN'!$C:$K,8,FALSE())))</f>
        <v>5</v>
      </c>
      <c r="BG47" s="25">
        <f t="shared" si="51"/>
        <v>1</v>
      </c>
      <c r="BH47" s="25">
        <f t="shared" si="52"/>
        <v>0.4</v>
      </c>
      <c r="BI47" s="25">
        <f t="shared" si="53"/>
        <v>0.57142857142857151</v>
      </c>
      <c r="BJ47" s="25" t="str">
        <f>VLOOKUP($A47,'dataset combined'!$A:$BJ,$I$2+3*BJ$2,FALSE)</f>
        <v>Unlikely</v>
      </c>
      <c r="BK47" s="25" t="s">
        <v>749</v>
      </c>
      <c r="BL47" s="25">
        <f>IF(ISNUMBER(SEARCH(IF($G47="OB",IF($D47="Tabular",VLOOKUP($BJ$3&amp;"-"&amp;BL$2,'Compr. Q. - Online Banking'!$C:$I,7,FALSE()),VLOOKUP($BJ$3&amp;"-"&amp;BL$2,'Compr. Q. - Online Banking'!$C:$I,5,FALSE())),IF($D47="Tabular",VLOOKUP($BJ$3&amp;"-"&amp;BL$2,'Compr. Q. - HCN'!$C:$I,7,FALSE()),VLOOKUP($BJ$3&amp;"-"&amp;BL$2,'Compr. Q. - HCN'!$C:$I,5,FALSE()))),$BJ47)),1,0)</f>
        <v>0</v>
      </c>
      <c r="BM47" s="25">
        <f>IF(ISNUMBER(SEARCH(IF($G47="OB",IF($D47="Tabular",VLOOKUP($BJ$3&amp;"-"&amp;BM$2,'Compr. Q. - Online Banking'!$C:$I,7,FALSE()),VLOOKUP($BJ$3&amp;"-"&amp;BM$2,'Compr. Q. - Online Banking'!$C:$I,5,FALSE())),IF($D47="Tabular",VLOOKUP($BJ$3&amp;"-"&amp;BM$2,'Compr. Q. - HCN'!$C:$I,7,FALSE()),VLOOKUP($BJ$3&amp;"-"&amp;BM$2,'Compr. Q. - HCN'!$C:$I,5,FALSE()))),$BJ47)),1,0)</f>
        <v>0</v>
      </c>
      <c r="BN47" s="25">
        <f>IF(ISNUMBER(SEARCH(IF($G47="OB",IF($D47="Tabular",VLOOKUP($BJ$3&amp;"-"&amp;BN$2,'Compr. Q. - Online Banking'!$C:$I,7,FALSE()),VLOOKUP($BJ$3&amp;"-"&amp;BN$2,'Compr. Q. - Online Banking'!$C:$I,5,FALSE())),IF($D47="Tabular",VLOOKUP($BJ$3&amp;"-"&amp;BN$2,'Compr. Q. - HCN'!$C:$I,7,FALSE()),VLOOKUP($BJ$3&amp;"-"&amp;BN$2,'Compr. Q. - HCN'!$C:$I,5,FALSE()))),$BJ47)),1,0)</f>
        <v>0</v>
      </c>
      <c r="BO47" s="25">
        <f>IF(ISNUMBER(SEARCH(IF($G47="OB",IF($D47="Tabular",VLOOKUP($BJ$3&amp;"-"&amp;BO$2,'Compr. Q. - Online Banking'!$C:$I,7,FALSE()),VLOOKUP($BJ$3&amp;"-"&amp;BO$2,'Compr. Q. - Online Banking'!$C:$I,5,FALSE())),IF($D47="Tabular",VLOOKUP($BJ$3&amp;"-"&amp;BO$2,'Compr. Q. - HCN'!$C:$I,7,FALSE()),VLOOKUP($BJ$3&amp;"-"&amp;BO$2,'Compr. Q. - HCN'!$C:$I,5,FALSE()))),$BJ47)),1,0)</f>
        <v>0</v>
      </c>
      <c r="BP47" s="25">
        <f>IF(ISNUMBER(SEARCH(IF($G47="OB",IF($D47="Tabular",VLOOKUP($BJ$3&amp;"-"&amp;BP$2,'Compr. Q. - Online Banking'!$C:$I,7,FALSE()),VLOOKUP($BJ$3&amp;"-"&amp;BP$2,'Compr. Q. - Online Banking'!$C:$I,5,FALSE())),IF($D47="Tabular",VLOOKUP($BJ$3&amp;"-"&amp;BP$2,'Compr. Q. - HCN'!$C:$I,7,FALSE()),VLOOKUP($BJ$3&amp;"-"&amp;BP$2,'Compr. Q. - HCN'!$C:$I,5,FALSE()))),$BJ47)),1,0)</f>
        <v>0</v>
      </c>
      <c r="BQ47" s="25">
        <f t="shared" si="54"/>
        <v>0</v>
      </c>
      <c r="BR47" s="25">
        <f t="shared" si="55"/>
        <v>1</v>
      </c>
      <c r="BS47" s="25">
        <f>IF($G47="OB",IF($D47="Tabular",VLOOKUP($BJ$3&amp;"-"&amp;"1",'Compr. Q. - Online Banking'!$C:$K,9,FALSE()),VLOOKUP($BJ$3&amp;"-"&amp;"1",'Compr. Q. - Online Banking'!$C:$K,8,FALSE())),IF($D47="Tabular",VLOOKUP($BJ$3&amp;"-"&amp;"1",'Compr. Q. - HCN'!$C:$K,9,FALSE()),VLOOKUP($BJ$3&amp;"-"&amp;"1",'Compr. Q. - HCN'!$C:$K,8,FALSE())))</f>
        <v>1</v>
      </c>
      <c r="BT47" s="25">
        <f t="shared" si="56"/>
        <v>0</v>
      </c>
      <c r="BU47" s="25">
        <f t="shared" si="57"/>
        <v>0</v>
      </c>
      <c r="BV47" s="25">
        <f t="shared" si="58"/>
        <v>0</v>
      </c>
      <c r="BW47" s="25" t="str">
        <f>VLOOKUP($A47,'dataset combined'!$A:$BJ,$I$2+3*BW$2,FALSE)</f>
        <v>Severe</v>
      </c>
      <c r="BX47" s="25"/>
      <c r="BY47" s="25">
        <f>IF(ISNUMBER(SEARCH(IF($G47="OB",IF($D47="Tabular",VLOOKUP($BW$3&amp;"-"&amp;BY$2,'Compr. Q. - Online Banking'!$C:$I,7,FALSE()),VLOOKUP($BW$3&amp;"-"&amp;BY$2,'Compr. Q. - Online Banking'!$C:$I,5,FALSE())),IF($D47="Tabular",VLOOKUP($BW$3&amp;"-"&amp;BY$2,'Compr. Q. - HCN'!$C:$I,7,FALSE()),VLOOKUP($BW$3&amp;"-"&amp;BY$2,'Compr. Q. - HCN'!$C:$I,5,FALSE()))),$BW47)),1,0)</f>
        <v>1</v>
      </c>
      <c r="BZ47" s="25">
        <f>IF(ISNUMBER(SEARCH(IF($G47="OB",IF($D47="Tabular",VLOOKUP($BW$3&amp;"-"&amp;BZ$2,'Compr. Q. - Online Banking'!$C:$I,7,FALSE()),VLOOKUP($BW$3&amp;"-"&amp;BZ$2,'Compr. Q. - Online Banking'!$C:$I,5,FALSE())),IF($D47="Tabular",VLOOKUP($BW$3&amp;"-"&amp;BZ$2,'Compr. Q. - HCN'!$C:$I,7,FALSE()),VLOOKUP($BW$3&amp;"-"&amp;BZ$2,'Compr. Q. - HCN'!$C:$I,5,FALSE()))),$BW47)),1,0)</f>
        <v>0</v>
      </c>
      <c r="CA47" s="25">
        <f>IF(ISNUMBER(SEARCH(IF($G47="OB",IF($D47="Tabular",VLOOKUP($BW$3&amp;"-"&amp;CA$2,'Compr. Q. - Online Banking'!$C:$I,7,FALSE()),VLOOKUP($BW$3&amp;"-"&amp;CA$2,'Compr. Q. - Online Banking'!$C:$I,5,FALSE())),IF($D47="Tabular",VLOOKUP($BW$3&amp;"-"&amp;CA$2,'Compr. Q. - HCN'!$C:$I,7,FALSE()),VLOOKUP($BW$3&amp;"-"&amp;CA$2,'Compr. Q. - HCN'!$C:$I,5,FALSE()))),$BW47)),1,0)</f>
        <v>0</v>
      </c>
      <c r="CB47" s="25">
        <f>IF(ISNUMBER(SEARCH(IF($G47="OB",IF($D47="Tabular",VLOOKUP($BW$3&amp;"-"&amp;CB$2,'Compr. Q. - Online Banking'!$C:$I,7,FALSE()),VLOOKUP($BW$3&amp;"-"&amp;CB$2,'Compr. Q. - Online Banking'!$C:$I,5,FALSE())),IF($D47="Tabular",VLOOKUP($BW$3&amp;"-"&amp;CB$2,'Compr. Q. - HCN'!$C:$I,7,FALSE()),VLOOKUP($BW$3&amp;"-"&amp;CB$2,'Compr. Q. - HCN'!$C:$I,5,FALSE()))),$BW47)),1,0)</f>
        <v>0</v>
      </c>
      <c r="CC47" s="25">
        <f>IF(ISNUMBER(SEARCH(IF($G47="OB",IF($D47="Tabular",VLOOKUP($BW$3&amp;"-"&amp;CC$2,'Compr. Q. - Online Banking'!$C:$I,7,FALSE()),VLOOKUP($BW$3&amp;"-"&amp;CC$2,'Compr. Q. - Online Banking'!$C:$I,5,FALSE())),IF($D47="Tabular",VLOOKUP($BW$3&amp;"-"&amp;CC$2,'Compr. Q. - HCN'!$C:$I,7,FALSE()),VLOOKUP($BW$3&amp;"-"&amp;CC$2,'Compr. Q. - HCN'!$C:$I,5,FALSE()))),$BW47)),1,0)</f>
        <v>0</v>
      </c>
      <c r="CD47" s="25">
        <f t="shared" si="59"/>
        <v>1</v>
      </c>
      <c r="CE47" s="25">
        <f t="shared" si="60"/>
        <v>1</v>
      </c>
      <c r="CF47" s="25">
        <f>IF($G47="OB",IF($D47="Tabular",VLOOKUP($BW$3&amp;"-"&amp;"1",'Compr. Q. - Online Banking'!$C:$K,9,FALSE()),VLOOKUP($BW$3&amp;"-"&amp;"1",'Compr. Q. - Online Banking'!$C:$K,8,FALSE())),IF($D47="Tabular",VLOOKUP($BW$3&amp;"-"&amp;"1",'Compr. Q. - HCN'!$C:$K,9,FALSE()),VLOOKUP($BW$3&amp;"-"&amp;"1",'Compr. Q. - HCN'!$C:$K,8,FALSE())))</f>
        <v>1</v>
      </c>
      <c r="CG47" s="25">
        <f t="shared" si="61"/>
        <v>1</v>
      </c>
      <c r="CH47" s="25">
        <f t="shared" si="62"/>
        <v>1</v>
      </c>
      <c r="CI47" s="25">
        <f t="shared" si="63"/>
        <v>1</v>
      </c>
      <c r="CK47"/>
      <c r="CL47"/>
      <c r="CM47"/>
      <c r="CN47"/>
      <c r="CO47"/>
      <c r="CP47"/>
      <c r="CQ47"/>
      <c r="CR47"/>
    </row>
    <row r="48" spans="1:96" s="10" customFormat="1" ht="119" x14ac:dyDescent="0.2">
      <c r="A48" s="24" t="str">
        <f t="shared" si="32"/>
        <v>3117377-P1</v>
      </c>
      <c r="B48" s="38">
        <v>3117377</v>
      </c>
      <c r="C48" s="24" t="s">
        <v>688</v>
      </c>
      <c r="D48" s="39" t="s">
        <v>154</v>
      </c>
      <c r="E48" s="39" t="s">
        <v>381</v>
      </c>
      <c r="F48" s="38" t="s">
        <v>402</v>
      </c>
      <c r="G48" s="38" t="str">
        <f t="shared" si="33"/>
        <v>OB</v>
      </c>
      <c r="H48" s="24"/>
      <c r="I48" s="28"/>
      <c r="J48" s="25" t="str">
        <f>VLOOKUP($A48,'dataset combined'!$A:$BJ,$I$2+3*J$2,FALSE)</f>
        <v>Customer's browser infected by Trojan; Fake banking app offered on application store; Keylogger installed on computer; Lack of mechanisms for authentication of app; Poor security awareness; Smartphone infected by malware; Unauthorized access to customer account via fake app; Unauthorized access to customer account via web application; Weak malware protection</v>
      </c>
      <c r="K48" s="24" t="s">
        <v>723</v>
      </c>
      <c r="L48" s="25">
        <f>IF(ISNUMBER(SEARCH(IF($G48="OB",IF($D48="Tabular",VLOOKUP($J$3&amp;"-"&amp;L$2,'Compr. Q. - Online Banking'!$C:$I,7,FALSE()),VLOOKUP($J$3&amp;"-"&amp;L$2,'Compr. Q. - Online Banking'!$C:$I,5,FALSE())),IF($D48="Tabular",VLOOKUP($J$3&amp;"-"&amp;L$2,'Compr. Q. - HCN'!$C:$I,7,FALSE()),VLOOKUP($J$3&amp;"-"&amp;L$2,'Compr. Q. - HCN'!$C:$I,5,FALSE()))),$J48)),1,0)</f>
        <v>1</v>
      </c>
      <c r="M48" s="25">
        <f>IF(ISNUMBER(SEARCH(IF($G48="OB",IF($D48="Tabular",VLOOKUP($J$3&amp;"-"&amp;M$2,'Compr. Q. - Online Banking'!$C:$I,7,FALSE()),VLOOKUP($J$3&amp;"-"&amp;M$2,'Compr. Q. - Online Banking'!$C:$I,5,FALSE())),IF($D48="Tabular",VLOOKUP($J$3&amp;"-"&amp;M$2,'Compr. Q. - HCN'!$C:$I,7,FALSE()),VLOOKUP($J$3&amp;"-"&amp;M$2,'Compr. Q. - HCN'!$C:$I,5,FALSE()))),$J48)),1,0)</f>
        <v>1</v>
      </c>
      <c r="N48" s="25">
        <f>IF(ISNUMBER(SEARCH(IF($G48="OB",IF($D48="Tabular",VLOOKUP($J$3&amp;"-"&amp;N$2,'Compr. Q. - Online Banking'!$C:$I,7,FALSE()),VLOOKUP($J$3&amp;"-"&amp;N$2,'Compr. Q. - Online Banking'!$C:$I,5,FALSE())),IF($D48="Tabular",VLOOKUP($J$3&amp;"-"&amp;N$2,'Compr. Q. - HCN'!$C:$I,7,FALSE()),VLOOKUP($J$3&amp;"-"&amp;N$2,'Compr. Q. - HCN'!$C:$I,5,FALSE()))),$J48)),1,0)</f>
        <v>0</v>
      </c>
      <c r="O48" s="25">
        <f>IF(ISNUMBER(SEARCH(IF($G48="OB",IF($D48="Tabular",VLOOKUP($J$3&amp;"-"&amp;O$2,'Compr. Q. - Online Banking'!$C:$I,7,FALSE()),VLOOKUP($J$3&amp;"-"&amp;O$2,'Compr. Q. - Online Banking'!$C:$I,5,FALSE())),IF($D48="Tabular",VLOOKUP($J$3&amp;"-"&amp;O$2,'Compr. Q. - HCN'!$C:$I,7,FALSE()),VLOOKUP($J$3&amp;"-"&amp;O$2,'Compr. Q. - HCN'!$C:$I,5,FALSE()))),$J48)),1,0)</f>
        <v>0</v>
      </c>
      <c r="P48" s="25">
        <f>IF(ISNUMBER(SEARCH(IF($G48="OB",IF($D48="Tabular",VLOOKUP($J$3&amp;"-"&amp;P$2,'Compr. Q. - Online Banking'!$C:$I,7,FALSE()),VLOOKUP($J$3&amp;"-"&amp;P$2,'Compr. Q. - Online Banking'!$C:$I,5,FALSE())),IF($D48="Tabular",VLOOKUP($J$3&amp;"-"&amp;P$2,'Compr. Q. - HCN'!$C:$I,7,FALSE()),VLOOKUP($J$3&amp;"-"&amp;P$2,'Compr. Q. - HCN'!$C:$I,5,FALSE()))),$J48)),1,0)</f>
        <v>0</v>
      </c>
      <c r="Q48" s="24">
        <f t="shared" si="34"/>
        <v>2</v>
      </c>
      <c r="R48" s="24">
        <f t="shared" si="35"/>
        <v>9</v>
      </c>
      <c r="S48" s="24">
        <f>IF($G48="OB",IF($D48="Tabular",VLOOKUP($J$3&amp;"-"&amp;"1",'Compr. Q. - Online Banking'!$C:$K,9,FALSE()),VLOOKUP($J$3&amp;"-"&amp;"1",'Compr. Q. - Online Banking'!$C:$K,8,FALSE())),IF($D48="Tabular",VLOOKUP($J$3&amp;"-"&amp;"1",'Compr. Q. - HCN'!$C:$K,9,FALSE()),VLOOKUP($J$3&amp;"-"&amp;"1",'Compr. Q. - HCN'!$C:$K,8,FALSE())))</f>
        <v>2</v>
      </c>
      <c r="T48" s="24">
        <f t="shared" si="36"/>
        <v>0.22222222222222221</v>
      </c>
      <c r="U48" s="24">
        <f t="shared" si="37"/>
        <v>1</v>
      </c>
      <c r="V48" s="24">
        <f t="shared" si="38"/>
        <v>0.36363636363636359</v>
      </c>
      <c r="W48" s="25" t="str">
        <f>VLOOKUP($A48,'dataset combined'!$A:$BJ,$I$2+3*W$2,FALSE)</f>
        <v>Availability of service; Confidentiality of customer data; Integrity of account data; Online banking service goes down</v>
      </c>
      <c r="X48" s="24" t="s">
        <v>723</v>
      </c>
      <c r="Y48" s="25">
        <f>IF(ISNUMBER(SEARCH(IF($G48="OB",IF($D48="Tabular",VLOOKUP($W$3&amp;"-"&amp;Y$2,'Compr. Q. - Online Banking'!$C:$I,7,FALSE()),VLOOKUP($W$3&amp;"-"&amp;Y$2,'Compr. Q. - Online Banking'!$C:$I,5,FALSE())),IF($D48="Tabular",VLOOKUP($W$3&amp;"-"&amp;Y$2,'Compr. Q. - HCN'!$C:$I,7,FALSE()),VLOOKUP($W$3&amp;"-"&amp;Y$2,'Compr. Q. - HCN'!$C:$I,5,FALSE()))),$W48)),1,0)</f>
        <v>1</v>
      </c>
      <c r="Z48" s="25">
        <f>IF(ISNUMBER(SEARCH(IF($G48="OB",IF($D48="Tabular",VLOOKUP($W$3&amp;"-"&amp;Z$2,'Compr. Q. - Online Banking'!$C:$I,7,FALSE()),VLOOKUP($W$3&amp;"-"&amp;Z$2,'Compr. Q. - Online Banking'!$C:$I,5,FALSE())),IF($D48="Tabular",VLOOKUP($W$3&amp;"-"&amp;Z$2,'Compr. Q. - HCN'!$C:$I,7,FALSE()),VLOOKUP($W$3&amp;"-"&amp;Z$2,'Compr. Q. - HCN'!$C:$I,5,FALSE()))),$W48)),1,0)</f>
        <v>1</v>
      </c>
      <c r="AA48" s="25">
        <f>IF(ISNUMBER(SEARCH(IF($G48="OB",IF($D48="Tabular",VLOOKUP($W$3&amp;"-"&amp;AA$2,'Compr. Q. - Online Banking'!$C:$I,7,FALSE()),VLOOKUP($W$3&amp;"-"&amp;AA$2,'Compr. Q. - Online Banking'!$C:$I,5,FALSE())),IF($D48="Tabular",VLOOKUP($W$3&amp;"-"&amp;AA$2,'Compr. Q. - HCN'!$C:$I,7,FALSE()),VLOOKUP($W$3&amp;"-"&amp;AA$2,'Compr. Q. - HCN'!$C:$I,5,FALSE()))),$W48)),1,0)</f>
        <v>0</v>
      </c>
      <c r="AB48" s="25">
        <f>IF(ISNUMBER(SEARCH(IF($G48="OB",IF($D48="Tabular",VLOOKUP($W$3&amp;"-"&amp;AB$2,'Compr. Q. - Online Banking'!$C:$I,7,FALSE()),VLOOKUP($W$3&amp;"-"&amp;AB$2,'Compr. Q. - Online Banking'!$C:$I,5,FALSE())),IF($D48="Tabular",VLOOKUP($W$3&amp;"-"&amp;AB$2,'Compr. Q. - HCN'!$C:$I,7,FALSE()),VLOOKUP($W$3&amp;"-"&amp;AB$2,'Compr. Q. - HCN'!$C:$I,5,FALSE()))),$W48)),1,0)</f>
        <v>0</v>
      </c>
      <c r="AC48" s="25">
        <f>IF(ISNUMBER(SEARCH(IF($G48="OB",IF($D48="Tabular",VLOOKUP($W$3&amp;"-"&amp;AC$2,'Compr. Q. - Online Banking'!$C:$I,7,FALSE()),VLOOKUP($W$3&amp;"-"&amp;AC$2,'Compr. Q. - Online Banking'!$C:$I,5,FALSE())),IF($D48="Tabular",VLOOKUP($W$3&amp;"-"&amp;AC$2,'Compr. Q. - HCN'!$C:$I,7,FALSE()),VLOOKUP($W$3&amp;"-"&amp;AC$2,'Compr. Q. - HCN'!$C:$I,5,FALSE()))),$W48)),1,0)</f>
        <v>0</v>
      </c>
      <c r="AD48" s="24">
        <f t="shared" si="39"/>
        <v>2</v>
      </c>
      <c r="AE48" s="24">
        <f t="shared" si="40"/>
        <v>4</v>
      </c>
      <c r="AF48" s="24">
        <f>IF($G48="OB",IF($D48="Tabular",VLOOKUP($W$3&amp;"-"&amp;"1",'Compr. Q. - Online Banking'!$C:$K,9,FALSE()),VLOOKUP($W$3&amp;"-"&amp;"1",'Compr. Q. - Online Banking'!$C:$K,8,FALSE())),IF($D48="Tabular",VLOOKUP($W$3&amp;"-"&amp;"1",'Compr. Q. - HCN'!$C:$K,9,FALSE()),VLOOKUP($W$3&amp;"-"&amp;"1",'Compr. Q. - HCN'!$C:$K,8,FALSE())))</f>
        <v>2</v>
      </c>
      <c r="AG48" s="24">
        <f t="shared" si="41"/>
        <v>0.5</v>
      </c>
      <c r="AH48" s="24">
        <f t="shared" si="42"/>
        <v>1</v>
      </c>
      <c r="AI48" s="24">
        <f t="shared" si="43"/>
        <v>0.66666666666666663</v>
      </c>
      <c r="AJ48" s="25" t="str">
        <f>VLOOKUP($A48,'dataset combined'!$A:$BJ,$I$2+3*AJ$2,FALSE)</f>
        <v>Fake banking app offered on application store; Keylogger installed on computer; Spear-phishing attack on customers; Unauthorized access to customer account via fake app; Unauthorized access to customer account via web application</v>
      </c>
      <c r="AK48" s="24" t="s">
        <v>744</v>
      </c>
      <c r="AL48" s="25">
        <f>IF(ISNUMBER(SEARCH(IF($G48="OB",IF($D48="Tabular",VLOOKUP($AJ$3&amp;"-"&amp;AL$2,'Compr. Q. - Online Banking'!$C:$I,7,FALSE()),VLOOKUP($AJ$3&amp;"-"&amp;AL$2,'Compr. Q. - Online Banking'!$C:$I,5,FALSE())),IF($D48="Tabular",VLOOKUP($AJ$3&amp;"-"&amp;AL$2,'Compr. Q. - HCN'!$C:$I,7,FALSE()),VLOOKUP($AJ$3&amp;"-"&amp;AL$2,'Compr. Q. - HCN'!$C:$I,5,FALSE()))),$AJ48)),1,0)</f>
        <v>1</v>
      </c>
      <c r="AM48" s="25">
        <f>IF(ISNUMBER(SEARCH(IF($G48="OB",IF($D48="Tabular",VLOOKUP($AJ$3&amp;"-"&amp;AM$2,'Compr. Q. - Online Banking'!$C:$I,7,FALSE()),VLOOKUP($AJ$3&amp;"-"&amp;AM$2,'Compr. Q. - Online Banking'!$C:$I,5,FALSE())),IF($D48="Tabular",VLOOKUP($AJ$3&amp;"-"&amp;AM$2,'Compr. Q. - HCN'!$C:$I,7,FALSE()),VLOOKUP($AJ$3&amp;"-"&amp;AM$2,'Compr. Q. - HCN'!$C:$I,5,FALSE()))),$AJ48)),1,0)</f>
        <v>0</v>
      </c>
      <c r="AN48" s="25">
        <f>IF(ISNUMBER(SEARCH(IF($G48="OB",IF($D48="Tabular",VLOOKUP($AJ$3&amp;"-"&amp;AN$2,'Compr. Q. - Online Banking'!$C:$I,7,FALSE()),VLOOKUP($AJ$3&amp;"-"&amp;AN$2,'Compr. Q. - Online Banking'!$C:$I,5,FALSE())),IF($D48="Tabular",VLOOKUP($AJ$3&amp;"-"&amp;AN$2,'Compr. Q. - HCN'!$C:$I,7,FALSE()),VLOOKUP($AJ$3&amp;"-"&amp;AN$2,'Compr. Q. - HCN'!$C:$I,5,FALSE()))),$AJ48)),1,0)</f>
        <v>1</v>
      </c>
      <c r="AO48" s="25">
        <f>IF(ISNUMBER(SEARCH(IF($G48="OB",IF($D48="Tabular",VLOOKUP($AJ$3&amp;"-"&amp;AO$2,'Compr. Q. - Online Banking'!$C:$I,7,FALSE()),VLOOKUP($AJ$3&amp;"-"&amp;AO$2,'Compr. Q. - Online Banking'!$C:$I,5,FALSE())),IF($D48="Tabular",VLOOKUP($AJ$3&amp;"-"&amp;AO$2,'Compr. Q. - HCN'!$C:$I,7,FALSE()),VLOOKUP($AJ$3&amp;"-"&amp;AO$2,'Compr. Q. - HCN'!$C:$I,5,FALSE()))),$AJ48)),1,0)</f>
        <v>1</v>
      </c>
      <c r="AP48" s="25">
        <f>IF(ISNUMBER(SEARCH(IF($G48="OB",IF($D48="Tabular",VLOOKUP($AJ$3&amp;"-"&amp;AP$2,'Compr. Q. - Online Banking'!$C:$I,7,FALSE()),VLOOKUP($AJ$3&amp;"-"&amp;AP$2,'Compr. Q. - Online Banking'!$C:$I,5,FALSE())),IF($D48="Tabular",VLOOKUP($AJ$3&amp;"-"&amp;AP$2,'Compr. Q. - HCN'!$C:$I,7,FALSE()),VLOOKUP($AJ$3&amp;"-"&amp;AP$2,'Compr. Q. - HCN'!$C:$I,5,FALSE()))),$AJ48)),1,0)</f>
        <v>0</v>
      </c>
      <c r="AQ48" s="24">
        <f t="shared" si="44"/>
        <v>3</v>
      </c>
      <c r="AR48" s="24">
        <f t="shared" si="45"/>
        <v>5</v>
      </c>
      <c r="AS48" s="24">
        <f>IF($G48="OB",IF($D48="Tabular",VLOOKUP($AJ$3&amp;"-"&amp;"1",'Compr. Q. - Online Banking'!$C:$K,9,FALSE()),VLOOKUP($AJ$3&amp;"-"&amp;"1",'Compr. Q. - Online Banking'!$C:$K,8,FALSE())),IF($D48="Tabular",VLOOKUP($AJ$3&amp;"-"&amp;"1",'Compr. Q. - HCN'!$C:$K,9,FALSE()),VLOOKUP($AJ$3&amp;"-"&amp;"1",'Compr. Q. - HCN'!$C:$K,8,FALSE())))</f>
        <v>4</v>
      </c>
      <c r="AT48" s="24">
        <f t="shared" si="46"/>
        <v>0.6</v>
      </c>
      <c r="AU48" s="24">
        <f t="shared" si="47"/>
        <v>0.75</v>
      </c>
      <c r="AV48" s="24">
        <f t="shared" si="48"/>
        <v>0.66666666666666652</v>
      </c>
      <c r="AW48" s="25" t="str">
        <f>VLOOKUP($A48,'dataset combined'!$A:$BJ,$I$2+3*AW$2,FALSE)</f>
        <v>Unauthorized access to customer account via fake app; Unauthorized access to customer account via web application; Unauthorized transaction via Poste App; Unauthorized transaction via web application</v>
      </c>
      <c r="AX48" s="24" t="s">
        <v>744</v>
      </c>
      <c r="AY48" s="25">
        <f>IF(ISNUMBER(SEARCH(IF($G48="OB",IF($D48="Tabular",VLOOKUP($AW$3&amp;"-"&amp;AY$2,'Compr. Q. - Online Banking'!$C:$I,7,FALSE()),VLOOKUP($AW$3&amp;"-"&amp;AY$2,'Compr. Q. - Online Banking'!$C:$I,5,FALSE())),IF($D48="Tabular",VLOOKUP($AW$3&amp;"-"&amp;AY$2,'Compr. Q. - HCN'!$C:$I,7,FALSE()),VLOOKUP($AW$3&amp;"-"&amp;AY$2,'Compr. Q. - HCN'!$C:$I,5,FALSE()))),$AW48)),1,0)</f>
        <v>0</v>
      </c>
      <c r="AZ48" s="25">
        <f>IF(ISNUMBER(SEARCH(IF($G48="OB",IF($D48="Tabular",VLOOKUP($AW$3&amp;"-"&amp;AZ$2,'Compr. Q. - Online Banking'!$C:$I,7,FALSE()),VLOOKUP($AW$3&amp;"-"&amp;AZ$2,'Compr. Q. - Online Banking'!$C:$I,5,FALSE())),IF($D48="Tabular",VLOOKUP($AW$3&amp;"-"&amp;AZ$2,'Compr. Q. - HCN'!$C:$I,7,FALSE()),VLOOKUP($AW$3&amp;"-"&amp;AZ$2,'Compr. Q. - HCN'!$C:$I,5,FALSE()))),$AW48)),1,0)</f>
        <v>0</v>
      </c>
      <c r="BA48" s="25">
        <f>IF(ISNUMBER(SEARCH(IF($G48="OB",IF($D48="Tabular",VLOOKUP($AW$3&amp;"-"&amp;BA$2,'Compr. Q. - Online Banking'!$C:$I,7,FALSE()),VLOOKUP($AW$3&amp;"-"&amp;BA$2,'Compr. Q. - Online Banking'!$C:$I,5,FALSE())),IF($D48="Tabular",VLOOKUP($AW$3&amp;"-"&amp;BA$2,'Compr. Q. - HCN'!$C:$I,7,FALSE()),VLOOKUP($AW$3&amp;"-"&amp;BA$2,'Compr. Q. - HCN'!$C:$I,5,FALSE()))),$AW48)),1,0)</f>
        <v>0</v>
      </c>
      <c r="BB48" s="25">
        <f>IF(ISNUMBER(SEARCH(IF($G48="OB",IF($D48="Tabular",VLOOKUP($AW$3&amp;"-"&amp;BB$2,'Compr. Q. - Online Banking'!$C:$I,7,FALSE()),VLOOKUP($AW$3&amp;"-"&amp;BB$2,'Compr. Q. - Online Banking'!$C:$I,5,FALSE())),IF($D48="Tabular",VLOOKUP($AW$3&amp;"-"&amp;BB$2,'Compr. Q. - HCN'!$C:$I,7,FALSE()),VLOOKUP($AW$3&amp;"-"&amp;BB$2,'Compr. Q. - HCN'!$C:$I,5,FALSE()))),$AW48)),1,0)</f>
        <v>0</v>
      </c>
      <c r="BC48" s="25">
        <f>IF(ISNUMBER(SEARCH(IF($G48="OB",IF($D48="Tabular",VLOOKUP($AW$3&amp;"-"&amp;BC$2,'Compr. Q. - Online Banking'!$C:$I,7,FALSE()),VLOOKUP($AW$3&amp;"-"&amp;BC$2,'Compr. Q. - Online Banking'!$C:$I,5,FALSE())),IF($D48="Tabular",VLOOKUP($AW$3&amp;"-"&amp;BC$2,'Compr. Q. - HCN'!$C:$I,7,FALSE()),VLOOKUP($AW$3&amp;"-"&amp;BC$2,'Compr. Q. - HCN'!$C:$I,5,FALSE()))),$AW48)),1,0)</f>
        <v>0</v>
      </c>
      <c r="BD48" s="24">
        <f t="shared" si="49"/>
        <v>0</v>
      </c>
      <c r="BE48" s="24">
        <f t="shared" si="50"/>
        <v>4</v>
      </c>
      <c r="BF48" s="24">
        <f>IF($G48="OB",IF($D48="Tabular",VLOOKUP($AW$3&amp;"-"&amp;"1",'Compr. Q. - Online Banking'!$C:$K,9,FALSE()),VLOOKUP($AW$3&amp;"-"&amp;"1",'Compr. Q. - Online Banking'!$C:$K,8,FALSE())),IF($D48="Tabular",VLOOKUP($AW$3&amp;"-"&amp;"1",'Compr. Q. - HCN'!$C:$K,9,FALSE()),VLOOKUP($AW$3&amp;"-"&amp;"1",'Compr. Q. - HCN'!$C:$K,8,FALSE())))</f>
        <v>2</v>
      </c>
      <c r="BG48" s="24">
        <f t="shared" si="51"/>
        <v>0</v>
      </c>
      <c r="BH48" s="24">
        <f t="shared" si="52"/>
        <v>0</v>
      </c>
      <c r="BI48" s="24">
        <f t="shared" si="53"/>
        <v>0</v>
      </c>
      <c r="BJ48" s="25" t="str">
        <f>VLOOKUP($A48,'dataset combined'!$A:$BJ,$I$2+3*BJ$2,FALSE)</f>
        <v>Unauthorized transaction via Poste App</v>
      </c>
      <c r="BK48" s="24" t="s">
        <v>744</v>
      </c>
      <c r="BL48" s="25">
        <f>IF(ISNUMBER(SEARCH(IF($G48="OB",IF($D48="Tabular",VLOOKUP($BJ$3&amp;"-"&amp;BL$2,'Compr. Q. - Online Banking'!$C:$I,7,FALSE()),VLOOKUP($BJ$3&amp;"-"&amp;BL$2,'Compr. Q. - Online Banking'!$C:$I,5,FALSE())),IF($D48="Tabular",VLOOKUP($BJ$3&amp;"-"&amp;BL$2,'Compr. Q. - HCN'!$C:$I,7,FALSE()),VLOOKUP($BJ$3&amp;"-"&amp;BL$2,'Compr. Q. - HCN'!$C:$I,5,FALSE()))),$BJ48)),1,0)</f>
        <v>0</v>
      </c>
      <c r="BM48" s="25">
        <f>IF(ISNUMBER(SEARCH(IF($G48="OB",IF($D48="Tabular",VLOOKUP($BJ$3&amp;"-"&amp;BM$2,'Compr. Q. - Online Banking'!$C:$I,7,FALSE()),VLOOKUP($BJ$3&amp;"-"&amp;BM$2,'Compr. Q. - Online Banking'!$C:$I,5,FALSE())),IF($D48="Tabular",VLOOKUP($BJ$3&amp;"-"&amp;BM$2,'Compr. Q. - HCN'!$C:$I,7,FALSE()),VLOOKUP($BJ$3&amp;"-"&amp;BM$2,'Compr. Q. - HCN'!$C:$I,5,FALSE()))),$BJ48)),1,0)</f>
        <v>0</v>
      </c>
      <c r="BN48" s="25">
        <f>IF(ISNUMBER(SEARCH(IF($G48="OB",IF($D48="Tabular",VLOOKUP($BJ$3&amp;"-"&amp;BN$2,'Compr. Q. - Online Banking'!$C:$I,7,FALSE()),VLOOKUP($BJ$3&amp;"-"&amp;BN$2,'Compr. Q. - Online Banking'!$C:$I,5,FALSE())),IF($D48="Tabular",VLOOKUP($BJ$3&amp;"-"&amp;BN$2,'Compr. Q. - HCN'!$C:$I,7,FALSE()),VLOOKUP($BJ$3&amp;"-"&amp;BN$2,'Compr. Q. - HCN'!$C:$I,5,FALSE()))),$BJ48)),1,0)</f>
        <v>0</v>
      </c>
      <c r="BO48" s="25">
        <f>IF(ISNUMBER(SEARCH(IF($G48="OB",IF($D48="Tabular",VLOOKUP($BJ$3&amp;"-"&amp;BO$2,'Compr. Q. - Online Banking'!$C:$I,7,FALSE()),VLOOKUP($BJ$3&amp;"-"&amp;BO$2,'Compr. Q. - Online Banking'!$C:$I,5,FALSE())),IF($D48="Tabular",VLOOKUP($BJ$3&amp;"-"&amp;BO$2,'Compr. Q. - HCN'!$C:$I,7,FALSE()),VLOOKUP($BJ$3&amp;"-"&amp;BO$2,'Compr. Q. - HCN'!$C:$I,5,FALSE()))),$BJ48)),1,0)</f>
        <v>0</v>
      </c>
      <c r="BP48" s="25">
        <f>IF(ISNUMBER(SEARCH(IF($G48="OB",IF($D48="Tabular",VLOOKUP($BJ$3&amp;"-"&amp;BP$2,'Compr. Q. - Online Banking'!$C:$I,7,FALSE()),VLOOKUP($BJ$3&amp;"-"&amp;BP$2,'Compr. Q. - Online Banking'!$C:$I,5,FALSE())),IF($D48="Tabular",VLOOKUP($BJ$3&amp;"-"&amp;BP$2,'Compr. Q. - HCN'!$C:$I,7,FALSE()),VLOOKUP($BJ$3&amp;"-"&amp;BP$2,'Compr. Q. - HCN'!$C:$I,5,FALSE()))),$BJ48)),1,0)</f>
        <v>0</v>
      </c>
      <c r="BQ48" s="24">
        <f t="shared" si="54"/>
        <v>0</v>
      </c>
      <c r="BR48" s="24">
        <f t="shared" si="55"/>
        <v>1</v>
      </c>
      <c r="BS48" s="24">
        <f>IF($G48="OB",IF($D48="Tabular",VLOOKUP($BJ$3&amp;"-"&amp;"1",'Compr. Q. - Online Banking'!$C:$K,9,FALSE()),VLOOKUP($BJ$3&amp;"-"&amp;"1",'Compr. Q. - Online Banking'!$C:$K,8,FALSE())),IF($D48="Tabular",VLOOKUP($BJ$3&amp;"-"&amp;"1",'Compr. Q. - HCN'!$C:$K,9,FALSE()),VLOOKUP($BJ$3&amp;"-"&amp;"1",'Compr. Q. - HCN'!$C:$K,8,FALSE())))</f>
        <v>1</v>
      </c>
      <c r="BT48" s="24">
        <f t="shared" si="56"/>
        <v>0</v>
      </c>
      <c r="BU48" s="24">
        <f t="shared" si="57"/>
        <v>0</v>
      </c>
      <c r="BV48" s="24">
        <f t="shared" si="58"/>
        <v>0</v>
      </c>
      <c r="BW48" s="25" t="str">
        <f>VLOOKUP($A48,'dataset combined'!$A:$BJ,$I$2+3*BW$2,FALSE)</f>
        <v>Integrity of account data</v>
      </c>
      <c r="BX48" s="24" t="s">
        <v>727</v>
      </c>
      <c r="BY48" s="25">
        <f>IF(ISNUMBER(SEARCH(IF($G48="OB",IF($D48="Tabular",VLOOKUP($BW$3&amp;"-"&amp;BY$2,'Compr. Q. - Online Banking'!$C:$I,7,FALSE()),VLOOKUP($BW$3&amp;"-"&amp;BY$2,'Compr. Q. - Online Banking'!$C:$I,5,FALSE())),IF($D48="Tabular",VLOOKUP($BW$3&amp;"-"&amp;BY$2,'Compr. Q. - HCN'!$C:$I,7,FALSE()),VLOOKUP($BW$3&amp;"-"&amp;BY$2,'Compr. Q. - HCN'!$C:$I,5,FALSE()))),$BW48)),1,0)</f>
        <v>0</v>
      </c>
      <c r="BZ48" s="25">
        <f>IF(ISNUMBER(SEARCH(IF($G48="OB",IF($D48="Tabular",VLOOKUP($BW$3&amp;"-"&amp;BZ$2,'Compr. Q. - Online Banking'!$C:$I,7,FALSE()),VLOOKUP($BW$3&amp;"-"&amp;BZ$2,'Compr. Q. - Online Banking'!$C:$I,5,FALSE())),IF($D48="Tabular",VLOOKUP($BW$3&amp;"-"&amp;BZ$2,'Compr. Q. - HCN'!$C:$I,7,FALSE()),VLOOKUP($BW$3&amp;"-"&amp;BZ$2,'Compr. Q. - HCN'!$C:$I,5,FALSE()))),$BW48)),1,0)</f>
        <v>0</v>
      </c>
      <c r="CA48" s="25">
        <f>IF(ISNUMBER(SEARCH(IF($G48="OB",IF($D48="Tabular",VLOOKUP($BW$3&amp;"-"&amp;CA$2,'Compr. Q. - Online Banking'!$C:$I,7,FALSE()),VLOOKUP($BW$3&amp;"-"&amp;CA$2,'Compr. Q. - Online Banking'!$C:$I,5,FALSE())),IF($D48="Tabular",VLOOKUP($BW$3&amp;"-"&amp;CA$2,'Compr. Q. - HCN'!$C:$I,7,FALSE()),VLOOKUP($BW$3&amp;"-"&amp;CA$2,'Compr. Q. - HCN'!$C:$I,5,FALSE()))),$BW48)),1,0)</f>
        <v>0</v>
      </c>
      <c r="CB48" s="25">
        <f>IF(ISNUMBER(SEARCH(IF($G48="OB",IF($D48="Tabular",VLOOKUP($BW$3&amp;"-"&amp;CB$2,'Compr. Q. - Online Banking'!$C:$I,7,FALSE()),VLOOKUP($BW$3&amp;"-"&amp;CB$2,'Compr. Q. - Online Banking'!$C:$I,5,FALSE())),IF($D48="Tabular",VLOOKUP($BW$3&amp;"-"&amp;CB$2,'Compr. Q. - HCN'!$C:$I,7,FALSE()),VLOOKUP($BW$3&amp;"-"&amp;CB$2,'Compr. Q. - HCN'!$C:$I,5,FALSE()))),$BW48)),1,0)</f>
        <v>0</v>
      </c>
      <c r="CC48" s="25">
        <f>IF(ISNUMBER(SEARCH(IF($G48="OB",IF($D48="Tabular",VLOOKUP($BW$3&amp;"-"&amp;CC$2,'Compr. Q. - Online Banking'!$C:$I,7,FALSE()),VLOOKUP($BW$3&amp;"-"&amp;CC$2,'Compr. Q. - Online Banking'!$C:$I,5,FALSE())),IF($D48="Tabular",VLOOKUP($BW$3&amp;"-"&amp;CC$2,'Compr. Q. - HCN'!$C:$I,7,FALSE()),VLOOKUP($BW$3&amp;"-"&amp;CC$2,'Compr. Q. - HCN'!$C:$I,5,FALSE()))),$BW48)),1,0)</f>
        <v>0</v>
      </c>
      <c r="CD48" s="24">
        <f t="shared" si="59"/>
        <v>0</v>
      </c>
      <c r="CE48" s="24">
        <f t="shared" si="60"/>
        <v>1</v>
      </c>
      <c r="CF48" s="24">
        <f>IF($G48="OB",IF($D48="Tabular",VLOOKUP($BW$3&amp;"-"&amp;"1",'Compr. Q. - Online Banking'!$C:$K,9,FALSE()),VLOOKUP($BW$3&amp;"-"&amp;"1",'Compr. Q. - Online Banking'!$C:$K,8,FALSE())),IF($D48="Tabular",VLOOKUP($BW$3&amp;"-"&amp;"1",'Compr. Q. - HCN'!$C:$K,9,FALSE()),VLOOKUP($BW$3&amp;"-"&amp;"1",'Compr. Q. - HCN'!$C:$K,8,FALSE())))</f>
        <v>1</v>
      </c>
      <c r="CG48" s="24">
        <f t="shared" si="61"/>
        <v>0</v>
      </c>
      <c r="CH48" s="24">
        <f t="shared" si="62"/>
        <v>0</v>
      </c>
      <c r="CI48" s="24">
        <f t="shared" si="63"/>
        <v>0</v>
      </c>
      <c r="CK48"/>
      <c r="CL48"/>
      <c r="CM48"/>
      <c r="CN48"/>
      <c r="CO48"/>
      <c r="CP48"/>
      <c r="CQ48"/>
      <c r="CR48"/>
    </row>
    <row r="49" spans="1:96" s="10" customFormat="1" ht="102" x14ac:dyDescent="0.2">
      <c r="A49" s="25" t="str">
        <f t="shared" si="32"/>
        <v>3117377-P2</v>
      </c>
      <c r="B49" s="25">
        <v>3117377</v>
      </c>
      <c r="C49" s="25" t="s">
        <v>688</v>
      </c>
      <c r="D49" s="25" t="s">
        <v>154</v>
      </c>
      <c r="E49" s="25" t="s">
        <v>381</v>
      </c>
      <c r="F49" s="25" t="s">
        <v>433</v>
      </c>
      <c r="G49" s="25" t="str">
        <f t="shared" si="33"/>
        <v>HCN</v>
      </c>
      <c r="H49" s="25"/>
      <c r="I49" s="25"/>
      <c r="J49" s="25" t="str">
        <f>VLOOKUP($A49,'dataset combined'!$A:$BJ,$I$2+3*J$2,FALSE)</f>
        <v>Cyber criminal sends crafted phishing emails to HCN users; Error in assignment of privacy level; Error in role assignment; HCN network infected by malware; HCN user connects private mobile device to the network; Insufficient malware detection; Sniffing of user credentials; SQL injection attack</v>
      </c>
      <c r="K49" s="25" t="s">
        <v>729</v>
      </c>
      <c r="L49" s="25">
        <f>IF(ISNUMBER(SEARCH(IF($G49="OB",IF($D49="Tabular",VLOOKUP($J$3&amp;"-"&amp;L$2,'Compr. Q. - Online Banking'!$C:$I,7,FALSE()),VLOOKUP($J$3&amp;"-"&amp;L$2,'Compr. Q. - Online Banking'!$C:$I,5,FALSE())),IF($D49="Tabular",VLOOKUP($J$3&amp;"-"&amp;L$2,'Compr. Q. - HCN'!$C:$I,7,FALSE()),VLOOKUP($J$3&amp;"-"&amp;L$2,'Compr. Q. - HCN'!$C:$I,5,FALSE()))),$J49)),1,0)</f>
        <v>0</v>
      </c>
      <c r="M49" s="25">
        <f>IF(ISNUMBER(SEARCH(IF($G49="OB",IF($D49="Tabular",VLOOKUP($J$3&amp;"-"&amp;M$2,'Compr. Q. - Online Banking'!$C:$I,7,FALSE()),VLOOKUP($J$3&amp;"-"&amp;M$2,'Compr. Q. - Online Banking'!$C:$I,5,FALSE())),IF($D49="Tabular",VLOOKUP($J$3&amp;"-"&amp;M$2,'Compr. Q. - HCN'!$C:$I,7,FALSE()),VLOOKUP($J$3&amp;"-"&amp;M$2,'Compr. Q. - HCN'!$C:$I,5,FALSE()))),$J49)),1,0)</f>
        <v>0</v>
      </c>
      <c r="N49" s="25">
        <f>IF(ISNUMBER(SEARCH(IF($G49="OB",IF($D49="Tabular",VLOOKUP($J$3&amp;"-"&amp;N$2,'Compr. Q. - Online Banking'!$C:$I,7,FALSE()),VLOOKUP($J$3&amp;"-"&amp;N$2,'Compr. Q. - Online Banking'!$C:$I,5,FALSE())),IF($D49="Tabular",VLOOKUP($J$3&amp;"-"&amp;N$2,'Compr. Q. - HCN'!$C:$I,7,FALSE()),VLOOKUP($J$3&amp;"-"&amp;N$2,'Compr. Q. - HCN'!$C:$I,5,FALSE()))),$J49)),1,0)</f>
        <v>1</v>
      </c>
      <c r="O49" s="25">
        <f>IF(ISNUMBER(SEARCH(IF($G49="OB",IF($D49="Tabular",VLOOKUP($J$3&amp;"-"&amp;O$2,'Compr. Q. - Online Banking'!$C:$I,7,FALSE()),VLOOKUP($J$3&amp;"-"&amp;O$2,'Compr. Q. - Online Banking'!$C:$I,5,FALSE())),IF($D49="Tabular",VLOOKUP($J$3&amp;"-"&amp;O$2,'Compr. Q. - HCN'!$C:$I,7,FALSE()),VLOOKUP($J$3&amp;"-"&amp;O$2,'Compr. Q. - HCN'!$C:$I,5,FALSE()))),$J49)),1,0)</f>
        <v>0</v>
      </c>
      <c r="P49" s="25">
        <f>IF(ISNUMBER(SEARCH(IF($G49="OB",IF($D49="Tabular",VLOOKUP($J$3&amp;"-"&amp;P$2,'Compr. Q. - Online Banking'!$C:$I,7,FALSE()),VLOOKUP($J$3&amp;"-"&amp;P$2,'Compr. Q. - Online Banking'!$C:$I,5,FALSE())),IF($D49="Tabular",VLOOKUP($J$3&amp;"-"&amp;P$2,'Compr. Q. - HCN'!$C:$I,7,FALSE()),VLOOKUP($J$3&amp;"-"&amp;P$2,'Compr. Q. - HCN'!$C:$I,5,FALSE()))),$J49)),1,0)</f>
        <v>0</v>
      </c>
      <c r="Q49" s="25">
        <f t="shared" si="34"/>
        <v>1</v>
      </c>
      <c r="R49" s="25">
        <f t="shared" si="35"/>
        <v>8</v>
      </c>
      <c r="S49" s="25">
        <f>IF($G49="OB",IF($D49="Tabular",VLOOKUP($J$3&amp;"-"&amp;"1",'Compr. Q. - Online Banking'!$C:$K,9,FALSE()),VLOOKUP($J$3&amp;"-"&amp;"1",'Compr. Q. - Online Banking'!$C:$K,8,FALSE())),IF($D49="Tabular",VLOOKUP($J$3&amp;"-"&amp;"1",'Compr. Q. - HCN'!$C:$K,9,FALSE()),VLOOKUP($J$3&amp;"-"&amp;"1",'Compr. Q. - HCN'!$C:$K,8,FALSE())))</f>
        <v>3</v>
      </c>
      <c r="T49" s="25">
        <f t="shared" si="36"/>
        <v>0.125</v>
      </c>
      <c r="U49" s="25">
        <f t="shared" si="37"/>
        <v>0.33333333333333331</v>
      </c>
      <c r="V49" s="25">
        <f t="shared" si="38"/>
        <v>0.18181818181818182</v>
      </c>
      <c r="W49" s="25" t="str">
        <f>VLOOKUP($A49,'dataset combined'!$A:$BJ,$I$2+3*W$2,FALSE)</f>
        <v>Data confidentiality; Data integrity; Privacy</v>
      </c>
      <c r="X49" s="25" t="s">
        <v>730</v>
      </c>
      <c r="Y49" s="25">
        <f>IF(ISNUMBER(SEARCH(IF($G49="OB",IF($D49="Tabular",VLOOKUP($W$3&amp;"-"&amp;Y$2,'Compr. Q. - Online Banking'!$C:$I,7,FALSE()),VLOOKUP($W$3&amp;"-"&amp;Y$2,'Compr. Q. - Online Banking'!$C:$I,5,FALSE())),IF($D49="Tabular",VLOOKUP($W$3&amp;"-"&amp;Y$2,'Compr. Q. - HCN'!$C:$I,7,FALSE()),VLOOKUP($W$3&amp;"-"&amp;Y$2,'Compr. Q. - HCN'!$C:$I,5,FALSE()))),$W49)),1,0)</f>
        <v>1</v>
      </c>
      <c r="Z49" s="25">
        <f>IF(ISNUMBER(SEARCH(IF($G49="OB",IF($D49="Tabular",VLOOKUP($W$3&amp;"-"&amp;Z$2,'Compr. Q. - Online Banking'!$C:$I,7,FALSE()),VLOOKUP($W$3&amp;"-"&amp;Z$2,'Compr. Q. - Online Banking'!$C:$I,5,FALSE())),IF($D49="Tabular",VLOOKUP($W$3&amp;"-"&amp;Z$2,'Compr. Q. - HCN'!$C:$I,7,FALSE()),VLOOKUP($W$3&amp;"-"&amp;Z$2,'Compr. Q. - HCN'!$C:$I,5,FALSE()))),$W49)),1,0)</f>
        <v>1</v>
      </c>
      <c r="AA49" s="25">
        <f>IF(ISNUMBER(SEARCH(IF($G49="OB",IF($D49="Tabular",VLOOKUP($W$3&amp;"-"&amp;AA$2,'Compr. Q. - Online Banking'!$C:$I,7,FALSE()),VLOOKUP($W$3&amp;"-"&amp;AA$2,'Compr. Q. - Online Banking'!$C:$I,5,FALSE())),IF($D49="Tabular",VLOOKUP($W$3&amp;"-"&amp;AA$2,'Compr. Q. - HCN'!$C:$I,7,FALSE()),VLOOKUP($W$3&amp;"-"&amp;AA$2,'Compr. Q. - HCN'!$C:$I,5,FALSE()))),$W49)),1,0)</f>
        <v>0</v>
      </c>
      <c r="AB49" s="25">
        <f>IF(ISNUMBER(SEARCH(IF($G49="OB",IF($D49="Tabular",VLOOKUP($W$3&amp;"-"&amp;AB$2,'Compr. Q. - Online Banking'!$C:$I,7,FALSE()),VLOOKUP($W$3&amp;"-"&amp;AB$2,'Compr. Q. - Online Banking'!$C:$I,5,FALSE())),IF($D49="Tabular",VLOOKUP($W$3&amp;"-"&amp;AB$2,'Compr. Q. - HCN'!$C:$I,7,FALSE()),VLOOKUP($W$3&amp;"-"&amp;AB$2,'Compr. Q. - HCN'!$C:$I,5,FALSE()))),$W49)),1,0)</f>
        <v>0</v>
      </c>
      <c r="AC49" s="25">
        <f>IF(ISNUMBER(SEARCH(IF($G49="OB",IF($D49="Tabular",VLOOKUP($W$3&amp;"-"&amp;AC$2,'Compr. Q. - Online Banking'!$C:$I,7,FALSE()),VLOOKUP($W$3&amp;"-"&amp;AC$2,'Compr. Q. - Online Banking'!$C:$I,5,FALSE())),IF($D49="Tabular",VLOOKUP($W$3&amp;"-"&amp;AC$2,'Compr. Q. - HCN'!$C:$I,7,FALSE()),VLOOKUP($W$3&amp;"-"&amp;AC$2,'Compr. Q. - HCN'!$C:$I,5,FALSE()))),$W49)),1,0)</f>
        <v>0</v>
      </c>
      <c r="AD49" s="25">
        <f t="shared" si="39"/>
        <v>2</v>
      </c>
      <c r="AE49" s="25">
        <f t="shared" si="40"/>
        <v>3</v>
      </c>
      <c r="AF49" s="25">
        <f>IF($G49="OB",IF($D49="Tabular",VLOOKUP($W$3&amp;"-"&amp;"1",'Compr. Q. - Online Banking'!$C:$K,9,FALSE()),VLOOKUP($W$3&amp;"-"&amp;"1",'Compr. Q. - Online Banking'!$C:$K,8,FALSE())),IF($D49="Tabular",VLOOKUP($W$3&amp;"-"&amp;"1",'Compr. Q. - HCN'!$C:$K,9,FALSE()),VLOOKUP($W$3&amp;"-"&amp;"1",'Compr. Q. - HCN'!$C:$K,8,FALSE())))</f>
        <v>2</v>
      </c>
      <c r="AG49" s="25">
        <f t="shared" si="41"/>
        <v>0.66666666666666663</v>
      </c>
      <c r="AH49" s="25">
        <f t="shared" si="42"/>
        <v>1</v>
      </c>
      <c r="AI49" s="25">
        <f t="shared" si="43"/>
        <v>0.8</v>
      </c>
      <c r="AJ49" s="25" t="str">
        <f>VLOOKUP($A49,'dataset combined'!$A:$BJ,$I$2+3*AJ$2,FALSE)</f>
        <v>Cyber criminal sends crafted phishing emails to HCN users; Elevation of privilege; Error in assignment of privacy level; Error in role assignment; HCN network infected by malware; HCN user connects private mobile device to the network; Sniffing of user credentials; SQL injection attack; Successful SQL injection</v>
      </c>
      <c r="AK49" s="25" t="s">
        <v>743</v>
      </c>
      <c r="AL49" s="25">
        <f>IF(ISNUMBER(SEARCH(IF($G49="OB",IF($D49="Tabular",VLOOKUP($AJ$3&amp;"-"&amp;AL$2,'Compr. Q. - Online Banking'!$C:$I,7,FALSE()),VLOOKUP($AJ$3&amp;"-"&amp;AL$2,'Compr. Q. - Online Banking'!$C:$I,5,FALSE())),IF($D49="Tabular",VLOOKUP($AJ$3&amp;"-"&amp;AL$2,'Compr. Q. - HCN'!$C:$I,7,FALSE()),VLOOKUP($AJ$3&amp;"-"&amp;AL$2,'Compr. Q. - HCN'!$C:$I,5,FALSE()))),$AJ49)),1,0)</f>
        <v>1</v>
      </c>
      <c r="AM49" s="25">
        <f>IF(ISNUMBER(SEARCH(IF($G49="OB",IF($D49="Tabular",VLOOKUP($AJ$3&amp;"-"&amp;AM$2,'Compr. Q. - Online Banking'!$C:$I,7,FALSE()),VLOOKUP($AJ$3&amp;"-"&amp;AM$2,'Compr. Q. - Online Banking'!$C:$I,5,FALSE())),IF($D49="Tabular",VLOOKUP($AJ$3&amp;"-"&amp;AM$2,'Compr. Q. - HCN'!$C:$I,7,FALSE()),VLOOKUP($AJ$3&amp;"-"&amp;AM$2,'Compr. Q. - HCN'!$C:$I,5,FALSE()))),$AJ49)),1,0)</f>
        <v>1</v>
      </c>
      <c r="AN49" s="25">
        <f>IF(ISNUMBER(SEARCH(IF($G49="OB",IF($D49="Tabular",VLOOKUP($AJ$3&amp;"-"&amp;AN$2,'Compr. Q. - Online Banking'!$C:$I,7,FALSE()),VLOOKUP($AJ$3&amp;"-"&amp;AN$2,'Compr. Q. - Online Banking'!$C:$I,5,FALSE())),IF($D49="Tabular",VLOOKUP($AJ$3&amp;"-"&amp;AN$2,'Compr. Q. - HCN'!$C:$I,7,FALSE()),VLOOKUP($AJ$3&amp;"-"&amp;AN$2,'Compr. Q. - HCN'!$C:$I,5,FALSE()))),$AJ49)),1,0)</f>
        <v>1</v>
      </c>
      <c r="AO49" s="25">
        <f>IF(ISNUMBER(SEARCH(IF($G49="OB",IF($D49="Tabular",VLOOKUP($AJ$3&amp;"-"&amp;AO$2,'Compr. Q. - Online Banking'!$C:$I,7,FALSE()),VLOOKUP($AJ$3&amp;"-"&amp;AO$2,'Compr. Q. - Online Banking'!$C:$I,5,FALSE())),IF($D49="Tabular",VLOOKUP($AJ$3&amp;"-"&amp;AO$2,'Compr. Q. - HCN'!$C:$I,7,FALSE()),VLOOKUP($AJ$3&amp;"-"&amp;AO$2,'Compr. Q. - HCN'!$C:$I,5,FALSE()))),$AJ49)),1,0)</f>
        <v>1</v>
      </c>
      <c r="AP49" s="25">
        <f>IF(ISNUMBER(SEARCH(IF($G49="OB",IF($D49="Tabular",VLOOKUP($AJ$3&amp;"-"&amp;AP$2,'Compr. Q. - Online Banking'!$C:$I,7,FALSE()),VLOOKUP($AJ$3&amp;"-"&amp;AP$2,'Compr. Q. - Online Banking'!$C:$I,5,FALSE())),IF($D49="Tabular",VLOOKUP($AJ$3&amp;"-"&amp;AP$2,'Compr. Q. - HCN'!$C:$I,7,FALSE()),VLOOKUP($AJ$3&amp;"-"&amp;AP$2,'Compr. Q. - HCN'!$C:$I,5,FALSE()))),$AJ49)),1,0)</f>
        <v>1</v>
      </c>
      <c r="AQ49" s="25">
        <f t="shared" si="44"/>
        <v>5</v>
      </c>
      <c r="AR49" s="25">
        <f t="shared" si="45"/>
        <v>9</v>
      </c>
      <c r="AS49" s="25">
        <f>IF($G49="OB",IF($D49="Tabular",VLOOKUP($AJ$3&amp;"-"&amp;"1",'Compr. Q. - Online Banking'!$C:$K,9,FALSE()),VLOOKUP($AJ$3&amp;"-"&amp;"1",'Compr. Q. - Online Banking'!$C:$K,8,FALSE())),IF($D49="Tabular",VLOOKUP($AJ$3&amp;"-"&amp;"1",'Compr. Q. - HCN'!$C:$K,9,FALSE()),VLOOKUP($AJ$3&amp;"-"&amp;"1",'Compr. Q. - HCN'!$C:$K,8,FALSE())))</f>
        <v>5</v>
      </c>
      <c r="AT49" s="25">
        <f t="shared" si="46"/>
        <v>0.55555555555555558</v>
      </c>
      <c r="AU49" s="25">
        <f t="shared" si="47"/>
        <v>1</v>
      </c>
      <c r="AV49" s="25">
        <f t="shared" si="48"/>
        <v>0.7142857142857143</v>
      </c>
      <c r="AW49" s="25" t="str">
        <f>VLOOKUP($A49,'dataset combined'!$A:$BJ,$I$2+3*AW$2,FALSE)</f>
        <v>Cyber criminal sends crafted phishing emails to HCN users; Elevation of privilege; Error in role assignment; HCN network infected by malware; HCN user connects private mobile device to the network; Sniffing of user credentials; SQL injection attack; Successful SQL injection</v>
      </c>
      <c r="AX49" s="25" t="s">
        <v>729</v>
      </c>
      <c r="AY49" s="25">
        <f>IF(ISNUMBER(SEARCH(IF($G49="OB",IF($D49="Tabular",VLOOKUP($AW$3&amp;"-"&amp;AY$2,'Compr. Q. - Online Banking'!$C:$I,7,FALSE()),VLOOKUP($AW$3&amp;"-"&amp;AY$2,'Compr. Q. - Online Banking'!$C:$I,5,FALSE())),IF($D49="Tabular",VLOOKUP($AW$3&amp;"-"&amp;AY$2,'Compr. Q. - HCN'!$C:$I,7,FALSE()),VLOOKUP($AW$3&amp;"-"&amp;AY$2,'Compr. Q. - HCN'!$C:$I,5,FALSE()))),$AW49)),1,0)</f>
        <v>0</v>
      </c>
      <c r="AZ49" s="25">
        <f>IF(ISNUMBER(SEARCH(IF($G49="OB",IF($D49="Tabular",VLOOKUP($AW$3&amp;"-"&amp;AZ$2,'Compr. Q. - Online Banking'!$C:$I,7,FALSE()),VLOOKUP($AW$3&amp;"-"&amp;AZ$2,'Compr. Q. - Online Banking'!$C:$I,5,FALSE())),IF($D49="Tabular",VLOOKUP($AW$3&amp;"-"&amp;AZ$2,'Compr. Q. - HCN'!$C:$I,7,FALSE()),VLOOKUP($AW$3&amp;"-"&amp;AZ$2,'Compr. Q. - HCN'!$C:$I,5,FALSE()))),$AW49)),1,0)</f>
        <v>1</v>
      </c>
      <c r="BA49" s="25">
        <f>IF(ISNUMBER(SEARCH(IF($G49="OB",IF($D49="Tabular",VLOOKUP($AW$3&amp;"-"&amp;BA$2,'Compr. Q. - Online Banking'!$C:$I,7,FALSE()),VLOOKUP($AW$3&amp;"-"&amp;BA$2,'Compr. Q. - Online Banking'!$C:$I,5,FALSE())),IF($D49="Tabular",VLOOKUP($AW$3&amp;"-"&amp;BA$2,'Compr. Q. - HCN'!$C:$I,7,FALSE()),VLOOKUP($AW$3&amp;"-"&amp;BA$2,'Compr. Q. - HCN'!$C:$I,5,FALSE()))),$AW49)),1,0)</f>
        <v>1</v>
      </c>
      <c r="BB49" s="25">
        <f>IF(ISNUMBER(SEARCH(IF($G49="OB",IF($D49="Tabular",VLOOKUP($AW$3&amp;"-"&amp;BB$2,'Compr. Q. - Online Banking'!$C:$I,7,FALSE()),VLOOKUP($AW$3&amp;"-"&amp;BB$2,'Compr. Q. - Online Banking'!$C:$I,5,FALSE())),IF($D49="Tabular",VLOOKUP($AW$3&amp;"-"&amp;BB$2,'Compr. Q. - HCN'!$C:$I,7,FALSE()),VLOOKUP($AW$3&amp;"-"&amp;BB$2,'Compr. Q. - HCN'!$C:$I,5,FALSE()))),$AW49)),1,0)</f>
        <v>0</v>
      </c>
      <c r="BC49" s="25">
        <f>IF(ISNUMBER(SEARCH(IF($G49="OB",IF($D49="Tabular",VLOOKUP($AW$3&amp;"-"&amp;BC$2,'Compr. Q. - Online Banking'!$C:$I,7,FALSE()),VLOOKUP($AW$3&amp;"-"&amp;BC$2,'Compr. Q. - Online Banking'!$C:$I,5,FALSE())),IF($D49="Tabular",VLOOKUP($AW$3&amp;"-"&amp;BC$2,'Compr. Q. - HCN'!$C:$I,7,FALSE()),VLOOKUP($AW$3&amp;"-"&amp;BC$2,'Compr. Q. - HCN'!$C:$I,5,FALSE()))),$AW49)),1,0)</f>
        <v>0</v>
      </c>
      <c r="BD49" s="25">
        <f t="shared" si="49"/>
        <v>2</v>
      </c>
      <c r="BE49" s="25">
        <f t="shared" si="50"/>
        <v>8</v>
      </c>
      <c r="BF49" s="25">
        <f>IF($G49="OB",IF($D49="Tabular",VLOOKUP($AW$3&amp;"-"&amp;"1",'Compr. Q. - Online Banking'!$C:$K,9,FALSE()),VLOOKUP($AW$3&amp;"-"&amp;"1",'Compr. Q. - Online Banking'!$C:$K,8,FALSE())),IF($D49="Tabular",VLOOKUP($AW$3&amp;"-"&amp;"1",'Compr. Q. - HCN'!$C:$K,9,FALSE()),VLOOKUP($AW$3&amp;"-"&amp;"1",'Compr. Q. - HCN'!$C:$K,8,FALSE())))</f>
        <v>3</v>
      </c>
      <c r="BG49" s="25">
        <f t="shared" si="51"/>
        <v>0.25</v>
      </c>
      <c r="BH49" s="25">
        <f t="shared" si="52"/>
        <v>0.66666666666666663</v>
      </c>
      <c r="BI49" s="25">
        <f t="shared" si="53"/>
        <v>0.36363636363636365</v>
      </c>
      <c r="BJ49" s="25" t="str">
        <f>VLOOKUP($A49,'dataset combined'!$A:$BJ,$I$2+3*BJ$2,FALSE)</f>
        <v>Unauthorized access to HCN; Unauthorized access to personal identifiable information; Unauthorized data access; Unauthorized data modification</v>
      </c>
      <c r="BK49" s="25" t="s">
        <v>744</v>
      </c>
      <c r="BL49" s="25">
        <f>IF(ISNUMBER(SEARCH(IF($G49="OB",IF($D49="Tabular",VLOOKUP($BJ$3&amp;"-"&amp;BL$2,'Compr. Q. - Online Banking'!$C:$I,7,FALSE()),VLOOKUP($BJ$3&amp;"-"&amp;BL$2,'Compr. Q. - Online Banking'!$C:$I,5,FALSE())),IF($D49="Tabular",VLOOKUP($BJ$3&amp;"-"&amp;BL$2,'Compr. Q. - HCN'!$C:$I,7,FALSE()),VLOOKUP($BJ$3&amp;"-"&amp;BL$2,'Compr. Q. - HCN'!$C:$I,5,FALSE()))),$BJ49)),1,0)</f>
        <v>0</v>
      </c>
      <c r="BM49" s="25">
        <f>IF(ISNUMBER(SEARCH(IF($G49="OB",IF($D49="Tabular",VLOOKUP($BJ$3&amp;"-"&amp;BM$2,'Compr. Q. - Online Banking'!$C:$I,7,FALSE()),VLOOKUP($BJ$3&amp;"-"&amp;BM$2,'Compr. Q. - Online Banking'!$C:$I,5,FALSE())),IF($D49="Tabular",VLOOKUP($BJ$3&amp;"-"&amp;BM$2,'Compr. Q. - HCN'!$C:$I,7,FALSE()),VLOOKUP($BJ$3&amp;"-"&amp;BM$2,'Compr. Q. - HCN'!$C:$I,5,FALSE()))),$BJ49)),1,0)</f>
        <v>0</v>
      </c>
      <c r="BN49" s="25">
        <f>IF(ISNUMBER(SEARCH(IF($G49="OB",IF($D49="Tabular",VLOOKUP($BJ$3&amp;"-"&amp;BN$2,'Compr. Q. - Online Banking'!$C:$I,7,FALSE()),VLOOKUP($BJ$3&amp;"-"&amp;BN$2,'Compr. Q. - Online Banking'!$C:$I,5,FALSE())),IF($D49="Tabular",VLOOKUP($BJ$3&amp;"-"&amp;BN$2,'Compr. Q. - HCN'!$C:$I,7,FALSE()),VLOOKUP($BJ$3&amp;"-"&amp;BN$2,'Compr. Q. - HCN'!$C:$I,5,FALSE()))),$BJ49)),1,0)</f>
        <v>0</v>
      </c>
      <c r="BO49" s="25">
        <f>IF(ISNUMBER(SEARCH(IF($G49="OB",IF($D49="Tabular",VLOOKUP($BJ$3&amp;"-"&amp;BO$2,'Compr. Q. - Online Banking'!$C:$I,7,FALSE()),VLOOKUP($BJ$3&amp;"-"&amp;BO$2,'Compr. Q. - Online Banking'!$C:$I,5,FALSE())),IF($D49="Tabular",VLOOKUP($BJ$3&amp;"-"&amp;BO$2,'Compr. Q. - HCN'!$C:$I,7,FALSE()),VLOOKUP($BJ$3&amp;"-"&amp;BO$2,'Compr. Q. - HCN'!$C:$I,5,FALSE()))),$BJ49)),1,0)</f>
        <v>0</v>
      </c>
      <c r="BP49" s="25">
        <f>IF(ISNUMBER(SEARCH(IF($G49="OB",IF($D49="Tabular",VLOOKUP($BJ$3&amp;"-"&amp;BP$2,'Compr. Q. - Online Banking'!$C:$I,7,FALSE()),VLOOKUP($BJ$3&amp;"-"&amp;BP$2,'Compr. Q. - Online Banking'!$C:$I,5,FALSE())),IF($D49="Tabular",VLOOKUP($BJ$3&amp;"-"&amp;BP$2,'Compr. Q. - HCN'!$C:$I,7,FALSE()),VLOOKUP($BJ$3&amp;"-"&amp;BP$2,'Compr. Q. - HCN'!$C:$I,5,FALSE()))),$BJ49)),1,0)</f>
        <v>0</v>
      </c>
      <c r="BQ49" s="25">
        <f t="shared" si="54"/>
        <v>0</v>
      </c>
      <c r="BR49" s="25">
        <f t="shared" si="55"/>
        <v>4</v>
      </c>
      <c r="BS49" s="25">
        <f>IF($G49="OB",IF($D49="Tabular",VLOOKUP($BJ$3&amp;"-"&amp;"1",'Compr. Q. - Online Banking'!$C:$K,9,FALSE()),VLOOKUP($BJ$3&amp;"-"&amp;"1",'Compr. Q. - Online Banking'!$C:$K,8,FALSE())),IF($D49="Tabular",VLOOKUP($BJ$3&amp;"-"&amp;"1",'Compr. Q. - HCN'!$C:$K,9,FALSE()),VLOOKUP($BJ$3&amp;"-"&amp;"1",'Compr. Q. - HCN'!$C:$K,8,FALSE())))</f>
        <v>1</v>
      </c>
      <c r="BT49" s="25">
        <f t="shared" si="56"/>
        <v>0</v>
      </c>
      <c r="BU49" s="25">
        <f t="shared" si="57"/>
        <v>0</v>
      </c>
      <c r="BV49" s="25">
        <f t="shared" si="58"/>
        <v>0</v>
      </c>
      <c r="BW49" s="25" t="str">
        <f>VLOOKUP($A49,'dataset combined'!$A:$BJ,$I$2+3*BW$2,FALSE)</f>
        <v>Unauthorized access to HCN; Unauthorized access to personal identifiable information; Unauthorized data access</v>
      </c>
      <c r="BX49" s="25"/>
      <c r="BY49" s="25">
        <f>IF(ISNUMBER(SEARCH(IF($G49="OB",IF($D49="Tabular",VLOOKUP($BW$3&amp;"-"&amp;BY$2,'Compr. Q. - Online Banking'!$C:$I,7,FALSE()),VLOOKUP($BW$3&amp;"-"&amp;BY$2,'Compr. Q. - Online Banking'!$C:$I,5,FALSE())),IF($D49="Tabular",VLOOKUP($BW$3&amp;"-"&amp;BY$2,'Compr. Q. - HCN'!$C:$I,7,FALSE()),VLOOKUP($BW$3&amp;"-"&amp;BY$2,'Compr. Q. - HCN'!$C:$I,5,FALSE()))),$BW49)),1,0)</f>
        <v>0</v>
      </c>
      <c r="BZ49" s="25">
        <f>IF(ISNUMBER(SEARCH(IF($G49="OB",IF($D49="Tabular",VLOOKUP($BW$3&amp;"-"&amp;BZ$2,'Compr. Q. - Online Banking'!$C:$I,7,FALSE()),VLOOKUP($BW$3&amp;"-"&amp;BZ$2,'Compr. Q. - Online Banking'!$C:$I,5,FALSE())),IF($D49="Tabular",VLOOKUP($BW$3&amp;"-"&amp;BZ$2,'Compr. Q. - HCN'!$C:$I,7,FALSE()),VLOOKUP($BW$3&amp;"-"&amp;BZ$2,'Compr. Q. - HCN'!$C:$I,5,FALSE()))),$BW49)),1,0)</f>
        <v>0</v>
      </c>
      <c r="CA49" s="25">
        <f>IF(ISNUMBER(SEARCH(IF($G49="OB",IF($D49="Tabular",VLOOKUP($BW$3&amp;"-"&amp;CA$2,'Compr. Q. - Online Banking'!$C:$I,7,FALSE()),VLOOKUP($BW$3&amp;"-"&amp;CA$2,'Compr. Q. - Online Banking'!$C:$I,5,FALSE())),IF($D49="Tabular",VLOOKUP($BW$3&amp;"-"&amp;CA$2,'Compr. Q. - HCN'!$C:$I,7,FALSE()),VLOOKUP($BW$3&amp;"-"&amp;CA$2,'Compr. Q. - HCN'!$C:$I,5,FALSE()))),$BW49)),1,0)</f>
        <v>0</v>
      </c>
      <c r="CB49" s="25">
        <f>IF(ISNUMBER(SEARCH(IF($G49="OB",IF($D49="Tabular",VLOOKUP($BW$3&amp;"-"&amp;CB$2,'Compr. Q. - Online Banking'!$C:$I,7,FALSE()),VLOOKUP($BW$3&amp;"-"&amp;CB$2,'Compr. Q. - Online Banking'!$C:$I,5,FALSE())),IF($D49="Tabular",VLOOKUP($BW$3&amp;"-"&amp;CB$2,'Compr. Q. - HCN'!$C:$I,7,FALSE()),VLOOKUP($BW$3&amp;"-"&amp;CB$2,'Compr. Q. - HCN'!$C:$I,5,FALSE()))),$BW49)),1,0)</f>
        <v>0</v>
      </c>
      <c r="CC49" s="25">
        <f>IF(ISNUMBER(SEARCH(IF($G49="OB",IF($D49="Tabular",VLOOKUP($BW$3&amp;"-"&amp;CC$2,'Compr. Q. - Online Banking'!$C:$I,7,FALSE()),VLOOKUP($BW$3&amp;"-"&amp;CC$2,'Compr. Q. - Online Banking'!$C:$I,5,FALSE())),IF($D49="Tabular",VLOOKUP($BW$3&amp;"-"&amp;CC$2,'Compr. Q. - HCN'!$C:$I,7,FALSE()),VLOOKUP($BW$3&amp;"-"&amp;CC$2,'Compr. Q. - HCN'!$C:$I,5,FALSE()))),$BW49)),1,0)</f>
        <v>0</v>
      </c>
      <c r="CD49" s="25">
        <f t="shared" si="59"/>
        <v>0</v>
      </c>
      <c r="CE49" s="25">
        <f t="shared" si="60"/>
        <v>3</v>
      </c>
      <c r="CF49" s="25">
        <f>IF($G49="OB",IF($D49="Tabular",VLOOKUP($BW$3&amp;"-"&amp;"1",'Compr. Q. - Online Banking'!$C:$K,9,FALSE()),VLOOKUP($BW$3&amp;"-"&amp;"1",'Compr. Q. - Online Banking'!$C:$K,8,FALSE())),IF($D49="Tabular",VLOOKUP($BW$3&amp;"-"&amp;"1",'Compr. Q. - HCN'!$C:$K,9,FALSE()),VLOOKUP($BW$3&amp;"-"&amp;"1",'Compr. Q. - HCN'!$C:$K,8,FALSE())))</f>
        <v>1</v>
      </c>
      <c r="CG49" s="25">
        <f t="shared" si="61"/>
        <v>0</v>
      </c>
      <c r="CH49" s="25">
        <f t="shared" si="62"/>
        <v>0</v>
      </c>
      <c r="CI49" s="25">
        <f t="shared" si="63"/>
        <v>0</v>
      </c>
      <c r="CK49"/>
      <c r="CL49"/>
      <c r="CM49"/>
      <c r="CN49"/>
      <c r="CO49"/>
      <c r="CP49"/>
      <c r="CQ49"/>
      <c r="CR49"/>
    </row>
    <row r="50" spans="1:96" s="10" customFormat="1" ht="51" x14ac:dyDescent="0.2">
      <c r="A50" s="24" t="str">
        <f t="shared" si="32"/>
        <v>3117378-P1</v>
      </c>
      <c r="B50" s="38">
        <v>3117378</v>
      </c>
      <c r="C50" s="24" t="s">
        <v>688</v>
      </c>
      <c r="D50" s="39" t="s">
        <v>538</v>
      </c>
      <c r="E50" s="39" t="s">
        <v>381</v>
      </c>
      <c r="F50" s="38" t="s">
        <v>402</v>
      </c>
      <c r="G50" s="38" t="str">
        <f t="shared" si="33"/>
        <v>OB</v>
      </c>
      <c r="H50" s="24"/>
      <c r="I50" s="28"/>
      <c r="J50" s="25" t="str">
        <f>VLOOKUP($A50,'dataset combined'!$A:$BJ,$I$2+3*J$2,FALSE)</f>
        <v>Poor security awareness; Weak malware protection</v>
      </c>
      <c r="K50" s="24" t="s">
        <v>725</v>
      </c>
      <c r="L50" s="25">
        <f>IF(ISNUMBER(SEARCH(IF($G50="OB",IF($D50="Tabular",VLOOKUP($J$3&amp;"-"&amp;L$2,'Compr. Q. - Online Banking'!$C:$I,7,FALSE()),VLOOKUP($J$3&amp;"-"&amp;L$2,'Compr. Q. - Online Banking'!$C:$I,5,FALSE())),IF($D50="Tabular",VLOOKUP($J$3&amp;"-"&amp;L$2,'Compr. Q. - HCN'!$C:$I,7,FALSE()),VLOOKUP($J$3&amp;"-"&amp;L$2,'Compr. Q. - HCN'!$C:$I,5,FALSE()))),$J50)),1,0)</f>
        <v>0</v>
      </c>
      <c r="M50" s="25">
        <f>IF(ISNUMBER(SEARCH(IF($G50="OB",IF($D50="Tabular",VLOOKUP($J$3&amp;"-"&amp;M$2,'Compr. Q. - Online Banking'!$C:$I,7,FALSE()),VLOOKUP($J$3&amp;"-"&amp;M$2,'Compr. Q. - Online Banking'!$C:$I,5,FALSE())),IF($D50="Tabular",VLOOKUP($J$3&amp;"-"&amp;M$2,'Compr. Q. - HCN'!$C:$I,7,FALSE()),VLOOKUP($J$3&amp;"-"&amp;M$2,'Compr. Q. - HCN'!$C:$I,5,FALSE()))),$J50)),1,0)</f>
        <v>1</v>
      </c>
      <c r="N50" s="25">
        <f>IF(ISNUMBER(SEARCH(IF($G50="OB",IF($D50="Tabular",VLOOKUP($J$3&amp;"-"&amp;N$2,'Compr. Q. - Online Banking'!$C:$I,7,FALSE()),VLOOKUP($J$3&amp;"-"&amp;N$2,'Compr. Q. - Online Banking'!$C:$I,5,FALSE())),IF($D50="Tabular",VLOOKUP($J$3&amp;"-"&amp;N$2,'Compr. Q. - HCN'!$C:$I,7,FALSE()),VLOOKUP($J$3&amp;"-"&amp;N$2,'Compr. Q. - HCN'!$C:$I,5,FALSE()))),$J50)),1,0)</f>
        <v>0</v>
      </c>
      <c r="O50" s="25">
        <f>IF(ISNUMBER(SEARCH(IF($G50="OB",IF($D50="Tabular",VLOOKUP($J$3&amp;"-"&amp;O$2,'Compr. Q. - Online Banking'!$C:$I,7,FALSE()),VLOOKUP($J$3&amp;"-"&amp;O$2,'Compr. Q. - Online Banking'!$C:$I,5,FALSE())),IF($D50="Tabular",VLOOKUP($J$3&amp;"-"&amp;O$2,'Compr. Q. - HCN'!$C:$I,7,FALSE()),VLOOKUP($J$3&amp;"-"&amp;O$2,'Compr. Q. - HCN'!$C:$I,5,FALSE()))),$J50)),1,0)</f>
        <v>0</v>
      </c>
      <c r="P50" s="25">
        <f>IF(ISNUMBER(SEARCH(IF($G50="OB",IF($D50="Tabular",VLOOKUP($J$3&amp;"-"&amp;P$2,'Compr. Q. - Online Banking'!$C:$I,7,FALSE()),VLOOKUP($J$3&amp;"-"&amp;P$2,'Compr. Q. - Online Banking'!$C:$I,5,FALSE())),IF($D50="Tabular",VLOOKUP($J$3&amp;"-"&amp;P$2,'Compr. Q. - HCN'!$C:$I,7,FALSE()),VLOOKUP($J$3&amp;"-"&amp;P$2,'Compr. Q. - HCN'!$C:$I,5,FALSE()))),$J50)),1,0)</f>
        <v>0</v>
      </c>
      <c r="Q50" s="24">
        <f t="shared" si="34"/>
        <v>1</v>
      </c>
      <c r="R50" s="24">
        <f t="shared" si="35"/>
        <v>2</v>
      </c>
      <c r="S50" s="24">
        <f>IF($G50="OB",IF($D50="Tabular",VLOOKUP($J$3&amp;"-"&amp;"1",'Compr. Q. - Online Banking'!$C:$K,9,FALSE()),VLOOKUP($J$3&amp;"-"&amp;"1",'Compr. Q. - Online Banking'!$C:$K,8,FALSE())),IF($D50="Tabular",VLOOKUP($J$3&amp;"-"&amp;"1",'Compr. Q. - HCN'!$C:$K,9,FALSE()),VLOOKUP($J$3&amp;"-"&amp;"1",'Compr. Q. - HCN'!$C:$K,8,FALSE())))</f>
        <v>2</v>
      </c>
      <c r="T50" s="24">
        <f t="shared" si="36"/>
        <v>0.5</v>
      </c>
      <c r="U50" s="24">
        <f t="shared" si="37"/>
        <v>0.5</v>
      </c>
      <c r="V50" s="24">
        <f t="shared" si="38"/>
        <v>0.5</v>
      </c>
      <c r="W50" s="25" t="str">
        <f>VLOOKUP($A50,'dataset combined'!$A:$BJ,$I$2+3*W$2,FALSE)</f>
        <v>Integrity of account data; Online banking service goes down</v>
      </c>
      <c r="X50" s="24" t="s">
        <v>723</v>
      </c>
      <c r="Y50" s="25">
        <f>IF(ISNUMBER(SEARCH(IF($G50="OB",IF($D50="Tabular",VLOOKUP($W$3&amp;"-"&amp;Y$2,'Compr. Q. - Online Banking'!$C:$I,7,FALSE()),VLOOKUP($W$3&amp;"-"&amp;Y$2,'Compr. Q. - Online Banking'!$C:$I,5,FALSE())),IF($D50="Tabular",VLOOKUP($W$3&amp;"-"&amp;Y$2,'Compr. Q. - HCN'!$C:$I,7,FALSE()),VLOOKUP($W$3&amp;"-"&amp;Y$2,'Compr. Q. - HCN'!$C:$I,5,FALSE()))),$W50)),1,0)</f>
        <v>1</v>
      </c>
      <c r="Z50" s="25">
        <f>IF(ISNUMBER(SEARCH(IF($G50="OB",IF($D50="Tabular",VLOOKUP($W$3&amp;"-"&amp;Z$2,'Compr. Q. - Online Banking'!$C:$I,7,FALSE()),VLOOKUP($W$3&amp;"-"&amp;Z$2,'Compr. Q. - Online Banking'!$C:$I,5,FALSE())),IF($D50="Tabular",VLOOKUP($W$3&amp;"-"&amp;Z$2,'Compr. Q. - HCN'!$C:$I,7,FALSE()),VLOOKUP($W$3&amp;"-"&amp;Z$2,'Compr. Q. - HCN'!$C:$I,5,FALSE()))),$W50)),1,0)</f>
        <v>0</v>
      </c>
      <c r="AA50" s="25">
        <f>IF(ISNUMBER(SEARCH(IF($G50="OB",IF($D50="Tabular",VLOOKUP($W$3&amp;"-"&amp;AA$2,'Compr. Q. - Online Banking'!$C:$I,7,FALSE()),VLOOKUP($W$3&amp;"-"&amp;AA$2,'Compr. Q. - Online Banking'!$C:$I,5,FALSE())),IF($D50="Tabular",VLOOKUP($W$3&amp;"-"&amp;AA$2,'Compr. Q. - HCN'!$C:$I,7,FALSE()),VLOOKUP($W$3&amp;"-"&amp;AA$2,'Compr. Q. - HCN'!$C:$I,5,FALSE()))),$W50)),1,0)</f>
        <v>0</v>
      </c>
      <c r="AB50" s="25">
        <f>IF(ISNUMBER(SEARCH(IF($G50="OB",IF($D50="Tabular",VLOOKUP($W$3&amp;"-"&amp;AB$2,'Compr. Q. - Online Banking'!$C:$I,7,FALSE()),VLOOKUP($W$3&amp;"-"&amp;AB$2,'Compr. Q. - Online Banking'!$C:$I,5,FALSE())),IF($D50="Tabular",VLOOKUP($W$3&amp;"-"&amp;AB$2,'Compr. Q. - HCN'!$C:$I,7,FALSE()),VLOOKUP($W$3&amp;"-"&amp;AB$2,'Compr. Q. - HCN'!$C:$I,5,FALSE()))),$W50)),1,0)</f>
        <v>0</v>
      </c>
      <c r="AC50" s="25">
        <f>IF(ISNUMBER(SEARCH(IF($G50="OB",IF($D50="Tabular",VLOOKUP($W$3&amp;"-"&amp;AC$2,'Compr. Q. - Online Banking'!$C:$I,7,FALSE()),VLOOKUP($W$3&amp;"-"&amp;AC$2,'Compr. Q. - Online Banking'!$C:$I,5,FALSE())),IF($D50="Tabular",VLOOKUP($W$3&amp;"-"&amp;AC$2,'Compr. Q. - HCN'!$C:$I,7,FALSE()),VLOOKUP($W$3&amp;"-"&amp;AC$2,'Compr. Q. - HCN'!$C:$I,5,FALSE()))),$W50)),1,0)</f>
        <v>0</v>
      </c>
      <c r="AD50" s="24">
        <f t="shared" si="39"/>
        <v>1</v>
      </c>
      <c r="AE50" s="24">
        <f t="shared" si="40"/>
        <v>2</v>
      </c>
      <c r="AF50" s="24">
        <f>IF($G50="OB",IF($D50="Tabular",VLOOKUP($W$3&amp;"-"&amp;"1",'Compr. Q. - Online Banking'!$C:$K,9,FALSE()),VLOOKUP($W$3&amp;"-"&amp;"1",'Compr. Q. - Online Banking'!$C:$K,8,FALSE())),IF($D50="Tabular",VLOOKUP($W$3&amp;"-"&amp;"1",'Compr. Q. - HCN'!$C:$K,9,FALSE()),VLOOKUP($W$3&amp;"-"&amp;"1",'Compr. Q. - HCN'!$C:$K,8,FALSE())))</f>
        <v>2</v>
      </c>
      <c r="AG50" s="24">
        <f t="shared" si="41"/>
        <v>0.5</v>
      </c>
      <c r="AH50" s="24">
        <f t="shared" si="42"/>
        <v>0.5</v>
      </c>
      <c r="AI50" s="24">
        <f t="shared" si="43"/>
        <v>0.5</v>
      </c>
      <c r="AJ50" s="25" t="str">
        <f>VLOOKUP($A50,'dataset combined'!$A:$BJ,$I$2+3*AJ$2,FALSE)</f>
        <v>Fake banking app offered on application store; Keylogger installed on computer; Sniffing of customer credentials; Spear-phishing attack on customers</v>
      </c>
      <c r="AK50" s="25"/>
      <c r="AL50" s="25">
        <f>IF(ISNUMBER(SEARCH(IF($G50="OB",IF($D50="Tabular",VLOOKUP($AJ$3&amp;"-"&amp;AL$2,'Compr. Q. - Online Banking'!$C:$I,7,FALSE()),VLOOKUP($AJ$3&amp;"-"&amp;AL$2,'Compr. Q. - Online Banking'!$C:$I,5,FALSE())),IF($D50="Tabular",VLOOKUP($AJ$3&amp;"-"&amp;AL$2,'Compr. Q. - HCN'!$C:$I,7,FALSE()),VLOOKUP($AJ$3&amp;"-"&amp;AL$2,'Compr. Q. - HCN'!$C:$I,5,FALSE()))),$AJ50)),1,0)</f>
        <v>1</v>
      </c>
      <c r="AM50" s="25">
        <f>IF(ISNUMBER(SEARCH(IF($G50="OB",IF($D50="Tabular",VLOOKUP($AJ$3&amp;"-"&amp;AM$2,'Compr. Q. - Online Banking'!$C:$I,7,FALSE()),VLOOKUP($AJ$3&amp;"-"&amp;AM$2,'Compr. Q. - Online Banking'!$C:$I,5,FALSE())),IF($D50="Tabular",VLOOKUP($AJ$3&amp;"-"&amp;AM$2,'Compr. Q. - HCN'!$C:$I,7,FALSE()),VLOOKUP($AJ$3&amp;"-"&amp;AM$2,'Compr. Q. - HCN'!$C:$I,5,FALSE()))),$AJ50)),1,0)</f>
        <v>1</v>
      </c>
      <c r="AN50" s="25">
        <f>IF(ISNUMBER(SEARCH(IF($G50="OB",IF($D50="Tabular",VLOOKUP($AJ$3&amp;"-"&amp;AN$2,'Compr. Q. - Online Banking'!$C:$I,7,FALSE()),VLOOKUP($AJ$3&amp;"-"&amp;AN$2,'Compr. Q. - Online Banking'!$C:$I,5,FALSE())),IF($D50="Tabular",VLOOKUP($AJ$3&amp;"-"&amp;AN$2,'Compr. Q. - HCN'!$C:$I,7,FALSE()),VLOOKUP($AJ$3&amp;"-"&amp;AN$2,'Compr. Q. - HCN'!$C:$I,5,FALSE()))),$AJ50)),1,0)</f>
        <v>1</v>
      </c>
      <c r="AO50" s="25">
        <f>IF(ISNUMBER(SEARCH(IF($G50="OB",IF($D50="Tabular",VLOOKUP($AJ$3&amp;"-"&amp;AO$2,'Compr. Q. - Online Banking'!$C:$I,7,FALSE()),VLOOKUP($AJ$3&amp;"-"&amp;AO$2,'Compr. Q. - Online Banking'!$C:$I,5,FALSE())),IF($D50="Tabular",VLOOKUP($AJ$3&amp;"-"&amp;AO$2,'Compr. Q. - HCN'!$C:$I,7,FALSE()),VLOOKUP($AJ$3&amp;"-"&amp;AO$2,'Compr. Q. - HCN'!$C:$I,5,FALSE()))),$AJ50)),1,0)</f>
        <v>1</v>
      </c>
      <c r="AP50" s="25">
        <f>IF(ISNUMBER(SEARCH(IF($G50="OB",IF($D50="Tabular",VLOOKUP($AJ$3&amp;"-"&amp;AP$2,'Compr. Q. - Online Banking'!$C:$I,7,FALSE()),VLOOKUP($AJ$3&amp;"-"&amp;AP$2,'Compr. Q. - Online Banking'!$C:$I,5,FALSE())),IF($D50="Tabular",VLOOKUP($AJ$3&amp;"-"&amp;AP$2,'Compr. Q. - HCN'!$C:$I,7,FALSE()),VLOOKUP($AJ$3&amp;"-"&amp;AP$2,'Compr. Q. - HCN'!$C:$I,5,FALSE()))),$AJ50)),1,0)</f>
        <v>0</v>
      </c>
      <c r="AQ50" s="24">
        <f t="shared" si="44"/>
        <v>4</v>
      </c>
      <c r="AR50" s="24">
        <f t="shared" si="45"/>
        <v>4</v>
      </c>
      <c r="AS50" s="24">
        <f>IF($G50="OB",IF($D50="Tabular",VLOOKUP($AJ$3&amp;"-"&amp;"1",'Compr. Q. - Online Banking'!$C:$K,9,FALSE()),VLOOKUP($AJ$3&amp;"-"&amp;"1",'Compr. Q. - Online Banking'!$C:$K,8,FALSE())),IF($D50="Tabular",VLOOKUP($AJ$3&amp;"-"&amp;"1",'Compr. Q. - HCN'!$C:$K,9,FALSE()),VLOOKUP($AJ$3&amp;"-"&amp;"1",'Compr. Q. - HCN'!$C:$K,8,FALSE())))</f>
        <v>4</v>
      </c>
      <c r="AT50" s="24">
        <f t="shared" si="46"/>
        <v>1</v>
      </c>
      <c r="AU50" s="24">
        <f t="shared" si="47"/>
        <v>1</v>
      </c>
      <c r="AV50" s="24">
        <f t="shared" si="48"/>
        <v>1</v>
      </c>
      <c r="AW50" s="25" t="str">
        <f>VLOOKUP($A50,'dataset combined'!$A:$BJ,$I$2+3*AW$2,FALSE)</f>
        <v>Cyber criminal; Hacker</v>
      </c>
      <c r="AX50" s="24"/>
      <c r="AY50" s="25">
        <f>IF(ISNUMBER(SEARCH(IF($G50="OB",IF($D50="Tabular",VLOOKUP($AW$3&amp;"-"&amp;AY$2,'Compr. Q. - Online Banking'!$C:$I,7,FALSE()),VLOOKUP($AW$3&amp;"-"&amp;AY$2,'Compr. Q. - Online Banking'!$C:$I,5,FALSE())),IF($D50="Tabular",VLOOKUP($AW$3&amp;"-"&amp;AY$2,'Compr. Q. - HCN'!$C:$I,7,FALSE()),VLOOKUP($AW$3&amp;"-"&amp;AY$2,'Compr. Q. - HCN'!$C:$I,5,FALSE()))),$AW50)),1,0)</f>
        <v>1</v>
      </c>
      <c r="AZ50" s="25">
        <f>IF(ISNUMBER(SEARCH(IF($G50="OB",IF($D50="Tabular",VLOOKUP($AW$3&amp;"-"&amp;AZ$2,'Compr. Q. - Online Banking'!$C:$I,7,FALSE()),VLOOKUP($AW$3&amp;"-"&amp;AZ$2,'Compr. Q. - Online Banking'!$C:$I,5,FALSE())),IF($D50="Tabular",VLOOKUP($AW$3&amp;"-"&amp;AZ$2,'Compr. Q. - HCN'!$C:$I,7,FALSE()),VLOOKUP($AW$3&amp;"-"&amp;AZ$2,'Compr. Q. - HCN'!$C:$I,5,FALSE()))),$AW50)),1,0)</f>
        <v>1</v>
      </c>
      <c r="BA50" s="25">
        <f>IF(ISNUMBER(SEARCH(IF($G50="OB",IF($D50="Tabular",VLOOKUP($AW$3&amp;"-"&amp;BA$2,'Compr. Q. - Online Banking'!$C:$I,7,FALSE()),VLOOKUP($AW$3&amp;"-"&amp;BA$2,'Compr. Q. - Online Banking'!$C:$I,5,FALSE())),IF($D50="Tabular",VLOOKUP($AW$3&amp;"-"&amp;BA$2,'Compr. Q. - HCN'!$C:$I,7,FALSE()),VLOOKUP($AW$3&amp;"-"&amp;BA$2,'Compr. Q. - HCN'!$C:$I,5,FALSE()))),$AW50)),1,0)</f>
        <v>0</v>
      </c>
      <c r="BB50" s="25">
        <f>IF(ISNUMBER(SEARCH(IF($G50="OB",IF($D50="Tabular",VLOOKUP($AW$3&amp;"-"&amp;BB$2,'Compr. Q. - Online Banking'!$C:$I,7,FALSE()),VLOOKUP($AW$3&amp;"-"&amp;BB$2,'Compr. Q. - Online Banking'!$C:$I,5,FALSE())),IF($D50="Tabular",VLOOKUP($AW$3&amp;"-"&amp;BB$2,'Compr. Q. - HCN'!$C:$I,7,FALSE()),VLOOKUP($AW$3&amp;"-"&amp;BB$2,'Compr. Q. - HCN'!$C:$I,5,FALSE()))),$AW50)),1,0)</f>
        <v>0</v>
      </c>
      <c r="BC50" s="25">
        <f>IF(ISNUMBER(SEARCH(IF($G50="OB",IF($D50="Tabular",VLOOKUP($AW$3&amp;"-"&amp;BC$2,'Compr. Q. - Online Banking'!$C:$I,7,FALSE()),VLOOKUP($AW$3&amp;"-"&amp;BC$2,'Compr. Q. - Online Banking'!$C:$I,5,FALSE())),IF($D50="Tabular",VLOOKUP($AW$3&amp;"-"&amp;BC$2,'Compr. Q. - HCN'!$C:$I,7,FALSE()),VLOOKUP($AW$3&amp;"-"&amp;BC$2,'Compr. Q. - HCN'!$C:$I,5,FALSE()))),$AW50)),1,0)</f>
        <v>0</v>
      </c>
      <c r="BD50" s="24">
        <f t="shared" si="49"/>
        <v>2</v>
      </c>
      <c r="BE50" s="24">
        <f t="shared" si="50"/>
        <v>2</v>
      </c>
      <c r="BF50" s="24">
        <f>IF($G50="OB",IF($D50="Tabular",VLOOKUP($AW$3&amp;"-"&amp;"1",'Compr. Q. - Online Banking'!$C:$K,9,FALSE()),VLOOKUP($AW$3&amp;"-"&amp;"1",'Compr. Q. - Online Banking'!$C:$K,8,FALSE())),IF($D50="Tabular",VLOOKUP($AW$3&amp;"-"&amp;"1",'Compr. Q. - HCN'!$C:$K,9,FALSE()),VLOOKUP($AW$3&amp;"-"&amp;"1",'Compr. Q. - HCN'!$C:$K,8,FALSE())))</f>
        <v>2</v>
      </c>
      <c r="BG50" s="24">
        <f t="shared" si="51"/>
        <v>1</v>
      </c>
      <c r="BH50" s="24">
        <f t="shared" si="52"/>
        <v>1</v>
      </c>
      <c r="BI50" s="24">
        <f t="shared" si="53"/>
        <v>1</v>
      </c>
      <c r="BJ50" s="25" t="str">
        <f>VLOOKUP($A50,'dataset combined'!$A:$BJ,$I$2+3*BJ$2,FALSE)</f>
        <v>Likely</v>
      </c>
      <c r="BK50" s="25"/>
      <c r="BL50" s="25">
        <f>IF(ISNUMBER(SEARCH(IF($G50="OB",IF($D50="Tabular",VLOOKUP($BJ$3&amp;"-"&amp;BL$2,'Compr. Q. - Online Banking'!$C:$I,7,FALSE()),VLOOKUP($BJ$3&amp;"-"&amp;BL$2,'Compr. Q. - Online Banking'!$C:$I,5,FALSE())),IF($D50="Tabular",VLOOKUP($BJ$3&amp;"-"&amp;BL$2,'Compr. Q. - HCN'!$C:$I,7,FALSE()),VLOOKUP($BJ$3&amp;"-"&amp;BL$2,'Compr. Q. - HCN'!$C:$I,5,FALSE()))),$BJ50)),1,0)</f>
        <v>1</v>
      </c>
      <c r="BM50" s="25">
        <f>IF(ISNUMBER(SEARCH(IF($G50="OB",IF($D50="Tabular",VLOOKUP($BJ$3&amp;"-"&amp;BM$2,'Compr. Q. - Online Banking'!$C:$I,7,FALSE()),VLOOKUP($BJ$3&amp;"-"&amp;BM$2,'Compr. Q. - Online Banking'!$C:$I,5,FALSE())),IF($D50="Tabular",VLOOKUP($BJ$3&amp;"-"&amp;BM$2,'Compr. Q. - HCN'!$C:$I,7,FALSE()),VLOOKUP($BJ$3&amp;"-"&amp;BM$2,'Compr. Q. - HCN'!$C:$I,5,FALSE()))),$BJ50)),1,0)</f>
        <v>0</v>
      </c>
      <c r="BN50" s="25">
        <f>IF(ISNUMBER(SEARCH(IF($G50="OB",IF($D50="Tabular",VLOOKUP($BJ$3&amp;"-"&amp;BN$2,'Compr. Q. - Online Banking'!$C:$I,7,FALSE()),VLOOKUP($BJ$3&amp;"-"&amp;BN$2,'Compr. Q. - Online Banking'!$C:$I,5,FALSE())),IF($D50="Tabular",VLOOKUP($BJ$3&amp;"-"&amp;BN$2,'Compr. Q. - HCN'!$C:$I,7,FALSE()),VLOOKUP($BJ$3&amp;"-"&amp;BN$2,'Compr. Q. - HCN'!$C:$I,5,FALSE()))),$BJ50)),1,0)</f>
        <v>0</v>
      </c>
      <c r="BO50" s="25">
        <f>IF(ISNUMBER(SEARCH(IF($G50="OB",IF($D50="Tabular",VLOOKUP($BJ$3&amp;"-"&amp;BO$2,'Compr. Q. - Online Banking'!$C:$I,7,FALSE()),VLOOKUP($BJ$3&amp;"-"&amp;BO$2,'Compr. Q. - Online Banking'!$C:$I,5,FALSE())),IF($D50="Tabular",VLOOKUP($BJ$3&amp;"-"&amp;BO$2,'Compr. Q. - HCN'!$C:$I,7,FALSE()),VLOOKUP($BJ$3&amp;"-"&amp;BO$2,'Compr. Q. - HCN'!$C:$I,5,FALSE()))),$BJ50)),1,0)</f>
        <v>0</v>
      </c>
      <c r="BP50" s="25">
        <f>IF(ISNUMBER(SEARCH(IF($G50="OB",IF($D50="Tabular",VLOOKUP($BJ$3&amp;"-"&amp;BP$2,'Compr. Q. - Online Banking'!$C:$I,7,FALSE()),VLOOKUP($BJ$3&amp;"-"&amp;BP$2,'Compr. Q. - Online Banking'!$C:$I,5,FALSE())),IF($D50="Tabular",VLOOKUP($BJ$3&amp;"-"&amp;BP$2,'Compr. Q. - HCN'!$C:$I,7,FALSE()),VLOOKUP($BJ$3&amp;"-"&amp;BP$2,'Compr. Q. - HCN'!$C:$I,5,FALSE()))),$BJ50)),1,0)</f>
        <v>0</v>
      </c>
      <c r="BQ50" s="24">
        <f t="shared" si="54"/>
        <v>1</v>
      </c>
      <c r="BR50" s="24">
        <f t="shared" si="55"/>
        <v>1</v>
      </c>
      <c r="BS50" s="24">
        <f>IF($G50="OB",IF($D50="Tabular",VLOOKUP($BJ$3&amp;"-"&amp;"1",'Compr. Q. - Online Banking'!$C:$K,9,FALSE()),VLOOKUP($BJ$3&amp;"-"&amp;"1",'Compr. Q. - Online Banking'!$C:$K,8,FALSE())),IF($D50="Tabular",VLOOKUP($BJ$3&amp;"-"&amp;"1",'Compr. Q. - HCN'!$C:$K,9,FALSE()),VLOOKUP($BJ$3&amp;"-"&amp;"1",'Compr. Q. - HCN'!$C:$K,8,FALSE())))</f>
        <v>1</v>
      </c>
      <c r="BT50" s="24">
        <f t="shared" si="56"/>
        <v>1</v>
      </c>
      <c r="BU50" s="24">
        <f t="shared" si="57"/>
        <v>1</v>
      </c>
      <c r="BV50" s="24">
        <f t="shared" si="58"/>
        <v>1</v>
      </c>
      <c r="BW50" s="25" t="str">
        <f>VLOOKUP($A50,'dataset combined'!$A:$BJ,$I$2+3*BW$2,FALSE)</f>
        <v>Minor</v>
      </c>
      <c r="BX50" s="24"/>
      <c r="BY50" s="25">
        <f>IF(ISNUMBER(SEARCH(IF($G50="OB",IF($D50="Tabular",VLOOKUP($BW$3&amp;"-"&amp;BY$2,'Compr. Q. - Online Banking'!$C:$I,7,FALSE()),VLOOKUP($BW$3&amp;"-"&amp;BY$2,'Compr. Q. - Online Banking'!$C:$I,5,FALSE())),IF($D50="Tabular",VLOOKUP($BW$3&amp;"-"&amp;BY$2,'Compr. Q. - HCN'!$C:$I,7,FALSE()),VLOOKUP($BW$3&amp;"-"&amp;BY$2,'Compr. Q. - HCN'!$C:$I,5,FALSE()))),$BW50)),1,0)</f>
        <v>1</v>
      </c>
      <c r="BZ50" s="25">
        <f>IF(ISNUMBER(SEARCH(IF($G50="OB",IF($D50="Tabular",VLOOKUP($BW$3&amp;"-"&amp;BZ$2,'Compr. Q. - Online Banking'!$C:$I,7,FALSE()),VLOOKUP($BW$3&amp;"-"&amp;BZ$2,'Compr. Q. - Online Banking'!$C:$I,5,FALSE())),IF($D50="Tabular",VLOOKUP($BW$3&amp;"-"&amp;BZ$2,'Compr. Q. - HCN'!$C:$I,7,FALSE()),VLOOKUP($BW$3&amp;"-"&amp;BZ$2,'Compr. Q. - HCN'!$C:$I,5,FALSE()))),$BW50)),1,0)</f>
        <v>0</v>
      </c>
      <c r="CA50" s="25">
        <f>IF(ISNUMBER(SEARCH(IF($G50="OB",IF($D50="Tabular",VLOOKUP($BW$3&amp;"-"&amp;CA$2,'Compr. Q. - Online Banking'!$C:$I,7,FALSE()),VLOOKUP($BW$3&amp;"-"&amp;CA$2,'Compr. Q. - Online Banking'!$C:$I,5,FALSE())),IF($D50="Tabular",VLOOKUP($BW$3&amp;"-"&amp;CA$2,'Compr. Q. - HCN'!$C:$I,7,FALSE()),VLOOKUP($BW$3&amp;"-"&amp;CA$2,'Compr. Q. - HCN'!$C:$I,5,FALSE()))),$BW50)),1,0)</f>
        <v>0</v>
      </c>
      <c r="CB50" s="25">
        <f>IF(ISNUMBER(SEARCH(IF($G50="OB",IF($D50="Tabular",VLOOKUP($BW$3&amp;"-"&amp;CB$2,'Compr. Q. - Online Banking'!$C:$I,7,FALSE()),VLOOKUP($BW$3&amp;"-"&amp;CB$2,'Compr. Q. - Online Banking'!$C:$I,5,FALSE())),IF($D50="Tabular",VLOOKUP($BW$3&amp;"-"&amp;CB$2,'Compr. Q. - HCN'!$C:$I,7,FALSE()),VLOOKUP($BW$3&amp;"-"&amp;CB$2,'Compr. Q. - HCN'!$C:$I,5,FALSE()))),$BW50)),1,0)</f>
        <v>0</v>
      </c>
      <c r="CC50" s="25">
        <f>IF(ISNUMBER(SEARCH(IF($G50="OB",IF($D50="Tabular",VLOOKUP($BW$3&amp;"-"&amp;CC$2,'Compr. Q. - Online Banking'!$C:$I,7,FALSE()),VLOOKUP($BW$3&amp;"-"&amp;CC$2,'Compr. Q. - Online Banking'!$C:$I,5,FALSE())),IF($D50="Tabular",VLOOKUP($BW$3&amp;"-"&amp;CC$2,'Compr. Q. - HCN'!$C:$I,7,FALSE()),VLOOKUP($BW$3&amp;"-"&amp;CC$2,'Compr. Q. - HCN'!$C:$I,5,FALSE()))),$BW50)),1,0)</f>
        <v>0</v>
      </c>
      <c r="CD50" s="24">
        <f t="shared" si="59"/>
        <v>1</v>
      </c>
      <c r="CE50" s="24">
        <f t="shared" si="60"/>
        <v>1</v>
      </c>
      <c r="CF50" s="24">
        <f>IF($G50="OB",IF($D50="Tabular",VLOOKUP($BW$3&amp;"-"&amp;"1",'Compr. Q. - Online Banking'!$C:$K,9,FALSE()),VLOOKUP($BW$3&amp;"-"&amp;"1",'Compr. Q. - Online Banking'!$C:$K,8,FALSE())),IF($D50="Tabular",VLOOKUP($BW$3&amp;"-"&amp;"1",'Compr. Q. - HCN'!$C:$K,9,FALSE()),VLOOKUP($BW$3&amp;"-"&amp;"1",'Compr. Q. - HCN'!$C:$K,8,FALSE())))</f>
        <v>1</v>
      </c>
      <c r="CG50" s="24">
        <f t="shared" si="61"/>
        <v>1</v>
      </c>
      <c r="CH50" s="24">
        <f t="shared" si="62"/>
        <v>1</v>
      </c>
      <c r="CI50" s="24">
        <f t="shared" si="63"/>
        <v>1</v>
      </c>
      <c r="CK50"/>
      <c r="CL50"/>
      <c r="CM50"/>
      <c r="CN50"/>
      <c r="CO50"/>
      <c r="CP50"/>
      <c r="CQ50"/>
      <c r="CR50"/>
    </row>
    <row r="51" spans="1:96" s="10" customFormat="1" ht="51" x14ac:dyDescent="0.2">
      <c r="A51" s="25" t="str">
        <f t="shared" si="32"/>
        <v>3117378-P2</v>
      </c>
      <c r="B51" s="25">
        <v>3117378</v>
      </c>
      <c r="C51" s="25" t="s">
        <v>688</v>
      </c>
      <c r="D51" s="25" t="s">
        <v>538</v>
      </c>
      <c r="E51" s="25" t="s">
        <v>381</v>
      </c>
      <c r="F51" s="25" t="s">
        <v>433</v>
      </c>
      <c r="G51" s="25" t="str">
        <f t="shared" si="33"/>
        <v>HCN</v>
      </c>
      <c r="H51" s="25"/>
      <c r="I51" s="25"/>
      <c r="J51" s="25" t="str">
        <f>VLOOKUP($A51,'dataset combined'!$A:$BJ,$I$2+3*J$2,FALSE)</f>
        <v>Insufficient malware detection; Insufficient security policy</v>
      </c>
      <c r="K51" s="25" t="s">
        <v>726</v>
      </c>
      <c r="L51" s="25">
        <f>IF(ISNUMBER(SEARCH(IF($G51="OB",IF($D51="Tabular",VLOOKUP($J$3&amp;"-"&amp;L$2,'Compr. Q. - Online Banking'!$C:$I,7,FALSE()),VLOOKUP($J$3&amp;"-"&amp;L$2,'Compr. Q. - Online Banking'!$C:$I,5,FALSE())),IF($D51="Tabular",VLOOKUP($J$3&amp;"-"&amp;L$2,'Compr. Q. - HCN'!$C:$I,7,FALSE()),VLOOKUP($J$3&amp;"-"&amp;L$2,'Compr. Q. - HCN'!$C:$I,5,FALSE()))),$J51)),1,0)</f>
        <v>0</v>
      </c>
      <c r="M51" s="25">
        <f>IF(ISNUMBER(SEARCH(IF($G51="OB",IF($D51="Tabular",VLOOKUP($J$3&amp;"-"&amp;M$2,'Compr. Q. - Online Banking'!$C:$I,7,FALSE()),VLOOKUP($J$3&amp;"-"&amp;M$2,'Compr. Q. - Online Banking'!$C:$I,5,FALSE())),IF($D51="Tabular",VLOOKUP($J$3&amp;"-"&amp;M$2,'Compr. Q. - HCN'!$C:$I,7,FALSE()),VLOOKUP($J$3&amp;"-"&amp;M$2,'Compr. Q. - HCN'!$C:$I,5,FALSE()))),$J51)),1,0)</f>
        <v>1</v>
      </c>
      <c r="N51" s="25">
        <f>IF(ISNUMBER(SEARCH(IF($G51="OB",IF($D51="Tabular",VLOOKUP($J$3&amp;"-"&amp;N$2,'Compr. Q. - Online Banking'!$C:$I,7,FALSE()),VLOOKUP($J$3&amp;"-"&amp;N$2,'Compr. Q. - Online Banking'!$C:$I,5,FALSE())),IF($D51="Tabular",VLOOKUP($J$3&amp;"-"&amp;N$2,'Compr. Q. - HCN'!$C:$I,7,FALSE()),VLOOKUP($J$3&amp;"-"&amp;N$2,'Compr. Q. - HCN'!$C:$I,5,FALSE()))),$J51)),1,0)</f>
        <v>1</v>
      </c>
      <c r="O51" s="25">
        <f>IF(ISNUMBER(SEARCH(IF($G51="OB",IF($D51="Tabular",VLOOKUP($J$3&amp;"-"&amp;O$2,'Compr. Q. - Online Banking'!$C:$I,7,FALSE()),VLOOKUP($J$3&amp;"-"&amp;O$2,'Compr. Q. - Online Banking'!$C:$I,5,FALSE())),IF($D51="Tabular",VLOOKUP($J$3&amp;"-"&amp;O$2,'Compr. Q. - HCN'!$C:$I,7,FALSE()),VLOOKUP($J$3&amp;"-"&amp;O$2,'Compr. Q. - HCN'!$C:$I,5,FALSE()))),$J51)),1,0)</f>
        <v>0</v>
      </c>
      <c r="P51" s="25">
        <f>IF(ISNUMBER(SEARCH(IF($G51="OB",IF($D51="Tabular",VLOOKUP($J$3&amp;"-"&amp;P$2,'Compr. Q. - Online Banking'!$C:$I,7,FALSE()),VLOOKUP($J$3&amp;"-"&amp;P$2,'Compr. Q. - Online Banking'!$C:$I,5,FALSE())),IF($D51="Tabular",VLOOKUP($J$3&amp;"-"&amp;P$2,'Compr. Q. - HCN'!$C:$I,7,FALSE()),VLOOKUP($J$3&amp;"-"&amp;P$2,'Compr. Q. - HCN'!$C:$I,5,FALSE()))),$J51)),1,0)</f>
        <v>0</v>
      </c>
      <c r="Q51" s="25">
        <f t="shared" si="34"/>
        <v>2</v>
      </c>
      <c r="R51" s="25">
        <f t="shared" si="35"/>
        <v>2</v>
      </c>
      <c r="S51" s="25">
        <f>IF($G51="OB",IF($D51="Tabular",VLOOKUP($J$3&amp;"-"&amp;"1",'Compr. Q. - Online Banking'!$C:$K,9,FALSE()),VLOOKUP($J$3&amp;"-"&amp;"1",'Compr. Q. - Online Banking'!$C:$K,8,FALSE())),IF($D51="Tabular",VLOOKUP($J$3&amp;"-"&amp;"1",'Compr. Q. - HCN'!$C:$K,9,FALSE()),VLOOKUP($J$3&amp;"-"&amp;"1",'Compr. Q. - HCN'!$C:$K,8,FALSE())))</f>
        <v>3</v>
      </c>
      <c r="T51" s="25">
        <f t="shared" si="36"/>
        <v>1</v>
      </c>
      <c r="U51" s="25">
        <f t="shared" si="37"/>
        <v>0.66666666666666663</v>
      </c>
      <c r="V51" s="25">
        <f t="shared" si="38"/>
        <v>0.8</v>
      </c>
      <c r="W51" s="25" t="str">
        <f>VLOOKUP($A51,'dataset combined'!$A:$BJ,$I$2+3*W$2,FALSE)</f>
        <v>Data confidentiality; Privacy</v>
      </c>
      <c r="X51" s="25"/>
      <c r="Y51" s="25">
        <f>IF(ISNUMBER(SEARCH(IF($G51="OB",IF($D51="Tabular",VLOOKUP($W$3&amp;"-"&amp;Y$2,'Compr. Q. - Online Banking'!$C:$I,7,FALSE()),VLOOKUP($W$3&amp;"-"&amp;Y$2,'Compr. Q. - Online Banking'!$C:$I,5,FALSE())),IF($D51="Tabular",VLOOKUP($W$3&amp;"-"&amp;Y$2,'Compr. Q. - HCN'!$C:$I,7,FALSE()),VLOOKUP($W$3&amp;"-"&amp;Y$2,'Compr. Q. - HCN'!$C:$I,5,FALSE()))),$W51)),1,0)</f>
        <v>1</v>
      </c>
      <c r="Z51" s="25">
        <f>IF(ISNUMBER(SEARCH(IF($G51="OB",IF($D51="Tabular",VLOOKUP($W$3&amp;"-"&amp;Z$2,'Compr. Q. - Online Banking'!$C:$I,7,FALSE()),VLOOKUP($W$3&amp;"-"&amp;Z$2,'Compr. Q. - Online Banking'!$C:$I,5,FALSE())),IF($D51="Tabular",VLOOKUP($W$3&amp;"-"&amp;Z$2,'Compr. Q. - HCN'!$C:$I,7,FALSE()),VLOOKUP($W$3&amp;"-"&amp;Z$2,'Compr. Q. - HCN'!$C:$I,5,FALSE()))),$W51)),1,0)</f>
        <v>1</v>
      </c>
      <c r="AA51" s="25">
        <f>IF(ISNUMBER(SEARCH(IF($G51="OB",IF($D51="Tabular",VLOOKUP($W$3&amp;"-"&amp;AA$2,'Compr. Q. - Online Banking'!$C:$I,7,FALSE()),VLOOKUP($W$3&amp;"-"&amp;AA$2,'Compr. Q. - Online Banking'!$C:$I,5,FALSE())),IF($D51="Tabular",VLOOKUP($W$3&amp;"-"&amp;AA$2,'Compr. Q. - HCN'!$C:$I,7,FALSE()),VLOOKUP($W$3&amp;"-"&amp;AA$2,'Compr. Q. - HCN'!$C:$I,5,FALSE()))),$W51)),1,0)</f>
        <v>0</v>
      </c>
      <c r="AB51" s="25">
        <f>IF(ISNUMBER(SEARCH(IF($G51="OB",IF($D51="Tabular",VLOOKUP($W$3&amp;"-"&amp;AB$2,'Compr. Q. - Online Banking'!$C:$I,7,FALSE()),VLOOKUP($W$3&amp;"-"&amp;AB$2,'Compr. Q. - Online Banking'!$C:$I,5,FALSE())),IF($D51="Tabular",VLOOKUP($W$3&amp;"-"&amp;AB$2,'Compr. Q. - HCN'!$C:$I,7,FALSE()),VLOOKUP($W$3&amp;"-"&amp;AB$2,'Compr. Q. - HCN'!$C:$I,5,FALSE()))),$W51)),1,0)</f>
        <v>0</v>
      </c>
      <c r="AC51" s="25">
        <f>IF(ISNUMBER(SEARCH(IF($G51="OB",IF($D51="Tabular",VLOOKUP($W$3&amp;"-"&amp;AC$2,'Compr. Q. - Online Banking'!$C:$I,7,FALSE()),VLOOKUP($W$3&amp;"-"&amp;AC$2,'Compr. Q. - Online Banking'!$C:$I,5,FALSE())),IF($D51="Tabular",VLOOKUP($W$3&amp;"-"&amp;AC$2,'Compr. Q. - HCN'!$C:$I,7,FALSE()),VLOOKUP($W$3&amp;"-"&amp;AC$2,'Compr. Q. - HCN'!$C:$I,5,FALSE()))),$W51)),1,0)</f>
        <v>0</v>
      </c>
      <c r="AD51" s="25">
        <f t="shared" si="39"/>
        <v>2</v>
      </c>
      <c r="AE51" s="25">
        <f t="shared" si="40"/>
        <v>2</v>
      </c>
      <c r="AF51" s="25">
        <f>IF($G51="OB",IF($D51="Tabular",VLOOKUP($W$3&amp;"-"&amp;"1",'Compr. Q. - Online Banking'!$C:$K,9,FALSE()),VLOOKUP($W$3&amp;"-"&amp;"1",'Compr. Q. - Online Banking'!$C:$K,8,FALSE())),IF($D51="Tabular",VLOOKUP($W$3&amp;"-"&amp;"1",'Compr. Q. - HCN'!$C:$K,9,FALSE()),VLOOKUP($W$3&amp;"-"&amp;"1",'Compr. Q. - HCN'!$C:$K,8,FALSE())))</f>
        <v>2</v>
      </c>
      <c r="AG51" s="25">
        <f t="shared" si="41"/>
        <v>1</v>
      </c>
      <c r="AH51" s="25">
        <f t="shared" si="42"/>
        <v>1</v>
      </c>
      <c r="AI51" s="25">
        <f t="shared" si="43"/>
        <v>1</v>
      </c>
      <c r="AJ51" s="25" t="str">
        <f>VLOOKUP($A51,'dataset combined'!$A:$BJ,$I$2+3*AJ$2,FALSE)</f>
        <v>Cyber criminal sends crafted phishing emails to HCN users; Sniffing of user credentials; SQL injection attack; Successful SQL injection</v>
      </c>
      <c r="AK51" s="25" t="s">
        <v>733</v>
      </c>
      <c r="AL51" s="25">
        <f>IF(ISNUMBER(SEARCH(IF($G51="OB",IF($D51="Tabular",VLOOKUP($AJ$3&amp;"-"&amp;AL$2,'Compr. Q. - Online Banking'!$C:$I,7,FALSE()),VLOOKUP($AJ$3&amp;"-"&amp;AL$2,'Compr. Q. - Online Banking'!$C:$I,5,FALSE())),IF($D51="Tabular",VLOOKUP($AJ$3&amp;"-"&amp;AL$2,'Compr. Q. - HCN'!$C:$I,7,FALSE()),VLOOKUP($AJ$3&amp;"-"&amp;AL$2,'Compr. Q. - HCN'!$C:$I,5,FALSE()))),$AJ51)),1,0)</f>
        <v>1</v>
      </c>
      <c r="AM51" s="25">
        <f>IF(ISNUMBER(SEARCH(IF($G51="OB",IF($D51="Tabular",VLOOKUP($AJ$3&amp;"-"&amp;AM$2,'Compr. Q. - Online Banking'!$C:$I,7,FALSE()),VLOOKUP($AJ$3&amp;"-"&amp;AM$2,'Compr. Q. - Online Banking'!$C:$I,5,FALSE())),IF($D51="Tabular",VLOOKUP($AJ$3&amp;"-"&amp;AM$2,'Compr. Q. - HCN'!$C:$I,7,FALSE()),VLOOKUP($AJ$3&amp;"-"&amp;AM$2,'Compr. Q. - HCN'!$C:$I,5,FALSE()))),$AJ51)),1,0)</f>
        <v>1</v>
      </c>
      <c r="AN51" s="25">
        <f>IF(ISNUMBER(SEARCH(IF($G51="OB",IF($D51="Tabular",VLOOKUP($AJ$3&amp;"-"&amp;AN$2,'Compr. Q. - Online Banking'!$C:$I,7,FALSE()),VLOOKUP($AJ$3&amp;"-"&amp;AN$2,'Compr. Q. - Online Banking'!$C:$I,5,FALSE())),IF($D51="Tabular",VLOOKUP($AJ$3&amp;"-"&amp;AN$2,'Compr. Q. - HCN'!$C:$I,7,FALSE()),VLOOKUP($AJ$3&amp;"-"&amp;AN$2,'Compr. Q. - HCN'!$C:$I,5,FALSE()))),$AJ51)),1,0)</f>
        <v>1</v>
      </c>
      <c r="AO51" s="25">
        <f>IF(ISNUMBER(SEARCH(IF($G51="OB",IF($D51="Tabular",VLOOKUP($AJ$3&amp;"-"&amp;AO$2,'Compr. Q. - Online Banking'!$C:$I,7,FALSE()),VLOOKUP($AJ$3&amp;"-"&amp;AO$2,'Compr. Q. - Online Banking'!$C:$I,5,FALSE())),IF($D51="Tabular",VLOOKUP($AJ$3&amp;"-"&amp;AO$2,'Compr. Q. - HCN'!$C:$I,7,FALSE()),VLOOKUP($AJ$3&amp;"-"&amp;AO$2,'Compr. Q. - HCN'!$C:$I,5,FALSE()))),$AJ51)),1,0)</f>
        <v>1</v>
      </c>
      <c r="AP51" s="25">
        <f>IF(ISNUMBER(SEARCH(IF($G51="OB",IF($D51="Tabular",VLOOKUP($AJ$3&amp;"-"&amp;AP$2,'Compr. Q. - Online Banking'!$C:$I,7,FALSE()),VLOOKUP($AJ$3&amp;"-"&amp;AP$2,'Compr. Q. - Online Banking'!$C:$I,5,FALSE())),IF($D51="Tabular",VLOOKUP($AJ$3&amp;"-"&amp;AP$2,'Compr. Q. - HCN'!$C:$I,7,FALSE()),VLOOKUP($AJ$3&amp;"-"&amp;AP$2,'Compr. Q. - HCN'!$C:$I,5,FALSE()))),$AJ51)),1,0)</f>
        <v>0</v>
      </c>
      <c r="AQ51" s="25">
        <f t="shared" si="44"/>
        <v>4</v>
      </c>
      <c r="AR51" s="25">
        <f t="shared" si="45"/>
        <v>4</v>
      </c>
      <c r="AS51" s="25">
        <f>IF($G51="OB",IF($D51="Tabular",VLOOKUP($AJ$3&amp;"-"&amp;"1",'Compr. Q. - Online Banking'!$C:$K,9,FALSE()),VLOOKUP($AJ$3&amp;"-"&amp;"1",'Compr. Q. - Online Banking'!$C:$K,8,FALSE())),IF($D51="Tabular",VLOOKUP($AJ$3&amp;"-"&amp;"1",'Compr. Q. - HCN'!$C:$K,9,FALSE()),VLOOKUP($AJ$3&amp;"-"&amp;"1",'Compr. Q. - HCN'!$C:$K,8,FALSE())))</f>
        <v>5</v>
      </c>
      <c r="AT51" s="25">
        <f t="shared" si="46"/>
        <v>1</v>
      </c>
      <c r="AU51" s="25">
        <f t="shared" si="47"/>
        <v>0.8</v>
      </c>
      <c r="AV51" s="25">
        <f t="shared" si="48"/>
        <v>0.88888888888888895</v>
      </c>
      <c r="AW51" s="25" t="str">
        <f>VLOOKUP($A51,'dataset combined'!$A:$BJ,$I$2+3*AW$2,FALSE)</f>
        <v>Data reviewer; HCN user</v>
      </c>
      <c r="AX51" s="25" t="s">
        <v>746</v>
      </c>
      <c r="AY51" s="25">
        <f>IF(ISNUMBER(SEARCH(IF($G51="OB",IF($D51="Tabular",VLOOKUP($AW$3&amp;"-"&amp;AY$2,'Compr. Q. - Online Banking'!$C:$I,7,FALSE()),VLOOKUP($AW$3&amp;"-"&amp;AY$2,'Compr. Q. - Online Banking'!$C:$I,5,FALSE())),IF($D51="Tabular",VLOOKUP($AW$3&amp;"-"&amp;AY$2,'Compr. Q. - HCN'!$C:$I,7,FALSE()),VLOOKUP($AW$3&amp;"-"&amp;AY$2,'Compr. Q. - HCN'!$C:$I,5,FALSE()))),$AW51)),1,0)</f>
        <v>1</v>
      </c>
      <c r="AZ51" s="25">
        <f>IF(ISNUMBER(SEARCH(IF($G51="OB",IF($D51="Tabular",VLOOKUP($AW$3&amp;"-"&amp;AZ$2,'Compr. Q. - Online Banking'!$C:$I,7,FALSE()),VLOOKUP($AW$3&amp;"-"&amp;AZ$2,'Compr. Q. - Online Banking'!$C:$I,5,FALSE())),IF($D51="Tabular",VLOOKUP($AW$3&amp;"-"&amp;AZ$2,'Compr. Q. - HCN'!$C:$I,7,FALSE()),VLOOKUP($AW$3&amp;"-"&amp;AZ$2,'Compr. Q. - HCN'!$C:$I,5,FALSE()))),$AW51)),1,0)</f>
        <v>0</v>
      </c>
      <c r="BA51" s="25">
        <f>IF(ISNUMBER(SEARCH(IF($G51="OB",IF($D51="Tabular",VLOOKUP($AW$3&amp;"-"&amp;BA$2,'Compr. Q. - Online Banking'!$C:$I,7,FALSE()),VLOOKUP($AW$3&amp;"-"&amp;BA$2,'Compr. Q. - Online Banking'!$C:$I,5,FALSE())),IF($D51="Tabular",VLOOKUP($AW$3&amp;"-"&amp;BA$2,'Compr. Q. - HCN'!$C:$I,7,FALSE()),VLOOKUP($AW$3&amp;"-"&amp;BA$2,'Compr. Q. - HCN'!$C:$I,5,FALSE()))),$AW51)),1,0)</f>
        <v>1</v>
      </c>
      <c r="BB51" s="25">
        <f>IF(ISNUMBER(SEARCH(IF($G51="OB",IF($D51="Tabular",VLOOKUP($AW$3&amp;"-"&amp;BB$2,'Compr. Q. - Online Banking'!$C:$I,7,FALSE()),VLOOKUP($AW$3&amp;"-"&amp;BB$2,'Compr. Q. - Online Banking'!$C:$I,5,FALSE())),IF($D51="Tabular",VLOOKUP($AW$3&amp;"-"&amp;BB$2,'Compr. Q. - HCN'!$C:$I,7,FALSE()),VLOOKUP($AW$3&amp;"-"&amp;BB$2,'Compr. Q. - HCN'!$C:$I,5,FALSE()))),$AW51)),1,0)</f>
        <v>0</v>
      </c>
      <c r="BC51" s="25">
        <f>IF(ISNUMBER(SEARCH(IF($G51="OB",IF($D51="Tabular",VLOOKUP($AW$3&amp;"-"&amp;BC$2,'Compr. Q. - Online Banking'!$C:$I,7,FALSE()),VLOOKUP($AW$3&amp;"-"&amp;BC$2,'Compr. Q. - Online Banking'!$C:$I,5,FALSE())),IF($D51="Tabular",VLOOKUP($AW$3&amp;"-"&amp;BC$2,'Compr. Q. - HCN'!$C:$I,7,FALSE()),VLOOKUP($AW$3&amp;"-"&amp;BC$2,'Compr. Q. - HCN'!$C:$I,5,FALSE()))),$AW51)),1,0)</f>
        <v>0</v>
      </c>
      <c r="BD51" s="25">
        <f t="shared" si="49"/>
        <v>2</v>
      </c>
      <c r="BE51" s="25">
        <f t="shared" si="50"/>
        <v>2</v>
      </c>
      <c r="BF51" s="25">
        <f>IF($G51="OB",IF($D51="Tabular",VLOOKUP($AW$3&amp;"-"&amp;"1",'Compr. Q. - Online Banking'!$C:$K,9,FALSE()),VLOOKUP($AW$3&amp;"-"&amp;"1",'Compr. Q. - Online Banking'!$C:$K,8,FALSE())),IF($D51="Tabular",VLOOKUP($AW$3&amp;"-"&amp;"1",'Compr. Q. - HCN'!$C:$K,9,FALSE()),VLOOKUP($AW$3&amp;"-"&amp;"1",'Compr. Q. - HCN'!$C:$K,8,FALSE())))</f>
        <v>3</v>
      </c>
      <c r="BG51" s="25">
        <f t="shared" si="51"/>
        <v>1</v>
      </c>
      <c r="BH51" s="25">
        <f t="shared" si="52"/>
        <v>0.66666666666666663</v>
      </c>
      <c r="BI51" s="25">
        <f t="shared" si="53"/>
        <v>0.8</v>
      </c>
      <c r="BJ51" s="25" t="str">
        <f>VLOOKUP($A51,'dataset combined'!$A:$BJ,$I$2+3*BJ$2,FALSE)</f>
        <v>Unlikely</v>
      </c>
      <c r="BK51" s="25" t="s">
        <v>749</v>
      </c>
      <c r="BL51" s="25">
        <f>IF(ISNUMBER(SEARCH(IF($G51="OB",IF($D51="Tabular",VLOOKUP($BJ$3&amp;"-"&amp;BL$2,'Compr. Q. - Online Banking'!$C:$I,7,FALSE()),VLOOKUP($BJ$3&amp;"-"&amp;BL$2,'Compr. Q. - Online Banking'!$C:$I,5,FALSE())),IF($D51="Tabular",VLOOKUP($BJ$3&amp;"-"&amp;BL$2,'Compr. Q. - HCN'!$C:$I,7,FALSE()),VLOOKUP($BJ$3&amp;"-"&amp;BL$2,'Compr. Q. - HCN'!$C:$I,5,FALSE()))),$BJ51)),1,0)</f>
        <v>0</v>
      </c>
      <c r="BM51" s="25">
        <f>IF(ISNUMBER(SEARCH(IF($G51="OB",IF($D51="Tabular",VLOOKUP($BJ$3&amp;"-"&amp;BM$2,'Compr. Q. - Online Banking'!$C:$I,7,FALSE()),VLOOKUP($BJ$3&amp;"-"&amp;BM$2,'Compr. Q. - Online Banking'!$C:$I,5,FALSE())),IF($D51="Tabular",VLOOKUP($BJ$3&amp;"-"&amp;BM$2,'Compr. Q. - HCN'!$C:$I,7,FALSE()),VLOOKUP($BJ$3&amp;"-"&amp;BM$2,'Compr. Q. - HCN'!$C:$I,5,FALSE()))),$BJ51)),1,0)</f>
        <v>0</v>
      </c>
      <c r="BN51" s="25">
        <f>IF(ISNUMBER(SEARCH(IF($G51="OB",IF($D51="Tabular",VLOOKUP($BJ$3&amp;"-"&amp;BN$2,'Compr. Q. - Online Banking'!$C:$I,7,FALSE()),VLOOKUP($BJ$3&amp;"-"&amp;BN$2,'Compr. Q. - Online Banking'!$C:$I,5,FALSE())),IF($D51="Tabular",VLOOKUP($BJ$3&amp;"-"&amp;BN$2,'Compr. Q. - HCN'!$C:$I,7,FALSE()),VLOOKUP($BJ$3&amp;"-"&amp;BN$2,'Compr. Q. - HCN'!$C:$I,5,FALSE()))),$BJ51)),1,0)</f>
        <v>0</v>
      </c>
      <c r="BO51" s="25">
        <f>IF(ISNUMBER(SEARCH(IF($G51="OB",IF($D51="Tabular",VLOOKUP($BJ$3&amp;"-"&amp;BO$2,'Compr. Q. - Online Banking'!$C:$I,7,FALSE()),VLOOKUP($BJ$3&amp;"-"&amp;BO$2,'Compr. Q. - Online Banking'!$C:$I,5,FALSE())),IF($D51="Tabular",VLOOKUP($BJ$3&amp;"-"&amp;BO$2,'Compr. Q. - HCN'!$C:$I,7,FALSE()),VLOOKUP($BJ$3&amp;"-"&amp;BO$2,'Compr. Q. - HCN'!$C:$I,5,FALSE()))),$BJ51)),1,0)</f>
        <v>0</v>
      </c>
      <c r="BP51" s="25">
        <f>IF(ISNUMBER(SEARCH(IF($G51="OB",IF($D51="Tabular",VLOOKUP($BJ$3&amp;"-"&amp;BP$2,'Compr. Q. - Online Banking'!$C:$I,7,FALSE()),VLOOKUP($BJ$3&amp;"-"&amp;BP$2,'Compr. Q. - Online Banking'!$C:$I,5,FALSE())),IF($D51="Tabular",VLOOKUP($BJ$3&amp;"-"&amp;BP$2,'Compr. Q. - HCN'!$C:$I,7,FALSE()),VLOOKUP($BJ$3&amp;"-"&amp;BP$2,'Compr. Q. - HCN'!$C:$I,5,FALSE()))),$BJ51)),1,0)</f>
        <v>0</v>
      </c>
      <c r="BQ51" s="25">
        <f t="shared" si="54"/>
        <v>0</v>
      </c>
      <c r="BR51" s="25">
        <f t="shared" si="55"/>
        <v>1</v>
      </c>
      <c r="BS51" s="25">
        <f>IF($G51="OB",IF($D51="Tabular",VLOOKUP($BJ$3&amp;"-"&amp;"1",'Compr. Q. - Online Banking'!$C:$K,9,FALSE()),VLOOKUP($BJ$3&amp;"-"&amp;"1",'Compr. Q. - Online Banking'!$C:$K,8,FALSE())),IF($D51="Tabular",VLOOKUP($BJ$3&amp;"-"&amp;"1",'Compr. Q. - HCN'!$C:$K,9,FALSE()),VLOOKUP($BJ$3&amp;"-"&amp;"1",'Compr. Q. - HCN'!$C:$K,8,FALSE())))</f>
        <v>1</v>
      </c>
      <c r="BT51" s="25">
        <f t="shared" si="56"/>
        <v>0</v>
      </c>
      <c r="BU51" s="25">
        <f t="shared" si="57"/>
        <v>0</v>
      </c>
      <c r="BV51" s="25">
        <f t="shared" si="58"/>
        <v>0</v>
      </c>
      <c r="BW51" s="25" t="str">
        <f>VLOOKUP($A51,'dataset combined'!$A:$BJ,$I$2+3*BW$2,FALSE)</f>
        <v>Severe</v>
      </c>
      <c r="BX51" s="25"/>
      <c r="BY51" s="25">
        <f>IF(ISNUMBER(SEARCH(IF($G51="OB",IF($D51="Tabular",VLOOKUP($BW$3&amp;"-"&amp;BY$2,'Compr. Q. - Online Banking'!$C:$I,7,FALSE()),VLOOKUP($BW$3&amp;"-"&amp;BY$2,'Compr. Q. - Online Banking'!$C:$I,5,FALSE())),IF($D51="Tabular",VLOOKUP($BW$3&amp;"-"&amp;BY$2,'Compr. Q. - HCN'!$C:$I,7,FALSE()),VLOOKUP($BW$3&amp;"-"&amp;BY$2,'Compr. Q. - HCN'!$C:$I,5,FALSE()))),$BW51)),1,0)</f>
        <v>1</v>
      </c>
      <c r="BZ51" s="25">
        <f>IF(ISNUMBER(SEARCH(IF($G51="OB",IF($D51="Tabular",VLOOKUP($BW$3&amp;"-"&amp;BZ$2,'Compr. Q. - Online Banking'!$C:$I,7,FALSE()),VLOOKUP($BW$3&amp;"-"&amp;BZ$2,'Compr. Q. - Online Banking'!$C:$I,5,FALSE())),IF($D51="Tabular",VLOOKUP($BW$3&amp;"-"&amp;BZ$2,'Compr. Q. - HCN'!$C:$I,7,FALSE()),VLOOKUP($BW$3&amp;"-"&amp;BZ$2,'Compr. Q. - HCN'!$C:$I,5,FALSE()))),$BW51)),1,0)</f>
        <v>0</v>
      </c>
      <c r="CA51" s="25">
        <f>IF(ISNUMBER(SEARCH(IF($G51="OB",IF($D51="Tabular",VLOOKUP($BW$3&amp;"-"&amp;CA$2,'Compr. Q. - Online Banking'!$C:$I,7,FALSE()),VLOOKUP($BW$3&amp;"-"&amp;CA$2,'Compr. Q. - Online Banking'!$C:$I,5,FALSE())),IF($D51="Tabular",VLOOKUP($BW$3&amp;"-"&amp;CA$2,'Compr. Q. - HCN'!$C:$I,7,FALSE()),VLOOKUP($BW$3&amp;"-"&amp;CA$2,'Compr. Q. - HCN'!$C:$I,5,FALSE()))),$BW51)),1,0)</f>
        <v>0</v>
      </c>
      <c r="CB51" s="25">
        <f>IF(ISNUMBER(SEARCH(IF($G51="OB",IF($D51="Tabular",VLOOKUP($BW$3&amp;"-"&amp;CB$2,'Compr. Q. - Online Banking'!$C:$I,7,FALSE()),VLOOKUP($BW$3&amp;"-"&amp;CB$2,'Compr. Q. - Online Banking'!$C:$I,5,FALSE())),IF($D51="Tabular",VLOOKUP($BW$3&amp;"-"&amp;CB$2,'Compr. Q. - HCN'!$C:$I,7,FALSE()),VLOOKUP($BW$3&amp;"-"&amp;CB$2,'Compr. Q. - HCN'!$C:$I,5,FALSE()))),$BW51)),1,0)</f>
        <v>0</v>
      </c>
      <c r="CC51" s="25">
        <f>IF(ISNUMBER(SEARCH(IF($G51="OB",IF($D51="Tabular",VLOOKUP($BW$3&amp;"-"&amp;CC$2,'Compr. Q. - Online Banking'!$C:$I,7,FALSE()),VLOOKUP($BW$3&amp;"-"&amp;CC$2,'Compr. Q. - Online Banking'!$C:$I,5,FALSE())),IF($D51="Tabular",VLOOKUP($BW$3&amp;"-"&amp;CC$2,'Compr. Q. - HCN'!$C:$I,7,FALSE()),VLOOKUP($BW$3&amp;"-"&amp;CC$2,'Compr. Q. - HCN'!$C:$I,5,FALSE()))),$BW51)),1,0)</f>
        <v>0</v>
      </c>
      <c r="CD51" s="25">
        <f t="shared" si="59"/>
        <v>1</v>
      </c>
      <c r="CE51" s="25">
        <f t="shared" si="60"/>
        <v>1</v>
      </c>
      <c r="CF51" s="25">
        <f>IF($G51="OB",IF($D51="Tabular",VLOOKUP($BW$3&amp;"-"&amp;"1",'Compr. Q. - Online Banking'!$C:$K,9,FALSE()),VLOOKUP($BW$3&amp;"-"&amp;"1",'Compr. Q. - Online Banking'!$C:$K,8,FALSE())),IF($D51="Tabular",VLOOKUP($BW$3&amp;"-"&amp;"1",'Compr. Q. - HCN'!$C:$K,9,FALSE()),VLOOKUP($BW$3&amp;"-"&amp;"1",'Compr. Q. - HCN'!$C:$K,8,FALSE())))</f>
        <v>1</v>
      </c>
      <c r="CG51" s="25">
        <f t="shared" si="61"/>
        <v>1</v>
      </c>
      <c r="CH51" s="25">
        <f t="shared" si="62"/>
        <v>1</v>
      </c>
      <c r="CI51" s="25">
        <f t="shared" si="63"/>
        <v>1</v>
      </c>
      <c r="CK51"/>
      <c r="CL51"/>
      <c r="CM51"/>
      <c r="CN51"/>
      <c r="CO51"/>
      <c r="CP51"/>
      <c r="CQ51"/>
      <c r="CR51"/>
    </row>
    <row r="52" spans="1:96" s="10" customFormat="1" ht="85" x14ac:dyDescent="0.2">
      <c r="A52" s="24" t="str">
        <f t="shared" si="32"/>
        <v>3117379-P1</v>
      </c>
      <c r="B52" s="38">
        <v>3117379</v>
      </c>
      <c r="C52" s="24" t="s">
        <v>688</v>
      </c>
      <c r="D52" s="39" t="s">
        <v>568</v>
      </c>
      <c r="E52" s="39" t="s">
        <v>381</v>
      </c>
      <c r="F52" s="38" t="s">
        <v>402</v>
      </c>
      <c r="G52" s="38" t="str">
        <f t="shared" si="33"/>
        <v>OB</v>
      </c>
      <c r="H52" s="24"/>
      <c r="I52" s="28"/>
      <c r="J52" s="25" t="str">
        <f>VLOOKUP($A52,'dataset combined'!$A:$BJ,$I$2+3*J$2,FALSE)</f>
        <v>Lack of mechanisms for authentication of app; Weak malware protection</v>
      </c>
      <c r="K52" s="24"/>
      <c r="L52" s="25">
        <f>IF(ISNUMBER(SEARCH(IF($G52="OB",IF($D52="Tabular",VLOOKUP($J$3&amp;"-"&amp;L$2,'Compr. Q. - Online Banking'!$C:$I,7,FALSE()),VLOOKUP($J$3&amp;"-"&amp;L$2,'Compr. Q. - Online Banking'!$C:$I,5,FALSE())),IF($D52="Tabular",VLOOKUP($J$3&amp;"-"&amp;L$2,'Compr. Q. - HCN'!$C:$I,7,FALSE()),VLOOKUP($J$3&amp;"-"&amp;L$2,'Compr. Q. - HCN'!$C:$I,5,FALSE()))),$J52)),1,0)</f>
        <v>1</v>
      </c>
      <c r="M52" s="25">
        <f>IF(ISNUMBER(SEARCH(IF($G52="OB",IF($D52="Tabular",VLOOKUP($J$3&amp;"-"&amp;M$2,'Compr. Q. - Online Banking'!$C:$I,7,FALSE()),VLOOKUP($J$3&amp;"-"&amp;M$2,'Compr. Q. - Online Banking'!$C:$I,5,FALSE())),IF($D52="Tabular",VLOOKUP($J$3&amp;"-"&amp;M$2,'Compr. Q. - HCN'!$C:$I,7,FALSE()),VLOOKUP($J$3&amp;"-"&amp;M$2,'Compr. Q. - HCN'!$C:$I,5,FALSE()))),$J52)),1,0)</f>
        <v>1</v>
      </c>
      <c r="N52" s="25">
        <f>IF(ISNUMBER(SEARCH(IF($G52="OB",IF($D52="Tabular",VLOOKUP($J$3&amp;"-"&amp;N$2,'Compr. Q. - Online Banking'!$C:$I,7,FALSE()),VLOOKUP($J$3&amp;"-"&amp;N$2,'Compr. Q. - Online Banking'!$C:$I,5,FALSE())),IF($D52="Tabular",VLOOKUP($J$3&amp;"-"&amp;N$2,'Compr. Q. - HCN'!$C:$I,7,FALSE()),VLOOKUP($J$3&amp;"-"&amp;N$2,'Compr. Q. - HCN'!$C:$I,5,FALSE()))),$J52)),1,0)</f>
        <v>0</v>
      </c>
      <c r="O52" s="25">
        <f>IF(ISNUMBER(SEARCH(IF($G52="OB",IF($D52="Tabular",VLOOKUP($J$3&amp;"-"&amp;O$2,'Compr. Q. - Online Banking'!$C:$I,7,FALSE()),VLOOKUP($J$3&amp;"-"&amp;O$2,'Compr. Q. - Online Banking'!$C:$I,5,FALSE())),IF($D52="Tabular",VLOOKUP($J$3&amp;"-"&amp;O$2,'Compr. Q. - HCN'!$C:$I,7,FALSE()),VLOOKUP($J$3&amp;"-"&amp;O$2,'Compr. Q. - HCN'!$C:$I,5,FALSE()))),$J52)),1,0)</f>
        <v>0</v>
      </c>
      <c r="P52" s="25">
        <f>IF(ISNUMBER(SEARCH(IF($G52="OB",IF($D52="Tabular",VLOOKUP($J$3&amp;"-"&amp;P$2,'Compr. Q. - Online Banking'!$C:$I,7,FALSE()),VLOOKUP($J$3&amp;"-"&amp;P$2,'Compr. Q. - Online Banking'!$C:$I,5,FALSE())),IF($D52="Tabular",VLOOKUP($J$3&amp;"-"&amp;P$2,'Compr. Q. - HCN'!$C:$I,7,FALSE()),VLOOKUP($J$3&amp;"-"&amp;P$2,'Compr. Q. - HCN'!$C:$I,5,FALSE()))),$J52)),1,0)</f>
        <v>0</v>
      </c>
      <c r="Q52" s="24">
        <f t="shared" si="34"/>
        <v>2</v>
      </c>
      <c r="R52" s="24">
        <f t="shared" si="35"/>
        <v>2</v>
      </c>
      <c r="S52" s="24">
        <f>IF($G52="OB",IF($D52="Tabular",VLOOKUP($J$3&amp;"-"&amp;"1",'Compr. Q. - Online Banking'!$C:$K,9,FALSE()),VLOOKUP($J$3&amp;"-"&amp;"1",'Compr. Q. - Online Banking'!$C:$K,8,FALSE())),IF($D52="Tabular",VLOOKUP($J$3&amp;"-"&amp;"1",'Compr. Q. - HCN'!$C:$K,9,FALSE()),VLOOKUP($J$3&amp;"-"&amp;"1",'Compr. Q. - HCN'!$C:$K,8,FALSE())))</f>
        <v>2</v>
      </c>
      <c r="T52" s="24">
        <f t="shared" si="36"/>
        <v>1</v>
      </c>
      <c r="U52" s="24">
        <f t="shared" si="37"/>
        <v>1</v>
      </c>
      <c r="V52" s="24">
        <f t="shared" si="38"/>
        <v>1</v>
      </c>
      <c r="W52" s="25" t="str">
        <f>VLOOKUP($A52,'dataset combined'!$A:$BJ,$I$2+3*W$2,FALSE)</f>
        <v>Integrity of account data</v>
      </c>
      <c r="X52" s="24" t="s">
        <v>731</v>
      </c>
      <c r="Y52" s="25">
        <f>IF(ISNUMBER(SEARCH(IF($G52="OB",IF($D52="Tabular",VLOOKUP($W$3&amp;"-"&amp;Y$2,'Compr. Q. - Online Banking'!$C:$I,7,FALSE()),VLOOKUP($W$3&amp;"-"&amp;Y$2,'Compr. Q. - Online Banking'!$C:$I,5,FALSE())),IF($D52="Tabular",VLOOKUP($W$3&amp;"-"&amp;Y$2,'Compr. Q. - HCN'!$C:$I,7,FALSE()),VLOOKUP($W$3&amp;"-"&amp;Y$2,'Compr. Q. - HCN'!$C:$I,5,FALSE()))),$W52)),1,0)</f>
        <v>1</v>
      </c>
      <c r="Z52" s="25">
        <f>IF(ISNUMBER(SEARCH(IF($G52="OB",IF($D52="Tabular",VLOOKUP($W$3&amp;"-"&amp;Z$2,'Compr. Q. - Online Banking'!$C:$I,7,FALSE()),VLOOKUP($W$3&amp;"-"&amp;Z$2,'Compr. Q. - Online Banking'!$C:$I,5,FALSE())),IF($D52="Tabular",VLOOKUP($W$3&amp;"-"&amp;Z$2,'Compr. Q. - HCN'!$C:$I,7,FALSE()),VLOOKUP($W$3&amp;"-"&amp;Z$2,'Compr. Q. - HCN'!$C:$I,5,FALSE()))),$W52)),1,0)</f>
        <v>0</v>
      </c>
      <c r="AA52" s="25">
        <f>IF(ISNUMBER(SEARCH(IF($G52="OB",IF($D52="Tabular",VLOOKUP($W$3&amp;"-"&amp;AA$2,'Compr. Q. - Online Banking'!$C:$I,7,FALSE()),VLOOKUP($W$3&amp;"-"&amp;AA$2,'Compr. Q. - Online Banking'!$C:$I,5,FALSE())),IF($D52="Tabular",VLOOKUP($W$3&amp;"-"&amp;AA$2,'Compr. Q. - HCN'!$C:$I,7,FALSE()),VLOOKUP($W$3&amp;"-"&amp;AA$2,'Compr. Q. - HCN'!$C:$I,5,FALSE()))),$W52)),1,0)</f>
        <v>0</v>
      </c>
      <c r="AB52" s="25">
        <f>IF(ISNUMBER(SEARCH(IF($G52="OB",IF($D52="Tabular",VLOOKUP($W$3&amp;"-"&amp;AB$2,'Compr. Q. - Online Banking'!$C:$I,7,FALSE()),VLOOKUP($W$3&amp;"-"&amp;AB$2,'Compr. Q. - Online Banking'!$C:$I,5,FALSE())),IF($D52="Tabular",VLOOKUP($W$3&amp;"-"&amp;AB$2,'Compr. Q. - HCN'!$C:$I,7,FALSE()),VLOOKUP($W$3&amp;"-"&amp;AB$2,'Compr. Q. - HCN'!$C:$I,5,FALSE()))),$W52)),1,0)</f>
        <v>0</v>
      </c>
      <c r="AC52" s="25">
        <f>IF(ISNUMBER(SEARCH(IF($G52="OB",IF($D52="Tabular",VLOOKUP($W$3&amp;"-"&amp;AC$2,'Compr. Q. - Online Banking'!$C:$I,7,FALSE()),VLOOKUP($W$3&amp;"-"&amp;AC$2,'Compr. Q. - Online Banking'!$C:$I,5,FALSE())),IF($D52="Tabular",VLOOKUP($W$3&amp;"-"&amp;AC$2,'Compr. Q. - HCN'!$C:$I,7,FALSE()),VLOOKUP($W$3&amp;"-"&amp;AC$2,'Compr. Q. - HCN'!$C:$I,5,FALSE()))),$W52)),1,0)</f>
        <v>0</v>
      </c>
      <c r="AD52" s="24">
        <f t="shared" si="39"/>
        <v>1</v>
      </c>
      <c r="AE52" s="24">
        <f t="shared" si="40"/>
        <v>1</v>
      </c>
      <c r="AF52" s="24">
        <f>IF($G52="OB",IF($D52="Tabular",VLOOKUP($W$3&amp;"-"&amp;"1",'Compr. Q. - Online Banking'!$C:$K,9,FALSE()),VLOOKUP($W$3&amp;"-"&amp;"1",'Compr. Q. - Online Banking'!$C:$K,8,FALSE())),IF($D52="Tabular",VLOOKUP($W$3&amp;"-"&amp;"1",'Compr. Q. - HCN'!$C:$K,9,FALSE()),VLOOKUP($W$3&amp;"-"&amp;"1",'Compr. Q. - HCN'!$C:$K,8,FALSE())))</f>
        <v>2</v>
      </c>
      <c r="AG52" s="24">
        <f t="shared" si="41"/>
        <v>1</v>
      </c>
      <c r="AH52" s="24">
        <f t="shared" si="42"/>
        <v>0.5</v>
      </c>
      <c r="AI52" s="24">
        <f t="shared" si="43"/>
        <v>0.66666666666666663</v>
      </c>
      <c r="AJ52" s="25" t="str">
        <f>VLOOKUP($A52,'dataset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52" s="24"/>
      <c r="AL52" s="25">
        <f>IF(ISNUMBER(SEARCH(IF($G52="OB",IF($D52="Tabular",VLOOKUP($AJ$3&amp;"-"&amp;AL$2,'Compr. Q. - Online Banking'!$C:$I,7,FALSE()),VLOOKUP($AJ$3&amp;"-"&amp;AL$2,'Compr. Q. - Online Banking'!$C:$I,5,FALSE())),IF($D52="Tabular",VLOOKUP($AJ$3&amp;"-"&amp;AL$2,'Compr. Q. - HCN'!$C:$I,7,FALSE()),VLOOKUP($AJ$3&amp;"-"&amp;AL$2,'Compr. Q. - HCN'!$C:$I,5,FALSE()))),$AJ52)),1,0)</f>
        <v>1</v>
      </c>
      <c r="AM52" s="25">
        <f>IF(ISNUMBER(SEARCH(IF($G52="OB",IF($D52="Tabular",VLOOKUP($AJ$3&amp;"-"&amp;AM$2,'Compr. Q. - Online Banking'!$C:$I,7,FALSE()),VLOOKUP($AJ$3&amp;"-"&amp;AM$2,'Compr. Q. - Online Banking'!$C:$I,5,FALSE())),IF($D52="Tabular",VLOOKUP($AJ$3&amp;"-"&amp;AM$2,'Compr. Q. - HCN'!$C:$I,7,FALSE()),VLOOKUP($AJ$3&amp;"-"&amp;AM$2,'Compr. Q. - HCN'!$C:$I,5,FALSE()))),$AJ52)),1,0)</f>
        <v>1</v>
      </c>
      <c r="AN52" s="25">
        <f>IF(ISNUMBER(SEARCH(IF($G52="OB",IF($D52="Tabular",VLOOKUP($AJ$3&amp;"-"&amp;AN$2,'Compr. Q. - Online Banking'!$C:$I,7,FALSE()),VLOOKUP($AJ$3&amp;"-"&amp;AN$2,'Compr. Q. - Online Banking'!$C:$I,5,FALSE())),IF($D52="Tabular",VLOOKUP($AJ$3&amp;"-"&amp;AN$2,'Compr. Q. - HCN'!$C:$I,7,FALSE()),VLOOKUP($AJ$3&amp;"-"&amp;AN$2,'Compr. Q. - HCN'!$C:$I,5,FALSE()))),$AJ52)),1,0)</f>
        <v>1</v>
      </c>
      <c r="AO52" s="25">
        <f>IF(ISNUMBER(SEARCH(IF($G52="OB",IF($D52="Tabular",VLOOKUP($AJ$3&amp;"-"&amp;AO$2,'Compr. Q. - Online Banking'!$C:$I,7,FALSE()),VLOOKUP($AJ$3&amp;"-"&amp;AO$2,'Compr. Q. - Online Banking'!$C:$I,5,FALSE())),IF($D52="Tabular",VLOOKUP($AJ$3&amp;"-"&amp;AO$2,'Compr. Q. - HCN'!$C:$I,7,FALSE()),VLOOKUP($AJ$3&amp;"-"&amp;AO$2,'Compr. Q. - HCN'!$C:$I,5,FALSE()))),$AJ52)),1,0)</f>
        <v>0</v>
      </c>
      <c r="AP52" s="25">
        <f>IF(ISNUMBER(SEARCH(IF($G52="OB",IF($D52="Tabular",VLOOKUP($AJ$3&amp;"-"&amp;AP$2,'Compr. Q. - Online Banking'!$C:$I,7,FALSE()),VLOOKUP($AJ$3&amp;"-"&amp;AP$2,'Compr. Q. - Online Banking'!$C:$I,5,FALSE())),IF($D52="Tabular",VLOOKUP($AJ$3&amp;"-"&amp;AP$2,'Compr. Q. - HCN'!$C:$I,7,FALSE()),VLOOKUP($AJ$3&amp;"-"&amp;AP$2,'Compr. Q. - HCN'!$C:$I,5,FALSE()))),$AJ52)),1,0)</f>
        <v>0</v>
      </c>
      <c r="AQ52" s="24">
        <f t="shared" si="44"/>
        <v>3</v>
      </c>
      <c r="AR52" s="24">
        <f t="shared" si="45"/>
        <v>3</v>
      </c>
      <c r="AS52" s="24">
        <f>IF($G52="OB",IF($D52="Tabular",VLOOKUP($AJ$3&amp;"-"&amp;"1",'Compr. Q. - Online Banking'!$C:$K,9,FALSE()),VLOOKUP($AJ$3&amp;"-"&amp;"1",'Compr. Q. - Online Banking'!$C:$K,8,FALSE())),IF($D52="Tabular",VLOOKUP($AJ$3&amp;"-"&amp;"1",'Compr. Q. - HCN'!$C:$K,9,FALSE()),VLOOKUP($AJ$3&amp;"-"&amp;"1",'Compr. Q. - HCN'!$C:$K,8,FALSE())))</f>
        <v>3</v>
      </c>
      <c r="AT52" s="24">
        <f t="shared" si="46"/>
        <v>1</v>
      </c>
      <c r="AU52" s="24">
        <f t="shared" si="47"/>
        <v>1</v>
      </c>
      <c r="AV52" s="24">
        <f t="shared" si="48"/>
        <v>1</v>
      </c>
      <c r="AW52" s="25" t="str">
        <f>VLOOKUP($A52,'dataset combined'!$A:$BJ,$I$2+3*AW$2,FALSE)</f>
        <v>Cyber criminal; Hacker</v>
      </c>
      <c r="AX52" s="24"/>
      <c r="AY52" s="25">
        <f>IF(ISNUMBER(SEARCH(IF($G52="OB",IF($D52="Tabular",VLOOKUP($AW$3&amp;"-"&amp;AY$2,'Compr. Q. - Online Banking'!$C:$I,7,FALSE()),VLOOKUP($AW$3&amp;"-"&amp;AY$2,'Compr. Q. - Online Banking'!$C:$I,5,FALSE())),IF($D52="Tabular",VLOOKUP($AW$3&amp;"-"&amp;AY$2,'Compr. Q. - HCN'!$C:$I,7,FALSE()),VLOOKUP($AW$3&amp;"-"&amp;AY$2,'Compr. Q. - HCN'!$C:$I,5,FALSE()))),$AW52)),1,0)</f>
        <v>1</v>
      </c>
      <c r="AZ52" s="25">
        <f>IF(ISNUMBER(SEARCH(IF($G52="OB",IF($D52="Tabular",VLOOKUP($AW$3&amp;"-"&amp;AZ$2,'Compr. Q. - Online Banking'!$C:$I,7,FALSE()),VLOOKUP($AW$3&amp;"-"&amp;AZ$2,'Compr. Q. - Online Banking'!$C:$I,5,FALSE())),IF($D52="Tabular",VLOOKUP($AW$3&amp;"-"&amp;AZ$2,'Compr. Q. - HCN'!$C:$I,7,FALSE()),VLOOKUP($AW$3&amp;"-"&amp;AZ$2,'Compr. Q. - HCN'!$C:$I,5,FALSE()))),$AW52)),1,0)</f>
        <v>1</v>
      </c>
      <c r="BA52" s="25">
        <f>IF(ISNUMBER(SEARCH(IF($G52="OB",IF($D52="Tabular",VLOOKUP($AW$3&amp;"-"&amp;BA$2,'Compr. Q. - Online Banking'!$C:$I,7,FALSE()),VLOOKUP($AW$3&amp;"-"&amp;BA$2,'Compr. Q. - Online Banking'!$C:$I,5,FALSE())),IF($D52="Tabular",VLOOKUP($AW$3&amp;"-"&amp;BA$2,'Compr. Q. - HCN'!$C:$I,7,FALSE()),VLOOKUP($AW$3&amp;"-"&amp;BA$2,'Compr. Q. - HCN'!$C:$I,5,FALSE()))),$AW52)),1,0)</f>
        <v>0</v>
      </c>
      <c r="BB52" s="25">
        <f>IF(ISNUMBER(SEARCH(IF($G52="OB",IF($D52="Tabular",VLOOKUP($AW$3&amp;"-"&amp;BB$2,'Compr. Q. - Online Banking'!$C:$I,7,FALSE()),VLOOKUP($AW$3&amp;"-"&amp;BB$2,'Compr. Q. - Online Banking'!$C:$I,5,FALSE())),IF($D52="Tabular",VLOOKUP($AW$3&amp;"-"&amp;BB$2,'Compr. Q. - HCN'!$C:$I,7,FALSE()),VLOOKUP($AW$3&amp;"-"&amp;BB$2,'Compr. Q. - HCN'!$C:$I,5,FALSE()))),$AW52)),1,0)</f>
        <v>0</v>
      </c>
      <c r="BC52" s="25">
        <f>IF(ISNUMBER(SEARCH(IF($G52="OB",IF($D52="Tabular",VLOOKUP($AW$3&amp;"-"&amp;BC$2,'Compr. Q. - Online Banking'!$C:$I,7,FALSE()),VLOOKUP($AW$3&amp;"-"&amp;BC$2,'Compr. Q. - Online Banking'!$C:$I,5,FALSE())),IF($D52="Tabular",VLOOKUP($AW$3&amp;"-"&amp;BC$2,'Compr. Q. - HCN'!$C:$I,7,FALSE()),VLOOKUP($AW$3&amp;"-"&amp;BC$2,'Compr. Q. - HCN'!$C:$I,5,FALSE()))),$AW52)),1,0)</f>
        <v>0</v>
      </c>
      <c r="BD52" s="24">
        <f t="shared" si="49"/>
        <v>2</v>
      </c>
      <c r="BE52" s="24">
        <f t="shared" si="50"/>
        <v>2</v>
      </c>
      <c r="BF52" s="24">
        <f>IF($G52="OB",IF($D52="Tabular",VLOOKUP($AW$3&amp;"-"&amp;"1",'Compr. Q. - Online Banking'!$C:$K,9,FALSE()),VLOOKUP($AW$3&amp;"-"&amp;"1",'Compr. Q. - Online Banking'!$C:$K,8,FALSE())),IF($D52="Tabular",VLOOKUP($AW$3&amp;"-"&amp;"1",'Compr. Q. - HCN'!$C:$K,9,FALSE()),VLOOKUP($AW$3&amp;"-"&amp;"1",'Compr. Q. - HCN'!$C:$K,8,FALSE())))</f>
        <v>2</v>
      </c>
      <c r="BG52" s="24">
        <f t="shared" si="51"/>
        <v>1</v>
      </c>
      <c r="BH52" s="24">
        <f t="shared" si="52"/>
        <v>1</v>
      </c>
      <c r="BI52" s="24">
        <f t="shared" si="53"/>
        <v>1</v>
      </c>
      <c r="BJ52" s="25" t="str">
        <f>VLOOKUP($A52,'dataset combined'!$A:$BJ,$I$2+3*BJ$2,FALSE)</f>
        <v>Minor</v>
      </c>
      <c r="BK52" s="24" t="s">
        <v>750</v>
      </c>
      <c r="BL52" s="25">
        <f>IF(ISNUMBER(SEARCH(IF($G52="OB",IF($D52="Tabular",VLOOKUP($BJ$3&amp;"-"&amp;BL$2,'Compr. Q. - Online Banking'!$C:$I,7,FALSE()),VLOOKUP($BJ$3&amp;"-"&amp;BL$2,'Compr. Q. - Online Banking'!$C:$I,5,FALSE())),IF($D52="Tabular",VLOOKUP($BJ$3&amp;"-"&amp;BL$2,'Compr. Q. - HCN'!$C:$I,7,FALSE()),VLOOKUP($BJ$3&amp;"-"&amp;BL$2,'Compr. Q. - HCN'!$C:$I,5,FALSE()))),$BJ52)),1,0)</f>
        <v>0</v>
      </c>
      <c r="BM52" s="25">
        <f>IF(ISNUMBER(SEARCH(IF($G52="OB",IF($D52="Tabular",VLOOKUP($BJ$3&amp;"-"&amp;BM$2,'Compr. Q. - Online Banking'!$C:$I,7,FALSE()),VLOOKUP($BJ$3&amp;"-"&amp;BM$2,'Compr. Q. - Online Banking'!$C:$I,5,FALSE())),IF($D52="Tabular",VLOOKUP($BJ$3&amp;"-"&amp;BM$2,'Compr. Q. - HCN'!$C:$I,7,FALSE()),VLOOKUP($BJ$3&amp;"-"&amp;BM$2,'Compr. Q. - HCN'!$C:$I,5,FALSE()))),$BJ52)),1,0)</f>
        <v>0</v>
      </c>
      <c r="BN52" s="25">
        <f>IF(ISNUMBER(SEARCH(IF($G52="OB",IF($D52="Tabular",VLOOKUP($BJ$3&amp;"-"&amp;BN$2,'Compr. Q. - Online Banking'!$C:$I,7,FALSE()),VLOOKUP($BJ$3&amp;"-"&amp;BN$2,'Compr. Q. - Online Banking'!$C:$I,5,FALSE())),IF($D52="Tabular",VLOOKUP($BJ$3&amp;"-"&amp;BN$2,'Compr. Q. - HCN'!$C:$I,7,FALSE()),VLOOKUP($BJ$3&amp;"-"&amp;BN$2,'Compr. Q. - HCN'!$C:$I,5,FALSE()))),$BJ52)),1,0)</f>
        <v>0</v>
      </c>
      <c r="BO52" s="25">
        <f>IF(ISNUMBER(SEARCH(IF($G52="OB",IF($D52="Tabular",VLOOKUP($BJ$3&amp;"-"&amp;BO$2,'Compr. Q. - Online Banking'!$C:$I,7,FALSE()),VLOOKUP($BJ$3&amp;"-"&amp;BO$2,'Compr. Q. - Online Banking'!$C:$I,5,FALSE())),IF($D52="Tabular",VLOOKUP($BJ$3&amp;"-"&amp;BO$2,'Compr. Q. - HCN'!$C:$I,7,FALSE()),VLOOKUP($BJ$3&amp;"-"&amp;BO$2,'Compr. Q. - HCN'!$C:$I,5,FALSE()))),$BJ52)),1,0)</f>
        <v>0</v>
      </c>
      <c r="BP52" s="25">
        <f>IF(ISNUMBER(SEARCH(IF($G52="OB",IF($D52="Tabular",VLOOKUP($BJ$3&amp;"-"&amp;BP$2,'Compr. Q. - Online Banking'!$C:$I,7,FALSE()),VLOOKUP($BJ$3&amp;"-"&amp;BP$2,'Compr. Q. - Online Banking'!$C:$I,5,FALSE())),IF($D52="Tabular",VLOOKUP($BJ$3&amp;"-"&amp;BP$2,'Compr. Q. - HCN'!$C:$I,7,FALSE()),VLOOKUP($BJ$3&amp;"-"&amp;BP$2,'Compr. Q. - HCN'!$C:$I,5,FALSE()))),$BJ52)),1,0)</f>
        <v>0</v>
      </c>
      <c r="BQ52" s="24">
        <f t="shared" si="54"/>
        <v>0</v>
      </c>
      <c r="BR52" s="24">
        <f t="shared" si="55"/>
        <v>1</v>
      </c>
      <c r="BS52" s="24">
        <f>IF($G52="OB",IF($D52="Tabular",VLOOKUP($BJ$3&amp;"-"&amp;"1",'Compr. Q. - Online Banking'!$C:$K,9,FALSE()),VLOOKUP($BJ$3&amp;"-"&amp;"1",'Compr. Q. - Online Banking'!$C:$K,8,FALSE())),IF($D52="Tabular",VLOOKUP($BJ$3&amp;"-"&amp;"1",'Compr. Q. - HCN'!$C:$K,9,FALSE()),VLOOKUP($BJ$3&amp;"-"&amp;"1",'Compr. Q. - HCN'!$C:$K,8,FALSE())))</f>
        <v>1</v>
      </c>
      <c r="BT52" s="24">
        <f t="shared" si="56"/>
        <v>0</v>
      </c>
      <c r="BU52" s="24">
        <f t="shared" si="57"/>
        <v>0</v>
      </c>
      <c r="BV52" s="24">
        <f t="shared" si="58"/>
        <v>0</v>
      </c>
      <c r="BW52" s="25" t="str">
        <f>VLOOKUP($A52,'dataset combined'!$A:$BJ,$I$2+3*BW$2,FALSE)</f>
        <v>Minor</v>
      </c>
      <c r="BX52" s="24"/>
      <c r="BY52" s="25">
        <f>IF(ISNUMBER(SEARCH(IF($G52="OB",IF($D52="Tabular",VLOOKUP($BW$3&amp;"-"&amp;BY$2,'Compr. Q. - Online Banking'!$C:$I,7,FALSE()),VLOOKUP($BW$3&amp;"-"&amp;BY$2,'Compr. Q. - Online Banking'!$C:$I,5,FALSE())),IF($D52="Tabular",VLOOKUP($BW$3&amp;"-"&amp;BY$2,'Compr. Q. - HCN'!$C:$I,7,FALSE()),VLOOKUP($BW$3&amp;"-"&amp;BY$2,'Compr. Q. - HCN'!$C:$I,5,FALSE()))),$BW52)),1,0)</f>
        <v>1</v>
      </c>
      <c r="BZ52" s="25">
        <f>IF(ISNUMBER(SEARCH(IF($G52="OB",IF($D52="Tabular",VLOOKUP($BW$3&amp;"-"&amp;BZ$2,'Compr. Q. - Online Banking'!$C:$I,7,FALSE()),VLOOKUP($BW$3&amp;"-"&amp;BZ$2,'Compr. Q. - Online Banking'!$C:$I,5,FALSE())),IF($D52="Tabular",VLOOKUP($BW$3&amp;"-"&amp;BZ$2,'Compr. Q. - HCN'!$C:$I,7,FALSE()),VLOOKUP($BW$3&amp;"-"&amp;BZ$2,'Compr. Q. - HCN'!$C:$I,5,FALSE()))),$BW52)),1,0)</f>
        <v>0</v>
      </c>
      <c r="CA52" s="25">
        <f>IF(ISNUMBER(SEARCH(IF($G52="OB",IF($D52="Tabular",VLOOKUP($BW$3&amp;"-"&amp;CA$2,'Compr. Q. - Online Banking'!$C:$I,7,FALSE()),VLOOKUP($BW$3&amp;"-"&amp;CA$2,'Compr. Q. - Online Banking'!$C:$I,5,FALSE())),IF($D52="Tabular",VLOOKUP($BW$3&amp;"-"&amp;CA$2,'Compr. Q. - HCN'!$C:$I,7,FALSE()),VLOOKUP($BW$3&amp;"-"&amp;CA$2,'Compr. Q. - HCN'!$C:$I,5,FALSE()))),$BW52)),1,0)</f>
        <v>0</v>
      </c>
      <c r="CB52" s="25">
        <f>IF(ISNUMBER(SEARCH(IF($G52="OB",IF($D52="Tabular",VLOOKUP($BW$3&amp;"-"&amp;CB$2,'Compr. Q. - Online Banking'!$C:$I,7,FALSE()),VLOOKUP($BW$3&amp;"-"&amp;CB$2,'Compr. Q. - Online Banking'!$C:$I,5,FALSE())),IF($D52="Tabular",VLOOKUP($BW$3&amp;"-"&amp;CB$2,'Compr. Q. - HCN'!$C:$I,7,FALSE()),VLOOKUP($BW$3&amp;"-"&amp;CB$2,'Compr. Q. - HCN'!$C:$I,5,FALSE()))),$BW52)),1,0)</f>
        <v>0</v>
      </c>
      <c r="CC52" s="25">
        <f>IF(ISNUMBER(SEARCH(IF($G52="OB",IF($D52="Tabular",VLOOKUP($BW$3&amp;"-"&amp;CC$2,'Compr. Q. - Online Banking'!$C:$I,7,FALSE()),VLOOKUP($BW$3&amp;"-"&amp;CC$2,'Compr. Q. - Online Banking'!$C:$I,5,FALSE())),IF($D52="Tabular",VLOOKUP($BW$3&amp;"-"&amp;CC$2,'Compr. Q. - HCN'!$C:$I,7,FALSE()),VLOOKUP($BW$3&amp;"-"&amp;CC$2,'Compr. Q. - HCN'!$C:$I,5,FALSE()))),$BW52)),1,0)</f>
        <v>0</v>
      </c>
      <c r="CD52" s="24">
        <f t="shared" si="59"/>
        <v>1</v>
      </c>
      <c r="CE52" s="24">
        <f t="shared" si="60"/>
        <v>1</v>
      </c>
      <c r="CF52" s="24">
        <f>IF($G52="OB",IF($D52="Tabular",VLOOKUP($BW$3&amp;"-"&amp;"1",'Compr. Q. - Online Banking'!$C:$K,9,FALSE()),VLOOKUP($BW$3&amp;"-"&amp;"1",'Compr. Q. - Online Banking'!$C:$K,8,FALSE())),IF($D52="Tabular",VLOOKUP($BW$3&amp;"-"&amp;"1",'Compr. Q. - HCN'!$C:$K,9,FALSE()),VLOOKUP($BW$3&amp;"-"&amp;"1",'Compr. Q. - HCN'!$C:$K,8,FALSE())))</f>
        <v>1</v>
      </c>
      <c r="CG52" s="24">
        <f t="shared" si="61"/>
        <v>1</v>
      </c>
      <c r="CH52" s="24">
        <f t="shared" si="62"/>
        <v>1</v>
      </c>
      <c r="CI52" s="24">
        <f t="shared" si="63"/>
        <v>1</v>
      </c>
      <c r="CK52"/>
      <c r="CL52"/>
      <c r="CM52"/>
      <c r="CN52"/>
      <c r="CO52"/>
      <c r="CP52"/>
      <c r="CQ52"/>
      <c r="CR52"/>
    </row>
    <row r="53" spans="1:96" s="10" customFormat="1" ht="68" x14ac:dyDescent="0.2">
      <c r="A53" s="25" t="str">
        <f t="shared" si="32"/>
        <v>3117379-P2</v>
      </c>
      <c r="B53" s="25">
        <v>3117379</v>
      </c>
      <c r="C53" s="25" t="s">
        <v>688</v>
      </c>
      <c r="D53" s="25" t="s">
        <v>568</v>
      </c>
      <c r="E53" s="25" t="s">
        <v>381</v>
      </c>
      <c r="F53" s="25" t="s">
        <v>433</v>
      </c>
      <c r="G53" s="25" t="str">
        <f t="shared" si="33"/>
        <v>HCN</v>
      </c>
      <c r="H53" s="25"/>
      <c r="I53" s="25"/>
      <c r="J53" s="25" t="str">
        <f>VLOOKUP($A53,'dataset combined'!$A:$BJ,$I$2+3*J$2,FALSE)</f>
        <v>Insufficient malware detection; Insufficient security policy; Lack of security awareness</v>
      </c>
      <c r="K53" s="25"/>
      <c r="L53" s="25">
        <f>IF(ISNUMBER(SEARCH(IF($G53="OB",IF($D53="Tabular",VLOOKUP($J$3&amp;"-"&amp;L$2,'Compr. Q. - Online Banking'!$C:$I,7,FALSE()),VLOOKUP($J$3&amp;"-"&amp;L$2,'Compr. Q. - Online Banking'!$C:$I,5,FALSE())),IF($D53="Tabular",VLOOKUP($J$3&amp;"-"&amp;L$2,'Compr. Q. - HCN'!$C:$I,7,FALSE()),VLOOKUP($J$3&amp;"-"&amp;L$2,'Compr. Q. - HCN'!$C:$I,5,FALSE()))),$J53)),1,0)</f>
        <v>1</v>
      </c>
      <c r="M53" s="25">
        <f>IF(ISNUMBER(SEARCH(IF($G53="OB",IF($D53="Tabular",VLOOKUP($J$3&amp;"-"&amp;M$2,'Compr. Q. - Online Banking'!$C:$I,7,FALSE()),VLOOKUP($J$3&amp;"-"&amp;M$2,'Compr. Q. - Online Banking'!$C:$I,5,FALSE())),IF($D53="Tabular",VLOOKUP($J$3&amp;"-"&amp;M$2,'Compr. Q. - HCN'!$C:$I,7,FALSE()),VLOOKUP($J$3&amp;"-"&amp;M$2,'Compr. Q. - HCN'!$C:$I,5,FALSE()))),$J53)),1,0)</f>
        <v>1</v>
      </c>
      <c r="N53" s="25">
        <f>IF(ISNUMBER(SEARCH(IF($G53="OB",IF($D53="Tabular",VLOOKUP($J$3&amp;"-"&amp;N$2,'Compr. Q. - Online Banking'!$C:$I,7,FALSE()),VLOOKUP($J$3&amp;"-"&amp;N$2,'Compr. Q. - Online Banking'!$C:$I,5,FALSE())),IF($D53="Tabular",VLOOKUP($J$3&amp;"-"&amp;N$2,'Compr. Q. - HCN'!$C:$I,7,FALSE()),VLOOKUP($J$3&amp;"-"&amp;N$2,'Compr. Q. - HCN'!$C:$I,5,FALSE()))),$J53)),1,0)</f>
        <v>1</v>
      </c>
      <c r="O53" s="25">
        <f>IF(ISNUMBER(SEARCH(IF($G53="OB",IF($D53="Tabular",VLOOKUP($J$3&amp;"-"&amp;O$2,'Compr. Q. - Online Banking'!$C:$I,7,FALSE()),VLOOKUP($J$3&amp;"-"&amp;O$2,'Compr. Q. - Online Banking'!$C:$I,5,FALSE())),IF($D53="Tabular",VLOOKUP($J$3&amp;"-"&amp;O$2,'Compr. Q. - HCN'!$C:$I,7,FALSE()),VLOOKUP($J$3&amp;"-"&amp;O$2,'Compr. Q. - HCN'!$C:$I,5,FALSE()))),$J53)),1,0)</f>
        <v>0</v>
      </c>
      <c r="P53" s="25">
        <f>IF(ISNUMBER(SEARCH(IF($G53="OB",IF($D53="Tabular",VLOOKUP($J$3&amp;"-"&amp;P$2,'Compr. Q. - Online Banking'!$C:$I,7,FALSE()),VLOOKUP($J$3&amp;"-"&amp;P$2,'Compr. Q. - Online Banking'!$C:$I,5,FALSE())),IF($D53="Tabular",VLOOKUP($J$3&amp;"-"&amp;P$2,'Compr. Q. - HCN'!$C:$I,7,FALSE()),VLOOKUP($J$3&amp;"-"&amp;P$2,'Compr. Q. - HCN'!$C:$I,5,FALSE()))),$J53)),1,0)</f>
        <v>0</v>
      </c>
      <c r="Q53" s="25">
        <f t="shared" si="34"/>
        <v>3</v>
      </c>
      <c r="R53" s="25">
        <f t="shared" si="35"/>
        <v>3</v>
      </c>
      <c r="S53" s="25">
        <f>IF($G53="OB",IF($D53="Tabular",VLOOKUP($J$3&amp;"-"&amp;"1",'Compr. Q. - Online Banking'!$C:$K,9,FALSE()),VLOOKUP($J$3&amp;"-"&amp;"1",'Compr. Q. - Online Banking'!$C:$K,8,FALSE())),IF($D53="Tabular",VLOOKUP($J$3&amp;"-"&amp;"1",'Compr. Q. - HCN'!$C:$K,9,FALSE()),VLOOKUP($J$3&amp;"-"&amp;"1",'Compr. Q. - HCN'!$C:$K,8,FALSE())))</f>
        <v>3</v>
      </c>
      <c r="T53" s="25">
        <f t="shared" si="36"/>
        <v>1</v>
      </c>
      <c r="U53" s="25">
        <f t="shared" si="37"/>
        <v>1</v>
      </c>
      <c r="V53" s="25">
        <f t="shared" si="38"/>
        <v>1</v>
      </c>
      <c r="W53" s="25" t="str">
        <f>VLOOKUP($A53,'dataset combined'!$A:$BJ,$I$2+3*W$2,FALSE)</f>
        <v>Data confidentiality; Privacy</v>
      </c>
      <c r="X53" s="25"/>
      <c r="Y53" s="25">
        <f>IF(ISNUMBER(SEARCH(IF($G53="OB",IF($D53="Tabular",VLOOKUP($W$3&amp;"-"&amp;Y$2,'Compr. Q. - Online Banking'!$C:$I,7,FALSE()),VLOOKUP($W$3&amp;"-"&amp;Y$2,'Compr. Q. - Online Banking'!$C:$I,5,FALSE())),IF($D53="Tabular",VLOOKUP($W$3&amp;"-"&amp;Y$2,'Compr. Q. - HCN'!$C:$I,7,FALSE()),VLOOKUP($W$3&amp;"-"&amp;Y$2,'Compr. Q. - HCN'!$C:$I,5,FALSE()))),$W53)),1,0)</f>
        <v>1</v>
      </c>
      <c r="Z53" s="25">
        <f>IF(ISNUMBER(SEARCH(IF($G53="OB",IF($D53="Tabular",VLOOKUP($W$3&amp;"-"&amp;Z$2,'Compr. Q. - Online Banking'!$C:$I,7,FALSE()),VLOOKUP($W$3&amp;"-"&amp;Z$2,'Compr. Q. - Online Banking'!$C:$I,5,FALSE())),IF($D53="Tabular",VLOOKUP($W$3&amp;"-"&amp;Z$2,'Compr. Q. - HCN'!$C:$I,7,FALSE()),VLOOKUP($W$3&amp;"-"&amp;Z$2,'Compr. Q. - HCN'!$C:$I,5,FALSE()))),$W53)),1,0)</f>
        <v>1</v>
      </c>
      <c r="AA53" s="25">
        <f>IF(ISNUMBER(SEARCH(IF($G53="OB",IF($D53="Tabular",VLOOKUP($W$3&amp;"-"&amp;AA$2,'Compr. Q. - Online Banking'!$C:$I,7,FALSE()),VLOOKUP($W$3&amp;"-"&amp;AA$2,'Compr. Q. - Online Banking'!$C:$I,5,FALSE())),IF($D53="Tabular",VLOOKUP($W$3&amp;"-"&amp;AA$2,'Compr. Q. - HCN'!$C:$I,7,FALSE()),VLOOKUP($W$3&amp;"-"&amp;AA$2,'Compr. Q. - HCN'!$C:$I,5,FALSE()))),$W53)),1,0)</f>
        <v>0</v>
      </c>
      <c r="AB53" s="25">
        <f>IF(ISNUMBER(SEARCH(IF($G53="OB",IF($D53="Tabular",VLOOKUP($W$3&amp;"-"&amp;AB$2,'Compr. Q. - Online Banking'!$C:$I,7,FALSE()),VLOOKUP($W$3&amp;"-"&amp;AB$2,'Compr. Q. - Online Banking'!$C:$I,5,FALSE())),IF($D53="Tabular",VLOOKUP($W$3&amp;"-"&amp;AB$2,'Compr. Q. - HCN'!$C:$I,7,FALSE()),VLOOKUP($W$3&amp;"-"&amp;AB$2,'Compr. Q. - HCN'!$C:$I,5,FALSE()))),$W53)),1,0)</f>
        <v>0</v>
      </c>
      <c r="AC53" s="25">
        <f>IF(ISNUMBER(SEARCH(IF($G53="OB",IF($D53="Tabular",VLOOKUP($W$3&amp;"-"&amp;AC$2,'Compr. Q. - Online Banking'!$C:$I,7,FALSE()),VLOOKUP($W$3&amp;"-"&amp;AC$2,'Compr. Q. - Online Banking'!$C:$I,5,FALSE())),IF($D53="Tabular",VLOOKUP($W$3&amp;"-"&amp;AC$2,'Compr. Q. - HCN'!$C:$I,7,FALSE()),VLOOKUP($W$3&amp;"-"&amp;AC$2,'Compr. Q. - HCN'!$C:$I,5,FALSE()))),$W53)),1,0)</f>
        <v>0</v>
      </c>
      <c r="AD53" s="25">
        <f t="shared" si="39"/>
        <v>2</v>
      </c>
      <c r="AE53" s="25">
        <f t="shared" si="40"/>
        <v>2</v>
      </c>
      <c r="AF53" s="25">
        <f>IF($G53="OB",IF($D53="Tabular",VLOOKUP($W$3&amp;"-"&amp;"1",'Compr. Q. - Online Banking'!$C:$K,9,FALSE()),VLOOKUP($W$3&amp;"-"&amp;"1",'Compr. Q. - Online Banking'!$C:$K,8,FALSE())),IF($D53="Tabular",VLOOKUP($W$3&amp;"-"&amp;"1",'Compr. Q. - HCN'!$C:$K,9,FALSE()),VLOOKUP($W$3&amp;"-"&amp;"1",'Compr. Q. - HCN'!$C:$K,8,FALSE())))</f>
        <v>2</v>
      </c>
      <c r="AG53" s="25">
        <f t="shared" si="41"/>
        <v>1</v>
      </c>
      <c r="AH53" s="25">
        <f t="shared" si="42"/>
        <v>1</v>
      </c>
      <c r="AI53" s="25">
        <f t="shared" si="43"/>
        <v>1</v>
      </c>
      <c r="AJ53" s="25" t="str">
        <f>VLOOKUP($A53,'dataset combined'!$A:$BJ,$I$2+3*AJ$2,FALSE)</f>
        <v>Cyber criminal sends crafted phishing emails to HCN users and this leads to sniffing of user credentials.; Cyber criminal sends crafted phishing emails to HCN users and this leads to that HCN network infected by malware.</v>
      </c>
      <c r="AK53" s="25"/>
      <c r="AL53" s="25">
        <f>IF(ISNUMBER(SEARCH(IF($G53="OB",IF($D53="Tabular",VLOOKUP($AJ$3&amp;"-"&amp;AL$2,'Compr. Q. - Online Banking'!$C:$I,7,FALSE()),VLOOKUP($AJ$3&amp;"-"&amp;AL$2,'Compr. Q. - Online Banking'!$C:$I,5,FALSE())),IF($D53="Tabular",VLOOKUP($AJ$3&amp;"-"&amp;AL$2,'Compr. Q. - HCN'!$C:$I,7,FALSE()),VLOOKUP($AJ$3&amp;"-"&amp;AL$2,'Compr. Q. - HCN'!$C:$I,5,FALSE()))),$AJ53)),1,0)</f>
        <v>0</v>
      </c>
      <c r="AM53" s="25">
        <f>IF(ISNUMBER(SEARCH(IF($G53="OB",IF($D53="Tabular",VLOOKUP($AJ$3&amp;"-"&amp;AM$2,'Compr. Q. - Online Banking'!$C:$I,7,FALSE()),VLOOKUP($AJ$3&amp;"-"&amp;AM$2,'Compr. Q. - Online Banking'!$C:$I,5,FALSE())),IF($D53="Tabular",VLOOKUP($AJ$3&amp;"-"&amp;AM$2,'Compr. Q. - HCN'!$C:$I,7,FALSE()),VLOOKUP($AJ$3&amp;"-"&amp;AM$2,'Compr. Q. - HCN'!$C:$I,5,FALSE()))),$AJ53)),1,0)</f>
        <v>1</v>
      </c>
      <c r="AN53" s="25">
        <f>IF(ISNUMBER(SEARCH(IF($G53="OB",IF($D53="Tabular",VLOOKUP($AJ$3&amp;"-"&amp;AN$2,'Compr. Q. - Online Banking'!$C:$I,7,FALSE()),VLOOKUP($AJ$3&amp;"-"&amp;AN$2,'Compr. Q. - Online Banking'!$C:$I,5,FALSE())),IF($D53="Tabular",VLOOKUP($AJ$3&amp;"-"&amp;AN$2,'Compr. Q. - HCN'!$C:$I,7,FALSE()),VLOOKUP($AJ$3&amp;"-"&amp;AN$2,'Compr. Q. - HCN'!$C:$I,5,FALSE()))),$AJ53)),1,0)</f>
        <v>1</v>
      </c>
      <c r="AO53" s="25">
        <f>IF(ISNUMBER(SEARCH(IF($G53="OB",IF($D53="Tabular",VLOOKUP($AJ$3&amp;"-"&amp;AO$2,'Compr. Q. - Online Banking'!$C:$I,7,FALSE()),VLOOKUP($AJ$3&amp;"-"&amp;AO$2,'Compr. Q. - Online Banking'!$C:$I,5,FALSE())),IF($D53="Tabular",VLOOKUP($AJ$3&amp;"-"&amp;AO$2,'Compr. Q. - HCN'!$C:$I,7,FALSE()),VLOOKUP($AJ$3&amp;"-"&amp;AO$2,'Compr. Q. - HCN'!$C:$I,5,FALSE()))),$AJ53)),1,0)</f>
        <v>0</v>
      </c>
      <c r="AP53" s="25">
        <f>IF(ISNUMBER(SEARCH(IF($G53="OB",IF($D53="Tabular",VLOOKUP($AJ$3&amp;"-"&amp;AP$2,'Compr. Q. - Online Banking'!$C:$I,7,FALSE()),VLOOKUP($AJ$3&amp;"-"&amp;AP$2,'Compr. Q. - Online Banking'!$C:$I,5,FALSE())),IF($D53="Tabular",VLOOKUP($AJ$3&amp;"-"&amp;AP$2,'Compr. Q. - HCN'!$C:$I,7,FALSE()),VLOOKUP($AJ$3&amp;"-"&amp;AP$2,'Compr. Q. - HCN'!$C:$I,5,FALSE()))),$AJ53)),1,0)</f>
        <v>0</v>
      </c>
      <c r="AQ53" s="25">
        <f t="shared" si="44"/>
        <v>2</v>
      </c>
      <c r="AR53" s="25">
        <f t="shared" si="45"/>
        <v>2</v>
      </c>
      <c r="AS53" s="25">
        <f>IF($G53="OB",IF($D53="Tabular",VLOOKUP($AJ$3&amp;"-"&amp;"1",'Compr. Q. - Online Banking'!$C:$K,9,FALSE()),VLOOKUP($AJ$3&amp;"-"&amp;"1",'Compr. Q. - Online Banking'!$C:$K,8,FALSE())),IF($D53="Tabular",VLOOKUP($AJ$3&amp;"-"&amp;"1",'Compr. Q. - HCN'!$C:$K,9,FALSE()),VLOOKUP($AJ$3&amp;"-"&amp;"1",'Compr. Q. - HCN'!$C:$K,8,FALSE())))</f>
        <v>2</v>
      </c>
      <c r="AT53" s="25">
        <f t="shared" si="46"/>
        <v>1</v>
      </c>
      <c r="AU53" s="25">
        <f t="shared" si="47"/>
        <v>1</v>
      </c>
      <c r="AV53" s="25">
        <f t="shared" si="48"/>
        <v>1</v>
      </c>
      <c r="AW53" s="25" t="str">
        <f>VLOOKUP($A53,'dataset combined'!$A:$BJ,$I$2+3*AW$2,FALSE)</f>
        <v>Data reviewer; Hacker; HCN user</v>
      </c>
      <c r="AX53" s="25" t="s">
        <v>746</v>
      </c>
      <c r="AY53" s="25">
        <f>IF(ISNUMBER(SEARCH(IF($G53="OB",IF($D53="Tabular",VLOOKUP($AW$3&amp;"-"&amp;AY$2,'Compr. Q. - Online Banking'!$C:$I,7,FALSE()),VLOOKUP($AW$3&amp;"-"&amp;AY$2,'Compr. Q. - Online Banking'!$C:$I,5,FALSE())),IF($D53="Tabular",VLOOKUP($AW$3&amp;"-"&amp;AY$2,'Compr. Q. - HCN'!$C:$I,7,FALSE()),VLOOKUP($AW$3&amp;"-"&amp;AY$2,'Compr. Q. - HCN'!$C:$I,5,FALSE()))),$AW53)),1,0)</f>
        <v>1</v>
      </c>
      <c r="AZ53" s="25">
        <f>IF(ISNUMBER(SEARCH(IF($G53="OB",IF($D53="Tabular",VLOOKUP($AW$3&amp;"-"&amp;AZ$2,'Compr. Q. - Online Banking'!$C:$I,7,FALSE()),VLOOKUP($AW$3&amp;"-"&amp;AZ$2,'Compr. Q. - Online Banking'!$C:$I,5,FALSE())),IF($D53="Tabular",VLOOKUP($AW$3&amp;"-"&amp;AZ$2,'Compr. Q. - HCN'!$C:$I,7,FALSE()),VLOOKUP($AW$3&amp;"-"&amp;AZ$2,'Compr. Q. - HCN'!$C:$I,5,FALSE()))),$AW53)),1,0)</f>
        <v>0</v>
      </c>
      <c r="BA53" s="25">
        <f>IF(ISNUMBER(SEARCH(IF($G53="OB",IF($D53="Tabular",VLOOKUP($AW$3&amp;"-"&amp;BA$2,'Compr. Q. - Online Banking'!$C:$I,7,FALSE()),VLOOKUP($AW$3&amp;"-"&amp;BA$2,'Compr. Q. - Online Banking'!$C:$I,5,FALSE())),IF($D53="Tabular",VLOOKUP($AW$3&amp;"-"&amp;BA$2,'Compr. Q. - HCN'!$C:$I,7,FALSE()),VLOOKUP($AW$3&amp;"-"&amp;BA$2,'Compr. Q. - HCN'!$C:$I,5,FALSE()))),$AW53)),1,0)</f>
        <v>1</v>
      </c>
      <c r="BB53" s="25">
        <f>IF(ISNUMBER(SEARCH(IF($G53="OB",IF($D53="Tabular",VLOOKUP($AW$3&amp;"-"&amp;BB$2,'Compr. Q. - Online Banking'!$C:$I,7,FALSE()),VLOOKUP($AW$3&amp;"-"&amp;BB$2,'Compr. Q. - Online Banking'!$C:$I,5,FALSE())),IF($D53="Tabular",VLOOKUP($AW$3&amp;"-"&amp;BB$2,'Compr. Q. - HCN'!$C:$I,7,FALSE()),VLOOKUP($AW$3&amp;"-"&amp;BB$2,'Compr. Q. - HCN'!$C:$I,5,FALSE()))),$AW53)),1,0)</f>
        <v>1</v>
      </c>
      <c r="BC53" s="25">
        <f>IF(ISNUMBER(SEARCH(IF($G53="OB",IF($D53="Tabular",VLOOKUP($AW$3&amp;"-"&amp;BC$2,'Compr. Q. - Online Banking'!$C:$I,7,FALSE()),VLOOKUP($AW$3&amp;"-"&amp;BC$2,'Compr. Q. - Online Banking'!$C:$I,5,FALSE())),IF($D53="Tabular",VLOOKUP($AW$3&amp;"-"&amp;BC$2,'Compr. Q. - HCN'!$C:$I,7,FALSE()),VLOOKUP($AW$3&amp;"-"&amp;BC$2,'Compr. Q. - HCN'!$C:$I,5,FALSE()))),$AW53)),1,0)</f>
        <v>0</v>
      </c>
      <c r="BD53" s="25">
        <f t="shared" si="49"/>
        <v>3</v>
      </c>
      <c r="BE53" s="25">
        <f t="shared" si="50"/>
        <v>3</v>
      </c>
      <c r="BF53" s="25">
        <f>IF($G53="OB",IF($D53="Tabular",VLOOKUP($AW$3&amp;"-"&amp;"1",'Compr. Q. - Online Banking'!$C:$K,9,FALSE()),VLOOKUP($AW$3&amp;"-"&amp;"1",'Compr. Q. - Online Banking'!$C:$K,8,FALSE())),IF($D53="Tabular",VLOOKUP($AW$3&amp;"-"&amp;"1",'Compr. Q. - HCN'!$C:$K,9,FALSE()),VLOOKUP($AW$3&amp;"-"&amp;"1",'Compr. Q. - HCN'!$C:$K,8,FALSE())))</f>
        <v>5</v>
      </c>
      <c r="BG53" s="25">
        <f t="shared" si="51"/>
        <v>1</v>
      </c>
      <c r="BH53" s="25">
        <f t="shared" si="52"/>
        <v>0.6</v>
      </c>
      <c r="BI53" s="25">
        <f t="shared" si="53"/>
        <v>0.74999999999999989</v>
      </c>
      <c r="BJ53" s="25" t="str">
        <f>VLOOKUP($A53,'dataset combined'!$A:$BJ,$I$2+3*BJ$2,FALSE)</f>
        <v>Very unlikely</v>
      </c>
      <c r="BK53" s="25"/>
      <c r="BL53" s="25">
        <f>IF(ISNUMBER(SEARCH(IF($G53="OB",IF($D53="Tabular",VLOOKUP($BJ$3&amp;"-"&amp;BL$2,'Compr. Q. - Online Banking'!$C:$I,7,FALSE()),VLOOKUP($BJ$3&amp;"-"&amp;BL$2,'Compr. Q. - Online Banking'!$C:$I,5,FALSE())),IF($D53="Tabular",VLOOKUP($BJ$3&amp;"-"&amp;BL$2,'Compr. Q. - HCN'!$C:$I,7,FALSE()),VLOOKUP($BJ$3&amp;"-"&amp;BL$2,'Compr. Q. - HCN'!$C:$I,5,FALSE()))),$BJ53)),1,0)</f>
        <v>1</v>
      </c>
      <c r="BM53" s="25">
        <f>IF(ISNUMBER(SEARCH(IF($G53="OB",IF($D53="Tabular",VLOOKUP($BJ$3&amp;"-"&amp;BM$2,'Compr. Q. - Online Banking'!$C:$I,7,FALSE()),VLOOKUP($BJ$3&amp;"-"&amp;BM$2,'Compr. Q. - Online Banking'!$C:$I,5,FALSE())),IF($D53="Tabular",VLOOKUP($BJ$3&amp;"-"&amp;BM$2,'Compr. Q. - HCN'!$C:$I,7,FALSE()),VLOOKUP($BJ$3&amp;"-"&amp;BM$2,'Compr. Q. - HCN'!$C:$I,5,FALSE()))),$BJ53)),1,0)</f>
        <v>0</v>
      </c>
      <c r="BN53" s="25">
        <f>IF(ISNUMBER(SEARCH(IF($G53="OB",IF($D53="Tabular",VLOOKUP($BJ$3&amp;"-"&amp;BN$2,'Compr. Q. - Online Banking'!$C:$I,7,FALSE()),VLOOKUP($BJ$3&amp;"-"&amp;BN$2,'Compr. Q. - Online Banking'!$C:$I,5,FALSE())),IF($D53="Tabular",VLOOKUP($BJ$3&amp;"-"&amp;BN$2,'Compr. Q. - HCN'!$C:$I,7,FALSE()),VLOOKUP($BJ$3&amp;"-"&amp;BN$2,'Compr. Q. - HCN'!$C:$I,5,FALSE()))),$BJ53)),1,0)</f>
        <v>0</v>
      </c>
      <c r="BO53" s="25">
        <f>IF(ISNUMBER(SEARCH(IF($G53="OB",IF($D53="Tabular",VLOOKUP($BJ$3&amp;"-"&amp;BO$2,'Compr. Q. - Online Banking'!$C:$I,7,FALSE()),VLOOKUP($BJ$3&amp;"-"&amp;BO$2,'Compr. Q. - Online Banking'!$C:$I,5,FALSE())),IF($D53="Tabular",VLOOKUP($BJ$3&amp;"-"&amp;BO$2,'Compr. Q. - HCN'!$C:$I,7,FALSE()),VLOOKUP($BJ$3&amp;"-"&amp;BO$2,'Compr. Q. - HCN'!$C:$I,5,FALSE()))),$BJ53)),1,0)</f>
        <v>0</v>
      </c>
      <c r="BP53" s="25">
        <f>IF(ISNUMBER(SEARCH(IF($G53="OB",IF($D53="Tabular",VLOOKUP($BJ$3&amp;"-"&amp;BP$2,'Compr. Q. - Online Banking'!$C:$I,7,FALSE()),VLOOKUP($BJ$3&amp;"-"&amp;BP$2,'Compr. Q. - Online Banking'!$C:$I,5,FALSE())),IF($D53="Tabular",VLOOKUP($BJ$3&amp;"-"&amp;BP$2,'Compr. Q. - HCN'!$C:$I,7,FALSE()),VLOOKUP($BJ$3&amp;"-"&amp;BP$2,'Compr. Q. - HCN'!$C:$I,5,FALSE()))),$BJ53)),1,0)</f>
        <v>0</v>
      </c>
      <c r="BQ53" s="25">
        <f t="shared" si="54"/>
        <v>1</v>
      </c>
      <c r="BR53" s="25">
        <f t="shared" si="55"/>
        <v>1</v>
      </c>
      <c r="BS53" s="25">
        <f>IF($G53="OB",IF($D53="Tabular",VLOOKUP($BJ$3&amp;"-"&amp;"1",'Compr. Q. - Online Banking'!$C:$K,9,FALSE()),VLOOKUP($BJ$3&amp;"-"&amp;"1",'Compr. Q. - Online Banking'!$C:$K,8,FALSE())),IF($D53="Tabular",VLOOKUP($BJ$3&amp;"-"&amp;"1",'Compr. Q. - HCN'!$C:$K,9,FALSE()),VLOOKUP($BJ$3&amp;"-"&amp;"1",'Compr. Q. - HCN'!$C:$K,8,FALSE())))</f>
        <v>1</v>
      </c>
      <c r="BT53" s="25">
        <f t="shared" si="56"/>
        <v>1</v>
      </c>
      <c r="BU53" s="25">
        <f t="shared" si="57"/>
        <v>1</v>
      </c>
      <c r="BV53" s="25">
        <f t="shared" si="58"/>
        <v>1</v>
      </c>
      <c r="BW53" s="25" t="str">
        <f>VLOOKUP($A53,'dataset combined'!$A:$BJ,$I$2+3*BW$2,FALSE)</f>
        <v>Severe</v>
      </c>
      <c r="BX53" s="25"/>
      <c r="BY53" s="25">
        <f>IF(ISNUMBER(SEARCH(IF($G53="OB",IF($D53="Tabular",VLOOKUP($BW$3&amp;"-"&amp;BY$2,'Compr. Q. - Online Banking'!$C:$I,7,FALSE()),VLOOKUP($BW$3&amp;"-"&amp;BY$2,'Compr. Q. - Online Banking'!$C:$I,5,FALSE())),IF($D53="Tabular",VLOOKUP($BW$3&amp;"-"&amp;BY$2,'Compr. Q. - HCN'!$C:$I,7,FALSE()),VLOOKUP($BW$3&amp;"-"&amp;BY$2,'Compr. Q. - HCN'!$C:$I,5,FALSE()))),$BW53)),1,0)</f>
        <v>1</v>
      </c>
      <c r="BZ53" s="25">
        <f>IF(ISNUMBER(SEARCH(IF($G53="OB",IF($D53="Tabular",VLOOKUP($BW$3&amp;"-"&amp;BZ$2,'Compr. Q. - Online Banking'!$C:$I,7,FALSE()),VLOOKUP($BW$3&amp;"-"&amp;BZ$2,'Compr. Q. - Online Banking'!$C:$I,5,FALSE())),IF($D53="Tabular",VLOOKUP($BW$3&amp;"-"&amp;BZ$2,'Compr. Q. - HCN'!$C:$I,7,FALSE()),VLOOKUP($BW$3&amp;"-"&amp;BZ$2,'Compr. Q. - HCN'!$C:$I,5,FALSE()))),$BW53)),1,0)</f>
        <v>0</v>
      </c>
      <c r="CA53" s="25">
        <f>IF(ISNUMBER(SEARCH(IF($G53="OB",IF($D53="Tabular",VLOOKUP($BW$3&amp;"-"&amp;CA$2,'Compr. Q. - Online Banking'!$C:$I,7,FALSE()),VLOOKUP($BW$3&amp;"-"&amp;CA$2,'Compr. Q. - Online Banking'!$C:$I,5,FALSE())),IF($D53="Tabular",VLOOKUP($BW$3&amp;"-"&amp;CA$2,'Compr. Q. - HCN'!$C:$I,7,FALSE()),VLOOKUP($BW$3&amp;"-"&amp;CA$2,'Compr. Q. - HCN'!$C:$I,5,FALSE()))),$BW53)),1,0)</f>
        <v>0</v>
      </c>
      <c r="CB53" s="25">
        <f>IF(ISNUMBER(SEARCH(IF($G53="OB",IF($D53="Tabular",VLOOKUP($BW$3&amp;"-"&amp;CB$2,'Compr. Q. - Online Banking'!$C:$I,7,FALSE()),VLOOKUP($BW$3&amp;"-"&amp;CB$2,'Compr. Q. - Online Banking'!$C:$I,5,FALSE())),IF($D53="Tabular",VLOOKUP($BW$3&amp;"-"&amp;CB$2,'Compr. Q. - HCN'!$C:$I,7,FALSE()),VLOOKUP($BW$3&amp;"-"&amp;CB$2,'Compr. Q. - HCN'!$C:$I,5,FALSE()))),$BW53)),1,0)</f>
        <v>0</v>
      </c>
      <c r="CC53" s="25">
        <f>IF(ISNUMBER(SEARCH(IF($G53="OB",IF($D53="Tabular",VLOOKUP($BW$3&amp;"-"&amp;CC$2,'Compr. Q. - Online Banking'!$C:$I,7,FALSE()),VLOOKUP($BW$3&amp;"-"&amp;CC$2,'Compr. Q. - Online Banking'!$C:$I,5,FALSE())),IF($D53="Tabular",VLOOKUP($BW$3&amp;"-"&amp;CC$2,'Compr. Q. - HCN'!$C:$I,7,FALSE()),VLOOKUP($BW$3&amp;"-"&amp;CC$2,'Compr. Q. - HCN'!$C:$I,5,FALSE()))),$BW53)),1,0)</f>
        <v>0</v>
      </c>
      <c r="CD53" s="25">
        <f t="shared" si="59"/>
        <v>1</v>
      </c>
      <c r="CE53" s="25">
        <f t="shared" si="60"/>
        <v>1</v>
      </c>
      <c r="CF53" s="25">
        <f>IF($G53="OB",IF($D53="Tabular",VLOOKUP($BW$3&amp;"-"&amp;"1",'Compr. Q. - Online Banking'!$C:$K,9,FALSE()),VLOOKUP($BW$3&amp;"-"&amp;"1",'Compr. Q. - Online Banking'!$C:$K,8,FALSE())),IF($D53="Tabular",VLOOKUP($BW$3&amp;"-"&amp;"1",'Compr. Q. - HCN'!$C:$K,9,FALSE()),VLOOKUP($BW$3&amp;"-"&amp;"1",'Compr. Q. - HCN'!$C:$K,8,FALSE())))</f>
        <v>1</v>
      </c>
      <c r="CG53" s="25">
        <f t="shared" si="61"/>
        <v>1</v>
      </c>
      <c r="CH53" s="25">
        <f t="shared" si="62"/>
        <v>1</v>
      </c>
      <c r="CI53" s="25">
        <f t="shared" si="63"/>
        <v>1</v>
      </c>
      <c r="CK53"/>
      <c r="CL53"/>
      <c r="CM53"/>
      <c r="CN53"/>
      <c r="CO53"/>
      <c r="CP53"/>
      <c r="CQ53"/>
      <c r="CR53"/>
    </row>
    <row r="54" spans="1:96" s="10" customFormat="1" ht="102" x14ac:dyDescent="0.2">
      <c r="A54" s="25" t="str">
        <f t="shared" si="32"/>
        <v>3117380-P1</v>
      </c>
      <c r="B54" s="25">
        <v>3117380</v>
      </c>
      <c r="C54" s="25" t="s">
        <v>688</v>
      </c>
      <c r="D54" s="25" t="s">
        <v>154</v>
      </c>
      <c r="E54" s="25" t="s">
        <v>440</v>
      </c>
      <c r="F54" s="25" t="s">
        <v>402</v>
      </c>
      <c r="G54" s="25" t="str">
        <f t="shared" si="33"/>
        <v>HCN</v>
      </c>
      <c r="H54" s="25"/>
      <c r="I54" s="25"/>
      <c r="J54" s="25" t="str">
        <f>VLOOKUP($A54,'dataset combined'!$A:$BJ,$I$2+3*J$2,FALSE)</f>
        <v>Insufficient input validation; Insufficient malware detection; Insufficient routines; Insufficient routines; Insufficient security policy; Lack of security awareness; Weak authentication</v>
      </c>
      <c r="K54" s="25" t="s">
        <v>725</v>
      </c>
      <c r="L54" s="25">
        <f>IF(ISNUMBER(SEARCH(IF($G54="OB",IF($D54="Tabular",VLOOKUP($J$3&amp;"-"&amp;L$2,'Compr. Q. - Online Banking'!$C:$I,7,FALSE()),VLOOKUP($J$3&amp;"-"&amp;L$2,'Compr. Q. - Online Banking'!$C:$I,5,FALSE())),IF($D54="Tabular",VLOOKUP($J$3&amp;"-"&amp;L$2,'Compr. Q. - HCN'!$C:$I,7,FALSE()),VLOOKUP($J$3&amp;"-"&amp;L$2,'Compr. Q. - HCN'!$C:$I,5,FALSE()))),$J54)),1,0)</f>
        <v>1</v>
      </c>
      <c r="M54" s="25">
        <f>IF(ISNUMBER(SEARCH(IF($G54="OB",IF($D54="Tabular",VLOOKUP($J$3&amp;"-"&amp;M$2,'Compr. Q. - Online Banking'!$C:$I,7,FALSE()),VLOOKUP($J$3&amp;"-"&amp;M$2,'Compr. Q. - Online Banking'!$C:$I,5,FALSE())),IF($D54="Tabular",VLOOKUP($J$3&amp;"-"&amp;M$2,'Compr. Q. - HCN'!$C:$I,7,FALSE()),VLOOKUP($J$3&amp;"-"&amp;M$2,'Compr. Q. - HCN'!$C:$I,5,FALSE()))),$J54)),1,0)</f>
        <v>1</v>
      </c>
      <c r="N54" s="25">
        <f>IF(ISNUMBER(SEARCH(IF($G54="OB",IF($D54="Tabular",VLOOKUP($J$3&amp;"-"&amp;N$2,'Compr. Q. - Online Banking'!$C:$I,7,FALSE()),VLOOKUP($J$3&amp;"-"&amp;N$2,'Compr. Q. - Online Banking'!$C:$I,5,FALSE())),IF($D54="Tabular",VLOOKUP($J$3&amp;"-"&amp;N$2,'Compr. Q. - HCN'!$C:$I,7,FALSE()),VLOOKUP($J$3&amp;"-"&amp;N$2,'Compr. Q. - HCN'!$C:$I,5,FALSE()))),$J54)),1,0)</f>
        <v>1</v>
      </c>
      <c r="O54" s="25">
        <f>IF(ISNUMBER(SEARCH(IF($G54="OB",IF($D54="Tabular",VLOOKUP($J$3&amp;"-"&amp;O$2,'Compr. Q. - Online Banking'!$C:$I,7,FALSE()),VLOOKUP($J$3&amp;"-"&amp;O$2,'Compr. Q. - Online Banking'!$C:$I,5,FALSE())),IF($D54="Tabular",VLOOKUP($J$3&amp;"-"&amp;O$2,'Compr. Q. - HCN'!$C:$I,7,FALSE()),VLOOKUP($J$3&amp;"-"&amp;O$2,'Compr. Q. - HCN'!$C:$I,5,FALSE()))),$J54)),1,0)</f>
        <v>0</v>
      </c>
      <c r="P54" s="25">
        <f>IF(ISNUMBER(SEARCH(IF($G54="OB",IF($D54="Tabular",VLOOKUP($J$3&amp;"-"&amp;P$2,'Compr. Q. - Online Banking'!$C:$I,7,FALSE()),VLOOKUP($J$3&amp;"-"&amp;P$2,'Compr. Q. - Online Banking'!$C:$I,5,FALSE())),IF($D54="Tabular",VLOOKUP($J$3&amp;"-"&amp;P$2,'Compr. Q. - HCN'!$C:$I,7,FALSE()),VLOOKUP($J$3&amp;"-"&amp;P$2,'Compr. Q. - HCN'!$C:$I,5,FALSE()))),$J54)),1,0)</f>
        <v>0</v>
      </c>
      <c r="Q54" s="25">
        <f t="shared" si="34"/>
        <v>3</v>
      </c>
      <c r="R54" s="25">
        <f t="shared" si="35"/>
        <v>7</v>
      </c>
      <c r="S54" s="25">
        <f>IF($G54="OB",IF($D54="Tabular",VLOOKUP($J$3&amp;"-"&amp;"1",'Compr. Q. - Online Banking'!$C:$K,9,FALSE()),VLOOKUP($J$3&amp;"-"&amp;"1",'Compr. Q. - Online Banking'!$C:$K,8,FALSE())),IF($D54="Tabular",VLOOKUP($J$3&amp;"-"&amp;"1",'Compr. Q. - HCN'!$C:$K,9,FALSE()),VLOOKUP($J$3&amp;"-"&amp;"1",'Compr. Q. - HCN'!$C:$K,8,FALSE())))</f>
        <v>3</v>
      </c>
      <c r="T54" s="25">
        <f t="shared" si="36"/>
        <v>0.42857142857142855</v>
      </c>
      <c r="U54" s="25">
        <f t="shared" si="37"/>
        <v>1</v>
      </c>
      <c r="V54" s="25">
        <f t="shared" si="38"/>
        <v>0.6</v>
      </c>
      <c r="W54" s="25" t="str">
        <f>VLOOKUP($A54,'dataset combined'!$A:$BJ,$I$2+3*W$2,FALSE)</f>
        <v>Data confidentiality; Data integrity; Privacy</v>
      </c>
      <c r="X54" s="25" t="s">
        <v>730</v>
      </c>
      <c r="Y54" s="25">
        <f>IF(ISNUMBER(SEARCH(IF($G54="OB",IF($D54="Tabular",VLOOKUP($W$3&amp;"-"&amp;Y$2,'Compr. Q. - Online Banking'!$C:$I,7,FALSE()),VLOOKUP($W$3&amp;"-"&amp;Y$2,'Compr. Q. - Online Banking'!$C:$I,5,FALSE())),IF($D54="Tabular",VLOOKUP($W$3&amp;"-"&amp;Y$2,'Compr. Q. - HCN'!$C:$I,7,FALSE()),VLOOKUP($W$3&amp;"-"&amp;Y$2,'Compr. Q. - HCN'!$C:$I,5,FALSE()))),$W54)),1,0)</f>
        <v>1</v>
      </c>
      <c r="Z54" s="25">
        <f>IF(ISNUMBER(SEARCH(IF($G54="OB",IF($D54="Tabular",VLOOKUP($W$3&amp;"-"&amp;Z$2,'Compr. Q. - Online Banking'!$C:$I,7,FALSE()),VLOOKUP($W$3&amp;"-"&amp;Z$2,'Compr. Q. - Online Banking'!$C:$I,5,FALSE())),IF($D54="Tabular",VLOOKUP($W$3&amp;"-"&amp;Z$2,'Compr. Q. - HCN'!$C:$I,7,FALSE()),VLOOKUP($W$3&amp;"-"&amp;Z$2,'Compr. Q. - HCN'!$C:$I,5,FALSE()))),$W54)),1,0)</f>
        <v>1</v>
      </c>
      <c r="AA54" s="25">
        <f>IF(ISNUMBER(SEARCH(IF($G54="OB",IF($D54="Tabular",VLOOKUP($W$3&amp;"-"&amp;AA$2,'Compr. Q. - Online Banking'!$C:$I,7,FALSE()),VLOOKUP($W$3&amp;"-"&amp;AA$2,'Compr. Q. - Online Banking'!$C:$I,5,FALSE())),IF($D54="Tabular",VLOOKUP($W$3&amp;"-"&amp;AA$2,'Compr. Q. - HCN'!$C:$I,7,FALSE()),VLOOKUP($W$3&amp;"-"&amp;AA$2,'Compr. Q. - HCN'!$C:$I,5,FALSE()))),$W54)),1,0)</f>
        <v>0</v>
      </c>
      <c r="AB54" s="25">
        <f>IF(ISNUMBER(SEARCH(IF($G54="OB",IF($D54="Tabular",VLOOKUP($W$3&amp;"-"&amp;AB$2,'Compr. Q. - Online Banking'!$C:$I,7,FALSE()),VLOOKUP($W$3&amp;"-"&amp;AB$2,'Compr. Q. - Online Banking'!$C:$I,5,FALSE())),IF($D54="Tabular",VLOOKUP($W$3&amp;"-"&amp;AB$2,'Compr. Q. - HCN'!$C:$I,7,FALSE()),VLOOKUP($W$3&amp;"-"&amp;AB$2,'Compr. Q. - HCN'!$C:$I,5,FALSE()))),$W54)),1,0)</f>
        <v>0</v>
      </c>
      <c r="AC54" s="25">
        <f>IF(ISNUMBER(SEARCH(IF($G54="OB",IF($D54="Tabular",VLOOKUP($W$3&amp;"-"&amp;AC$2,'Compr. Q. - Online Banking'!$C:$I,7,FALSE()),VLOOKUP($W$3&amp;"-"&amp;AC$2,'Compr. Q. - Online Banking'!$C:$I,5,FALSE())),IF($D54="Tabular",VLOOKUP($W$3&amp;"-"&amp;AC$2,'Compr. Q. - HCN'!$C:$I,7,FALSE()),VLOOKUP($W$3&amp;"-"&amp;AC$2,'Compr. Q. - HCN'!$C:$I,5,FALSE()))),$W54)),1,0)</f>
        <v>0</v>
      </c>
      <c r="AD54" s="25">
        <f t="shared" si="39"/>
        <v>2</v>
      </c>
      <c r="AE54" s="25">
        <f t="shared" si="40"/>
        <v>3</v>
      </c>
      <c r="AF54" s="25">
        <f>IF($G54="OB",IF($D54="Tabular",VLOOKUP($W$3&amp;"-"&amp;"1",'Compr. Q. - Online Banking'!$C:$K,9,FALSE()),VLOOKUP($W$3&amp;"-"&amp;"1",'Compr. Q. - Online Banking'!$C:$K,8,FALSE())),IF($D54="Tabular",VLOOKUP($W$3&amp;"-"&amp;"1",'Compr. Q. - HCN'!$C:$K,9,FALSE()),VLOOKUP($W$3&amp;"-"&amp;"1",'Compr. Q. - HCN'!$C:$K,8,FALSE())))</f>
        <v>2</v>
      </c>
      <c r="AG54" s="25">
        <f t="shared" si="41"/>
        <v>0.66666666666666663</v>
      </c>
      <c r="AH54" s="25">
        <f t="shared" si="42"/>
        <v>1</v>
      </c>
      <c r="AI54" s="25">
        <f t="shared" si="43"/>
        <v>0.8</v>
      </c>
      <c r="AJ54" s="25" t="str">
        <f>VLOOKUP($A54,'dataset combined'!$A:$BJ,$I$2+3*AJ$2,FALSE)</f>
        <v>Cyber criminal sends crafted phishing emails to HCN users; Elevation of privilege; Error in assignment of privacy level; Error in role assignment; HCN network infected by malware; HCN user connects private mobile device to the network; Insufficient data anonymization; Sniffing of user credentials; SQL injection attack; Successful SQL injection</v>
      </c>
      <c r="AK54" s="25" t="s">
        <v>743</v>
      </c>
      <c r="AL54" s="25">
        <f>IF(ISNUMBER(SEARCH(IF($G54="OB",IF($D54="Tabular",VLOOKUP($AJ$3&amp;"-"&amp;AL$2,'Compr. Q. - Online Banking'!$C:$I,7,FALSE()),VLOOKUP($AJ$3&amp;"-"&amp;AL$2,'Compr. Q. - Online Banking'!$C:$I,5,FALSE())),IF($D54="Tabular",VLOOKUP($AJ$3&amp;"-"&amp;AL$2,'Compr. Q. - HCN'!$C:$I,7,FALSE()),VLOOKUP($AJ$3&amp;"-"&amp;AL$2,'Compr. Q. - HCN'!$C:$I,5,FALSE()))),$AJ54)),1,0)</f>
        <v>1</v>
      </c>
      <c r="AM54" s="25">
        <f>IF(ISNUMBER(SEARCH(IF($G54="OB",IF($D54="Tabular",VLOOKUP($AJ$3&amp;"-"&amp;AM$2,'Compr. Q. - Online Banking'!$C:$I,7,FALSE()),VLOOKUP($AJ$3&amp;"-"&amp;AM$2,'Compr. Q. - Online Banking'!$C:$I,5,FALSE())),IF($D54="Tabular",VLOOKUP($AJ$3&amp;"-"&amp;AM$2,'Compr. Q. - HCN'!$C:$I,7,FALSE()),VLOOKUP($AJ$3&amp;"-"&amp;AM$2,'Compr. Q. - HCN'!$C:$I,5,FALSE()))),$AJ54)),1,0)</f>
        <v>1</v>
      </c>
      <c r="AN54" s="25">
        <f>IF(ISNUMBER(SEARCH(IF($G54="OB",IF($D54="Tabular",VLOOKUP($AJ$3&amp;"-"&amp;AN$2,'Compr. Q. - Online Banking'!$C:$I,7,FALSE()),VLOOKUP($AJ$3&amp;"-"&amp;AN$2,'Compr. Q. - Online Banking'!$C:$I,5,FALSE())),IF($D54="Tabular",VLOOKUP($AJ$3&amp;"-"&amp;AN$2,'Compr. Q. - HCN'!$C:$I,7,FALSE()),VLOOKUP($AJ$3&amp;"-"&amp;AN$2,'Compr. Q. - HCN'!$C:$I,5,FALSE()))),$AJ54)),1,0)</f>
        <v>1</v>
      </c>
      <c r="AO54" s="25">
        <f>IF(ISNUMBER(SEARCH(IF($G54="OB",IF($D54="Tabular",VLOOKUP($AJ$3&amp;"-"&amp;AO$2,'Compr. Q. - Online Banking'!$C:$I,7,FALSE()),VLOOKUP($AJ$3&amp;"-"&amp;AO$2,'Compr. Q. - Online Banking'!$C:$I,5,FALSE())),IF($D54="Tabular",VLOOKUP($AJ$3&amp;"-"&amp;AO$2,'Compr. Q. - HCN'!$C:$I,7,FALSE()),VLOOKUP($AJ$3&amp;"-"&amp;AO$2,'Compr. Q. - HCN'!$C:$I,5,FALSE()))),$AJ54)),1,0)</f>
        <v>1</v>
      </c>
      <c r="AP54" s="25">
        <f>IF(ISNUMBER(SEARCH(IF($G54="OB",IF($D54="Tabular",VLOOKUP($AJ$3&amp;"-"&amp;AP$2,'Compr. Q. - Online Banking'!$C:$I,7,FALSE()),VLOOKUP($AJ$3&amp;"-"&amp;AP$2,'Compr. Q. - Online Banking'!$C:$I,5,FALSE())),IF($D54="Tabular",VLOOKUP($AJ$3&amp;"-"&amp;AP$2,'Compr. Q. - HCN'!$C:$I,7,FALSE()),VLOOKUP($AJ$3&amp;"-"&amp;AP$2,'Compr. Q. - HCN'!$C:$I,5,FALSE()))),$AJ54)),1,0)</f>
        <v>1</v>
      </c>
      <c r="AQ54" s="25">
        <f t="shared" si="44"/>
        <v>5</v>
      </c>
      <c r="AR54" s="25">
        <f t="shared" si="45"/>
        <v>10</v>
      </c>
      <c r="AS54" s="25">
        <f>IF($G54="OB",IF($D54="Tabular",VLOOKUP($AJ$3&amp;"-"&amp;"1",'Compr. Q. - Online Banking'!$C:$K,9,FALSE()),VLOOKUP($AJ$3&amp;"-"&amp;"1",'Compr. Q. - Online Banking'!$C:$K,8,FALSE())),IF($D54="Tabular",VLOOKUP($AJ$3&amp;"-"&amp;"1",'Compr. Q. - HCN'!$C:$K,9,FALSE()),VLOOKUP($AJ$3&amp;"-"&amp;"1",'Compr. Q. - HCN'!$C:$K,8,FALSE())))</f>
        <v>5</v>
      </c>
      <c r="AT54" s="25">
        <f t="shared" si="46"/>
        <v>0.5</v>
      </c>
      <c r="AU54" s="25">
        <f t="shared" si="47"/>
        <v>1</v>
      </c>
      <c r="AV54" s="25">
        <f t="shared" si="48"/>
        <v>0.66666666666666663</v>
      </c>
      <c r="AW54" s="25" t="str">
        <f>VLOOKUP($A54,'dataset combined'!$A:$BJ,$I$2+3*AW$2,FALSE)</f>
        <v>Cyber criminal; Data reviewer; HCN user</v>
      </c>
      <c r="AX54" s="25"/>
      <c r="AY54" s="25">
        <f>IF(ISNUMBER(SEARCH(IF($G54="OB",IF($D54="Tabular",VLOOKUP($AW$3&amp;"-"&amp;AY$2,'Compr. Q. - Online Banking'!$C:$I,7,FALSE()),VLOOKUP($AW$3&amp;"-"&amp;AY$2,'Compr. Q. - Online Banking'!$C:$I,5,FALSE())),IF($D54="Tabular",VLOOKUP($AW$3&amp;"-"&amp;AY$2,'Compr. Q. - HCN'!$C:$I,7,FALSE()),VLOOKUP($AW$3&amp;"-"&amp;AY$2,'Compr. Q. - HCN'!$C:$I,5,FALSE()))),$AW54)),1,0)</f>
        <v>1</v>
      </c>
      <c r="AZ54" s="25">
        <f>IF(ISNUMBER(SEARCH(IF($G54="OB",IF($D54="Tabular",VLOOKUP($AW$3&amp;"-"&amp;AZ$2,'Compr. Q. - Online Banking'!$C:$I,7,FALSE()),VLOOKUP($AW$3&amp;"-"&amp;AZ$2,'Compr. Q. - Online Banking'!$C:$I,5,FALSE())),IF($D54="Tabular",VLOOKUP($AW$3&amp;"-"&amp;AZ$2,'Compr. Q. - HCN'!$C:$I,7,FALSE()),VLOOKUP($AW$3&amp;"-"&amp;AZ$2,'Compr. Q. - HCN'!$C:$I,5,FALSE()))),$AW54)),1,0)</f>
        <v>1</v>
      </c>
      <c r="BA54" s="25">
        <f>IF(ISNUMBER(SEARCH(IF($G54="OB",IF($D54="Tabular",VLOOKUP($AW$3&amp;"-"&amp;BA$2,'Compr. Q. - Online Banking'!$C:$I,7,FALSE()),VLOOKUP($AW$3&amp;"-"&amp;BA$2,'Compr. Q. - Online Banking'!$C:$I,5,FALSE())),IF($D54="Tabular",VLOOKUP($AW$3&amp;"-"&amp;BA$2,'Compr. Q. - HCN'!$C:$I,7,FALSE()),VLOOKUP($AW$3&amp;"-"&amp;BA$2,'Compr. Q. - HCN'!$C:$I,5,FALSE()))),$AW54)),1,0)</f>
        <v>1</v>
      </c>
      <c r="BB54" s="25">
        <f>IF(ISNUMBER(SEARCH(IF($G54="OB",IF($D54="Tabular",VLOOKUP($AW$3&amp;"-"&amp;BB$2,'Compr. Q. - Online Banking'!$C:$I,7,FALSE()),VLOOKUP($AW$3&amp;"-"&amp;BB$2,'Compr. Q. - Online Banking'!$C:$I,5,FALSE())),IF($D54="Tabular",VLOOKUP($AW$3&amp;"-"&amp;BB$2,'Compr. Q. - HCN'!$C:$I,7,FALSE()),VLOOKUP($AW$3&amp;"-"&amp;BB$2,'Compr. Q. - HCN'!$C:$I,5,FALSE()))),$AW54)),1,0)</f>
        <v>0</v>
      </c>
      <c r="BC54" s="25">
        <f>IF(ISNUMBER(SEARCH(IF($G54="OB",IF($D54="Tabular",VLOOKUP($AW$3&amp;"-"&amp;BC$2,'Compr. Q. - Online Banking'!$C:$I,7,FALSE()),VLOOKUP($AW$3&amp;"-"&amp;BC$2,'Compr. Q. - Online Banking'!$C:$I,5,FALSE())),IF($D54="Tabular",VLOOKUP($AW$3&amp;"-"&amp;BC$2,'Compr. Q. - HCN'!$C:$I,7,FALSE()),VLOOKUP($AW$3&amp;"-"&amp;BC$2,'Compr. Q. - HCN'!$C:$I,5,FALSE()))),$AW54)),1,0)</f>
        <v>0</v>
      </c>
      <c r="BD54" s="25">
        <f t="shared" si="49"/>
        <v>3</v>
      </c>
      <c r="BE54" s="25">
        <f t="shared" si="50"/>
        <v>3</v>
      </c>
      <c r="BF54" s="25">
        <f>IF($G54="OB",IF($D54="Tabular",VLOOKUP($AW$3&amp;"-"&amp;"1",'Compr. Q. - Online Banking'!$C:$K,9,FALSE()),VLOOKUP($AW$3&amp;"-"&amp;"1",'Compr. Q. - Online Banking'!$C:$K,8,FALSE())),IF($D54="Tabular",VLOOKUP($AW$3&amp;"-"&amp;"1",'Compr. Q. - HCN'!$C:$K,9,FALSE()),VLOOKUP($AW$3&amp;"-"&amp;"1",'Compr. Q. - HCN'!$C:$K,8,FALSE())))</f>
        <v>3</v>
      </c>
      <c r="BG54" s="25">
        <f t="shared" si="51"/>
        <v>1</v>
      </c>
      <c r="BH54" s="25">
        <f t="shared" si="52"/>
        <v>1</v>
      </c>
      <c r="BI54" s="25">
        <f t="shared" si="53"/>
        <v>1</v>
      </c>
      <c r="BJ54" s="25" t="str">
        <f>VLOOKUP($A54,'dataset combined'!$A:$BJ,$I$2+3*BJ$2,FALSE)</f>
        <v>Minor</v>
      </c>
      <c r="BK54" s="25" t="s">
        <v>748</v>
      </c>
      <c r="BL54" s="25">
        <f>IF(ISNUMBER(SEARCH(IF($G54="OB",IF($D54="Tabular",VLOOKUP($BJ$3&amp;"-"&amp;BL$2,'Compr. Q. - Online Banking'!$C:$I,7,FALSE()),VLOOKUP($BJ$3&amp;"-"&amp;BL$2,'Compr. Q. - Online Banking'!$C:$I,5,FALSE())),IF($D54="Tabular",VLOOKUP($BJ$3&amp;"-"&amp;BL$2,'Compr. Q. - HCN'!$C:$I,7,FALSE()),VLOOKUP($BJ$3&amp;"-"&amp;BL$2,'Compr. Q. - HCN'!$C:$I,5,FALSE()))),$BJ54)),1,0)</f>
        <v>0</v>
      </c>
      <c r="BM54" s="25">
        <f>IF(ISNUMBER(SEARCH(IF($G54="OB",IF($D54="Tabular",VLOOKUP($BJ$3&amp;"-"&amp;BM$2,'Compr. Q. - Online Banking'!$C:$I,7,FALSE()),VLOOKUP($BJ$3&amp;"-"&amp;BM$2,'Compr. Q. - Online Banking'!$C:$I,5,FALSE())),IF($D54="Tabular",VLOOKUP($BJ$3&amp;"-"&amp;BM$2,'Compr. Q. - HCN'!$C:$I,7,FALSE()),VLOOKUP($BJ$3&amp;"-"&amp;BM$2,'Compr. Q. - HCN'!$C:$I,5,FALSE()))),$BJ54)),1,0)</f>
        <v>0</v>
      </c>
      <c r="BN54" s="25">
        <f>IF(ISNUMBER(SEARCH(IF($G54="OB",IF($D54="Tabular",VLOOKUP($BJ$3&amp;"-"&amp;BN$2,'Compr. Q. - Online Banking'!$C:$I,7,FALSE()),VLOOKUP($BJ$3&amp;"-"&amp;BN$2,'Compr. Q. - Online Banking'!$C:$I,5,FALSE())),IF($D54="Tabular",VLOOKUP($BJ$3&amp;"-"&amp;BN$2,'Compr. Q. - HCN'!$C:$I,7,FALSE()),VLOOKUP($BJ$3&amp;"-"&amp;BN$2,'Compr. Q. - HCN'!$C:$I,5,FALSE()))),$BJ54)),1,0)</f>
        <v>0</v>
      </c>
      <c r="BO54" s="25">
        <f>IF(ISNUMBER(SEARCH(IF($G54="OB",IF($D54="Tabular",VLOOKUP($BJ$3&amp;"-"&amp;BO$2,'Compr. Q. - Online Banking'!$C:$I,7,FALSE()),VLOOKUP($BJ$3&amp;"-"&amp;BO$2,'Compr. Q. - Online Banking'!$C:$I,5,FALSE())),IF($D54="Tabular",VLOOKUP($BJ$3&amp;"-"&amp;BO$2,'Compr. Q. - HCN'!$C:$I,7,FALSE()),VLOOKUP($BJ$3&amp;"-"&amp;BO$2,'Compr. Q. - HCN'!$C:$I,5,FALSE()))),$BJ54)),1,0)</f>
        <v>0</v>
      </c>
      <c r="BP54" s="25">
        <f>IF(ISNUMBER(SEARCH(IF($G54="OB",IF($D54="Tabular",VLOOKUP($BJ$3&amp;"-"&amp;BP$2,'Compr. Q. - Online Banking'!$C:$I,7,FALSE()),VLOOKUP($BJ$3&amp;"-"&amp;BP$2,'Compr. Q. - Online Banking'!$C:$I,5,FALSE())),IF($D54="Tabular",VLOOKUP($BJ$3&amp;"-"&amp;BP$2,'Compr. Q. - HCN'!$C:$I,7,FALSE()),VLOOKUP($BJ$3&amp;"-"&amp;BP$2,'Compr. Q. - HCN'!$C:$I,5,FALSE()))),$BJ54)),1,0)</f>
        <v>0</v>
      </c>
      <c r="BQ54" s="25">
        <f t="shared" si="54"/>
        <v>0</v>
      </c>
      <c r="BR54" s="25">
        <f t="shared" si="55"/>
        <v>1</v>
      </c>
      <c r="BS54" s="25">
        <f>IF($G54="OB",IF($D54="Tabular",VLOOKUP($BJ$3&amp;"-"&amp;"1",'Compr. Q. - Online Banking'!$C:$K,9,FALSE()),VLOOKUP($BJ$3&amp;"-"&amp;"1",'Compr. Q. - Online Banking'!$C:$K,8,FALSE())),IF($D54="Tabular",VLOOKUP($BJ$3&amp;"-"&amp;"1",'Compr. Q. - HCN'!$C:$K,9,FALSE()),VLOOKUP($BJ$3&amp;"-"&amp;"1",'Compr. Q. - HCN'!$C:$K,8,FALSE())))</f>
        <v>1</v>
      </c>
      <c r="BT54" s="25">
        <f t="shared" si="56"/>
        <v>0</v>
      </c>
      <c r="BU54" s="25">
        <f t="shared" si="57"/>
        <v>0</v>
      </c>
      <c r="BV54" s="25">
        <f t="shared" si="58"/>
        <v>0</v>
      </c>
      <c r="BW54" s="25" t="str">
        <f>VLOOKUP($A54,'dataset combined'!$A:$BJ,$I$2+3*BW$2,FALSE)</f>
        <v>Severe</v>
      </c>
      <c r="BX54" s="25"/>
      <c r="BY54" s="25">
        <f>IF(ISNUMBER(SEARCH(IF($G54="OB",IF($D54="Tabular",VLOOKUP($BW$3&amp;"-"&amp;BY$2,'Compr. Q. - Online Banking'!$C:$I,7,FALSE()),VLOOKUP($BW$3&amp;"-"&amp;BY$2,'Compr. Q. - Online Banking'!$C:$I,5,FALSE())),IF($D54="Tabular",VLOOKUP($BW$3&amp;"-"&amp;BY$2,'Compr. Q. - HCN'!$C:$I,7,FALSE()),VLOOKUP($BW$3&amp;"-"&amp;BY$2,'Compr. Q. - HCN'!$C:$I,5,FALSE()))),$BW54)),1,0)</f>
        <v>1</v>
      </c>
      <c r="BZ54" s="25">
        <f>IF(ISNUMBER(SEARCH(IF($G54="OB",IF($D54="Tabular",VLOOKUP($BW$3&amp;"-"&amp;BZ$2,'Compr. Q. - Online Banking'!$C:$I,7,FALSE()),VLOOKUP($BW$3&amp;"-"&amp;BZ$2,'Compr. Q. - Online Banking'!$C:$I,5,FALSE())),IF($D54="Tabular",VLOOKUP($BW$3&amp;"-"&amp;BZ$2,'Compr. Q. - HCN'!$C:$I,7,FALSE()),VLOOKUP($BW$3&amp;"-"&amp;BZ$2,'Compr. Q. - HCN'!$C:$I,5,FALSE()))),$BW54)),1,0)</f>
        <v>0</v>
      </c>
      <c r="CA54" s="25">
        <f>IF(ISNUMBER(SEARCH(IF($G54="OB",IF($D54="Tabular",VLOOKUP($BW$3&amp;"-"&amp;CA$2,'Compr. Q. - Online Banking'!$C:$I,7,FALSE()),VLOOKUP($BW$3&amp;"-"&amp;CA$2,'Compr. Q. - Online Banking'!$C:$I,5,FALSE())),IF($D54="Tabular",VLOOKUP($BW$3&amp;"-"&amp;CA$2,'Compr. Q. - HCN'!$C:$I,7,FALSE()),VLOOKUP($BW$3&amp;"-"&amp;CA$2,'Compr. Q. - HCN'!$C:$I,5,FALSE()))),$BW54)),1,0)</f>
        <v>0</v>
      </c>
      <c r="CB54" s="25">
        <f>IF(ISNUMBER(SEARCH(IF($G54="OB",IF($D54="Tabular",VLOOKUP($BW$3&amp;"-"&amp;CB$2,'Compr. Q. - Online Banking'!$C:$I,7,FALSE()),VLOOKUP($BW$3&amp;"-"&amp;CB$2,'Compr. Q. - Online Banking'!$C:$I,5,FALSE())),IF($D54="Tabular",VLOOKUP($BW$3&amp;"-"&amp;CB$2,'Compr. Q. - HCN'!$C:$I,7,FALSE()),VLOOKUP($BW$3&amp;"-"&amp;CB$2,'Compr. Q. - HCN'!$C:$I,5,FALSE()))),$BW54)),1,0)</f>
        <v>0</v>
      </c>
      <c r="CC54" s="25">
        <f>IF(ISNUMBER(SEARCH(IF($G54="OB",IF($D54="Tabular",VLOOKUP($BW$3&amp;"-"&amp;CC$2,'Compr. Q. - Online Banking'!$C:$I,7,FALSE()),VLOOKUP($BW$3&amp;"-"&amp;CC$2,'Compr. Q. - Online Banking'!$C:$I,5,FALSE())),IF($D54="Tabular",VLOOKUP($BW$3&amp;"-"&amp;CC$2,'Compr. Q. - HCN'!$C:$I,7,FALSE()),VLOOKUP($BW$3&amp;"-"&amp;CC$2,'Compr. Q. - HCN'!$C:$I,5,FALSE()))),$BW54)),1,0)</f>
        <v>0</v>
      </c>
      <c r="CD54" s="25">
        <f t="shared" si="59"/>
        <v>1</v>
      </c>
      <c r="CE54" s="25">
        <f t="shared" si="60"/>
        <v>1</v>
      </c>
      <c r="CF54" s="25">
        <f>IF($G54="OB",IF($D54="Tabular",VLOOKUP($BW$3&amp;"-"&amp;"1",'Compr. Q. - Online Banking'!$C:$K,9,FALSE()),VLOOKUP($BW$3&amp;"-"&amp;"1",'Compr. Q. - Online Banking'!$C:$K,8,FALSE())),IF($D54="Tabular",VLOOKUP($BW$3&amp;"-"&amp;"1",'Compr. Q. - HCN'!$C:$K,9,FALSE()),VLOOKUP($BW$3&amp;"-"&amp;"1",'Compr. Q. - HCN'!$C:$K,8,FALSE())))</f>
        <v>1</v>
      </c>
      <c r="CG54" s="25">
        <f t="shared" si="61"/>
        <v>1</v>
      </c>
      <c r="CH54" s="25">
        <f t="shared" si="62"/>
        <v>1</v>
      </c>
      <c r="CI54" s="25">
        <f t="shared" si="63"/>
        <v>1</v>
      </c>
      <c r="CK54"/>
      <c r="CL54"/>
      <c r="CM54"/>
      <c r="CN54"/>
      <c r="CO54"/>
      <c r="CP54"/>
      <c r="CQ54"/>
      <c r="CR54"/>
    </row>
    <row r="55" spans="1:96" s="10" customFormat="1" ht="51" x14ac:dyDescent="0.2">
      <c r="A55" s="24" t="str">
        <f t="shared" si="32"/>
        <v>3117380-P2</v>
      </c>
      <c r="B55" s="38">
        <v>3117380</v>
      </c>
      <c r="C55" s="24" t="s">
        <v>688</v>
      </c>
      <c r="D55" s="39" t="s">
        <v>154</v>
      </c>
      <c r="E55" s="39" t="s">
        <v>440</v>
      </c>
      <c r="F55" s="38" t="s">
        <v>433</v>
      </c>
      <c r="G55" s="38" t="str">
        <f t="shared" si="33"/>
        <v>OB</v>
      </c>
      <c r="H55" s="24"/>
      <c r="I55" s="28"/>
      <c r="J55" s="25" t="str">
        <f>VLOOKUP($A55,'dataset combined'!$A:$BJ,$I$2+3*J$2,FALSE)</f>
        <v>Cyber criminal; Hacker</v>
      </c>
      <c r="K55" s="24" t="s">
        <v>722</v>
      </c>
      <c r="L55" s="25">
        <f>IF(ISNUMBER(SEARCH(IF($G55="OB",IF($D55="Tabular",VLOOKUP($J$3&amp;"-"&amp;L$2,'Compr. Q. - Online Banking'!$C:$I,7,FALSE()),VLOOKUP($J$3&amp;"-"&amp;L$2,'Compr. Q. - Online Banking'!$C:$I,5,FALSE())),IF($D55="Tabular",VLOOKUP($J$3&amp;"-"&amp;L$2,'Compr. Q. - HCN'!$C:$I,7,FALSE()),VLOOKUP($J$3&amp;"-"&amp;L$2,'Compr. Q. - HCN'!$C:$I,5,FALSE()))),$J55)),1,0)</f>
        <v>0</v>
      </c>
      <c r="M55" s="25">
        <f>IF(ISNUMBER(SEARCH(IF($G55="OB",IF($D55="Tabular",VLOOKUP($J$3&amp;"-"&amp;M$2,'Compr. Q. - Online Banking'!$C:$I,7,FALSE()),VLOOKUP($J$3&amp;"-"&amp;M$2,'Compr. Q. - Online Banking'!$C:$I,5,FALSE())),IF($D55="Tabular",VLOOKUP($J$3&amp;"-"&amp;M$2,'Compr. Q. - HCN'!$C:$I,7,FALSE()),VLOOKUP($J$3&amp;"-"&amp;M$2,'Compr. Q. - HCN'!$C:$I,5,FALSE()))),$J55)),1,0)</f>
        <v>0</v>
      </c>
      <c r="N55" s="25">
        <f>IF(ISNUMBER(SEARCH(IF($G55="OB",IF($D55="Tabular",VLOOKUP($J$3&amp;"-"&amp;N$2,'Compr. Q. - Online Banking'!$C:$I,7,FALSE()),VLOOKUP($J$3&amp;"-"&amp;N$2,'Compr. Q. - Online Banking'!$C:$I,5,FALSE())),IF($D55="Tabular",VLOOKUP($J$3&amp;"-"&amp;N$2,'Compr. Q. - HCN'!$C:$I,7,FALSE()),VLOOKUP($J$3&amp;"-"&amp;N$2,'Compr. Q. - HCN'!$C:$I,5,FALSE()))),$J55)),1,0)</f>
        <v>0</v>
      </c>
      <c r="O55" s="25">
        <f>IF(ISNUMBER(SEARCH(IF($G55="OB",IF($D55="Tabular",VLOOKUP($J$3&amp;"-"&amp;O$2,'Compr. Q. - Online Banking'!$C:$I,7,FALSE()),VLOOKUP($J$3&amp;"-"&amp;O$2,'Compr. Q. - Online Banking'!$C:$I,5,FALSE())),IF($D55="Tabular",VLOOKUP($J$3&amp;"-"&amp;O$2,'Compr. Q. - HCN'!$C:$I,7,FALSE()),VLOOKUP($J$3&amp;"-"&amp;O$2,'Compr. Q. - HCN'!$C:$I,5,FALSE()))),$J55)),1,0)</f>
        <v>0</v>
      </c>
      <c r="P55" s="25">
        <f>IF(ISNUMBER(SEARCH(IF($G55="OB",IF($D55="Tabular",VLOOKUP($J$3&amp;"-"&amp;P$2,'Compr. Q. - Online Banking'!$C:$I,7,FALSE()),VLOOKUP($J$3&amp;"-"&amp;P$2,'Compr. Q. - Online Banking'!$C:$I,5,FALSE())),IF($D55="Tabular",VLOOKUP($J$3&amp;"-"&amp;P$2,'Compr. Q. - HCN'!$C:$I,7,FALSE()),VLOOKUP($J$3&amp;"-"&amp;P$2,'Compr. Q. - HCN'!$C:$I,5,FALSE()))),$J55)),1,0)</f>
        <v>0</v>
      </c>
      <c r="Q55" s="24">
        <f t="shared" si="34"/>
        <v>0</v>
      </c>
      <c r="R55" s="24">
        <f t="shared" si="35"/>
        <v>2</v>
      </c>
      <c r="S55" s="24">
        <f>IF($G55="OB",IF($D55="Tabular",VLOOKUP($J$3&amp;"-"&amp;"1",'Compr. Q. - Online Banking'!$C:$K,9,FALSE()),VLOOKUP($J$3&amp;"-"&amp;"1",'Compr. Q. - Online Banking'!$C:$K,8,FALSE())),IF($D55="Tabular",VLOOKUP($J$3&amp;"-"&amp;"1",'Compr. Q. - HCN'!$C:$K,9,FALSE()),VLOOKUP($J$3&amp;"-"&amp;"1",'Compr. Q. - HCN'!$C:$K,8,FALSE())))</f>
        <v>2</v>
      </c>
      <c r="T55" s="24">
        <f t="shared" si="36"/>
        <v>0</v>
      </c>
      <c r="U55" s="24">
        <f t="shared" si="37"/>
        <v>0</v>
      </c>
      <c r="V55" s="24">
        <f t="shared" si="38"/>
        <v>0</v>
      </c>
      <c r="W55" s="25" t="str">
        <f>VLOOKUP($A55,'dataset combined'!$A:$BJ,$I$2+3*W$2,FALSE)</f>
        <v>Availability of service; Integrity of account data</v>
      </c>
      <c r="X55" s="24"/>
      <c r="Y55" s="25">
        <f>IF(ISNUMBER(SEARCH(IF($G55="OB",IF($D55="Tabular",VLOOKUP($W$3&amp;"-"&amp;Y$2,'Compr. Q. - Online Banking'!$C:$I,7,FALSE()),VLOOKUP($W$3&amp;"-"&amp;Y$2,'Compr. Q. - Online Banking'!$C:$I,5,FALSE())),IF($D55="Tabular",VLOOKUP($W$3&amp;"-"&amp;Y$2,'Compr. Q. - HCN'!$C:$I,7,FALSE()),VLOOKUP($W$3&amp;"-"&amp;Y$2,'Compr. Q. - HCN'!$C:$I,5,FALSE()))),$W55)),1,0)</f>
        <v>1</v>
      </c>
      <c r="Z55" s="25">
        <f>IF(ISNUMBER(SEARCH(IF($G55="OB",IF($D55="Tabular",VLOOKUP($W$3&amp;"-"&amp;Z$2,'Compr. Q. - Online Banking'!$C:$I,7,FALSE()),VLOOKUP($W$3&amp;"-"&amp;Z$2,'Compr. Q. - Online Banking'!$C:$I,5,FALSE())),IF($D55="Tabular",VLOOKUP($W$3&amp;"-"&amp;Z$2,'Compr. Q. - HCN'!$C:$I,7,FALSE()),VLOOKUP($W$3&amp;"-"&amp;Z$2,'Compr. Q. - HCN'!$C:$I,5,FALSE()))),$W55)),1,0)</f>
        <v>1</v>
      </c>
      <c r="AA55" s="25">
        <f>IF(ISNUMBER(SEARCH(IF($G55="OB",IF($D55="Tabular",VLOOKUP($W$3&amp;"-"&amp;AA$2,'Compr. Q. - Online Banking'!$C:$I,7,FALSE()),VLOOKUP($W$3&amp;"-"&amp;AA$2,'Compr. Q. - Online Banking'!$C:$I,5,FALSE())),IF($D55="Tabular",VLOOKUP($W$3&amp;"-"&amp;AA$2,'Compr. Q. - HCN'!$C:$I,7,FALSE()),VLOOKUP($W$3&amp;"-"&amp;AA$2,'Compr. Q. - HCN'!$C:$I,5,FALSE()))),$W55)),1,0)</f>
        <v>0</v>
      </c>
      <c r="AB55" s="25">
        <f>IF(ISNUMBER(SEARCH(IF($G55="OB",IF($D55="Tabular",VLOOKUP($W$3&amp;"-"&amp;AB$2,'Compr. Q. - Online Banking'!$C:$I,7,FALSE()),VLOOKUP($W$3&amp;"-"&amp;AB$2,'Compr. Q. - Online Banking'!$C:$I,5,FALSE())),IF($D55="Tabular",VLOOKUP($W$3&amp;"-"&amp;AB$2,'Compr. Q. - HCN'!$C:$I,7,FALSE()),VLOOKUP($W$3&amp;"-"&amp;AB$2,'Compr. Q. - HCN'!$C:$I,5,FALSE()))),$W55)),1,0)</f>
        <v>0</v>
      </c>
      <c r="AC55" s="25">
        <f>IF(ISNUMBER(SEARCH(IF($G55="OB",IF($D55="Tabular",VLOOKUP($W$3&amp;"-"&amp;AC$2,'Compr. Q. - Online Banking'!$C:$I,7,FALSE()),VLOOKUP($W$3&amp;"-"&amp;AC$2,'Compr. Q. - Online Banking'!$C:$I,5,FALSE())),IF($D55="Tabular",VLOOKUP($W$3&amp;"-"&amp;AC$2,'Compr. Q. - HCN'!$C:$I,7,FALSE()),VLOOKUP($W$3&amp;"-"&amp;AC$2,'Compr. Q. - HCN'!$C:$I,5,FALSE()))),$W55)),1,0)</f>
        <v>0</v>
      </c>
      <c r="AD55" s="24">
        <f t="shared" si="39"/>
        <v>2</v>
      </c>
      <c r="AE55" s="24">
        <f t="shared" si="40"/>
        <v>2</v>
      </c>
      <c r="AF55" s="24">
        <f>IF($G55="OB",IF($D55="Tabular",VLOOKUP($W$3&amp;"-"&amp;"1",'Compr. Q. - Online Banking'!$C:$K,9,FALSE()),VLOOKUP($W$3&amp;"-"&amp;"1",'Compr. Q. - Online Banking'!$C:$K,8,FALSE())),IF($D55="Tabular",VLOOKUP($W$3&amp;"-"&amp;"1",'Compr. Q. - HCN'!$C:$K,9,FALSE()),VLOOKUP($W$3&amp;"-"&amp;"1",'Compr. Q. - HCN'!$C:$K,8,FALSE())))</f>
        <v>2</v>
      </c>
      <c r="AG55" s="24">
        <f t="shared" si="41"/>
        <v>1</v>
      </c>
      <c r="AH55" s="24">
        <f t="shared" si="42"/>
        <v>1</v>
      </c>
      <c r="AI55" s="24">
        <f t="shared" si="43"/>
        <v>1</v>
      </c>
      <c r="AJ55" s="25" t="str">
        <f>VLOOKUP($A55,'dataset combined'!$A:$BJ,$I$2+3*AJ$2,FALSE)</f>
        <v>Fake banking app offered on application store; Keylogger installed on computer; Sniffing of customer credentials; Spear-phishing attack on customers</v>
      </c>
      <c r="AK55" s="24"/>
      <c r="AL55" s="25">
        <f>IF(ISNUMBER(SEARCH(IF($G55="OB",IF($D55="Tabular",VLOOKUP($AJ$3&amp;"-"&amp;AL$2,'Compr. Q. - Online Banking'!$C:$I,7,FALSE()),VLOOKUP($AJ$3&amp;"-"&amp;AL$2,'Compr. Q. - Online Banking'!$C:$I,5,FALSE())),IF($D55="Tabular",VLOOKUP($AJ$3&amp;"-"&amp;AL$2,'Compr. Q. - HCN'!$C:$I,7,FALSE()),VLOOKUP($AJ$3&amp;"-"&amp;AL$2,'Compr. Q. - HCN'!$C:$I,5,FALSE()))),$AJ55)),1,0)</f>
        <v>1</v>
      </c>
      <c r="AM55" s="25">
        <f>IF(ISNUMBER(SEARCH(IF($G55="OB",IF($D55="Tabular",VLOOKUP($AJ$3&amp;"-"&amp;AM$2,'Compr. Q. - Online Banking'!$C:$I,7,FALSE()),VLOOKUP($AJ$3&amp;"-"&amp;AM$2,'Compr. Q. - Online Banking'!$C:$I,5,FALSE())),IF($D55="Tabular",VLOOKUP($AJ$3&amp;"-"&amp;AM$2,'Compr. Q. - HCN'!$C:$I,7,FALSE()),VLOOKUP($AJ$3&amp;"-"&amp;AM$2,'Compr. Q. - HCN'!$C:$I,5,FALSE()))),$AJ55)),1,0)</f>
        <v>1</v>
      </c>
      <c r="AN55" s="25">
        <f>IF(ISNUMBER(SEARCH(IF($G55="OB",IF($D55="Tabular",VLOOKUP($AJ$3&amp;"-"&amp;AN$2,'Compr. Q. - Online Banking'!$C:$I,7,FALSE()),VLOOKUP($AJ$3&amp;"-"&amp;AN$2,'Compr. Q. - Online Banking'!$C:$I,5,FALSE())),IF($D55="Tabular",VLOOKUP($AJ$3&amp;"-"&amp;AN$2,'Compr. Q. - HCN'!$C:$I,7,FALSE()),VLOOKUP($AJ$3&amp;"-"&amp;AN$2,'Compr. Q. - HCN'!$C:$I,5,FALSE()))),$AJ55)),1,0)</f>
        <v>1</v>
      </c>
      <c r="AO55" s="25">
        <f>IF(ISNUMBER(SEARCH(IF($G55="OB",IF($D55="Tabular",VLOOKUP($AJ$3&amp;"-"&amp;AO$2,'Compr. Q. - Online Banking'!$C:$I,7,FALSE()),VLOOKUP($AJ$3&amp;"-"&amp;AO$2,'Compr. Q. - Online Banking'!$C:$I,5,FALSE())),IF($D55="Tabular",VLOOKUP($AJ$3&amp;"-"&amp;AO$2,'Compr. Q. - HCN'!$C:$I,7,FALSE()),VLOOKUP($AJ$3&amp;"-"&amp;AO$2,'Compr. Q. - HCN'!$C:$I,5,FALSE()))),$AJ55)),1,0)</f>
        <v>1</v>
      </c>
      <c r="AP55" s="25">
        <f>IF(ISNUMBER(SEARCH(IF($G55="OB",IF($D55="Tabular",VLOOKUP($AJ$3&amp;"-"&amp;AP$2,'Compr. Q. - Online Banking'!$C:$I,7,FALSE()),VLOOKUP($AJ$3&amp;"-"&amp;AP$2,'Compr. Q. - Online Banking'!$C:$I,5,FALSE())),IF($D55="Tabular",VLOOKUP($AJ$3&amp;"-"&amp;AP$2,'Compr. Q. - HCN'!$C:$I,7,FALSE()),VLOOKUP($AJ$3&amp;"-"&amp;AP$2,'Compr. Q. - HCN'!$C:$I,5,FALSE()))),$AJ55)),1,0)</f>
        <v>0</v>
      </c>
      <c r="AQ55" s="24">
        <f t="shared" si="44"/>
        <v>4</v>
      </c>
      <c r="AR55" s="24">
        <f t="shared" si="45"/>
        <v>4</v>
      </c>
      <c r="AS55" s="24">
        <f>IF($G55="OB",IF($D55="Tabular",VLOOKUP($AJ$3&amp;"-"&amp;"1",'Compr. Q. - Online Banking'!$C:$K,9,FALSE()),VLOOKUP($AJ$3&amp;"-"&amp;"1",'Compr. Q. - Online Banking'!$C:$K,8,FALSE())),IF($D55="Tabular",VLOOKUP($AJ$3&amp;"-"&amp;"1",'Compr. Q. - HCN'!$C:$K,9,FALSE()),VLOOKUP($AJ$3&amp;"-"&amp;"1",'Compr. Q. - HCN'!$C:$K,8,FALSE())))</f>
        <v>4</v>
      </c>
      <c r="AT55" s="24">
        <f t="shared" si="46"/>
        <v>1</v>
      </c>
      <c r="AU55" s="24">
        <f t="shared" si="47"/>
        <v>1</v>
      </c>
      <c r="AV55" s="24">
        <f t="shared" si="48"/>
        <v>1</v>
      </c>
      <c r="AW55" s="25" t="str">
        <f>VLOOKUP($A55,'dataset combined'!$A:$BJ,$I$2+3*AW$2,FALSE)</f>
        <v>Insufficient detection of spyware; Lack of mechanisms for authentication of app; Poor security awareness; Weak malware protection</v>
      </c>
      <c r="AX55" s="24" t="s">
        <v>732</v>
      </c>
      <c r="AY55" s="25">
        <f>IF(ISNUMBER(SEARCH(IF($G55="OB",IF($D55="Tabular",VLOOKUP($AW$3&amp;"-"&amp;AY$2,'Compr. Q. - Online Banking'!$C:$I,7,FALSE()),VLOOKUP($AW$3&amp;"-"&amp;AY$2,'Compr. Q. - Online Banking'!$C:$I,5,FALSE())),IF($D55="Tabular",VLOOKUP($AW$3&amp;"-"&amp;AY$2,'Compr. Q. - HCN'!$C:$I,7,FALSE()),VLOOKUP($AW$3&amp;"-"&amp;AY$2,'Compr. Q. - HCN'!$C:$I,5,FALSE()))),$AW55)),1,0)</f>
        <v>0</v>
      </c>
      <c r="AZ55" s="25">
        <f>IF(ISNUMBER(SEARCH(IF($G55="OB",IF($D55="Tabular",VLOOKUP($AW$3&amp;"-"&amp;AZ$2,'Compr. Q. - Online Banking'!$C:$I,7,FALSE()),VLOOKUP($AW$3&amp;"-"&amp;AZ$2,'Compr. Q. - Online Banking'!$C:$I,5,FALSE())),IF($D55="Tabular",VLOOKUP($AW$3&amp;"-"&amp;AZ$2,'Compr. Q. - HCN'!$C:$I,7,FALSE()),VLOOKUP($AW$3&amp;"-"&amp;AZ$2,'Compr. Q. - HCN'!$C:$I,5,FALSE()))),$AW55)),1,0)</f>
        <v>0</v>
      </c>
      <c r="BA55" s="25">
        <f>IF(ISNUMBER(SEARCH(IF($G55="OB",IF($D55="Tabular",VLOOKUP($AW$3&amp;"-"&amp;BA$2,'Compr. Q. - Online Banking'!$C:$I,7,FALSE()),VLOOKUP($AW$3&amp;"-"&amp;BA$2,'Compr. Q. - Online Banking'!$C:$I,5,FALSE())),IF($D55="Tabular",VLOOKUP($AW$3&amp;"-"&amp;BA$2,'Compr. Q. - HCN'!$C:$I,7,FALSE()),VLOOKUP($AW$3&amp;"-"&amp;BA$2,'Compr. Q. - HCN'!$C:$I,5,FALSE()))),$AW55)),1,0)</f>
        <v>0</v>
      </c>
      <c r="BB55" s="25">
        <f>IF(ISNUMBER(SEARCH(IF($G55="OB",IF($D55="Tabular",VLOOKUP($AW$3&amp;"-"&amp;BB$2,'Compr. Q. - Online Banking'!$C:$I,7,FALSE()),VLOOKUP($AW$3&amp;"-"&amp;BB$2,'Compr. Q. - Online Banking'!$C:$I,5,FALSE())),IF($D55="Tabular",VLOOKUP($AW$3&amp;"-"&amp;BB$2,'Compr. Q. - HCN'!$C:$I,7,FALSE()),VLOOKUP($AW$3&amp;"-"&amp;BB$2,'Compr. Q. - HCN'!$C:$I,5,FALSE()))),$AW55)),1,0)</f>
        <v>0</v>
      </c>
      <c r="BC55" s="25">
        <f>IF(ISNUMBER(SEARCH(IF($G55="OB",IF($D55="Tabular",VLOOKUP($AW$3&amp;"-"&amp;BC$2,'Compr. Q. - Online Banking'!$C:$I,7,FALSE()),VLOOKUP($AW$3&amp;"-"&amp;BC$2,'Compr. Q. - Online Banking'!$C:$I,5,FALSE())),IF($D55="Tabular",VLOOKUP($AW$3&amp;"-"&amp;BC$2,'Compr. Q. - HCN'!$C:$I,7,FALSE()),VLOOKUP($AW$3&amp;"-"&amp;BC$2,'Compr. Q. - HCN'!$C:$I,5,FALSE()))),$AW55)),1,0)</f>
        <v>0</v>
      </c>
      <c r="BD55" s="24">
        <f t="shared" si="49"/>
        <v>0</v>
      </c>
      <c r="BE55" s="24">
        <f t="shared" si="50"/>
        <v>4</v>
      </c>
      <c r="BF55" s="24">
        <f>IF($G55="OB",IF($D55="Tabular",VLOOKUP($AW$3&amp;"-"&amp;"1",'Compr. Q. - Online Banking'!$C:$K,9,FALSE()),VLOOKUP($AW$3&amp;"-"&amp;"1",'Compr. Q. - Online Banking'!$C:$K,8,FALSE())),IF($D55="Tabular",VLOOKUP($AW$3&amp;"-"&amp;"1",'Compr. Q. - HCN'!$C:$K,9,FALSE()),VLOOKUP($AW$3&amp;"-"&amp;"1",'Compr. Q. - HCN'!$C:$K,8,FALSE())))</f>
        <v>2</v>
      </c>
      <c r="BG55" s="24">
        <f t="shared" si="51"/>
        <v>0</v>
      </c>
      <c r="BH55" s="24">
        <f t="shared" si="52"/>
        <v>0</v>
      </c>
      <c r="BI55" s="24">
        <f t="shared" si="53"/>
        <v>0</v>
      </c>
      <c r="BJ55" s="25" t="str">
        <f>VLOOKUP($A55,'dataset combined'!$A:$BJ,$I$2+3*BJ$2,FALSE)</f>
        <v>Minor</v>
      </c>
      <c r="BK55" s="24" t="s">
        <v>748</v>
      </c>
      <c r="BL55" s="25">
        <f>IF(ISNUMBER(SEARCH(IF($G55="OB",IF($D55="Tabular",VLOOKUP($BJ$3&amp;"-"&amp;BL$2,'Compr. Q. - Online Banking'!$C:$I,7,FALSE()),VLOOKUP($BJ$3&amp;"-"&amp;BL$2,'Compr. Q. - Online Banking'!$C:$I,5,FALSE())),IF($D55="Tabular",VLOOKUP($BJ$3&amp;"-"&amp;BL$2,'Compr. Q. - HCN'!$C:$I,7,FALSE()),VLOOKUP($BJ$3&amp;"-"&amp;BL$2,'Compr. Q. - HCN'!$C:$I,5,FALSE()))),$BJ55)),1,0)</f>
        <v>0</v>
      </c>
      <c r="BM55" s="25">
        <f>IF(ISNUMBER(SEARCH(IF($G55="OB",IF($D55="Tabular",VLOOKUP($BJ$3&amp;"-"&amp;BM$2,'Compr. Q. - Online Banking'!$C:$I,7,FALSE()),VLOOKUP($BJ$3&amp;"-"&amp;BM$2,'Compr. Q. - Online Banking'!$C:$I,5,FALSE())),IF($D55="Tabular",VLOOKUP($BJ$3&amp;"-"&amp;BM$2,'Compr. Q. - HCN'!$C:$I,7,FALSE()),VLOOKUP($BJ$3&amp;"-"&amp;BM$2,'Compr. Q. - HCN'!$C:$I,5,FALSE()))),$BJ55)),1,0)</f>
        <v>0</v>
      </c>
      <c r="BN55" s="25">
        <f>IF(ISNUMBER(SEARCH(IF($G55="OB",IF($D55="Tabular",VLOOKUP($BJ$3&amp;"-"&amp;BN$2,'Compr. Q. - Online Banking'!$C:$I,7,FALSE()),VLOOKUP($BJ$3&amp;"-"&amp;BN$2,'Compr. Q. - Online Banking'!$C:$I,5,FALSE())),IF($D55="Tabular",VLOOKUP($BJ$3&amp;"-"&amp;BN$2,'Compr. Q. - HCN'!$C:$I,7,FALSE()),VLOOKUP($BJ$3&amp;"-"&amp;BN$2,'Compr. Q. - HCN'!$C:$I,5,FALSE()))),$BJ55)),1,0)</f>
        <v>0</v>
      </c>
      <c r="BO55" s="25">
        <f>IF(ISNUMBER(SEARCH(IF($G55="OB",IF($D55="Tabular",VLOOKUP($BJ$3&amp;"-"&amp;BO$2,'Compr. Q. - Online Banking'!$C:$I,7,FALSE()),VLOOKUP($BJ$3&amp;"-"&amp;BO$2,'Compr. Q. - Online Banking'!$C:$I,5,FALSE())),IF($D55="Tabular",VLOOKUP($BJ$3&amp;"-"&amp;BO$2,'Compr. Q. - HCN'!$C:$I,7,FALSE()),VLOOKUP($BJ$3&amp;"-"&amp;BO$2,'Compr. Q. - HCN'!$C:$I,5,FALSE()))),$BJ55)),1,0)</f>
        <v>0</v>
      </c>
      <c r="BP55" s="25">
        <f>IF(ISNUMBER(SEARCH(IF($G55="OB",IF($D55="Tabular",VLOOKUP($BJ$3&amp;"-"&amp;BP$2,'Compr. Q. - Online Banking'!$C:$I,7,FALSE()),VLOOKUP($BJ$3&amp;"-"&amp;BP$2,'Compr. Q. - Online Banking'!$C:$I,5,FALSE())),IF($D55="Tabular",VLOOKUP($BJ$3&amp;"-"&amp;BP$2,'Compr. Q. - HCN'!$C:$I,7,FALSE()),VLOOKUP($BJ$3&amp;"-"&amp;BP$2,'Compr. Q. - HCN'!$C:$I,5,FALSE()))),$BJ55)),1,0)</f>
        <v>0</v>
      </c>
      <c r="BQ55" s="24">
        <f t="shared" si="54"/>
        <v>0</v>
      </c>
      <c r="BR55" s="24">
        <f t="shared" si="55"/>
        <v>1</v>
      </c>
      <c r="BS55" s="24">
        <f>IF($G55="OB",IF($D55="Tabular",VLOOKUP($BJ$3&amp;"-"&amp;"1",'Compr. Q. - Online Banking'!$C:$K,9,FALSE()),VLOOKUP($BJ$3&amp;"-"&amp;"1",'Compr. Q. - Online Banking'!$C:$K,8,FALSE())),IF($D55="Tabular",VLOOKUP($BJ$3&amp;"-"&amp;"1",'Compr. Q. - HCN'!$C:$K,9,FALSE()),VLOOKUP($BJ$3&amp;"-"&amp;"1",'Compr. Q. - HCN'!$C:$K,8,FALSE())))</f>
        <v>1</v>
      </c>
      <c r="BT55" s="24">
        <f t="shared" si="56"/>
        <v>0</v>
      </c>
      <c r="BU55" s="24">
        <f t="shared" si="57"/>
        <v>0</v>
      </c>
      <c r="BV55" s="24">
        <f t="shared" si="58"/>
        <v>0</v>
      </c>
      <c r="BW55" s="25" t="str">
        <f>VLOOKUP($A55,'dataset combined'!$A:$BJ,$I$2+3*BW$2,FALSE)</f>
        <v>Minor</v>
      </c>
      <c r="BX55" s="24"/>
      <c r="BY55" s="25">
        <f>IF(ISNUMBER(SEARCH(IF($G55="OB",IF($D55="Tabular",VLOOKUP($BW$3&amp;"-"&amp;BY$2,'Compr. Q. - Online Banking'!$C:$I,7,FALSE()),VLOOKUP($BW$3&amp;"-"&amp;BY$2,'Compr. Q. - Online Banking'!$C:$I,5,FALSE())),IF($D55="Tabular",VLOOKUP($BW$3&amp;"-"&amp;BY$2,'Compr. Q. - HCN'!$C:$I,7,FALSE()),VLOOKUP($BW$3&amp;"-"&amp;BY$2,'Compr. Q. - HCN'!$C:$I,5,FALSE()))),$BW55)),1,0)</f>
        <v>1</v>
      </c>
      <c r="BZ55" s="25">
        <f>IF(ISNUMBER(SEARCH(IF($G55="OB",IF($D55="Tabular",VLOOKUP($BW$3&amp;"-"&amp;BZ$2,'Compr. Q. - Online Banking'!$C:$I,7,FALSE()),VLOOKUP($BW$3&amp;"-"&amp;BZ$2,'Compr. Q. - Online Banking'!$C:$I,5,FALSE())),IF($D55="Tabular",VLOOKUP($BW$3&amp;"-"&amp;BZ$2,'Compr. Q. - HCN'!$C:$I,7,FALSE()),VLOOKUP($BW$3&amp;"-"&amp;BZ$2,'Compr. Q. - HCN'!$C:$I,5,FALSE()))),$BW55)),1,0)</f>
        <v>0</v>
      </c>
      <c r="CA55" s="25">
        <f>IF(ISNUMBER(SEARCH(IF($G55="OB",IF($D55="Tabular",VLOOKUP($BW$3&amp;"-"&amp;CA$2,'Compr. Q. - Online Banking'!$C:$I,7,FALSE()),VLOOKUP($BW$3&amp;"-"&amp;CA$2,'Compr. Q. - Online Banking'!$C:$I,5,FALSE())),IF($D55="Tabular",VLOOKUP($BW$3&amp;"-"&amp;CA$2,'Compr. Q. - HCN'!$C:$I,7,FALSE()),VLOOKUP($BW$3&amp;"-"&amp;CA$2,'Compr. Q. - HCN'!$C:$I,5,FALSE()))),$BW55)),1,0)</f>
        <v>0</v>
      </c>
      <c r="CB55" s="25">
        <f>IF(ISNUMBER(SEARCH(IF($G55="OB",IF($D55="Tabular",VLOOKUP($BW$3&amp;"-"&amp;CB$2,'Compr. Q. - Online Banking'!$C:$I,7,FALSE()),VLOOKUP($BW$3&amp;"-"&amp;CB$2,'Compr. Q. - Online Banking'!$C:$I,5,FALSE())),IF($D55="Tabular",VLOOKUP($BW$3&amp;"-"&amp;CB$2,'Compr. Q. - HCN'!$C:$I,7,FALSE()),VLOOKUP($BW$3&amp;"-"&amp;CB$2,'Compr. Q. - HCN'!$C:$I,5,FALSE()))),$BW55)),1,0)</f>
        <v>0</v>
      </c>
      <c r="CC55" s="25">
        <f>IF(ISNUMBER(SEARCH(IF($G55="OB",IF($D55="Tabular",VLOOKUP($BW$3&amp;"-"&amp;CC$2,'Compr. Q. - Online Banking'!$C:$I,7,FALSE()),VLOOKUP($BW$3&amp;"-"&amp;CC$2,'Compr. Q. - Online Banking'!$C:$I,5,FALSE())),IF($D55="Tabular",VLOOKUP($BW$3&amp;"-"&amp;CC$2,'Compr. Q. - HCN'!$C:$I,7,FALSE()),VLOOKUP($BW$3&amp;"-"&amp;CC$2,'Compr. Q. - HCN'!$C:$I,5,FALSE()))),$BW55)),1,0)</f>
        <v>0</v>
      </c>
      <c r="CD55" s="24">
        <f t="shared" si="59"/>
        <v>1</v>
      </c>
      <c r="CE55" s="24">
        <f t="shared" si="60"/>
        <v>1</v>
      </c>
      <c r="CF55" s="24">
        <f>IF($G55="OB",IF($D55="Tabular",VLOOKUP($BW$3&amp;"-"&amp;"1",'Compr. Q. - Online Banking'!$C:$K,9,FALSE()),VLOOKUP($BW$3&amp;"-"&amp;"1",'Compr. Q. - Online Banking'!$C:$K,8,FALSE())),IF($D55="Tabular",VLOOKUP($BW$3&amp;"-"&amp;"1",'Compr. Q. - HCN'!$C:$K,9,FALSE()),VLOOKUP($BW$3&amp;"-"&amp;"1",'Compr. Q. - HCN'!$C:$K,8,FALSE())))</f>
        <v>1</v>
      </c>
      <c r="CG55" s="24">
        <f t="shared" si="61"/>
        <v>1</v>
      </c>
      <c r="CH55" s="24">
        <f t="shared" si="62"/>
        <v>1</v>
      </c>
      <c r="CI55" s="24">
        <f t="shared" si="63"/>
        <v>1</v>
      </c>
      <c r="CK55"/>
      <c r="CL55"/>
      <c r="CM55"/>
      <c r="CN55"/>
      <c r="CO55"/>
      <c r="CP55"/>
      <c r="CQ55"/>
      <c r="CR55"/>
    </row>
    <row r="56" spans="1:96" s="10" customFormat="1" ht="68" x14ac:dyDescent="0.2">
      <c r="A56" s="25" t="str">
        <f t="shared" si="32"/>
        <v>3117381-P1</v>
      </c>
      <c r="B56" s="25">
        <v>3117381</v>
      </c>
      <c r="C56" s="25" t="s">
        <v>688</v>
      </c>
      <c r="D56" s="25" t="s">
        <v>568</v>
      </c>
      <c r="E56" s="25" t="s">
        <v>440</v>
      </c>
      <c r="F56" s="25" t="s">
        <v>402</v>
      </c>
      <c r="G56" s="25" t="str">
        <f t="shared" si="33"/>
        <v>HCN</v>
      </c>
      <c r="H56" s="25"/>
      <c r="I56" s="25"/>
      <c r="J56" s="25" t="str">
        <f>VLOOKUP($A56,'dataset combined'!$A:$BJ,$I$2+3*J$2,FALSE)</f>
        <v>Insufficient malware detection; Insufficient security policy; Lack of security awareness</v>
      </c>
      <c r="K56" s="25"/>
      <c r="L56" s="25">
        <f>IF(ISNUMBER(SEARCH(IF($G56="OB",IF($D56="Tabular",VLOOKUP($J$3&amp;"-"&amp;L$2,'Compr. Q. - Online Banking'!$C:$I,7,FALSE()),VLOOKUP($J$3&amp;"-"&amp;L$2,'Compr. Q. - Online Banking'!$C:$I,5,FALSE())),IF($D56="Tabular",VLOOKUP($J$3&amp;"-"&amp;L$2,'Compr. Q. - HCN'!$C:$I,7,FALSE()),VLOOKUP($J$3&amp;"-"&amp;L$2,'Compr. Q. - HCN'!$C:$I,5,FALSE()))),$J56)),1,0)</f>
        <v>1</v>
      </c>
      <c r="M56" s="25">
        <f>IF(ISNUMBER(SEARCH(IF($G56="OB",IF($D56="Tabular",VLOOKUP($J$3&amp;"-"&amp;M$2,'Compr. Q. - Online Banking'!$C:$I,7,FALSE()),VLOOKUP($J$3&amp;"-"&amp;M$2,'Compr. Q. - Online Banking'!$C:$I,5,FALSE())),IF($D56="Tabular",VLOOKUP($J$3&amp;"-"&amp;M$2,'Compr. Q. - HCN'!$C:$I,7,FALSE()),VLOOKUP($J$3&amp;"-"&amp;M$2,'Compr. Q. - HCN'!$C:$I,5,FALSE()))),$J56)),1,0)</f>
        <v>1</v>
      </c>
      <c r="N56" s="25">
        <f>IF(ISNUMBER(SEARCH(IF($G56="OB",IF($D56="Tabular",VLOOKUP($J$3&amp;"-"&amp;N$2,'Compr. Q. - Online Banking'!$C:$I,7,FALSE()),VLOOKUP($J$3&amp;"-"&amp;N$2,'Compr. Q. - Online Banking'!$C:$I,5,FALSE())),IF($D56="Tabular",VLOOKUP($J$3&amp;"-"&amp;N$2,'Compr. Q. - HCN'!$C:$I,7,FALSE()),VLOOKUP($J$3&amp;"-"&amp;N$2,'Compr. Q. - HCN'!$C:$I,5,FALSE()))),$J56)),1,0)</f>
        <v>1</v>
      </c>
      <c r="O56" s="25">
        <f>IF(ISNUMBER(SEARCH(IF($G56="OB",IF($D56="Tabular",VLOOKUP($J$3&amp;"-"&amp;O$2,'Compr. Q. - Online Banking'!$C:$I,7,FALSE()),VLOOKUP($J$3&amp;"-"&amp;O$2,'Compr. Q. - Online Banking'!$C:$I,5,FALSE())),IF($D56="Tabular",VLOOKUP($J$3&amp;"-"&amp;O$2,'Compr. Q. - HCN'!$C:$I,7,FALSE()),VLOOKUP($J$3&amp;"-"&amp;O$2,'Compr. Q. - HCN'!$C:$I,5,FALSE()))),$J56)),1,0)</f>
        <v>0</v>
      </c>
      <c r="P56" s="25">
        <f>IF(ISNUMBER(SEARCH(IF($G56="OB",IF($D56="Tabular",VLOOKUP($J$3&amp;"-"&amp;P$2,'Compr. Q. - Online Banking'!$C:$I,7,FALSE()),VLOOKUP($J$3&amp;"-"&amp;P$2,'Compr. Q. - Online Banking'!$C:$I,5,FALSE())),IF($D56="Tabular",VLOOKUP($J$3&amp;"-"&amp;P$2,'Compr. Q. - HCN'!$C:$I,7,FALSE()),VLOOKUP($J$3&amp;"-"&amp;P$2,'Compr. Q. - HCN'!$C:$I,5,FALSE()))),$J56)),1,0)</f>
        <v>0</v>
      </c>
      <c r="Q56" s="25">
        <f t="shared" si="34"/>
        <v>3</v>
      </c>
      <c r="R56" s="25">
        <f t="shared" si="35"/>
        <v>3</v>
      </c>
      <c r="S56" s="25">
        <f>IF($G56="OB",IF($D56="Tabular",VLOOKUP($J$3&amp;"-"&amp;"1",'Compr. Q. - Online Banking'!$C:$K,9,FALSE()),VLOOKUP($J$3&amp;"-"&amp;"1",'Compr. Q. - Online Banking'!$C:$K,8,FALSE())),IF($D56="Tabular",VLOOKUP($J$3&amp;"-"&amp;"1",'Compr. Q. - HCN'!$C:$K,9,FALSE()),VLOOKUP($J$3&amp;"-"&amp;"1",'Compr. Q. - HCN'!$C:$K,8,FALSE())))</f>
        <v>3</v>
      </c>
      <c r="T56" s="25">
        <f t="shared" si="36"/>
        <v>1</v>
      </c>
      <c r="U56" s="25">
        <f t="shared" si="37"/>
        <v>1</v>
      </c>
      <c r="V56" s="25">
        <f t="shared" si="38"/>
        <v>1</v>
      </c>
      <c r="W56" s="25" t="str">
        <f>VLOOKUP($A56,'dataset combined'!$A:$BJ,$I$2+3*W$2,FALSE)</f>
        <v>Data confidentiality; Privacy</v>
      </c>
      <c r="X56" s="25"/>
      <c r="Y56" s="25">
        <f>IF(ISNUMBER(SEARCH(IF($G56="OB",IF($D56="Tabular",VLOOKUP($W$3&amp;"-"&amp;Y$2,'Compr. Q. - Online Banking'!$C:$I,7,FALSE()),VLOOKUP($W$3&amp;"-"&amp;Y$2,'Compr. Q. - Online Banking'!$C:$I,5,FALSE())),IF($D56="Tabular",VLOOKUP($W$3&amp;"-"&amp;Y$2,'Compr. Q. - HCN'!$C:$I,7,FALSE()),VLOOKUP($W$3&amp;"-"&amp;Y$2,'Compr. Q. - HCN'!$C:$I,5,FALSE()))),$W56)),1,0)</f>
        <v>1</v>
      </c>
      <c r="Z56" s="25">
        <f>IF(ISNUMBER(SEARCH(IF($G56="OB",IF($D56="Tabular",VLOOKUP($W$3&amp;"-"&amp;Z$2,'Compr. Q. - Online Banking'!$C:$I,7,FALSE()),VLOOKUP($W$3&amp;"-"&amp;Z$2,'Compr. Q. - Online Banking'!$C:$I,5,FALSE())),IF($D56="Tabular",VLOOKUP($W$3&amp;"-"&amp;Z$2,'Compr. Q. - HCN'!$C:$I,7,FALSE()),VLOOKUP($W$3&amp;"-"&amp;Z$2,'Compr. Q. - HCN'!$C:$I,5,FALSE()))),$W56)),1,0)</f>
        <v>1</v>
      </c>
      <c r="AA56" s="25">
        <f>IF(ISNUMBER(SEARCH(IF($G56="OB",IF($D56="Tabular",VLOOKUP($W$3&amp;"-"&amp;AA$2,'Compr. Q. - Online Banking'!$C:$I,7,FALSE()),VLOOKUP($W$3&amp;"-"&amp;AA$2,'Compr. Q. - Online Banking'!$C:$I,5,FALSE())),IF($D56="Tabular",VLOOKUP($W$3&amp;"-"&amp;AA$2,'Compr. Q. - HCN'!$C:$I,7,FALSE()),VLOOKUP($W$3&amp;"-"&amp;AA$2,'Compr. Q. - HCN'!$C:$I,5,FALSE()))),$W56)),1,0)</f>
        <v>0</v>
      </c>
      <c r="AB56" s="25">
        <f>IF(ISNUMBER(SEARCH(IF($G56="OB",IF($D56="Tabular",VLOOKUP($W$3&amp;"-"&amp;AB$2,'Compr. Q. - Online Banking'!$C:$I,7,FALSE()),VLOOKUP($W$3&amp;"-"&amp;AB$2,'Compr. Q. - Online Banking'!$C:$I,5,FALSE())),IF($D56="Tabular",VLOOKUP($W$3&amp;"-"&amp;AB$2,'Compr. Q. - HCN'!$C:$I,7,FALSE()),VLOOKUP($W$3&amp;"-"&amp;AB$2,'Compr. Q. - HCN'!$C:$I,5,FALSE()))),$W56)),1,0)</f>
        <v>0</v>
      </c>
      <c r="AC56" s="25">
        <f>IF(ISNUMBER(SEARCH(IF($G56="OB",IF($D56="Tabular",VLOOKUP($W$3&amp;"-"&amp;AC$2,'Compr. Q. - Online Banking'!$C:$I,7,FALSE()),VLOOKUP($W$3&amp;"-"&amp;AC$2,'Compr. Q. - Online Banking'!$C:$I,5,FALSE())),IF($D56="Tabular",VLOOKUP($W$3&amp;"-"&amp;AC$2,'Compr. Q. - HCN'!$C:$I,7,FALSE()),VLOOKUP($W$3&amp;"-"&amp;AC$2,'Compr. Q. - HCN'!$C:$I,5,FALSE()))),$W56)),1,0)</f>
        <v>0</v>
      </c>
      <c r="AD56" s="25">
        <f t="shared" si="39"/>
        <v>2</v>
      </c>
      <c r="AE56" s="25">
        <f t="shared" si="40"/>
        <v>2</v>
      </c>
      <c r="AF56" s="25">
        <f>IF($G56="OB",IF($D56="Tabular",VLOOKUP($W$3&amp;"-"&amp;"1",'Compr. Q. - Online Banking'!$C:$K,9,FALSE()),VLOOKUP($W$3&amp;"-"&amp;"1",'Compr. Q. - Online Banking'!$C:$K,8,FALSE())),IF($D56="Tabular",VLOOKUP($W$3&amp;"-"&amp;"1",'Compr. Q. - HCN'!$C:$K,9,FALSE()),VLOOKUP($W$3&amp;"-"&amp;"1",'Compr. Q. - HCN'!$C:$K,8,FALSE())))</f>
        <v>2</v>
      </c>
      <c r="AG56" s="25">
        <f t="shared" si="41"/>
        <v>1</v>
      </c>
      <c r="AH56" s="25">
        <f t="shared" si="42"/>
        <v>1</v>
      </c>
      <c r="AI56" s="25">
        <f t="shared" si="43"/>
        <v>1</v>
      </c>
      <c r="AJ56" s="25" t="str">
        <f>VLOOKUP($A56,'dataset combined'!$A:$BJ,$I$2+3*AJ$2,FALSE)</f>
        <v>Cyber criminal sends crafted phishing emails to HCN users and this leads to sniffing of user credentials.; Cyber criminal sends crafted phishing emails to HCN users and this leads to that HCN network infected by malware.</v>
      </c>
      <c r="AK56" s="25"/>
      <c r="AL56" s="25">
        <f>IF(ISNUMBER(SEARCH(IF($G56="OB",IF($D56="Tabular",VLOOKUP($AJ$3&amp;"-"&amp;AL$2,'Compr. Q. - Online Banking'!$C:$I,7,FALSE()),VLOOKUP($AJ$3&amp;"-"&amp;AL$2,'Compr. Q. - Online Banking'!$C:$I,5,FALSE())),IF($D56="Tabular",VLOOKUP($AJ$3&amp;"-"&amp;AL$2,'Compr. Q. - HCN'!$C:$I,7,FALSE()),VLOOKUP($AJ$3&amp;"-"&amp;AL$2,'Compr. Q. - HCN'!$C:$I,5,FALSE()))),$AJ56)),1,0)</f>
        <v>0</v>
      </c>
      <c r="AM56" s="25">
        <f>IF(ISNUMBER(SEARCH(IF($G56="OB",IF($D56="Tabular",VLOOKUP($AJ$3&amp;"-"&amp;AM$2,'Compr. Q. - Online Banking'!$C:$I,7,FALSE()),VLOOKUP($AJ$3&amp;"-"&amp;AM$2,'Compr. Q. - Online Banking'!$C:$I,5,FALSE())),IF($D56="Tabular",VLOOKUP($AJ$3&amp;"-"&amp;AM$2,'Compr. Q. - HCN'!$C:$I,7,FALSE()),VLOOKUP($AJ$3&amp;"-"&amp;AM$2,'Compr. Q. - HCN'!$C:$I,5,FALSE()))),$AJ56)),1,0)</f>
        <v>1</v>
      </c>
      <c r="AN56" s="25">
        <f>IF(ISNUMBER(SEARCH(IF($G56="OB",IF($D56="Tabular",VLOOKUP($AJ$3&amp;"-"&amp;AN$2,'Compr. Q. - Online Banking'!$C:$I,7,FALSE()),VLOOKUP($AJ$3&amp;"-"&amp;AN$2,'Compr. Q. - Online Banking'!$C:$I,5,FALSE())),IF($D56="Tabular",VLOOKUP($AJ$3&amp;"-"&amp;AN$2,'Compr. Q. - HCN'!$C:$I,7,FALSE()),VLOOKUP($AJ$3&amp;"-"&amp;AN$2,'Compr. Q. - HCN'!$C:$I,5,FALSE()))),$AJ56)),1,0)</f>
        <v>1</v>
      </c>
      <c r="AO56" s="25">
        <f>IF(ISNUMBER(SEARCH(IF($G56="OB",IF($D56="Tabular",VLOOKUP($AJ$3&amp;"-"&amp;AO$2,'Compr. Q. - Online Banking'!$C:$I,7,FALSE()),VLOOKUP($AJ$3&amp;"-"&amp;AO$2,'Compr. Q. - Online Banking'!$C:$I,5,FALSE())),IF($D56="Tabular",VLOOKUP($AJ$3&amp;"-"&amp;AO$2,'Compr. Q. - HCN'!$C:$I,7,FALSE()),VLOOKUP($AJ$3&amp;"-"&amp;AO$2,'Compr. Q. - HCN'!$C:$I,5,FALSE()))),$AJ56)),1,0)</f>
        <v>0</v>
      </c>
      <c r="AP56" s="25">
        <f>IF(ISNUMBER(SEARCH(IF($G56="OB",IF($D56="Tabular",VLOOKUP($AJ$3&amp;"-"&amp;AP$2,'Compr. Q. - Online Banking'!$C:$I,7,FALSE()),VLOOKUP($AJ$3&amp;"-"&amp;AP$2,'Compr. Q. - Online Banking'!$C:$I,5,FALSE())),IF($D56="Tabular",VLOOKUP($AJ$3&amp;"-"&amp;AP$2,'Compr. Q. - HCN'!$C:$I,7,FALSE()),VLOOKUP($AJ$3&amp;"-"&amp;AP$2,'Compr. Q. - HCN'!$C:$I,5,FALSE()))),$AJ56)),1,0)</f>
        <v>0</v>
      </c>
      <c r="AQ56" s="25">
        <f t="shared" si="44"/>
        <v>2</v>
      </c>
      <c r="AR56" s="25">
        <f t="shared" si="45"/>
        <v>2</v>
      </c>
      <c r="AS56" s="25">
        <f>IF($G56="OB",IF($D56="Tabular",VLOOKUP($AJ$3&amp;"-"&amp;"1",'Compr. Q. - Online Banking'!$C:$K,9,FALSE()),VLOOKUP($AJ$3&amp;"-"&amp;"1",'Compr. Q. - Online Banking'!$C:$K,8,FALSE())),IF($D56="Tabular",VLOOKUP($AJ$3&amp;"-"&amp;"1",'Compr. Q. - HCN'!$C:$K,9,FALSE()),VLOOKUP($AJ$3&amp;"-"&amp;"1",'Compr. Q. - HCN'!$C:$K,8,FALSE())))</f>
        <v>2</v>
      </c>
      <c r="AT56" s="25">
        <f t="shared" si="46"/>
        <v>1</v>
      </c>
      <c r="AU56" s="25">
        <f t="shared" si="47"/>
        <v>1</v>
      </c>
      <c r="AV56" s="25">
        <f t="shared" si="48"/>
        <v>1</v>
      </c>
      <c r="AW56" s="25" t="str">
        <f>VLOOKUP($A56,'dataset combined'!$A:$BJ,$I$2+3*AW$2,FALSE)</f>
        <v>Admin; Cyber criminal; Data reviewer; Hacker; HCN user</v>
      </c>
      <c r="AX56" s="25"/>
      <c r="AY56" s="25">
        <f>IF(ISNUMBER(SEARCH(IF($G56="OB",IF($D56="Tabular",VLOOKUP($AW$3&amp;"-"&amp;AY$2,'Compr. Q. - Online Banking'!$C:$I,7,FALSE()),VLOOKUP($AW$3&amp;"-"&amp;AY$2,'Compr. Q. - Online Banking'!$C:$I,5,FALSE())),IF($D56="Tabular",VLOOKUP($AW$3&amp;"-"&amp;AY$2,'Compr. Q. - HCN'!$C:$I,7,FALSE()),VLOOKUP($AW$3&amp;"-"&amp;AY$2,'Compr. Q. - HCN'!$C:$I,5,FALSE()))),$AW56)),1,0)</f>
        <v>1</v>
      </c>
      <c r="AZ56" s="25">
        <f>IF(ISNUMBER(SEARCH(IF($G56="OB",IF($D56="Tabular",VLOOKUP($AW$3&amp;"-"&amp;AZ$2,'Compr. Q. - Online Banking'!$C:$I,7,FALSE()),VLOOKUP($AW$3&amp;"-"&amp;AZ$2,'Compr. Q. - Online Banking'!$C:$I,5,FALSE())),IF($D56="Tabular",VLOOKUP($AW$3&amp;"-"&amp;AZ$2,'Compr. Q. - HCN'!$C:$I,7,FALSE()),VLOOKUP($AW$3&amp;"-"&amp;AZ$2,'Compr. Q. - HCN'!$C:$I,5,FALSE()))),$AW56)),1,0)</f>
        <v>1</v>
      </c>
      <c r="BA56" s="25">
        <f>IF(ISNUMBER(SEARCH(IF($G56="OB",IF($D56="Tabular",VLOOKUP($AW$3&amp;"-"&amp;BA$2,'Compr. Q. - Online Banking'!$C:$I,7,FALSE()),VLOOKUP($AW$3&amp;"-"&amp;BA$2,'Compr. Q. - Online Banking'!$C:$I,5,FALSE())),IF($D56="Tabular",VLOOKUP($AW$3&amp;"-"&amp;BA$2,'Compr. Q. - HCN'!$C:$I,7,FALSE()),VLOOKUP($AW$3&amp;"-"&amp;BA$2,'Compr. Q. - HCN'!$C:$I,5,FALSE()))),$AW56)),1,0)</f>
        <v>1</v>
      </c>
      <c r="BB56" s="25">
        <f>IF(ISNUMBER(SEARCH(IF($G56="OB",IF($D56="Tabular",VLOOKUP($AW$3&amp;"-"&amp;BB$2,'Compr. Q. - Online Banking'!$C:$I,7,FALSE()),VLOOKUP($AW$3&amp;"-"&amp;BB$2,'Compr. Q. - Online Banking'!$C:$I,5,FALSE())),IF($D56="Tabular",VLOOKUP($AW$3&amp;"-"&amp;BB$2,'Compr. Q. - HCN'!$C:$I,7,FALSE()),VLOOKUP($AW$3&amp;"-"&amp;BB$2,'Compr. Q. - HCN'!$C:$I,5,FALSE()))),$AW56)),1,0)</f>
        <v>1</v>
      </c>
      <c r="BC56" s="25">
        <f>IF(ISNUMBER(SEARCH(IF($G56="OB",IF($D56="Tabular",VLOOKUP($AW$3&amp;"-"&amp;BC$2,'Compr. Q. - Online Banking'!$C:$I,7,FALSE()),VLOOKUP($AW$3&amp;"-"&amp;BC$2,'Compr. Q. - Online Banking'!$C:$I,5,FALSE())),IF($D56="Tabular",VLOOKUP($AW$3&amp;"-"&amp;BC$2,'Compr. Q. - HCN'!$C:$I,7,FALSE()),VLOOKUP($AW$3&amp;"-"&amp;BC$2,'Compr. Q. - HCN'!$C:$I,5,FALSE()))),$AW56)),1,0)</f>
        <v>1</v>
      </c>
      <c r="BD56" s="25">
        <f t="shared" si="49"/>
        <v>5</v>
      </c>
      <c r="BE56" s="25">
        <f t="shared" si="50"/>
        <v>5</v>
      </c>
      <c r="BF56" s="25">
        <f>IF($G56="OB",IF($D56="Tabular",VLOOKUP($AW$3&amp;"-"&amp;"1",'Compr. Q. - Online Banking'!$C:$K,9,FALSE()),VLOOKUP($AW$3&amp;"-"&amp;"1",'Compr. Q. - Online Banking'!$C:$K,8,FALSE())),IF($D56="Tabular",VLOOKUP($AW$3&amp;"-"&amp;"1",'Compr. Q. - HCN'!$C:$K,9,FALSE()),VLOOKUP($AW$3&amp;"-"&amp;"1",'Compr. Q. - HCN'!$C:$K,8,FALSE())))</f>
        <v>5</v>
      </c>
      <c r="BG56" s="25">
        <f t="shared" si="51"/>
        <v>1</v>
      </c>
      <c r="BH56" s="25">
        <f t="shared" si="52"/>
        <v>1</v>
      </c>
      <c r="BI56" s="25">
        <f t="shared" si="53"/>
        <v>1</v>
      </c>
      <c r="BJ56" s="25" t="str">
        <f>VLOOKUP($A56,'dataset combined'!$A:$BJ,$I$2+3*BJ$2,FALSE)</f>
        <v>Unlikely</v>
      </c>
      <c r="BK56" s="25" t="s">
        <v>749</v>
      </c>
      <c r="BL56" s="25">
        <f>IF(ISNUMBER(SEARCH(IF($G56="OB",IF($D56="Tabular",VLOOKUP($BJ$3&amp;"-"&amp;BL$2,'Compr. Q. - Online Banking'!$C:$I,7,FALSE()),VLOOKUP($BJ$3&amp;"-"&amp;BL$2,'Compr. Q. - Online Banking'!$C:$I,5,FALSE())),IF($D56="Tabular",VLOOKUP($BJ$3&amp;"-"&amp;BL$2,'Compr. Q. - HCN'!$C:$I,7,FALSE()),VLOOKUP($BJ$3&amp;"-"&amp;BL$2,'Compr. Q. - HCN'!$C:$I,5,FALSE()))),$BJ56)),1,0)</f>
        <v>0</v>
      </c>
      <c r="BM56" s="25">
        <f>IF(ISNUMBER(SEARCH(IF($G56="OB",IF($D56="Tabular",VLOOKUP($BJ$3&amp;"-"&amp;BM$2,'Compr. Q. - Online Banking'!$C:$I,7,FALSE()),VLOOKUP($BJ$3&amp;"-"&amp;BM$2,'Compr. Q. - Online Banking'!$C:$I,5,FALSE())),IF($D56="Tabular",VLOOKUP($BJ$3&amp;"-"&amp;BM$2,'Compr. Q. - HCN'!$C:$I,7,FALSE()),VLOOKUP($BJ$3&amp;"-"&amp;BM$2,'Compr. Q. - HCN'!$C:$I,5,FALSE()))),$BJ56)),1,0)</f>
        <v>0</v>
      </c>
      <c r="BN56" s="25">
        <f>IF(ISNUMBER(SEARCH(IF($G56="OB",IF($D56="Tabular",VLOOKUP($BJ$3&amp;"-"&amp;BN$2,'Compr. Q. - Online Banking'!$C:$I,7,FALSE()),VLOOKUP($BJ$3&amp;"-"&amp;BN$2,'Compr. Q. - Online Banking'!$C:$I,5,FALSE())),IF($D56="Tabular",VLOOKUP($BJ$3&amp;"-"&amp;BN$2,'Compr. Q. - HCN'!$C:$I,7,FALSE()),VLOOKUP($BJ$3&amp;"-"&amp;BN$2,'Compr. Q. - HCN'!$C:$I,5,FALSE()))),$BJ56)),1,0)</f>
        <v>0</v>
      </c>
      <c r="BO56" s="25">
        <f>IF(ISNUMBER(SEARCH(IF($G56="OB",IF($D56="Tabular",VLOOKUP($BJ$3&amp;"-"&amp;BO$2,'Compr. Q. - Online Banking'!$C:$I,7,FALSE()),VLOOKUP($BJ$3&amp;"-"&amp;BO$2,'Compr. Q. - Online Banking'!$C:$I,5,FALSE())),IF($D56="Tabular",VLOOKUP($BJ$3&amp;"-"&amp;BO$2,'Compr. Q. - HCN'!$C:$I,7,FALSE()),VLOOKUP($BJ$3&amp;"-"&amp;BO$2,'Compr. Q. - HCN'!$C:$I,5,FALSE()))),$BJ56)),1,0)</f>
        <v>0</v>
      </c>
      <c r="BP56" s="25">
        <f>IF(ISNUMBER(SEARCH(IF($G56="OB",IF($D56="Tabular",VLOOKUP($BJ$3&amp;"-"&amp;BP$2,'Compr. Q. - Online Banking'!$C:$I,7,FALSE()),VLOOKUP($BJ$3&amp;"-"&amp;BP$2,'Compr. Q. - Online Banking'!$C:$I,5,FALSE())),IF($D56="Tabular",VLOOKUP($BJ$3&amp;"-"&amp;BP$2,'Compr. Q. - HCN'!$C:$I,7,FALSE()),VLOOKUP($BJ$3&amp;"-"&amp;BP$2,'Compr. Q. - HCN'!$C:$I,5,FALSE()))),$BJ56)),1,0)</f>
        <v>0</v>
      </c>
      <c r="BQ56" s="25">
        <f t="shared" si="54"/>
        <v>0</v>
      </c>
      <c r="BR56" s="25">
        <f t="shared" si="55"/>
        <v>1</v>
      </c>
      <c r="BS56" s="25">
        <f>IF($G56="OB",IF($D56="Tabular",VLOOKUP($BJ$3&amp;"-"&amp;"1",'Compr. Q. - Online Banking'!$C:$K,9,FALSE()),VLOOKUP($BJ$3&amp;"-"&amp;"1",'Compr. Q. - Online Banking'!$C:$K,8,FALSE())),IF($D56="Tabular",VLOOKUP($BJ$3&amp;"-"&amp;"1",'Compr. Q. - HCN'!$C:$K,9,FALSE()),VLOOKUP($BJ$3&amp;"-"&amp;"1",'Compr. Q. - HCN'!$C:$K,8,FALSE())))</f>
        <v>1</v>
      </c>
      <c r="BT56" s="25">
        <f t="shared" si="56"/>
        <v>0</v>
      </c>
      <c r="BU56" s="25">
        <f t="shared" si="57"/>
        <v>0</v>
      </c>
      <c r="BV56" s="25">
        <f t="shared" si="58"/>
        <v>0</v>
      </c>
      <c r="BW56" s="25" t="str">
        <f>VLOOKUP($A56,'dataset combined'!$A:$BJ,$I$2+3*BW$2,FALSE)</f>
        <v>Critical</v>
      </c>
      <c r="BX56" s="25"/>
      <c r="BY56" s="25">
        <f>IF(ISNUMBER(SEARCH(IF($G56="OB",IF($D56="Tabular",VLOOKUP($BW$3&amp;"-"&amp;BY$2,'Compr. Q. - Online Banking'!$C:$I,7,FALSE()),VLOOKUP($BW$3&amp;"-"&amp;BY$2,'Compr. Q. - Online Banking'!$C:$I,5,FALSE())),IF($D56="Tabular",VLOOKUP($BW$3&amp;"-"&amp;BY$2,'Compr. Q. - HCN'!$C:$I,7,FALSE()),VLOOKUP($BW$3&amp;"-"&amp;BY$2,'Compr. Q. - HCN'!$C:$I,5,FALSE()))),$BW56)),1,0)</f>
        <v>0</v>
      </c>
      <c r="BZ56" s="25">
        <f>IF(ISNUMBER(SEARCH(IF($G56="OB",IF($D56="Tabular",VLOOKUP($BW$3&amp;"-"&amp;BZ$2,'Compr. Q. - Online Banking'!$C:$I,7,FALSE()),VLOOKUP($BW$3&amp;"-"&amp;BZ$2,'Compr. Q. - Online Banking'!$C:$I,5,FALSE())),IF($D56="Tabular",VLOOKUP($BW$3&amp;"-"&amp;BZ$2,'Compr. Q. - HCN'!$C:$I,7,FALSE()),VLOOKUP($BW$3&amp;"-"&amp;BZ$2,'Compr. Q. - HCN'!$C:$I,5,FALSE()))),$BW56)),1,0)</f>
        <v>0</v>
      </c>
      <c r="CA56" s="25">
        <f>IF(ISNUMBER(SEARCH(IF($G56="OB",IF($D56="Tabular",VLOOKUP($BW$3&amp;"-"&amp;CA$2,'Compr. Q. - Online Banking'!$C:$I,7,FALSE()),VLOOKUP($BW$3&amp;"-"&amp;CA$2,'Compr. Q. - Online Banking'!$C:$I,5,FALSE())),IF($D56="Tabular",VLOOKUP($BW$3&amp;"-"&amp;CA$2,'Compr. Q. - HCN'!$C:$I,7,FALSE()),VLOOKUP($BW$3&amp;"-"&amp;CA$2,'Compr. Q. - HCN'!$C:$I,5,FALSE()))),$BW56)),1,0)</f>
        <v>0</v>
      </c>
      <c r="CB56" s="25">
        <f>IF(ISNUMBER(SEARCH(IF($G56="OB",IF($D56="Tabular",VLOOKUP($BW$3&amp;"-"&amp;CB$2,'Compr. Q. - Online Banking'!$C:$I,7,FALSE()),VLOOKUP($BW$3&amp;"-"&amp;CB$2,'Compr. Q. - Online Banking'!$C:$I,5,FALSE())),IF($D56="Tabular",VLOOKUP($BW$3&amp;"-"&amp;CB$2,'Compr. Q. - HCN'!$C:$I,7,FALSE()),VLOOKUP($BW$3&amp;"-"&amp;CB$2,'Compr. Q. - HCN'!$C:$I,5,FALSE()))),$BW56)),1,0)</f>
        <v>0</v>
      </c>
      <c r="CC56" s="25">
        <f>IF(ISNUMBER(SEARCH(IF($G56="OB",IF($D56="Tabular",VLOOKUP($BW$3&amp;"-"&amp;CC$2,'Compr. Q. - Online Banking'!$C:$I,7,FALSE()),VLOOKUP($BW$3&amp;"-"&amp;CC$2,'Compr. Q. - Online Banking'!$C:$I,5,FALSE())),IF($D56="Tabular",VLOOKUP($BW$3&amp;"-"&amp;CC$2,'Compr. Q. - HCN'!$C:$I,7,FALSE()),VLOOKUP($BW$3&amp;"-"&amp;CC$2,'Compr. Q. - HCN'!$C:$I,5,FALSE()))),$BW56)),1,0)</f>
        <v>0</v>
      </c>
      <c r="CD56" s="25">
        <f t="shared" si="59"/>
        <v>0</v>
      </c>
      <c r="CE56" s="25">
        <f t="shared" si="60"/>
        <v>1</v>
      </c>
      <c r="CF56" s="25">
        <f>IF($G56="OB",IF($D56="Tabular",VLOOKUP($BW$3&amp;"-"&amp;"1",'Compr. Q. - Online Banking'!$C:$K,9,FALSE()),VLOOKUP($BW$3&amp;"-"&amp;"1",'Compr. Q. - Online Banking'!$C:$K,8,FALSE())),IF($D56="Tabular",VLOOKUP($BW$3&amp;"-"&amp;"1",'Compr. Q. - HCN'!$C:$K,9,FALSE()),VLOOKUP($BW$3&amp;"-"&amp;"1",'Compr. Q. - HCN'!$C:$K,8,FALSE())))</f>
        <v>1</v>
      </c>
      <c r="CG56" s="25">
        <f t="shared" si="61"/>
        <v>0</v>
      </c>
      <c r="CH56" s="25">
        <f t="shared" si="62"/>
        <v>0</v>
      </c>
      <c r="CI56" s="25">
        <f t="shared" si="63"/>
        <v>0</v>
      </c>
      <c r="CK56"/>
      <c r="CL56"/>
      <c r="CM56"/>
      <c r="CN56"/>
      <c r="CO56"/>
      <c r="CP56"/>
      <c r="CQ56"/>
      <c r="CR56"/>
    </row>
    <row r="57" spans="1:96" s="10" customFormat="1" ht="85" x14ac:dyDescent="0.2">
      <c r="A57" s="24" t="str">
        <f t="shared" si="32"/>
        <v>3117381-P2</v>
      </c>
      <c r="B57" s="38">
        <v>3117381</v>
      </c>
      <c r="C57" s="24" t="s">
        <v>688</v>
      </c>
      <c r="D57" s="39" t="s">
        <v>568</v>
      </c>
      <c r="E57" s="39" t="s">
        <v>440</v>
      </c>
      <c r="F57" s="39" t="s">
        <v>433</v>
      </c>
      <c r="G57" s="38" t="str">
        <f t="shared" si="33"/>
        <v>OB</v>
      </c>
      <c r="H57" s="24"/>
      <c r="I57" s="28"/>
      <c r="J57" s="25" t="str">
        <f>VLOOKUP($A57,'dataset combined'!$A:$BJ,$I$2+3*J$2,FALSE)</f>
        <v>Lack of mechanisms for authentication of app; Weak malware protection</v>
      </c>
      <c r="K57" s="24"/>
      <c r="L57" s="25">
        <f>IF(ISNUMBER(SEARCH(IF($G57="OB",IF($D57="Tabular",VLOOKUP($J$3&amp;"-"&amp;L$2,'Compr. Q. - Online Banking'!$C:$I,7,FALSE()),VLOOKUP($J$3&amp;"-"&amp;L$2,'Compr. Q. - Online Banking'!$C:$I,5,FALSE())),IF($D57="Tabular",VLOOKUP($J$3&amp;"-"&amp;L$2,'Compr. Q. - HCN'!$C:$I,7,FALSE()),VLOOKUP($J$3&amp;"-"&amp;L$2,'Compr. Q. - HCN'!$C:$I,5,FALSE()))),$J57)),1,0)</f>
        <v>1</v>
      </c>
      <c r="M57" s="25">
        <f>IF(ISNUMBER(SEARCH(IF($G57="OB",IF($D57="Tabular",VLOOKUP($J$3&amp;"-"&amp;M$2,'Compr. Q. - Online Banking'!$C:$I,7,FALSE()),VLOOKUP($J$3&amp;"-"&amp;M$2,'Compr. Q. - Online Banking'!$C:$I,5,FALSE())),IF($D57="Tabular",VLOOKUP($J$3&amp;"-"&amp;M$2,'Compr. Q. - HCN'!$C:$I,7,FALSE()),VLOOKUP($J$3&amp;"-"&amp;M$2,'Compr. Q. - HCN'!$C:$I,5,FALSE()))),$J57)),1,0)</f>
        <v>1</v>
      </c>
      <c r="N57" s="25">
        <f>IF(ISNUMBER(SEARCH(IF($G57="OB",IF($D57="Tabular",VLOOKUP($J$3&amp;"-"&amp;N$2,'Compr. Q. - Online Banking'!$C:$I,7,FALSE()),VLOOKUP($J$3&amp;"-"&amp;N$2,'Compr. Q. - Online Banking'!$C:$I,5,FALSE())),IF($D57="Tabular",VLOOKUP($J$3&amp;"-"&amp;N$2,'Compr. Q. - HCN'!$C:$I,7,FALSE()),VLOOKUP($J$3&amp;"-"&amp;N$2,'Compr. Q. - HCN'!$C:$I,5,FALSE()))),$J57)),1,0)</f>
        <v>0</v>
      </c>
      <c r="O57" s="25">
        <f>IF(ISNUMBER(SEARCH(IF($G57="OB",IF($D57="Tabular",VLOOKUP($J$3&amp;"-"&amp;O$2,'Compr. Q. - Online Banking'!$C:$I,7,FALSE()),VLOOKUP($J$3&amp;"-"&amp;O$2,'Compr. Q. - Online Banking'!$C:$I,5,FALSE())),IF($D57="Tabular",VLOOKUP($J$3&amp;"-"&amp;O$2,'Compr. Q. - HCN'!$C:$I,7,FALSE()),VLOOKUP($J$3&amp;"-"&amp;O$2,'Compr. Q. - HCN'!$C:$I,5,FALSE()))),$J57)),1,0)</f>
        <v>0</v>
      </c>
      <c r="P57" s="25">
        <f>IF(ISNUMBER(SEARCH(IF($G57="OB",IF($D57="Tabular",VLOOKUP($J$3&amp;"-"&amp;P$2,'Compr. Q. - Online Banking'!$C:$I,7,FALSE()),VLOOKUP($J$3&amp;"-"&amp;P$2,'Compr. Q. - Online Banking'!$C:$I,5,FALSE())),IF($D57="Tabular",VLOOKUP($J$3&amp;"-"&amp;P$2,'Compr. Q. - HCN'!$C:$I,7,FALSE()),VLOOKUP($J$3&amp;"-"&amp;P$2,'Compr. Q. - HCN'!$C:$I,5,FALSE()))),$J57)),1,0)</f>
        <v>0</v>
      </c>
      <c r="Q57" s="24">
        <f t="shared" si="34"/>
        <v>2</v>
      </c>
      <c r="R57" s="24">
        <f t="shared" si="35"/>
        <v>2</v>
      </c>
      <c r="S57" s="24">
        <f>IF($G57="OB",IF($D57="Tabular",VLOOKUP($J$3&amp;"-"&amp;"1",'Compr. Q. - Online Banking'!$C:$K,9,FALSE()),VLOOKUP($J$3&amp;"-"&amp;"1",'Compr. Q. - Online Banking'!$C:$K,8,FALSE())),IF($D57="Tabular",VLOOKUP($J$3&amp;"-"&amp;"1",'Compr. Q. - HCN'!$C:$K,9,FALSE()),VLOOKUP($J$3&amp;"-"&amp;"1",'Compr. Q. - HCN'!$C:$K,8,FALSE())))</f>
        <v>2</v>
      </c>
      <c r="T57" s="24">
        <f t="shared" si="36"/>
        <v>1</v>
      </c>
      <c r="U57" s="24">
        <f t="shared" si="37"/>
        <v>1</v>
      </c>
      <c r="V57" s="24">
        <f t="shared" si="38"/>
        <v>1</v>
      </c>
      <c r="W57" s="25" t="str">
        <f>VLOOKUP($A57,'dataset combined'!$A:$BJ,$I$2+3*W$2,FALSE)</f>
        <v>Availability of service; Integrity of account data</v>
      </c>
      <c r="X57" s="24"/>
      <c r="Y57" s="25">
        <f>IF(ISNUMBER(SEARCH(IF($G57="OB",IF($D57="Tabular",VLOOKUP($W$3&amp;"-"&amp;Y$2,'Compr. Q. - Online Banking'!$C:$I,7,FALSE()),VLOOKUP($W$3&amp;"-"&amp;Y$2,'Compr. Q. - Online Banking'!$C:$I,5,FALSE())),IF($D57="Tabular",VLOOKUP($W$3&amp;"-"&amp;Y$2,'Compr. Q. - HCN'!$C:$I,7,FALSE()),VLOOKUP($W$3&amp;"-"&amp;Y$2,'Compr. Q. - HCN'!$C:$I,5,FALSE()))),$W57)),1,0)</f>
        <v>1</v>
      </c>
      <c r="Z57" s="25">
        <f>IF(ISNUMBER(SEARCH(IF($G57="OB",IF($D57="Tabular",VLOOKUP($W$3&amp;"-"&amp;Z$2,'Compr. Q. - Online Banking'!$C:$I,7,FALSE()),VLOOKUP($W$3&amp;"-"&amp;Z$2,'Compr. Q. - Online Banking'!$C:$I,5,FALSE())),IF($D57="Tabular",VLOOKUP($W$3&amp;"-"&amp;Z$2,'Compr. Q. - HCN'!$C:$I,7,FALSE()),VLOOKUP($W$3&amp;"-"&amp;Z$2,'Compr. Q. - HCN'!$C:$I,5,FALSE()))),$W57)),1,0)</f>
        <v>1</v>
      </c>
      <c r="AA57" s="25">
        <f>IF(ISNUMBER(SEARCH(IF($G57="OB",IF($D57="Tabular",VLOOKUP($W$3&amp;"-"&amp;AA$2,'Compr. Q. - Online Banking'!$C:$I,7,FALSE()),VLOOKUP($W$3&amp;"-"&amp;AA$2,'Compr. Q. - Online Banking'!$C:$I,5,FALSE())),IF($D57="Tabular",VLOOKUP($W$3&amp;"-"&amp;AA$2,'Compr. Q. - HCN'!$C:$I,7,FALSE()),VLOOKUP($W$3&amp;"-"&amp;AA$2,'Compr. Q. - HCN'!$C:$I,5,FALSE()))),$W57)),1,0)</f>
        <v>0</v>
      </c>
      <c r="AB57" s="25">
        <f>IF(ISNUMBER(SEARCH(IF($G57="OB",IF($D57="Tabular",VLOOKUP($W$3&amp;"-"&amp;AB$2,'Compr. Q. - Online Banking'!$C:$I,7,FALSE()),VLOOKUP($W$3&amp;"-"&amp;AB$2,'Compr. Q. - Online Banking'!$C:$I,5,FALSE())),IF($D57="Tabular",VLOOKUP($W$3&amp;"-"&amp;AB$2,'Compr. Q. - HCN'!$C:$I,7,FALSE()),VLOOKUP($W$3&amp;"-"&amp;AB$2,'Compr. Q. - HCN'!$C:$I,5,FALSE()))),$W57)),1,0)</f>
        <v>0</v>
      </c>
      <c r="AC57" s="25">
        <f>IF(ISNUMBER(SEARCH(IF($G57="OB",IF($D57="Tabular",VLOOKUP($W$3&amp;"-"&amp;AC$2,'Compr. Q. - Online Banking'!$C:$I,7,FALSE()),VLOOKUP($W$3&amp;"-"&amp;AC$2,'Compr. Q. - Online Banking'!$C:$I,5,FALSE())),IF($D57="Tabular",VLOOKUP($W$3&amp;"-"&amp;AC$2,'Compr. Q. - HCN'!$C:$I,7,FALSE()),VLOOKUP($W$3&amp;"-"&amp;AC$2,'Compr. Q. - HCN'!$C:$I,5,FALSE()))),$W57)),1,0)</f>
        <v>0</v>
      </c>
      <c r="AD57" s="24">
        <f t="shared" si="39"/>
        <v>2</v>
      </c>
      <c r="AE57" s="24">
        <f t="shared" si="40"/>
        <v>2</v>
      </c>
      <c r="AF57" s="24">
        <f>IF($G57="OB",IF($D57="Tabular",VLOOKUP($W$3&amp;"-"&amp;"1",'Compr. Q. - Online Banking'!$C:$K,9,FALSE()),VLOOKUP($W$3&amp;"-"&amp;"1",'Compr. Q. - Online Banking'!$C:$K,8,FALSE())),IF($D57="Tabular",VLOOKUP($W$3&amp;"-"&amp;"1",'Compr. Q. - HCN'!$C:$K,9,FALSE()),VLOOKUP($W$3&amp;"-"&amp;"1",'Compr. Q. - HCN'!$C:$K,8,FALSE())))</f>
        <v>2</v>
      </c>
      <c r="AG57" s="24">
        <f t="shared" si="41"/>
        <v>1</v>
      </c>
      <c r="AH57" s="24">
        <f t="shared" si="42"/>
        <v>1</v>
      </c>
      <c r="AI57" s="24">
        <f t="shared" si="43"/>
        <v>1</v>
      </c>
      <c r="AJ57" s="25" t="str">
        <f>VLOOKUP($A57,'dataset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57" s="24"/>
      <c r="AL57" s="25">
        <f>IF(ISNUMBER(SEARCH(IF($G57="OB",IF($D57="Tabular",VLOOKUP($AJ$3&amp;"-"&amp;AL$2,'Compr. Q. - Online Banking'!$C:$I,7,FALSE()),VLOOKUP($AJ$3&amp;"-"&amp;AL$2,'Compr. Q. - Online Banking'!$C:$I,5,FALSE())),IF($D57="Tabular",VLOOKUP($AJ$3&amp;"-"&amp;AL$2,'Compr. Q. - HCN'!$C:$I,7,FALSE()),VLOOKUP($AJ$3&amp;"-"&amp;AL$2,'Compr. Q. - HCN'!$C:$I,5,FALSE()))),$AJ57)),1,0)</f>
        <v>1</v>
      </c>
      <c r="AM57" s="25">
        <f>IF(ISNUMBER(SEARCH(IF($G57="OB",IF($D57="Tabular",VLOOKUP($AJ$3&amp;"-"&amp;AM$2,'Compr. Q. - Online Banking'!$C:$I,7,FALSE()),VLOOKUP($AJ$3&amp;"-"&amp;AM$2,'Compr. Q. - Online Banking'!$C:$I,5,FALSE())),IF($D57="Tabular",VLOOKUP($AJ$3&amp;"-"&amp;AM$2,'Compr. Q. - HCN'!$C:$I,7,FALSE()),VLOOKUP($AJ$3&amp;"-"&amp;AM$2,'Compr. Q. - HCN'!$C:$I,5,FALSE()))),$AJ57)),1,0)</f>
        <v>1</v>
      </c>
      <c r="AN57" s="25">
        <f>IF(ISNUMBER(SEARCH(IF($G57="OB",IF($D57="Tabular",VLOOKUP($AJ$3&amp;"-"&amp;AN$2,'Compr. Q. - Online Banking'!$C:$I,7,FALSE()),VLOOKUP($AJ$3&amp;"-"&amp;AN$2,'Compr. Q. - Online Banking'!$C:$I,5,FALSE())),IF($D57="Tabular",VLOOKUP($AJ$3&amp;"-"&amp;AN$2,'Compr. Q. - HCN'!$C:$I,7,FALSE()),VLOOKUP($AJ$3&amp;"-"&amp;AN$2,'Compr. Q. - HCN'!$C:$I,5,FALSE()))),$AJ57)),1,0)</f>
        <v>1</v>
      </c>
      <c r="AO57" s="25">
        <f>IF(ISNUMBER(SEARCH(IF($G57="OB",IF($D57="Tabular",VLOOKUP($AJ$3&amp;"-"&amp;AO$2,'Compr. Q. - Online Banking'!$C:$I,7,FALSE()),VLOOKUP($AJ$3&amp;"-"&amp;AO$2,'Compr. Q. - Online Banking'!$C:$I,5,FALSE())),IF($D57="Tabular",VLOOKUP($AJ$3&amp;"-"&amp;AO$2,'Compr. Q. - HCN'!$C:$I,7,FALSE()),VLOOKUP($AJ$3&amp;"-"&amp;AO$2,'Compr. Q. - HCN'!$C:$I,5,FALSE()))),$AJ57)),1,0)</f>
        <v>0</v>
      </c>
      <c r="AP57" s="25">
        <f>IF(ISNUMBER(SEARCH(IF($G57="OB",IF($D57="Tabular",VLOOKUP($AJ$3&amp;"-"&amp;AP$2,'Compr. Q. - Online Banking'!$C:$I,7,FALSE()),VLOOKUP($AJ$3&amp;"-"&amp;AP$2,'Compr. Q. - Online Banking'!$C:$I,5,FALSE())),IF($D57="Tabular",VLOOKUP($AJ$3&amp;"-"&amp;AP$2,'Compr. Q. - HCN'!$C:$I,7,FALSE()),VLOOKUP($AJ$3&amp;"-"&amp;AP$2,'Compr. Q. - HCN'!$C:$I,5,FALSE()))),$AJ57)),1,0)</f>
        <v>0</v>
      </c>
      <c r="AQ57" s="24">
        <f t="shared" si="44"/>
        <v>3</v>
      </c>
      <c r="AR57" s="24">
        <f t="shared" si="45"/>
        <v>3</v>
      </c>
      <c r="AS57" s="24">
        <f>IF($G57="OB",IF($D57="Tabular",VLOOKUP($AJ$3&amp;"-"&amp;"1",'Compr. Q. - Online Banking'!$C:$K,9,FALSE()),VLOOKUP($AJ$3&amp;"-"&amp;"1",'Compr. Q. - Online Banking'!$C:$K,8,FALSE())),IF($D57="Tabular",VLOOKUP($AJ$3&amp;"-"&amp;"1",'Compr. Q. - HCN'!$C:$K,9,FALSE()),VLOOKUP($AJ$3&amp;"-"&amp;"1",'Compr. Q. - HCN'!$C:$K,8,FALSE())))</f>
        <v>3</v>
      </c>
      <c r="AT57" s="24">
        <f t="shared" si="46"/>
        <v>1</v>
      </c>
      <c r="AU57" s="24">
        <f t="shared" si="47"/>
        <v>1</v>
      </c>
      <c r="AV57" s="24">
        <f t="shared" si="48"/>
        <v>1</v>
      </c>
      <c r="AW57" s="25" t="str">
        <f>VLOOKUP($A57,'dataset combined'!$A:$BJ,$I$2+3*AW$2,FALSE)</f>
        <v>Cyber criminal; Hacker</v>
      </c>
      <c r="AX57" s="24"/>
      <c r="AY57" s="25">
        <f>IF(ISNUMBER(SEARCH(IF($G57="OB",IF($D57="Tabular",VLOOKUP($AW$3&amp;"-"&amp;AY$2,'Compr. Q. - Online Banking'!$C:$I,7,FALSE()),VLOOKUP($AW$3&amp;"-"&amp;AY$2,'Compr. Q. - Online Banking'!$C:$I,5,FALSE())),IF($D57="Tabular",VLOOKUP($AW$3&amp;"-"&amp;AY$2,'Compr. Q. - HCN'!$C:$I,7,FALSE()),VLOOKUP($AW$3&amp;"-"&amp;AY$2,'Compr. Q. - HCN'!$C:$I,5,FALSE()))),$AW57)),1,0)</f>
        <v>1</v>
      </c>
      <c r="AZ57" s="25">
        <f>IF(ISNUMBER(SEARCH(IF($G57="OB",IF($D57="Tabular",VLOOKUP($AW$3&amp;"-"&amp;AZ$2,'Compr. Q. - Online Banking'!$C:$I,7,FALSE()),VLOOKUP($AW$3&amp;"-"&amp;AZ$2,'Compr. Q. - Online Banking'!$C:$I,5,FALSE())),IF($D57="Tabular",VLOOKUP($AW$3&amp;"-"&amp;AZ$2,'Compr. Q. - HCN'!$C:$I,7,FALSE()),VLOOKUP($AW$3&amp;"-"&amp;AZ$2,'Compr. Q. - HCN'!$C:$I,5,FALSE()))),$AW57)),1,0)</f>
        <v>1</v>
      </c>
      <c r="BA57" s="25">
        <f>IF(ISNUMBER(SEARCH(IF($G57="OB",IF($D57="Tabular",VLOOKUP($AW$3&amp;"-"&amp;BA$2,'Compr. Q. - Online Banking'!$C:$I,7,FALSE()),VLOOKUP($AW$3&amp;"-"&amp;BA$2,'Compr. Q. - Online Banking'!$C:$I,5,FALSE())),IF($D57="Tabular",VLOOKUP($AW$3&amp;"-"&amp;BA$2,'Compr. Q. - HCN'!$C:$I,7,FALSE()),VLOOKUP($AW$3&amp;"-"&amp;BA$2,'Compr. Q. - HCN'!$C:$I,5,FALSE()))),$AW57)),1,0)</f>
        <v>0</v>
      </c>
      <c r="BB57" s="25">
        <f>IF(ISNUMBER(SEARCH(IF($G57="OB",IF($D57="Tabular",VLOOKUP($AW$3&amp;"-"&amp;BB$2,'Compr. Q. - Online Banking'!$C:$I,7,FALSE()),VLOOKUP($AW$3&amp;"-"&amp;BB$2,'Compr. Q. - Online Banking'!$C:$I,5,FALSE())),IF($D57="Tabular",VLOOKUP($AW$3&amp;"-"&amp;BB$2,'Compr. Q. - HCN'!$C:$I,7,FALSE()),VLOOKUP($AW$3&amp;"-"&amp;BB$2,'Compr. Q. - HCN'!$C:$I,5,FALSE()))),$AW57)),1,0)</f>
        <v>0</v>
      </c>
      <c r="BC57" s="25">
        <f>IF(ISNUMBER(SEARCH(IF($G57="OB",IF($D57="Tabular",VLOOKUP($AW$3&amp;"-"&amp;BC$2,'Compr. Q. - Online Banking'!$C:$I,7,FALSE()),VLOOKUP($AW$3&amp;"-"&amp;BC$2,'Compr. Q. - Online Banking'!$C:$I,5,FALSE())),IF($D57="Tabular",VLOOKUP($AW$3&amp;"-"&amp;BC$2,'Compr. Q. - HCN'!$C:$I,7,FALSE()),VLOOKUP($AW$3&amp;"-"&amp;BC$2,'Compr. Q. - HCN'!$C:$I,5,FALSE()))),$AW57)),1,0)</f>
        <v>0</v>
      </c>
      <c r="BD57" s="24">
        <f t="shared" si="49"/>
        <v>2</v>
      </c>
      <c r="BE57" s="24">
        <f t="shared" si="50"/>
        <v>2</v>
      </c>
      <c r="BF57" s="24">
        <f>IF($G57="OB",IF($D57="Tabular",VLOOKUP($AW$3&amp;"-"&amp;"1",'Compr. Q. - Online Banking'!$C:$K,9,FALSE()),VLOOKUP($AW$3&amp;"-"&amp;"1",'Compr. Q. - Online Banking'!$C:$K,8,FALSE())),IF($D57="Tabular",VLOOKUP($AW$3&amp;"-"&amp;"1",'Compr. Q. - HCN'!$C:$K,9,FALSE()),VLOOKUP($AW$3&amp;"-"&amp;"1",'Compr. Q. - HCN'!$C:$K,8,FALSE())))</f>
        <v>2</v>
      </c>
      <c r="BG57" s="24">
        <f t="shared" si="51"/>
        <v>1</v>
      </c>
      <c r="BH57" s="24">
        <f t="shared" si="52"/>
        <v>1</v>
      </c>
      <c r="BI57" s="24">
        <f t="shared" si="53"/>
        <v>1</v>
      </c>
      <c r="BJ57" s="25" t="str">
        <f>VLOOKUP($A57,'dataset combined'!$A:$BJ,$I$2+3*BJ$2,FALSE)</f>
        <v>Likely</v>
      </c>
      <c r="BK57" s="24"/>
      <c r="BL57" s="25">
        <f>IF(ISNUMBER(SEARCH(IF($G57="OB",IF($D57="Tabular",VLOOKUP($BJ$3&amp;"-"&amp;BL$2,'Compr. Q. - Online Banking'!$C:$I,7,FALSE()),VLOOKUP($BJ$3&amp;"-"&amp;BL$2,'Compr. Q. - Online Banking'!$C:$I,5,FALSE())),IF($D57="Tabular",VLOOKUP($BJ$3&amp;"-"&amp;BL$2,'Compr. Q. - HCN'!$C:$I,7,FALSE()),VLOOKUP($BJ$3&amp;"-"&amp;BL$2,'Compr. Q. - HCN'!$C:$I,5,FALSE()))),$BJ57)),1,0)</f>
        <v>1</v>
      </c>
      <c r="BM57" s="25">
        <f>IF(ISNUMBER(SEARCH(IF($G57="OB",IF($D57="Tabular",VLOOKUP($BJ$3&amp;"-"&amp;BM$2,'Compr. Q. - Online Banking'!$C:$I,7,FALSE()),VLOOKUP($BJ$3&amp;"-"&amp;BM$2,'Compr. Q. - Online Banking'!$C:$I,5,FALSE())),IF($D57="Tabular",VLOOKUP($BJ$3&amp;"-"&amp;BM$2,'Compr. Q. - HCN'!$C:$I,7,FALSE()),VLOOKUP($BJ$3&amp;"-"&amp;BM$2,'Compr. Q. - HCN'!$C:$I,5,FALSE()))),$BJ57)),1,0)</f>
        <v>0</v>
      </c>
      <c r="BN57" s="25">
        <f>IF(ISNUMBER(SEARCH(IF($G57="OB",IF($D57="Tabular",VLOOKUP($BJ$3&amp;"-"&amp;BN$2,'Compr. Q. - Online Banking'!$C:$I,7,FALSE()),VLOOKUP($BJ$3&amp;"-"&amp;BN$2,'Compr. Q. - Online Banking'!$C:$I,5,FALSE())),IF($D57="Tabular",VLOOKUP($BJ$3&amp;"-"&amp;BN$2,'Compr. Q. - HCN'!$C:$I,7,FALSE()),VLOOKUP($BJ$3&amp;"-"&amp;BN$2,'Compr. Q. - HCN'!$C:$I,5,FALSE()))),$BJ57)),1,0)</f>
        <v>0</v>
      </c>
      <c r="BO57" s="25">
        <f>IF(ISNUMBER(SEARCH(IF($G57="OB",IF($D57="Tabular",VLOOKUP($BJ$3&amp;"-"&amp;BO$2,'Compr. Q. - Online Banking'!$C:$I,7,FALSE()),VLOOKUP($BJ$3&amp;"-"&amp;BO$2,'Compr. Q. - Online Banking'!$C:$I,5,FALSE())),IF($D57="Tabular",VLOOKUP($BJ$3&amp;"-"&amp;BO$2,'Compr. Q. - HCN'!$C:$I,7,FALSE()),VLOOKUP($BJ$3&amp;"-"&amp;BO$2,'Compr. Q. - HCN'!$C:$I,5,FALSE()))),$BJ57)),1,0)</f>
        <v>0</v>
      </c>
      <c r="BP57" s="25">
        <f>IF(ISNUMBER(SEARCH(IF($G57="OB",IF($D57="Tabular",VLOOKUP($BJ$3&amp;"-"&amp;BP$2,'Compr. Q. - Online Banking'!$C:$I,7,FALSE()),VLOOKUP($BJ$3&amp;"-"&amp;BP$2,'Compr. Q. - Online Banking'!$C:$I,5,FALSE())),IF($D57="Tabular",VLOOKUP($BJ$3&amp;"-"&amp;BP$2,'Compr. Q. - HCN'!$C:$I,7,FALSE()),VLOOKUP($BJ$3&amp;"-"&amp;BP$2,'Compr. Q. - HCN'!$C:$I,5,FALSE()))),$BJ57)),1,0)</f>
        <v>0</v>
      </c>
      <c r="BQ57" s="24">
        <f t="shared" si="54"/>
        <v>1</v>
      </c>
      <c r="BR57" s="24">
        <f t="shared" si="55"/>
        <v>1</v>
      </c>
      <c r="BS57" s="24">
        <f>IF($G57="OB",IF($D57="Tabular",VLOOKUP($BJ$3&amp;"-"&amp;"1",'Compr. Q. - Online Banking'!$C:$K,9,FALSE()),VLOOKUP($BJ$3&amp;"-"&amp;"1",'Compr. Q. - Online Banking'!$C:$K,8,FALSE())),IF($D57="Tabular",VLOOKUP($BJ$3&amp;"-"&amp;"1",'Compr. Q. - HCN'!$C:$K,9,FALSE()),VLOOKUP($BJ$3&amp;"-"&amp;"1",'Compr. Q. - HCN'!$C:$K,8,FALSE())))</f>
        <v>1</v>
      </c>
      <c r="BT57" s="24">
        <f t="shared" si="56"/>
        <v>1</v>
      </c>
      <c r="BU57" s="24">
        <f t="shared" si="57"/>
        <v>1</v>
      </c>
      <c r="BV57" s="24">
        <f t="shared" si="58"/>
        <v>1</v>
      </c>
      <c r="BW57" s="25" t="str">
        <f>VLOOKUP($A57,'dataset combined'!$A:$BJ,$I$2+3*BW$2,FALSE)</f>
        <v>Severe</v>
      </c>
      <c r="BX57" s="24" t="s">
        <v>754</v>
      </c>
      <c r="BY57" s="25">
        <f>IF(ISNUMBER(SEARCH(IF($G57="OB",IF($D57="Tabular",VLOOKUP($BW$3&amp;"-"&amp;BY$2,'Compr. Q. - Online Banking'!$C:$I,7,FALSE()),VLOOKUP($BW$3&amp;"-"&amp;BY$2,'Compr. Q. - Online Banking'!$C:$I,5,FALSE())),IF($D57="Tabular",VLOOKUP($BW$3&amp;"-"&amp;BY$2,'Compr. Q. - HCN'!$C:$I,7,FALSE()),VLOOKUP($BW$3&amp;"-"&amp;BY$2,'Compr. Q. - HCN'!$C:$I,5,FALSE()))),$BW57)),1,0)</f>
        <v>0</v>
      </c>
      <c r="BZ57" s="25">
        <f>IF(ISNUMBER(SEARCH(IF($G57="OB",IF($D57="Tabular",VLOOKUP($BW$3&amp;"-"&amp;BZ$2,'Compr. Q. - Online Banking'!$C:$I,7,FALSE()),VLOOKUP($BW$3&amp;"-"&amp;BZ$2,'Compr. Q. - Online Banking'!$C:$I,5,FALSE())),IF($D57="Tabular",VLOOKUP($BW$3&amp;"-"&amp;BZ$2,'Compr. Q. - HCN'!$C:$I,7,FALSE()),VLOOKUP($BW$3&amp;"-"&amp;BZ$2,'Compr. Q. - HCN'!$C:$I,5,FALSE()))),$BW57)),1,0)</f>
        <v>0</v>
      </c>
      <c r="CA57" s="25">
        <f>IF(ISNUMBER(SEARCH(IF($G57="OB",IF($D57="Tabular",VLOOKUP($BW$3&amp;"-"&amp;CA$2,'Compr. Q. - Online Banking'!$C:$I,7,FALSE()),VLOOKUP($BW$3&amp;"-"&amp;CA$2,'Compr. Q. - Online Banking'!$C:$I,5,FALSE())),IF($D57="Tabular",VLOOKUP($BW$3&amp;"-"&amp;CA$2,'Compr. Q. - HCN'!$C:$I,7,FALSE()),VLOOKUP($BW$3&amp;"-"&amp;CA$2,'Compr. Q. - HCN'!$C:$I,5,FALSE()))),$BW57)),1,0)</f>
        <v>0</v>
      </c>
      <c r="CB57" s="25">
        <f>IF(ISNUMBER(SEARCH(IF($G57="OB",IF($D57="Tabular",VLOOKUP($BW$3&amp;"-"&amp;CB$2,'Compr. Q. - Online Banking'!$C:$I,7,FALSE()),VLOOKUP($BW$3&amp;"-"&amp;CB$2,'Compr. Q. - Online Banking'!$C:$I,5,FALSE())),IF($D57="Tabular",VLOOKUP($BW$3&amp;"-"&amp;CB$2,'Compr. Q. - HCN'!$C:$I,7,FALSE()),VLOOKUP($BW$3&amp;"-"&amp;CB$2,'Compr. Q. - HCN'!$C:$I,5,FALSE()))),$BW57)),1,0)</f>
        <v>0</v>
      </c>
      <c r="CC57" s="25">
        <f>IF(ISNUMBER(SEARCH(IF($G57="OB",IF($D57="Tabular",VLOOKUP($BW$3&amp;"-"&amp;CC$2,'Compr. Q. - Online Banking'!$C:$I,7,FALSE()),VLOOKUP($BW$3&amp;"-"&amp;CC$2,'Compr. Q. - Online Banking'!$C:$I,5,FALSE())),IF($D57="Tabular",VLOOKUP($BW$3&amp;"-"&amp;CC$2,'Compr. Q. - HCN'!$C:$I,7,FALSE()),VLOOKUP($BW$3&amp;"-"&amp;CC$2,'Compr. Q. - HCN'!$C:$I,5,FALSE()))),$BW57)),1,0)</f>
        <v>0</v>
      </c>
      <c r="CD57" s="24">
        <f t="shared" si="59"/>
        <v>0</v>
      </c>
      <c r="CE57" s="24">
        <f t="shared" si="60"/>
        <v>1</v>
      </c>
      <c r="CF57" s="24">
        <f>IF($G57="OB",IF($D57="Tabular",VLOOKUP($BW$3&amp;"-"&amp;"1",'Compr. Q. - Online Banking'!$C:$K,9,FALSE()),VLOOKUP($BW$3&amp;"-"&amp;"1",'Compr. Q. - Online Banking'!$C:$K,8,FALSE())),IF($D57="Tabular",VLOOKUP($BW$3&amp;"-"&amp;"1",'Compr. Q. - HCN'!$C:$K,9,FALSE()),VLOOKUP($BW$3&amp;"-"&amp;"1",'Compr. Q. - HCN'!$C:$K,8,FALSE())))</f>
        <v>1</v>
      </c>
      <c r="CG57" s="24">
        <f t="shared" si="61"/>
        <v>0</v>
      </c>
      <c r="CH57" s="24">
        <f t="shared" si="62"/>
        <v>0</v>
      </c>
      <c r="CI57" s="24">
        <f t="shared" si="63"/>
        <v>0</v>
      </c>
      <c r="CK57"/>
      <c r="CL57"/>
      <c r="CM57"/>
      <c r="CN57"/>
      <c r="CO57"/>
      <c r="CP57"/>
      <c r="CQ57"/>
      <c r="CR57"/>
    </row>
    <row r="58" spans="1:96" s="10" customFormat="1" ht="51" x14ac:dyDescent="0.2">
      <c r="A58" s="24" t="str">
        <f t="shared" si="32"/>
        <v>3117382-P1</v>
      </c>
      <c r="B58" s="38">
        <v>3117382</v>
      </c>
      <c r="C58" s="24" t="s">
        <v>688</v>
      </c>
      <c r="D58" s="39" t="s">
        <v>538</v>
      </c>
      <c r="E58" s="39" t="s">
        <v>381</v>
      </c>
      <c r="F58" s="38" t="s">
        <v>402</v>
      </c>
      <c r="G58" s="38" t="str">
        <f t="shared" si="33"/>
        <v>OB</v>
      </c>
      <c r="H58" s="24"/>
      <c r="I58" s="28"/>
      <c r="J58" s="25" t="str">
        <f>VLOOKUP($A58,'dataset combined'!$A:$BJ,$I$2+3*J$2,FALSE)</f>
        <v>Lack of mechanisms for authentication of app; Weak malware protection</v>
      </c>
      <c r="K58" s="24"/>
      <c r="L58" s="25">
        <f>IF(ISNUMBER(SEARCH(IF($G58="OB",IF($D58="Tabular",VLOOKUP($J$3&amp;"-"&amp;L$2,'Compr. Q. - Online Banking'!$C:$I,7,FALSE()),VLOOKUP($J$3&amp;"-"&amp;L$2,'Compr. Q. - Online Banking'!$C:$I,5,FALSE())),IF($D58="Tabular",VLOOKUP($J$3&amp;"-"&amp;L$2,'Compr. Q. - HCN'!$C:$I,7,FALSE()),VLOOKUP($J$3&amp;"-"&amp;L$2,'Compr. Q. - HCN'!$C:$I,5,FALSE()))),$J58)),1,0)</f>
        <v>1</v>
      </c>
      <c r="M58" s="25">
        <f>IF(ISNUMBER(SEARCH(IF($G58="OB",IF($D58="Tabular",VLOOKUP($J$3&amp;"-"&amp;M$2,'Compr. Q. - Online Banking'!$C:$I,7,FALSE()),VLOOKUP($J$3&amp;"-"&amp;M$2,'Compr. Q. - Online Banking'!$C:$I,5,FALSE())),IF($D58="Tabular",VLOOKUP($J$3&amp;"-"&amp;M$2,'Compr. Q. - HCN'!$C:$I,7,FALSE()),VLOOKUP($J$3&amp;"-"&amp;M$2,'Compr. Q. - HCN'!$C:$I,5,FALSE()))),$J58)),1,0)</f>
        <v>1</v>
      </c>
      <c r="N58" s="25">
        <f>IF(ISNUMBER(SEARCH(IF($G58="OB",IF($D58="Tabular",VLOOKUP($J$3&amp;"-"&amp;N$2,'Compr. Q. - Online Banking'!$C:$I,7,FALSE()),VLOOKUP($J$3&amp;"-"&amp;N$2,'Compr. Q. - Online Banking'!$C:$I,5,FALSE())),IF($D58="Tabular",VLOOKUP($J$3&amp;"-"&amp;N$2,'Compr. Q. - HCN'!$C:$I,7,FALSE()),VLOOKUP($J$3&amp;"-"&amp;N$2,'Compr. Q. - HCN'!$C:$I,5,FALSE()))),$J58)),1,0)</f>
        <v>0</v>
      </c>
      <c r="O58" s="25">
        <f>IF(ISNUMBER(SEARCH(IF($G58="OB",IF($D58="Tabular",VLOOKUP($J$3&amp;"-"&amp;O$2,'Compr. Q. - Online Banking'!$C:$I,7,FALSE()),VLOOKUP($J$3&amp;"-"&amp;O$2,'Compr. Q. - Online Banking'!$C:$I,5,FALSE())),IF($D58="Tabular",VLOOKUP($J$3&amp;"-"&amp;O$2,'Compr. Q. - HCN'!$C:$I,7,FALSE()),VLOOKUP($J$3&amp;"-"&amp;O$2,'Compr. Q. - HCN'!$C:$I,5,FALSE()))),$J58)),1,0)</f>
        <v>0</v>
      </c>
      <c r="P58" s="25">
        <f>IF(ISNUMBER(SEARCH(IF($G58="OB",IF($D58="Tabular",VLOOKUP($J$3&amp;"-"&amp;P$2,'Compr. Q. - Online Banking'!$C:$I,7,FALSE()),VLOOKUP($J$3&amp;"-"&amp;P$2,'Compr. Q. - Online Banking'!$C:$I,5,FALSE())),IF($D58="Tabular",VLOOKUP($J$3&amp;"-"&amp;P$2,'Compr. Q. - HCN'!$C:$I,7,FALSE()),VLOOKUP($J$3&amp;"-"&amp;P$2,'Compr. Q. - HCN'!$C:$I,5,FALSE()))),$J58)),1,0)</f>
        <v>0</v>
      </c>
      <c r="Q58" s="24">
        <f t="shared" si="34"/>
        <v>2</v>
      </c>
      <c r="R58" s="24">
        <f t="shared" si="35"/>
        <v>2</v>
      </c>
      <c r="S58" s="24">
        <f>IF($G58="OB",IF($D58="Tabular",VLOOKUP($J$3&amp;"-"&amp;"1",'Compr. Q. - Online Banking'!$C:$K,9,FALSE()),VLOOKUP($J$3&amp;"-"&amp;"1",'Compr. Q. - Online Banking'!$C:$K,8,FALSE())),IF($D58="Tabular",VLOOKUP($J$3&amp;"-"&amp;"1",'Compr. Q. - HCN'!$C:$K,9,FALSE()),VLOOKUP($J$3&amp;"-"&amp;"1",'Compr. Q. - HCN'!$C:$K,8,FALSE())))</f>
        <v>2</v>
      </c>
      <c r="T58" s="24">
        <f t="shared" si="36"/>
        <v>1</v>
      </c>
      <c r="U58" s="24">
        <f t="shared" si="37"/>
        <v>1</v>
      </c>
      <c r="V58" s="24">
        <f t="shared" si="38"/>
        <v>1</v>
      </c>
      <c r="W58" s="25" t="str">
        <f>VLOOKUP($A58,'dataset combined'!$A:$BJ,$I$2+3*W$2,FALSE)</f>
        <v>Availability of service; Integrity of account data</v>
      </c>
      <c r="X58" s="24"/>
      <c r="Y58" s="25">
        <f>IF(ISNUMBER(SEARCH(IF($G58="OB",IF($D58="Tabular",VLOOKUP($W$3&amp;"-"&amp;Y$2,'Compr. Q. - Online Banking'!$C:$I,7,FALSE()),VLOOKUP($W$3&amp;"-"&amp;Y$2,'Compr. Q. - Online Banking'!$C:$I,5,FALSE())),IF($D58="Tabular",VLOOKUP($W$3&amp;"-"&amp;Y$2,'Compr. Q. - HCN'!$C:$I,7,FALSE()),VLOOKUP($W$3&amp;"-"&amp;Y$2,'Compr. Q. - HCN'!$C:$I,5,FALSE()))),$W58)),1,0)</f>
        <v>1</v>
      </c>
      <c r="Z58" s="25">
        <f>IF(ISNUMBER(SEARCH(IF($G58="OB",IF($D58="Tabular",VLOOKUP($W$3&amp;"-"&amp;Z$2,'Compr. Q. - Online Banking'!$C:$I,7,FALSE()),VLOOKUP($W$3&amp;"-"&amp;Z$2,'Compr. Q. - Online Banking'!$C:$I,5,FALSE())),IF($D58="Tabular",VLOOKUP($W$3&amp;"-"&amp;Z$2,'Compr. Q. - HCN'!$C:$I,7,FALSE()),VLOOKUP($W$3&amp;"-"&amp;Z$2,'Compr. Q. - HCN'!$C:$I,5,FALSE()))),$W58)),1,0)</f>
        <v>1</v>
      </c>
      <c r="AA58" s="25">
        <f>IF(ISNUMBER(SEARCH(IF($G58="OB",IF($D58="Tabular",VLOOKUP($W$3&amp;"-"&amp;AA$2,'Compr. Q. - Online Banking'!$C:$I,7,FALSE()),VLOOKUP($W$3&amp;"-"&amp;AA$2,'Compr. Q. - Online Banking'!$C:$I,5,FALSE())),IF($D58="Tabular",VLOOKUP($W$3&amp;"-"&amp;AA$2,'Compr. Q. - HCN'!$C:$I,7,FALSE()),VLOOKUP($W$3&amp;"-"&amp;AA$2,'Compr. Q. - HCN'!$C:$I,5,FALSE()))),$W58)),1,0)</f>
        <v>0</v>
      </c>
      <c r="AB58" s="25">
        <f>IF(ISNUMBER(SEARCH(IF($G58="OB",IF($D58="Tabular",VLOOKUP($W$3&amp;"-"&amp;AB$2,'Compr. Q. - Online Banking'!$C:$I,7,FALSE()),VLOOKUP($W$3&amp;"-"&amp;AB$2,'Compr. Q. - Online Banking'!$C:$I,5,FALSE())),IF($D58="Tabular",VLOOKUP($W$3&amp;"-"&amp;AB$2,'Compr. Q. - HCN'!$C:$I,7,FALSE()),VLOOKUP($W$3&amp;"-"&amp;AB$2,'Compr. Q. - HCN'!$C:$I,5,FALSE()))),$W58)),1,0)</f>
        <v>0</v>
      </c>
      <c r="AC58" s="25">
        <f>IF(ISNUMBER(SEARCH(IF($G58="OB",IF($D58="Tabular",VLOOKUP($W$3&amp;"-"&amp;AC$2,'Compr. Q. - Online Banking'!$C:$I,7,FALSE()),VLOOKUP($W$3&amp;"-"&amp;AC$2,'Compr. Q. - Online Banking'!$C:$I,5,FALSE())),IF($D58="Tabular",VLOOKUP($W$3&amp;"-"&amp;AC$2,'Compr. Q. - HCN'!$C:$I,7,FALSE()),VLOOKUP($W$3&amp;"-"&amp;AC$2,'Compr. Q. - HCN'!$C:$I,5,FALSE()))),$W58)),1,0)</f>
        <v>0</v>
      </c>
      <c r="AD58" s="24">
        <f t="shared" si="39"/>
        <v>2</v>
      </c>
      <c r="AE58" s="24">
        <f t="shared" si="40"/>
        <v>2</v>
      </c>
      <c r="AF58" s="24">
        <f>IF($G58="OB",IF($D58="Tabular",VLOOKUP($W$3&amp;"-"&amp;"1",'Compr. Q. - Online Banking'!$C:$K,9,FALSE()),VLOOKUP($W$3&amp;"-"&amp;"1",'Compr. Q. - Online Banking'!$C:$K,8,FALSE())),IF($D58="Tabular",VLOOKUP($W$3&amp;"-"&amp;"1",'Compr. Q. - HCN'!$C:$K,9,FALSE()),VLOOKUP($W$3&amp;"-"&amp;"1",'Compr. Q. - HCN'!$C:$K,8,FALSE())))</f>
        <v>2</v>
      </c>
      <c r="AG58" s="24">
        <f t="shared" si="41"/>
        <v>1</v>
      </c>
      <c r="AH58" s="24">
        <f t="shared" si="42"/>
        <v>1</v>
      </c>
      <c r="AI58" s="24">
        <f t="shared" si="43"/>
        <v>1</v>
      </c>
      <c r="AJ58" s="25" t="str">
        <f>VLOOKUP($A58,'dataset combined'!$A:$BJ,$I$2+3*AJ$2,FALSE)</f>
        <v>Fake banking app offered on application store; Keylogger installed on computer; Sniffing of customer credentials; Spear-phishing attack on customers</v>
      </c>
      <c r="AK58" s="24"/>
      <c r="AL58" s="25">
        <f>IF(ISNUMBER(SEARCH(IF($G58="OB",IF($D58="Tabular",VLOOKUP($AJ$3&amp;"-"&amp;AL$2,'Compr. Q. - Online Banking'!$C:$I,7,FALSE()),VLOOKUP($AJ$3&amp;"-"&amp;AL$2,'Compr. Q. - Online Banking'!$C:$I,5,FALSE())),IF($D58="Tabular",VLOOKUP($AJ$3&amp;"-"&amp;AL$2,'Compr. Q. - HCN'!$C:$I,7,FALSE()),VLOOKUP($AJ$3&amp;"-"&amp;AL$2,'Compr. Q. - HCN'!$C:$I,5,FALSE()))),$AJ58)),1,0)</f>
        <v>1</v>
      </c>
      <c r="AM58" s="25">
        <f>IF(ISNUMBER(SEARCH(IF($G58="OB",IF($D58="Tabular",VLOOKUP($AJ$3&amp;"-"&amp;AM$2,'Compr. Q. - Online Banking'!$C:$I,7,FALSE()),VLOOKUP($AJ$3&amp;"-"&amp;AM$2,'Compr. Q. - Online Banking'!$C:$I,5,FALSE())),IF($D58="Tabular",VLOOKUP($AJ$3&amp;"-"&amp;AM$2,'Compr. Q. - HCN'!$C:$I,7,FALSE()),VLOOKUP($AJ$3&amp;"-"&amp;AM$2,'Compr. Q. - HCN'!$C:$I,5,FALSE()))),$AJ58)),1,0)</f>
        <v>1</v>
      </c>
      <c r="AN58" s="25">
        <f>IF(ISNUMBER(SEARCH(IF($G58="OB",IF($D58="Tabular",VLOOKUP($AJ$3&amp;"-"&amp;AN$2,'Compr. Q. - Online Banking'!$C:$I,7,FALSE()),VLOOKUP($AJ$3&amp;"-"&amp;AN$2,'Compr. Q. - Online Banking'!$C:$I,5,FALSE())),IF($D58="Tabular",VLOOKUP($AJ$3&amp;"-"&amp;AN$2,'Compr. Q. - HCN'!$C:$I,7,FALSE()),VLOOKUP($AJ$3&amp;"-"&amp;AN$2,'Compr. Q. - HCN'!$C:$I,5,FALSE()))),$AJ58)),1,0)</f>
        <v>1</v>
      </c>
      <c r="AO58" s="25">
        <f>IF(ISNUMBER(SEARCH(IF($G58="OB",IF($D58="Tabular",VLOOKUP($AJ$3&amp;"-"&amp;AO$2,'Compr. Q. - Online Banking'!$C:$I,7,FALSE()),VLOOKUP($AJ$3&amp;"-"&amp;AO$2,'Compr. Q. - Online Banking'!$C:$I,5,FALSE())),IF($D58="Tabular",VLOOKUP($AJ$3&amp;"-"&amp;AO$2,'Compr. Q. - HCN'!$C:$I,7,FALSE()),VLOOKUP($AJ$3&amp;"-"&amp;AO$2,'Compr. Q. - HCN'!$C:$I,5,FALSE()))),$AJ58)),1,0)</f>
        <v>1</v>
      </c>
      <c r="AP58" s="25">
        <f>IF(ISNUMBER(SEARCH(IF($G58="OB",IF($D58="Tabular",VLOOKUP($AJ$3&amp;"-"&amp;AP$2,'Compr. Q. - Online Banking'!$C:$I,7,FALSE()),VLOOKUP($AJ$3&amp;"-"&amp;AP$2,'Compr. Q. - Online Banking'!$C:$I,5,FALSE())),IF($D58="Tabular",VLOOKUP($AJ$3&amp;"-"&amp;AP$2,'Compr. Q. - HCN'!$C:$I,7,FALSE()),VLOOKUP($AJ$3&amp;"-"&amp;AP$2,'Compr. Q. - HCN'!$C:$I,5,FALSE()))),$AJ58)),1,0)</f>
        <v>0</v>
      </c>
      <c r="AQ58" s="24">
        <f t="shared" si="44"/>
        <v>4</v>
      </c>
      <c r="AR58" s="24">
        <f t="shared" si="45"/>
        <v>4</v>
      </c>
      <c r="AS58" s="24">
        <f>IF($G58="OB",IF($D58="Tabular",VLOOKUP($AJ$3&amp;"-"&amp;"1",'Compr. Q. - Online Banking'!$C:$K,9,FALSE()),VLOOKUP($AJ$3&amp;"-"&amp;"1",'Compr. Q. - Online Banking'!$C:$K,8,FALSE())),IF($D58="Tabular",VLOOKUP($AJ$3&amp;"-"&amp;"1",'Compr. Q. - HCN'!$C:$K,9,FALSE()),VLOOKUP($AJ$3&amp;"-"&amp;"1",'Compr. Q. - HCN'!$C:$K,8,FALSE())))</f>
        <v>4</v>
      </c>
      <c r="AT58" s="24">
        <f t="shared" si="46"/>
        <v>1</v>
      </c>
      <c r="AU58" s="24">
        <f t="shared" si="47"/>
        <v>1</v>
      </c>
      <c r="AV58" s="24">
        <f t="shared" si="48"/>
        <v>1</v>
      </c>
      <c r="AW58" s="25" t="str">
        <f>VLOOKUP($A58,'dataset combined'!$A:$BJ,$I$2+3*AW$2,FALSE)</f>
        <v>Cyber criminal; Hacker</v>
      </c>
      <c r="AX58" s="24"/>
      <c r="AY58" s="25">
        <f>IF(ISNUMBER(SEARCH(IF($G58="OB",IF($D58="Tabular",VLOOKUP($AW$3&amp;"-"&amp;AY$2,'Compr. Q. - Online Banking'!$C:$I,7,FALSE()),VLOOKUP($AW$3&amp;"-"&amp;AY$2,'Compr. Q. - Online Banking'!$C:$I,5,FALSE())),IF($D58="Tabular",VLOOKUP($AW$3&amp;"-"&amp;AY$2,'Compr. Q. - HCN'!$C:$I,7,FALSE()),VLOOKUP($AW$3&amp;"-"&amp;AY$2,'Compr. Q. - HCN'!$C:$I,5,FALSE()))),$AW58)),1,0)</f>
        <v>1</v>
      </c>
      <c r="AZ58" s="25">
        <f>IF(ISNUMBER(SEARCH(IF($G58="OB",IF($D58="Tabular",VLOOKUP($AW$3&amp;"-"&amp;AZ$2,'Compr. Q. - Online Banking'!$C:$I,7,FALSE()),VLOOKUP($AW$3&amp;"-"&amp;AZ$2,'Compr. Q. - Online Banking'!$C:$I,5,FALSE())),IF($D58="Tabular",VLOOKUP($AW$3&amp;"-"&amp;AZ$2,'Compr. Q. - HCN'!$C:$I,7,FALSE()),VLOOKUP($AW$3&amp;"-"&amp;AZ$2,'Compr. Q. - HCN'!$C:$I,5,FALSE()))),$AW58)),1,0)</f>
        <v>1</v>
      </c>
      <c r="BA58" s="25">
        <f>IF(ISNUMBER(SEARCH(IF($G58="OB",IF($D58="Tabular",VLOOKUP($AW$3&amp;"-"&amp;BA$2,'Compr. Q. - Online Banking'!$C:$I,7,FALSE()),VLOOKUP($AW$3&amp;"-"&amp;BA$2,'Compr. Q. - Online Banking'!$C:$I,5,FALSE())),IF($D58="Tabular",VLOOKUP($AW$3&amp;"-"&amp;BA$2,'Compr. Q. - HCN'!$C:$I,7,FALSE()),VLOOKUP($AW$3&amp;"-"&amp;BA$2,'Compr. Q. - HCN'!$C:$I,5,FALSE()))),$AW58)),1,0)</f>
        <v>0</v>
      </c>
      <c r="BB58" s="25">
        <f>IF(ISNUMBER(SEARCH(IF($G58="OB",IF($D58="Tabular",VLOOKUP($AW$3&amp;"-"&amp;BB$2,'Compr. Q. - Online Banking'!$C:$I,7,FALSE()),VLOOKUP($AW$3&amp;"-"&amp;BB$2,'Compr. Q. - Online Banking'!$C:$I,5,FALSE())),IF($D58="Tabular",VLOOKUP($AW$3&amp;"-"&amp;BB$2,'Compr. Q. - HCN'!$C:$I,7,FALSE()),VLOOKUP($AW$3&amp;"-"&amp;BB$2,'Compr. Q. - HCN'!$C:$I,5,FALSE()))),$AW58)),1,0)</f>
        <v>0</v>
      </c>
      <c r="BC58" s="25">
        <f>IF(ISNUMBER(SEARCH(IF($G58="OB",IF($D58="Tabular",VLOOKUP($AW$3&amp;"-"&amp;BC$2,'Compr. Q. - Online Banking'!$C:$I,7,FALSE()),VLOOKUP($AW$3&amp;"-"&amp;BC$2,'Compr. Q. - Online Banking'!$C:$I,5,FALSE())),IF($D58="Tabular",VLOOKUP($AW$3&amp;"-"&amp;BC$2,'Compr. Q. - HCN'!$C:$I,7,FALSE()),VLOOKUP($AW$3&amp;"-"&amp;BC$2,'Compr. Q. - HCN'!$C:$I,5,FALSE()))),$AW58)),1,0)</f>
        <v>0</v>
      </c>
      <c r="BD58" s="24">
        <f t="shared" si="49"/>
        <v>2</v>
      </c>
      <c r="BE58" s="24">
        <f t="shared" si="50"/>
        <v>2</v>
      </c>
      <c r="BF58" s="24">
        <f>IF($G58="OB",IF($D58="Tabular",VLOOKUP($AW$3&amp;"-"&amp;"1",'Compr. Q. - Online Banking'!$C:$K,9,FALSE()),VLOOKUP($AW$3&amp;"-"&amp;"1",'Compr. Q. - Online Banking'!$C:$K,8,FALSE())),IF($D58="Tabular",VLOOKUP($AW$3&amp;"-"&amp;"1",'Compr. Q. - HCN'!$C:$K,9,FALSE()),VLOOKUP($AW$3&amp;"-"&amp;"1",'Compr. Q. - HCN'!$C:$K,8,FALSE())))</f>
        <v>2</v>
      </c>
      <c r="BG58" s="24">
        <f t="shared" si="51"/>
        <v>1</v>
      </c>
      <c r="BH58" s="24">
        <f t="shared" si="52"/>
        <v>1</v>
      </c>
      <c r="BI58" s="24">
        <f t="shared" si="53"/>
        <v>1</v>
      </c>
      <c r="BJ58" s="25" t="str">
        <f>VLOOKUP($A58,'dataset combined'!$A:$BJ,$I$2+3*BJ$2,FALSE)</f>
        <v>Minor</v>
      </c>
      <c r="BK58" s="24" t="s">
        <v>748</v>
      </c>
      <c r="BL58" s="25">
        <f>IF(ISNUMBER(SEARCH(IF($G58="OB",IF($D58="Tabular",VLOOKUP($BJ$3&amp;"-"&amp;BL$2,'Compr. Q. - Online Banking'!$C:$I,7,FALSE()),VLOOKUP($BJ$3&amp;"-"&amp;BL$2,'Compr. Q. - Online Banking'!$C:$I,5,FALSE())),IF($D58="Tabular",VLOOKUP($BJ$3&amp;"-"&amp;BL$2,'Compr. Q. - HCN'!$C:$I,7,FALSE()),VLOOKUP($BJ$3&amp;"-"&amp;BL$2,'Compr. Q. - HCN'!$C:$I,5,FALSE()))),$BJ58)),1,0)</f>
        <v>0</v>
      </c>
      <c r="BM58" s="25">
        <f>IF(ISNUMBER(SEARCH(IF($G58="OB",IF($D58="Tabular",VLOOKUP($BJ$3&amp;"-"&amp;BM$2,'Compr. Q. - Online Banking'!$C:$I,7,FALSE()),VLOOKUP($BJ$3&amp;"-"&amp;BM$2,'Compr. Q. - Online Banking'!$C:$I,5,FALSE())),IF($D58="Tabular",VLOOKUP($BJ$3&amp;"-"&amp;BM$2,'Compr. Q. - HCN'!$C:$I,7,FALSE()),VLOOKUP($BJ$3&amp;"-"&amp;BM$2,'Compr. Q. - HCN'!$C:$I,5,FALSE()))),$BJ58)),1,0)</f>
        <v>0</v>
      </c>
      <c r="BN58" s="25">
        <f>IF(ISNUMBER(SEARCH(IF($G58="OB",IF($D58="Tabular",VLOOKUP($BJ$3&amp;"-"&amp;BN$2,'Compr. Q. - Online Banking'!$C:$I,7,FALSE()),VLOOKUP($BJ$3&amp;"-"&amp;BN$2,'Compr. Q. - Online Banking'!$C:$I,5,FALSE())),IF($D58="Tabular",VLOOKUP($BJ$3&amp;"-"&amp;BN$2,'Compr. Q. - HCN'!$C:$I,7,FALSE()),VLOOKUP($BJ$3&amp;"-"&amp;BN$2,'Compr. Q. - HCN'!$C:$I,5,FALSE()))),$BJ58)),1,0)</f>
        <v>0</v>
      </c>
      <c r="BO58" s="25">
        <f>IF(ISNUMBER(SEARCH(IF($G58="OB",IF($D58="Tabular",VLOOKUP($BJ$3&amp;"-"&amp;BO$2,'Compr. Q. - Online Banking'!$C:$I,7,FALSE()),VLOOKUP($BJ$3&amp;"-"&amp;BO$2,'Compr. Q. - Online Banking'!$C:$I,5,FALSE())),IF($D58="Tabular",VLOOKUP($BJ$3&amp;"-"&amp;BO$2,'Compr. Q. - HCN'!$C:$I,7,FALSE()),VLOOKUP($BJ$3&amp;"-"&amp;BO$2,'Compr. Q. - HCN'!$C:$I,5,FALSE()))),$BJ58)),1,0)</f>
        <v>0</v>
      </c>
      <c r="BP58" s="25">
        <f>IF(ISNUMBER(SEARCH(IF($G58="OB",IF($D58="Tabular",VLOOKUP($BJ$3&amp;"-"&amp;BP$2,'Compr. Q. - Online Banking'!$C:$I,7,FALSE()),VLOOKUP($BJ$3&amp;"-"&amp;BP$2,'Compr. Q. - Online Banking'!$C:$I,5,FALSE())),IF($D58="Tabular",VLOOKUP($BJ$3&amp;"-"&amp;BP$2,'Compr. Q. - HCN'!$C:$I,7,FALSE()),VLOOKUP($BJ$3&amp;"-"&amp;BP$2,'Compr. Q. - HCN'!$C:$I,5,FALSE()))),$BJ58)),1,0)</f>
        <v>0</v>
      </c>
      <c r="BQ58" s="24">
        <f t="shared" si="54"/>
        <v>0</v>
      </c>
      <c r="BR58" s="24">
        <f t="shared" si="55"/>
        <v>1</v>
      </c>
      <c r="BS58" s="24">
        <f>IF($G58="OB",IF($D58="Tabular",VLOOKUP($BJ$3&amp;"-"&amp;"1",'Compr. Q. - Online Banking'!$C:$K,9,FALSE()),VLOOKUP($BJ$3&amp;"-"&amp;"1",'Compr. Q. - Online Banking'!$C:$K,8,FALSE())),IF($D58="Tabular",VLOOKUP($BJ$3&amp;"-"&amp;"1",'Compr. Q. - HCN'!$C:$K,9,FALSE()),VLOOKUP($BJ$3&amp;"-"&amp;"1",'Compr. Q. - HCN'!$C:$K,8,FALSE())))</f>
        <v>1</v>
      </c>
      <c r="BT58" s="24">
        <f t="shared" si="56"/>
        <v>0</v>
      </c>
      <c r="BU58" s="24">
        <f t="shared" si="57"/>
        <v>0</v>
      </c>
      <c r="BV58" s="24">
        <f t="shared" si="58"/>
        <v>0</v>
      </c>
      <c r="BW58" s="25" t="str">
        <f>VLOOKUP($A58,'dataset combined'!$A:$BJ,$I$2+3*BW$2,FALSE)</f>
        <v>Minor</v>
      </c>
      <c r="BX58" s="24"/>
      <c r="BY58" s="25">
        <f>IF(ISNUMBER(SEARCH(IF($G58="OB",IF($D58="Tabular",VLOOKUP($BW$3&amp;"-"&amp;BY$2,'Compr. Q. - Online Banking'!$C:$I,7,FALSE()),VLOOKUP($BW$3&amp;"-"&amp;BY$2,'Compr. Q. - Online Banking'!$C:$I,5,FALSE())),IF($D58="Tabular",VLOOKUP($BW$3&amp;"-"&amp;BY$2,'Compr. Q. - HCN'!$C:$I,7,FALSE()),VLOOKUP($BW$3&amp;"-"&amp;BY$2,'Compr. Q. - HCN'!$C:$I,5,FALSE()))),$BW58)),1,0)</f>
        <v>1</v>
      </c>
      <c r="BZ58" s="25">
        <f>IF(ISNUMBER(SEARCH(IF($G58="OB",IF($D58="Tabular",VLOOKUP($BW$3&amp;"-"&amp;BZ$2,'Compr. Q. - Online Banking'!$C:$I,7,FALSE()),VLOOKUP($BW$3&amp;"-"&amp;BZ$2,'Compr. Q. - Online Banking'!$C:$I,5,FALSE())),IF($D58="Tabular",VLOOKUP($BW$3&amp;"-"&amp;BZ$2,'Compr. Q. - HCN'!$C:$I,7,FALSE()),VLOOKUP($BW$3&amp;"-"&amp;BZ$2,'Compr. Q. - HCN'!$C:$I,5,FALSE()))),$BW58)),1,0)</f>
        <v>0</v>
      </c>
      <c r="CA58" s="25">
        <f>IF(ISNUMBER(SEARCH(IF($G58="OB",IF($D58="Tabular",VLOOKUP($BW$3&amp;"-"&amp;CA$2,'Compr. Q. - Online Banking'!$C:$I,7,FALSE()),VLOOKUP($BW$3&amp;"-"&amp;CA$2,'Compr. Q. - Online Banking'!$C:$I,5,FALSE())),IF($D58="Tabular",VLOOKUP($BW$3&amp;"-"&amp;CA$2,'Compr. Q. - HCN'!$C:$I,7,FALSE()),VLOOKUP($BW$3&amp;"-"&amp;CA$2,'Compr. Q. - HCN'!$C:$I,5,FALSE()))),$BW58)),1,0)</f>
        <v>0</v>
      </c>
      <c r="CB58" s="25">
        <f>IF(ISNUMBER(SEARCH(IF($G58="OB",IF($D58="Tabular",VLOOKUP($BW$3&amp;"-"&amp;CB$2,'Compr. Q. - Online Banking'!$C:$I,7,FALSE()),VLOOKUP($BW$3&amp;"-"&amp;CB$2,'Compr. Q. - Online Banking'!$C:$I,5,FALSE())),IF($D58="Tabular",VLOOKUP($BW$3&amp;"-"&amp;CB$2,'Compr. Q. - HCN'!$C:$I,7,FALSE()),VLOOKUP($BW$3&amp;"-"&amp;CB$2,'Compr. Q. - HCN'!$C:$I,5,FALSE()))),$BW58)),1,0)</f>
        <v>0</v>
      </c>
      <c r="CC58" s="25">
        <f>IF(ISNUMBER(SEARCH(IF($G58="OB",IF($D58="Tabular",VLOOKUP($BW$3&amp;"-"&amp;CC$2,'Compr. Q. - Online Banking'!$C:$I,7,FALSE()),VLOOKUP($BW$3&amp;"-"&amp;CC$2,'Compr. Q. - Online Banking'!$C:$I,5,FALSE())),IF($D58="Tabular",VLOOKUP($BW$3&amp;"-"&amp;CC$2,'Compr. Q. - HCN'!$C:$I,7,FALSE()),VLOOKUP($BW$3&amp;"-"&amp;CC$2,'Compr. Q. - HCN'!$C:$I,5,FALSE()))),$BW58)),1,0)</f>
        <v>0</v>
      </c>
      <c r="CD58" s="24">
        <f t="shared" si="59"/>
        <v>1</v>
      </c>
      <c r="CE58" s="24">
        <f t="shared" si="60"/>
        <v>1</v>
      </c>
      <c r="CF58" s="24">
        <f>IF($G58="OB",IF($D58="Tabular",VLOOKUP($BW$3&amp;"-"&amp;"1",'Compr. Q. - Online Banking'!$C:$K,9,FALSE()),VLOOKUP($BW$3&amp;"-"&amp;"1",'Compr. Q. - Online Banking'!$C:$K,8,FALSE())),IF($D58="Tabular",VLOOKUP($BW$3&amp;"-"&amp;"1",'Compr. Q. - HCN'!$C:$K,9,FALSE()),VLOOKUP($BW$3&amp;"-"&amp;"1",'Compr. Q. - HCN'!$C:$K,8,FALSE())))</f>
        <v>1</v>
      </c>
      <c r="CG58" s="24">
        <f t="shared" si="61"/>
        <v>1</v>
      </c>
      <c r="CH58" s="24">
        <f t="shared" si="62"/>
        <v>1</v>
      </c>
      <c r="CI58" s="24">
        <f t="shared" si="63"/>
        <v>1</v>
      </c>
      <c r="CK58"/>
      <c r="CL58"/>
      <c r="CM58"/>
      <c r="CN58"/>
      <c r="CO58"/>
      <c r="CP58"/>
      <c r="CQ58"/>
      <c r="CR58"/>
    </row>
    <row r="59" spans="1:96" s="10" customFormat="1" ht="51" x14ac:dyDescent="0.2">
      <c r="A59" s="25" t="str">
        <f t="shared" si="32"/>
        <v>3117382-P2</v>
      </c>
      <c r="B59" s="25">
        <v>3117382</v>
      </c>
      <c r="C59" s="25" t="s">
        <v>688</v>
      </c>
      <c r="D59" s="25" t="s">
        <v>538</v>
      </c>
      <c r="E59" s="25" t="s">
        <v>381</v>
      </c>
      <c r="F59" s="25" t="s">
        <v>433</v>
      </c>
      <c r="G59" s="25" t="str">
        <f t="shared" si="33"/>
        <v>HCN</v>
      </c>
      <c r="H59" s="25"/>
      <c r="I59" s="25"/>
      <c r="J59" s="25" t="str">
        <f>VLOOKUP($A59,'dataset combined'!$A:$BJ,$I$2+3*J$2,FALSE)</f>
        <v>Insufficient malware detection; Insufficient security policy</v>
      </c>
      <c r="K59" s="25" t="s">
        <v>726</v>
      </c>
      <c r="L59" s="25">
        <f>IF(ISNUMBER(SEARCH(IF($G59="OB",IF($D59="Tabular",VLOOKUP($J$3&amp;"-"&amp;L$2,'Compr. Q. - Online Banking'!$C:$I,7,FALSE()),VLOOKUP($J$3&amp;"-"&amp;L$2,'Compr. Q. - Online Banking'!$C:$I,5,FALSE())),IF($D59="Tabular",VLOOKUP($J$3&amp;"-"&amp;L$2,'Compr. Q. - HCN'!$C:$I,7,FALSE()),VLOOKUP($J$3&amp;"-"&amp;L$2,'Compr. Q. - HCN'!$C:$I,5,FALSE()))),$J59)),1,0)</f>
        <v>0</v>
      </c>
      <c r="M59" s="25">
        <f>IF(ISNUMBER(SEARCH(IF($G59="OB",IF($D59="Tabular",VLOOKUP($J$3&amp;"-"&amp;M$2,'Compr. Q. - Online Banking'!$C:$I,7,FALSE()),VLOOKUP($J$3&amp;"-"&amp;M$2,'Compr. Q. - Online Banking'!$C:$I,5,FALSE())),IF($D59="Tabular",VLOOKUP($J$3&amp;"-"&amp;M$2,'Compr. Q. - HCN'!$C:$I,7,FALSE()),VLOOKUP($J$3&amp;"-"&amp;M$2,'Compr. Q. - HCN'!$C:$I,5,FALSE()))),$J59)),1,0)</f>
        <v>1</v>
      </c>
      <c r="N59" s="25">
        <f>IF(ISNUMBER(SEARCH(IF($G59="OB",IF($D59="Tabular",VLOOKUP($J$3&amp;"-"&amp;N$2,'Compr. Q. - Online Banking'!$C:$I,7,FALSE()),VLOOKUP($J$3&amp;"-"&amp;N$2,'Compr. Q. - Online Banking'!$C:$I,5,FALSE())),IF($D59="Tabular",VLOOKUP($J$3&amp;"-"&amp;N$2,'Compr. Q. - HCN'!$C:$I,7,FALSE()),VLOOKUP($J$3&amp;"-"&amp;N$2,'Compr. Q. - HCN'!$C:$I,5,FALSE()))),$J59)),1,0)</f>
        <v>1</v>
      </c>
      <c r="O59" s="25">
        <f>IF(ISNUMBER(SEARCH(IF($G59="OB",IF($D59="Tabular",VLOOKUP($J$3&amp;"-"&amp;O$2,'Compr. Q. - Online Banking'!$C:$I,7,FALSE()),VLOOKUP($J$3&amp;"-"&amp;O$2,'Compr. Q. - Online Banking'!$C:$I,5,FALSE())),IF($D59="Tabular",VLOOKUP($J$3&amp;"-"&amp;O$2,'Compr. Q. - HCN'!$C:$I,7,FALSE()),VLOOKUP($J$3&amp;"-"&amp;O$2,'Compr. Q. - HCN'!$C:$I,5,FALSE()))),$J59)),1,0)</f>
        <v>0</v>
      </c>
      <c r="P59" s="25">
        <f>IF(ISNUMBER(SEARCH(IF($G59="OB",IF($D59="Tabular",VLOOKUP($J$3&amp;"-"&amp;P$2,'Compr. Q. - Online Banking'!$C:$I,7,FALSE()),VLOOKUP($J$3&amp;"-"&amp;P$2,'Compr. Q. - Online Banking'!$C:$I,5,FALSE())),IF($D59="Tabular",VLOOKUP($J$3&amp;"-"&amp;P$2,'Compr. Q. - HCN'!$C:$I,7,FALSE()),VLOOKUP($J$3&amp;"-"&amp;P$2,'Compr. Q. - HCN'!$C:$I,5,FALSE()))),$J59)),1,0)</f>
        <v>0</v>
      </c>
      <c r="Q59" s="25">
        <f t="shared" si="34"/>
        <v>2</v>
      </c>
      <c r="R59" s="25">
        <f t="shared" si="35"/>
        <v>2</v>
      </c>
      <c r="S59" s="25">
        <f>IF($G59="OB",IF($D59="Tabular",VLOOKUP($J$3&amp;"-"&amp;"1",'Compr. Q. - Online Banking'!$C:$K,9,FALSE()),VLOOKUP($J$3&amp;"-"&amp;"1",'Compr. Q. - Online Banking'!$C:$K,8,FALSE())),IF($D59="Tabular",VLOOKUP($J$3&amp;"-"&amp;"1",'Compr. Q. - HCN'!$C:$K,9,FALSE()),VLOOKUP($J$3&amp;"-"&amp;"1",'Compr. Q. - HCN'!$C:$K,8,FALSE())))</f>
        <v>3</v>
      </c>
      <c r="T59" s="25">
        <f t="shared" si="36"/>
        <v>1</v>
      </c>
      <c r="U59" s="25">
        <f t="shared" si="37"/>
        <v>0.66666666666666663</v>
      </c>
      <c r="V59" s="25">
        <f t="shared" si="38"/>
        <v>0.8</v>
      </c>
      <c r="W59" s="25" t="str">
        <f>VLOOKUP($A59,'dataset combined'!$A:$BJ,$I$2+3*W$2,FALSE)</f>
        <v>Data confidentiality; Privacy</v>
      </c>
      <c r="X59" s="25"/>
      <c r="Y59" s="25">
        <f>IF(ISNUMBER(SEARCH(IF($G59="OB",IF($D59="Tabular",VLOOKUP($W$3&amp;"-"&amp;Y$2,'Compr. Q. - Online Banking'!$C:$I,7,FALSE()),VLOOKUP($W$3&amp;"-"&amp;Y$2,'Compr. Q. - Online Banking'!$C:$I,5,FALSE())),IF($D59="Tabular",VLOOKUP($W$3&amp;"-"&amp;Y$2,'Compr. Q. - HCN'!$C:$I,7,FALSE()),VLOOKUP($W$3&amp;"-"&amp;Y$2,'Compr. Q. - HCN'!$C:$I,5,FALSE()))),$W59)),1,0)</f>
        <v>1</v>
      </c>
      <c r="Z59" s="25">
        <f>IF(ISNUMBER(SEARCH(IF($G59="OB",IF($D59="Tabular",VLOOKUP($W$3&amp;"-"&amp;Z$2,'Compr. Q. - Online Banking'!$C:$I,7,FALSE()),VLOOKUP($W$3&amp;"-"&amp;Z$2,'Compr. Q. - Online Banking'!$C:$I,5,FALSE())),IF($D59="Tabular",VLOOKUP($W$3&amp;"-"&amp;Z$2,'Compr. Q. - HCN'!$C:$I,7,FALSE()),VLOOKUP($W$3&amp;"-"&amp;Z$2,'Compr. Q. - HCN'!$C:$I,5,FALSE()))),$W59)),1,0)</f>
        <v>1</v>
      </c>
      <c r="AA59" s="25">
        <f>IF(ISNUMBER(SEARCH(IF($G59="OB",IF($D59="Tabular",VLOOKUP($W$3&amp;"-"&amp;AA$2,'Compr. Q. - Online Banking'!$C:$I,7,FALSE()),VLOOKUP($W$3&amp;"-"&amp;AA$2,'Compr. Q. - Online Banking'!$C:$I,5,FALSE())),IF($D59="Tabular",VLOOKUP($W$3&amp;"-"&amp;AA$2,'Compr. Q. - HCN'!$C:$I,7,FALSE()),VLOOKUP($W$3&amp;"-"&amp;AA$2,'Compr. Q. - HCN'!$C:$I,5,FALSE()))),$W59)),1,0)</f>
        <v>0</v>
      </c>
      <c r="AB59" s="25">
        <f>IF(ISNUMBER(SEARCH(IF($G59="OB",IF($D59="Tabular",VLOOKUP($W$3&amp;"-"&amp;AB$2,'Compr. Q. - Online Banking'!$C:$I,7,FALSE()),VLOOKUP($W$3&amp;"-"&amp;AB$2,'Compr. Q. - Online Banking'!$C:$I,5,FALSE())),IF($D59="Tabular",VLOOKUP($W$3&amp;"-"&amp;AB$2,'Compr. Q. - HCN'!$C:$I,7,FALSE()),VLOOKUP($W$3&amp;"-"&amp;AB$2,'Compr. Q. - HCN'!$C:$I,5,FALSE()))),$W59)),1,0)</f>
        <v>0</v>
      </c>
      <c r="AC59" s="25">
        <f>IF(ISNUMBER(SEARCH(IF($G59="OB",IF($D59="Tabular",VLOOKUP($W$3&amp;"-"&amp;AC$2,'Compr. Q. - Online Banking'!$C:$I,7,FALSE()),VLOOKUP($W$3&amp;"-"&amp;AC$2,'Compr. Q. - Online Banking'!$C:$I,5,FALSE())),IF($D59="Tabular",VLOOKUP($W$3&amp;"-"&amp;AC$2,'Compr. Q. - HCN'!$C:$I,7,FALSE()),VLOOKUP($W$3&amp;"-"&amp;AC$2,'Compr. Q. - HCN'!$C:$I,5,FALSE()))),$W59)),1,0)</f>
        <v>0</v>
      </c>
      <c r="AD59" s="25">
        <f t="shared" si="39"/>
        <v>2</v>
      </c>
      <c r="AE59" s="25">
        <f t="shared" si="40"/>
        <v>2</v>
      </c>
      <c r="AF59" s="25">
        <f>IF($G59="OB",IF($D59="Tabular",VLOOKUP($W$3&amp;"-"&amp;"1",'Compr. Q. - Online Banking'!$C:$K,9,FALSE()),VLOOKUP($W$3&amp;"-"&amp;"1",'Compr. Q. - Online Banking'!$C:$K,8,FALSE())),IF($D59="Tabular",VLOOKUP($W$3&amp;"-"&amp;"1",'Compr. Q. - HCN'!$C:$K,9,FALSE()),VLOOKUP($W$3&amp;"-"&amp;"1",'Compr. Q. - HCN'!$C:$K,8,FALSE())))</f>
        <v>2</v>
      </c>
      <c r="AG59" s="25">
        <f t="shared" si="41"/>
        <v>1</v>
      </c>
      <c r="AH59" s="25">
        <f t="shared" si="42"/>
        <v>1</v>
      </c>
      <c r="AI59" s="25">
        <f t="shared" si="43"/>
        <v>1</v>
      </c>
      <c r="AJ59" s="25" t="str">
        <f>VLOOKUP($A59,'dataset combined'!$A:$BJ,$I$2+3*AJ$2,FALSE)</f>
        <v>Cyber criminal sends crafted phishing emails to HCN users; Sniffing of user credentials; SQL injection attack; Successful SQL injection</v>
      </c>
      <c r="AK59" s="25" t="s">
        <v>733</v>
      </c>
      <c r="AL59" s="25">
        <f>IF(ISNUMBER(SEARCH(IF($G59="OB",IF($D59="Tabular",VLOOKUP($AJ$3&amp;"-"&amp;AL$2,'Compr. Q. - Online Banking'!$C:$I,7,FALSE()),VLOOKUP($AJ$3&amp;"-"&amp;AL$2,'Compr. Q. - Online Banking'!$C:$I,5,FALSE())),IF($D59="Tabular",VLOOKUP($AJ$3&amp;"-"&amp;AL$2,'Compr. Q. - HCN'!$C:$I,7,FALSE()),VLOOKUP($AJ$3&amp;"-"&amp;AL$2,'Compr. Q. - HCN'!$C:$I,5,FALSE()))),$AJ59)),1,0)</f>
        <v>1</v>
      </c>
      <c r="AM59" s="25">
        <f>IF(ISNUMBER(SEARCH(IF($G59="OB",IF($D59="Tabular",VLOOKUP($AJ$3&amp;"-"&amp;AM$2,'Compr. Q. - Online Banking'!$C:$I,7,FALSE()),VLOOKUP($AJ$3&amp;"-"&amp;AM$2,'Compr. Q. - Online Banking'!$C:$I,5,FALSE())),IF($D59="Tabular",VLOOKUP($AJ$3&amp;"-"&amp;AM$2,'Compr. Q. - HCN'!$C:$I,7,FALSE()),VLOOKUP($AJ$3&amp;"-"&amp;AM$2,'Compr. Q. - HCN'!$C:$I,5,FALSE()))),$AJ59)),1,0)</f>
        <v>1</v>
      </c>
      <c r="AN59" s="25">
        <f>IF(ISNUMBER(SEARCH(IF($G59="OB",IF($D59="Tabular",VLOOKUP($AJ$3&amp;"-"&amp;AN$2,'Compr. Q. - Online Banking'!$C:$I,7,FALSE()),VLOOKUP($AJ$3&amp;"-"&amp;AN$2,'Compr. Q. - Online Banking'!$C:$I,5,FALSE())),IF($D59="Tabular",VLOOKUP($AJ$3&amp;"-"&amp;AN$2,'Compr. Q. - HCN'!$C:$I,7,FALSE()),VLOOKUP($AJ$3&amp;"-"&amp;AN$2,'Compr. Q. - HCN'!$C:$I,5,FALSE()))),$AJ59)),1,0)</f>
        <v>1</v>
      </c>
      <c r="AO59" s="25">
        <f>IF(ISNUMBER(SEARCH(IF($G59="OB",IF($D59="Tabular",VLOOKUP($AJ$3&amp;"-"&amp;AO$2,'Compr. Q. - Online Banking'!$C:$I,7,FALSE()),VLOOKUP($AJ$3&amp;"-"&amp;AO$2,'Compr. Q. - Online Banking'!$C:$I,5,FALSE())),IF($D59="Tabular",VLOOKUP($AJ$3&amp;"-"&amp;AO$2,'Compr. Q. - HCN'!$C:$I,7,FALSE()),VLOOKUP($AJ$3&amp;"-"&amp;AO$2,'Compr. Q. - HCN'!$C:$I,5,FALSE()))),$AJ59)),1,0)</f>
        <v>1</v>
      </c>
      <c r="AP59" s="25">
        <f>IF(ISNUMBER(SEARCH(IF($G59="OB",IF($D59="Tabular",VLOOKUP($AJ$3&amp;"-"&amp;AP$2,'Compr. Q. - Online Banking'!$C:$I,7,FALSE()),VLOOKUP($AJ$3&amp;"-"&amp;AP$2,'Compr. Q. - Online Banking'!$C:$I,5,FALSE())),IF($D59="Tabular",VLOOKUP($AJ$3&amp;"-"&amp;AP$2,'Compr. Q. - HCN'!$C:$I,7,FALSE()),VLOOKUP($AJ$3&amp;"-"&amp;AP$2,'Compr. Q. - HCN'!$C:$I,5,FALSE()))),$AJ59)),1,0)</f>
        <v>0</v>
      </c>
      <c r="AQ59" s="25">
        <f t="shared" si="44"/>
        <v>4</v>
      </c>
      <c r="AR59" s="25">
        <f t="shared" si="45"/>
        <v>4</v>
      </c>
      <c r="AS59" s="25">
        <f>IF($G59="OB",IF($D59="Tabular",VLOOKUP($AJ$3&amp;"-"&amp;"1",'Compr. Q. - Online Banking'!$C:$K,9,FALSE()),VLOOKUP($AJ$3&amp;"-"&amp;"1",'Compr. Q. - Online Banking'!$C:$K,8,FALSE())),IF($D59="Tabular",VLOOKUP($AJ$3&amp;"-"&amp;"1",'Compr. Q. - HCN'!$C:$K,9,FALSE()),VLOOKUP($AJ$3&amp;"-"&amp;"1",'Compr. Q. - HCN'!$C:$K,8,FALSE())))</f>
        <v>5</v>
      </c>
      <c r="AT59" s="25">
        <f t="shared" si="46"/>
        <v>1</v>
      </c>
      <c r="AU59" s="25">
        <f t="shared" si="47"/>
        <v>0.8</v>
      </c>
      <c r="AV59" s="25">
        <f t="shared" si="48"/>
        <v>0.88888888888888895</v>
      </c>
      <c r="AW59" s="25" t="str">
        <f>VLOOKUP($A59,'dataset combined'!$A:$BJ,$I$2+3*AW$2,FALSE)</f>
        <v>Data reviewer</v>
      </c>
      <c r="AX59" s="25" t="s">
        <v>746</v>
      </c>
      <c r="AY59" s="25">
        <f>IF(ISNUMBER(SEARCH(IF($G59="OB",IF($D59="Tabular",VLOOKUP($AW$3&amp;"-"&amp;AY$2,'Compr. Q. - Online Banking'!$C:$I,7,FALSE()),VLOOKUP($AW$3&amp;"-"&amp;AY$2,'Compr. Q. - Online Banking'!$C:$I,5,FALSE())),IF($D59="Tabular",VLOOKUP($AW$3&amp;"-"&amp;AY$2,'Compr. Q. - HCN'!$C:$I,7,FALSE()),VLOOKUP($AW$3&amp;"-"&amp;AY$2,'Compr. Q. - HCN'!$C:$I,5,FALSE()))),$AW59)),1,0)</f>
        <v>1</v>
      </c>
      <c r="AZ59" s="25">
        <f>IF(ISNUMBER(SEARCH(IF($G59="OB",IF($D59="Tabular",VLOOKUP($AW$3&amp;"-"&amp;AZ$2,'Compr. Q. - Online Banking'!$C:$I,7,FALSE()),VLOOKUP($AW$3&amp;"-"&amp;AZ$2,'Compr. Q. - Online Banking'!$C:$I,5,FALSE())),IF($D59="Tabular",VLOOKUP($AW$3&amp;"-"&amp;AZ$2,'Compr. Q. - HCN'!$C:$I,7,FALSE()),VLOOKUP($AW$3&amp;"-"&amp;AZ$2,'Compr. Q. - HCN'!$C:$I,5,FALSE()))),$AW59)),1,0)</f>
        <v>0</v>
      </c>
      <c r="BA59" s="25">
        <f>IF(ISNUMBER(SEARCH(IF($G59="OB",IF($D59="Tabular",VLOOKUP($AW$3&amp;"-"&amp;BA$2,'Compr. Q. - Online Banking'!$C:$I,7,FALSE()),VLOOKUP($AW$3&amp;"-"&amp;BA$2,'Compr. Q. - Online Banking'!$C:$I,5,FALSE())),IF($D59="Tabular",VLOOKUP($AW$3&amp;"-"&amp;BA$2,'Compr. Q. - HCN'!$C:$I,7,FALSE()),VLOOKUP($AW$3&amp;"-"&amp;BA$2,'Compr. Q. - HCN'!$C:$I,5,FALSE()))),$AW59)),1,0)</f>
        <v>0</v>
      </c>
      <c r="BB59" s="25">
        <f>IF(ISNUMBER(SEARCH(IF($G59="OB",IF($D59="Tabular",VLOOKUP($AW$3&amp;"-"&amp;BB$2,'Compr. Q. - Online Banking'!$C:$I,7,FALSE()),VLOOKUP($AW$3&amp;"-"&amp;BB$2,'Compr. Q. - Online Banking'!$C:$I,5,FALSE())),IF($D59="Tabular",VLOOKUP($AW$3&amp;"-"&amp;BB$2,'Compr. Q. - HCN'!$C:$I,7,FALSE()),VLOOKUP($AW$3&amp;"-"&amp;BB$2,'Compr. Q. - HCN'!$C:$I,5,FALSE()))),$AW59)),1,0)</f>
        <v>0</v>
      </c>
      <c r="BC59" s="25">
        <f>IF(ISNUMBER(SEARCH(IF($G59="OB",IF($D59="Tabular",VLOOKUP($AW$3&amp;"-"&amp;BC$2,'Compr. Q. - Online Banking'!$C:$I,7,FALSE()),VLOOKUP($AW$3&amp;"-"&amp;BC$2,'Compr. Q. - Online Banking'!$C:$I,5,FALSE())),IF($D59="Tabular",VLOOKUP($AW$3&amp;"-"&amp;BC$2,'Compr. Q. - HCN'!$C:$I,7,FALSE()),VLOOKUP($AW$3&amp;"-"&amp;BC$2,'Compr. Q. - HCN'!$C:$I,5,FALSE()))),$AW59)),1,0)</f>
        <v>0</v>
      </c>
      <c r="BD59" s="25">
        <f t="shared" si="49"/>
        <v>1</v>
      </c>
      <c r="BE59" s="25">
        <f t="shared" si="50"/>
        <v>1</v>
      </c>
      <c r="BF59" s="25">
        <f>IF($G59="OB",IF($D59="Tabular",VLOOKUP($AW$3&amp;"-"&amp;"1",'Compr. Q. - Online Banking'!$C:$K,9,FALSE()),VLOOKUP($AW$3&amp;"-"&amp;"1",'Compr. Q. - Online Banking'!$C:$K,8,FALSE())),IF($D59="Tabular",VLOOKUP($AW$3&amp;"-"&amp;"1",'Compr. Q. - HCN'!$C:$K,9,FALSE()),VLOOKUP($AW$3&amp;"-"&amp;"1",'Compr. Q. - HCN'!$C:$K,8,FALSE())))</f>
        <v>3</v>
      </c>
      <c r="BG59" s="25">
        <f t="shared" si="51"/>
        <v>1</v>
      </c>
      <c r="BH59" s="25">
        <f t="shared" si="52"/>
        <v>0.33333333333333331</v>
      </c>
      <c r="BI59" s="25">
        <f t="shared" si="53"/>
        <v>0.5</v>
      </c>
      <c r="BJ59" s="25" t="str">
        <f>VLOOKUP($A59,'dataset combined'!$A:$BJ,$I$2+3*BJ$2,FALSE)</f>
        <v>Severe</v>
      </c>
      <c r="BK59" s="25" t="s">
        <v>748</v>
      </c>
      <c r="BL59" s="25">
        <f>IF(ISNUMBER(SEARCH(IF($G59="OB",IF($D59="Tabular",VLOOKUP($BJ$3&amp;"-"&amp;BL$2,'Compr. Q. - Online Banking'!$C:$I,7,FALSE()),VLOOKUP($BJ$3&amp;"-"&amp;BL$2,'Compr. Q. - Online Banking'!$C:$I,5,FALSE())),IF($D59="Tabular",VLOOKUP($BJ$3&amp;"-"&amp;BL$2,'Compr. Q. - HCN'!$C:$I,7,FALSE()),VLOOKUP($BJ$3&amp;"-"&amp;BL$2,'Compr. Q. - HCN'!$C:$I,5,FALSE()))),$BJ59)),1,0)</f>
        <v>0</v>
      </c>
      <c r="BM59" s="25">
        <f>IF(ISNUMBER(SEARCH(IF($G59="OB",IF($D59="Tabular",VLOOKUP($BJ$3&amp;"-"&amp;BM$2,'Compr. Q. - Online Banking'!$C:$I,7,FALSE()),VLOOKUP($BJ$3&amp;"-"&amp;BM$2,'Compr. Q. - Online Banking'!$C:$I,5,FALSE())),IF($D59="Tabular",VLOOKUP($BJ$3&amp;"-"&amp;BM$2,'Compr. Q. - HCN'!$C:$I,7,FALSE()),VLOOKUP($BJ$3&amp;"-"&amp;BM$2,'Compr. Q. - HCN'!$C:$I,5,FALSE()))),$BJ59)),1,0)</f>
        <v>0</v>
      </c>
      <c r="BN59" s="25">
        <f>IF(ISNUMBER(SEARCH(IF($G59="OB",IF($D59="Tabular",VLOOKUP($BJ$3&amp;"-"&amp;BN$2,'Compr. Q. - Online Banking'!$C:$I,7,FALSE()),VLOOKUP($BJ$3&amp;"-"&amp;BN$2,'Compr. Q. - Online Banking'!$C:$I,5,FALSE())),IF($D59="Tabular",VLOOKUP($BJ$3&amp;"-"&amp;BN$2,'Compr. Q. - HCN'!$C:$I,7,FALSE()),VLOOKUP($BJ$3&amp;"-"&amp;BN$2,'Compr. Q. - HCN'!$C:$I,5,FALSE()))),$BJ59)),1,0)</f>
        <v>0</v>
      </c>
      <c r="BO59" s="25">
        <f>IF(ISNUMBER(SEARCH(IF($G59="OB",IF($D59="Tabular",VLOOKUP($BJ$3&amp;"-"&amp;BO$2,'Compr. Q. - Online Banking'!$C:$I,7,FALSE()),VLOOKUP($BJ$3&amp;"-"&amp;BO$2,'Compr. Q. - Online Banking'!$C:$I,5,FALSE())),IF($D59="Tabular",VLOOKUP($BJ$3&amp;"-"&amp;BO$2,'Compr. Q. - HCN'!$C:$I,7,FALSE()),VLOOKUP($BJ$3&amp;"-"&amp;BO$2,'Compr. Q. - HCN'!$C:$I,5,FALSE()))),$BJ59)),1,0)</f>
        <v>0</v>
      </c>
      <c r="BP59" s="25">
        <f>IF(ISNUMBER(SEARCH(IF($G59="OB",IF($D59="Tabular",VLOOKUP($BJ$3&amp;"-"&amp;BP$2,'Compr. Q. - Online Banking'!$C:$I,7,FALSE()),VLOOKUP($BJ$3&amp;"-"&amp;BP$2,'Compr. Q. - Online Banking'!$C:$I,5,FALSE())),IF($D59="Tabular",VLOOKUP($BJ$3&amp;"-"&amp;BP$2,'Compr. Q. - HCN'!$C:$I,7,FALSE()),VLOOKUP($BJ$3&amp;"-"&amp;BP$2,'Compr. Q. - HCN'!$C:$I,5,FALSE()))),$BJ59)),1,0)</f>
        <v>0</v>
      </c>
      <c r="BQ59" s="25">
        <f t="shared" si="54"/>
        <v>0</v>
      </c>
      <c r="BR59" s="25">
        <f t="shared" si="55"/>
        <v>1</v>
      </c>
      <c r="BS59" s="25">
        <f>IF($G59="OB",IF($D59="Tabular",VLOOKUP($BJ$3&amp;"-"&amp;"1",'Compr. Q. - Online Banking'!$C:$K,9,FALSE()),VLOOKUP($BJ$3&amp;"-"&amp;"1",'Compr. Q. - Online Banking'!$C:$K,8,FALSE())),IF($D59="Tabular",VLOOKUP($BJ$3&amp;"-"&amp;"1",'Compr. Q. - HCN'!$C:$K,9,FALSE()),VLOOKUP($BJ$3&amp;"-"&amp;"1",'Compr. Q. - HCN'!$C:$K,8,FALSE())))</f>
        <v>1</v>
      </c>
      <c r="BT59" s="25">
        <f t="shared" si="56"/>
        <v>0</v>
      </c>
      <c r="BU59" s="25">
        <f t="shared" si="57"/>
        <v>0</v>
      </c>
      <c r="BV59" s="25">
        <f t="shared" si="58"/>
        <v>0</v>
      </c>
      <c r="BW59" s="25" t="str">
        <f>VLOOKUP($A59,'dataset combined'!$A:$BJ,$I$2+3*BW$2,FALSE)</f>
        <v>Severe</v>
      </c>
      <c r="BX59" s="25"/>
      <c r="BY59" s="25">
        <f>IF(ISNUMBER(SEARCH(IF($G59="OB",IF($D59="Tabular",VLOOKUP($BW$3&amp;"-"&amp;BY$2,'Compr. Q. - Online Banking'!$C:$I,7,FALSE()),VLOOKUP($BW$3&amp;"-"&amp;BY$2,'Compr. Q. - Online Banking'!$C:$I,5,FALSE())),IF($D59="Tabular",VLOOKUP($BW$3&amp;"-"&amp;BY$2,'Compr. Q. - HCN'!$C:$I,7,FALSE()),VLOOKUP($BW$3&amp;"-"&amp;BY$2,'Compr. Q. - HCN'!$C:$I,5,FALSE()))),$BW59)),1,0)</f>
        <v>1</v>
      </c>
      <c r="BZ59" s="25">
        <f>IF(ISNUMBER(SEARCH(IF($G59="OB",IF($D59="Tabular",VLOOKUP($BW$3&amp;"-"&amp;BZ$2,'Compr. Q. - Online Banking'!$C:$I,7,FALSE()),VLOOKUP($BW$3&amp;"-"&amp;BZ$2,'Compr. Q. - Online Banking'!$C:$I,5,FALSE())),IF($D59="Tabular",VLOOKUP($BW$3&amp;"-"&amp;BZ$2,'Compr. Q. - HCN'!$C:$I,7,FALSE()),VLOOKUP($BW$3&amp;"-"&amp;BZ$2,'Compr. Q. - HCN'!$C:$I,5,FALSE()))),$BW59)),1,0)</f>
        <v>0</v>
      </c>
      <c r="CA59" s="25">
        <f>IF(ISNUMBER(SEARCH(IF($G59="OB",IF($D59="Tabular",VLOOKUP($BW$3&amp;"-"&amp;CA$2,'Compr. Q. - Online Banking'!$C:$I,7,FALSE()),VLOOKUP($BW$3&amp;"-"&amp;CA$2,'Compr. Q. - Online Banking'!$C:$I,5,FALSE())),IF($D59="Tabular",VLOOKUP($BW$3&amp;"-"&amp;CA$2,'Compr. Q. - HCN'!$C:$I,7,FALSE()),VLOOKUP($BW$3&amp;"-"&amp;CA$2,'Compr. Q. - HCN'!$C:$I,5,FALSE()))),$BW59)),1,0)</f>
        <v>0</v>
      </c>
      <c r="CB59" s="25">
        <f>IF(ISNUMBER(SEARCH(IF($G59="OB",IF($D59="Tabular",VLOOKUP($BW$3&amp;"-"&amp;CB$2,'Compr. Q. - Online Banking'!$C:$I,7,FALSE()),VLOOKUP($BW$3&amp;"-"&amp;CB$2,'Compr. Q. - Online Banking'!$C:$I,5,FALSE())),IF($D59="Tabular",VLOOKUP($BW$3&amp;"-"&amp;CB$2,'Compr. Q. - HCN'!$C:$I,7,FALSE()),VLOOKUP($BW$3&amp;"-"&amp;CB$2,'Compr. Q. - HCN'!$C:$I,5,FALSE()))),$BW59)),1,0)</f>
        <v>0</v>
      </c>
      <c r="CC59" s="25">
        <f>IF(ISNUMBER(SEARCH(IF($G59="OB",IF($D59="Tabular",VLOOKUP($BW$3&amp;"-"&amp;CC$2,'Compr. Q. - Online Banking'!$C:$I,7,FALSE()),VLOOKUP($BW$3&amp;"-"&amp;CC$2,'Compr. Q. - Online Banking'!$C:$I,5,FALSE())),IF($D59="Tabular",VLOOKUP($BW$3&amp;"-"&amp;CC$2,'Compr. Q. - HCN'!$C:$I,7,FALSE()),VLOOKUP($BW$3&amp;"-"&amp;CC$2,'Compr. Q. - HCN'!$C:$I,5,FALSE()))),$BW59)),1,0)</f>
        <v>0</v>
      </c>
      <c r="CD59" s="25">
        <f t="shared" si="59"/>
        <v>1</v>
      </c>
      <c r="CE59" s="25">
        <f t="shared" si="60"/>
        <v>1</v>
      </c>
      <c r="CF59" s="25">
        <f>IF($G59="OB",IF($D59="Tabular",VLOOKUP($BW$3&amp;"-"&amp;"1",'Compr. Q. - Online Banking'!$C:$K,9,FALSE()),VLOOKUP($BW$3&amp;"-"&amp;"1",'Compr. Q. - Online Banking'!$C:$K,8,FALSE())),IF($D59="Tabular",VLOOKUP($BW$3&amp;"-"&amp;"1",'Compr. Q. - HCN'!$C:$K,9,FALSE()),VLOOKUP($BW$3&amp;"-"&amp;"1",'Compr. Q. - HCN'!$C:$K,8,FALSE())))</f>
        <v>1</v>
      </c>
      <c r="CG59" s="25">
        <f t="shared" si="61"/>
        <v>1</v>
      </c>
      <c r="CH59" s="25">
        <f t="shared" si="62"/>
        <v>1</v>
      </c>
      <c r="CI59" s="25">
        <f t="shared" si="63"/>
        <v>1</v>
      </c>
      <c r="CK59"/>
      <c r="CL59"/>
      <c r="CM59"/>
      <c r="CN59"/>
      <c r="CO59"/>
      <c r="CP59"/>
      <c r="CQ59"/>
      <c r="CR59"/>
    </row>
    <row r="60" spans="1:96" s="10" customFormat="1" ht="51" x14ac:dyDescent="0.2">
      <c r="A60" s="24" t="str">
        <f t="shared" si="32"/>
        <v>3117383-P1</v>
      </c>
      <c r="B60" s="38">
        <v>3117383</v>
      </c>
      <c r="C60" s="24" t="s">
        <v>688</v>
      </c>
      <c r="D60" s="39" t="s">
        <v>538</v>
      </c>
      <c r="E60" s="39" t="s">
        <v>381</v>
      </c>
      <c r="F60" s="38" t="s">
        <v>402</v>
      </c>
      <c r="G60" s="38" t="str">
        <f t="shared" si="33"/>
        <v>OB</v>
      </c>
      <c r="H60" s="24"/>
      <c r="I60" s="28"/>
      <c r="J60" s="25" t="str">
        <f>VLOOKUP($A60,'dataset combined'!$A:$BJ,$I$2+3*J$2,FALSE)</f>
        <v>Lack of mechanisms for authentication of app; Weak malware protection</v>
      </c>
      <c r="K60" s="24"/>
      <c r="L60" s="25">
        <f>IF(ISNUMBER(SEARCH(IF($G60="OB",IF($D60="Tabular",VLOOKUP($J$3&amp;"-"&amp;L$2,'Compr. Q. - Online Banking'!$C:$I,7,FALSE()),VLOOKUP($J$3&amp;"-"&amp;L$2,'Compr. Q. - Online Banking'!$C:$I,5,FALSE())),IF($D60="Tabular",VLOOKUP($J$3&amp;"-"&amp;L$2,'Compr. Q. - HCN'!$C:$I,7,FALSE()),VLOOKUP($J$3&amp;"-"&amp;L$2,'Compr. Q. - HCN'!$C:$I,5,FALSE()))),$J60)),1,0)</f>
        <v>1</v>
      </c>
      <c r="M60" s="25">
        <f>IF(ISNUMBER(SEARCH(IF($G60="OB",IF($D60="Tabular",VLOOKUP($J$3&amp;"-"&amp;M$2,'Compr. Q. - Online Banking'!$C:$I,7,FALSE()),VLOOKUP($J$3&amp;"-"&amp;M$2,'Compr. Q. - Online Banking'!$C:$I,5,FALSE())),IF($D60="Tabular",VLOOKUP($J$3&amp;"-"&amp;M$2,'Compr. Q. - HCN'!$C:$I,7,FALSE()),VLOOKUP($J$3&amp;"-"&amp;M$2,'Compr. Q. - HCN'!$C:$I,5,FALSE()))),$J60)),1,0)</f>
        <v>1</v>
      </c>
      <c r="N60" s="25">
        <f>IF(ISNUMBER(SEARCH(IF($G60="OB",IF($D60="Tabular",VLOOKUP($J$3&amp;"-"&amp;N$2,'Compr. Q. - Online Banking'!$C:$I,7,FALSE()),VLOOKUP($J$3&amp;"-"&amp;N$2,'Compr. Q. - Online Banking'!$C:$I,5,FALSE())),IF($D60="Tabular",VLOOKUP($J$3&amp;"-"&amp;N$2,'Compr. Q. - HCN'!$C:$I,7,FALSE()),VLOOKUP($J$3&amp;"-"&amp;N$2,'Compr. Q. - HCN'!$C:$I,5,FALSE()))),$J60)),1,0)</f>
        <v>0</v>
      </c>
      <c r="O60" s="25">
        <f>IF(ISNUMBER(SEARCH(IF($G60="OB",IF($D60="Tabular",VLOOKUP($J$3&amp;"-"&amp;O$2,'Compr. Q. - Online Banking'!$C:$I,7,FALSE()),VLOOKUP($J$3&amp;"-"&amp;O$2,'Compr. Q. - Online Banking'!$C:$I,5,FALSE())),IF($D60="Tabular",VLOOKUP($J$3&amp;"-"&amp;O$2,'Compr. Q. - HCN'!$C:$I,7,FALSE()),VLOOKUP($J$3&amp;"-"&amp;O$2,'Compr. Q. - HCN'!$C:$I,5,FALSE()))),$J60)),1,0)</f>
        <v>0</v>
      </c>
      <c r="P60" s="25">
        <f>IF(ISNUMBER(SEARCH(IF($G60="OB",IF($D60="Tabular",VLOOKUP($J$3&amp;"-"&amp;P$2,'Compr. Q. - Online Banking'!$C:$I,7,FALSE()),VLOOKUP($J$3&amp;"-"&amp;P$2,'Compr. Q. - Online Banking'!$C:$I,5,FALSE())),IF($D60="Tabular",VLOOKUP($J$3&amp;"-"&amp;P$2,'Compr. Q. - HCN'!$C:$I,7,FALSE()),VLOOKUP($J$3&amp;"-"&amp;P$2,'Compr. Q. - HCN'!$C:$I,5,FALSE()))),$J60)),1,0)</f>
        <v>0</v>
      </c>
      <c r="Q60" s="24">
        <f t="shared" si="34"/>
        <v>2</v>
      </c>
      <c r="R60" s="24">
        <f t="shared" si="35"/>
        <v>2</v>
      </c>
      <c r="S60" s="24">
        <f>IF($G60="OB",IF($D60="Tabular",VLOOKUP($J$3&amp;"-"&amp;"1",'Compr. Q. - Online Banking'!$C:$K,9,FALSE()),VLOOKUP($J$3&amp;"-"&amp;"1",'Compr. Q. - Online Banking'!$C:$K,8,FALSE())),IF($D60="Tabular",VLOOKUP($J$3&amp;"-"&amp;"1",'Compr. Q. - HCN'!$C:$K,9,FALSE()),VLOOKUP($J$3&amp;"-"&amp;"1",'Compr. Q. - HCN'!$C:$K,8,FALSE())))</f>
        <v>2</v>
      </c>
      <c r="T60" s="24">
        <f t="shared" si="36"/>
        <v>1</v>
      </c>
      <c r="U60" s="24">
        <f t="shared" si="37"/>
        <v>1</v>
      </c>
      <c r="V60" s="24">
        <f t="shared" si="38"/>
        <v>1</v>
      </c>
      <c r="W60" s="25" t="str">
        <f>VLOOKUP($A60,'dataset combined'!$A:$BJ,$I$2+3*W$2,FALSE)</f>
        <v>Availability of service; Integrity of account data</v>
      </c>
      <c r="X60" s="24"/>
      <c r="Y60" s="25">
        <f>IF(ISNUMBER(SEARCH(IF($G60="OB",IF($D60="Tabular",VLOOKUP($W$3&amp;"-"&amp;Y$2,'Compr. Q. - Online Banking'!$C:$I,7,FALSE()),VLOOKUP($W$3&amp;"-"&amp;Y$2,'Compr. Q. - Online Banking'!$C:$I,5,FALSE())),IF($D60="Tabular",VLOOKUP($W$3&amp;"-"&amp;Y$2,'Compr. Q. - HCN'!$C:$I,7,FALSE()),VLOOKUP($W$3&amp;"-"&amp;Y$2,'Compr. Q. - HCN'!$C:$I,5,FALSE()))),$W60)),1,0)</f>
        <v>1</v>
      </c>
      <c r="Z60" s="25">
        <f>IF(ISNUMBER(SEARCH(IF($G60="OB",IF($D60="Tabular",VLOOKUP($W$3&amp;"-"&amp;Z$2,'Compr. Q. - Online Banking'!$C:$I,7,FALSE()),VLOOKUP($W$3&amp;"-"&amp;Z$2,'Compr. Q. - Online Banking'!$C:$I,5,FALSE())),IF($D60="Tabular",VLOOKUP($W$3&amp;"-"&amp;Z$2,'Compr. Q. - HCN'!$C:$I,7,FALSE()),VLOOKUP($W$3&amp;"-"&amp;Z$2,'Compr. Q. - HCN'!$C:$I,5,FALSE()))),$W60)),1,0)</f>
        <v>1</v>
      </c>
      <c r="AA60" s="25">
        <f>IF(ISNUMBER(SEARCH(IF($G60="OB",IF($D60="Tabular",VLOOKUP($W$3&amp;"-"&amp;AA$2,'Compr. Q. - Online Banking'!$C:$I,7,FALSE()),VLOOKUP($W$3&amp;"-"&amp;AA$2,'Compr. Q. - Online Banking'!$C:$I,5,FALSE())),IF($D60="Tabular",VLOOKUP($W$3&amp;"-"&amp;AA$2,'Compr. Q. - HCN'!$C:$I,7,FALSE()),VLOOKUP($W$3&amp;"-"&amp;AA$2,'Compr. Q. - HCN'!$C:$I,5,FALSE()))),$W60)),1,0)</f>
        <v>0</v>
      </c>
      <c r="AB60" s="25">
        <f>IF(ISNUMBER(SEARCH(IF($G60="OB",IF($D60="Tabular",VLOOKUP($W$3&amp;"-"&amp;AB$2,'Compr. Q. - Online Banking'!$C:$I,7,FALSE()),VLOOKUP($W$3&amp;"-"&amp;AB$2,'Compr. Q. - Online Banking'!$C:$I,5,FALSE())),IF($D60="Tabular",VLOOKUP($W$3&amp;"-"&amp;AB$2,'Compr. Q. - HCN'!$C:$I,7,FALSE()),VLOOKUP($W$3&amp;"-"&amp;AB$2,'Compr. Q. - HCN'!$C:$I,5,FALSE()))),$W60)),1,0)</f>
        <v>0</v>
      </c>
      <c r="AC60" s="25">
        <f>IF(ISNUMBER(SEARCH(IF($G60="OB",IF($D60="Tabular",VLOOKUP($W$3&amp;"-"&amp;AC$2,'Compr. Q. - Online Banking'!$C:$I,7,FALSE()),VLOOKUP($W$3&amp;"-"&amp;AC$2,'Compr. Q. - Online Banking'!$C:$I,5,FALSE())),IF($D60="Tabular",VLOOKUP($W$3&amp;"-"&amp;AC$2,'Compr. Q. - HCN'!$C:$I,7,FALSE()),VLOOKUP($W$3&amp;"-"&amp;AC$2,'Compr. Q. - HCN'!$C:$I,5,FALSE()))),$W60)),1,0)</f>
        <v>0</v>
      </c>
      <c r="AD60" s="24">
        <f t="shared" si="39"/>
        <v>2</v>
      </c>
      <c r="AE60" s="24">
        <f t="shared" si="40"/>
        <v>2</v>
      </c>
      <c r="AF60" s="24">
        <f>IF($G60="OB",IF($D60="Tabular",VLOOKUP($W$3&amp;"-"&amp;"1",'Compr. Q. - Online Banking'!$C:$K,9,FALSE()),VLOOKUP($W$3&amp;"-"&amp;"1",'Compr. Q. - Online Banking'!$C:$K,8,FALSE())),IF($D60="Tabular",VLOOKUP($W$3&amp;"-"&amp;"1",'Compr. Q. - HCN'!$C:$K,9,FALSE()),VLOOKUP($W$3&amp;"-"&amp;"1",'Compr. Q. - HCN'!$C:$K,8,FALSE())))</f>
        <v>2</v>
      </c>
      <c r="AG60" s="24">
        <f t="shared" si="41"/>
        <v>1</v>
      </c>
      <c r="AH60" s="24">
        <f t="shared" si="42"/>
        <v>1</v>
      </c>
      <c r="AI60" s="24">
        <f t="shared" si="43"/>
        <v>1</v>
      </c>
      <c r="AJ60" s="25" t="str">
        <f>VLOOKUP($A60,'dataset combined'!$A:$BJ,$I$2+3*AJ$2,FALSE)</f>
        <v>Fake banking app offered on application store; Keylogger installed on computer; Sniffing of customer credentials; Spear-phishing attack on customers</v>
      </c>
      <c r="AK60" s="24"/>
      <c r="AL60" s="25">
        <f>IF(ISNUMBER(SEARCH(IF($G60="OB",IF($D60="Tabular",VLOOKUP($AJ$3&amp;"-"&amp;AL$2,'Compr. Q. - Online Banking'!$C:$I,7,FALSE()),VLOOKUP($AJ$3&amp;"-"&amp;AL$2,'Compr. Q. - Online Banking'!$C:$I,5,FALSE())),IF($D60="Tabular",VLOOKUP($AJ$3&amp;"-"&amp;AL$2,'Compr. Q. - HCN'!$C:$I,7,FALSE()),VLOOKUP($AJ$3&amp;"-"&amp;AL$2,'Compr. Q. - HCN'!$C:$I,5,FALSE()))),$AJ60)),1,0)</f>
        <v>1</v>
      </c>
      <c r="AM60" s="25">
        <f>IF(ISNUMBER(SEARCH(IF($G60="OB",IF($D60="Tabular",VLOOKUP($AJ$3&amp;"-"&amp;AM$2,'Compr. Q. - Online Banking'!$C:$I,7,FALSE()),VLOOKUP($AJ$3&amp;"-"&amp;AM$2,'Compr. Q. - Online Banking'!$C:$I,5,FALSE())),IF($D60="Tabular",VLOOKUP($AJ$3&amp;"-"&amp;AM$2,'Compr. Q. - HCN'!$C:$I,7,FALSE()),VLOOKUP($AJ$3&amp;"-"&amp;AM$2,'Compr. Q. - HCN'!$C:$I,5,FALSE()))),$AJ60)),1,0)</f>
        <v>1</v>
      </c>
      <c r="AN60" s="25">
        <f>IF(ISNUMBER(SEARCH(IF($G60="OB",IF($D60="Tabular",VLOOKUP($AJ$3&amp;"-"&amp;AN$2,'Compr. Q. - Online Banking'!$C:$I,7,FALSE()),VLOOKUP($AJ$3&amp;"-"&amp;AN$2,'Compr. Q. - Online Banking'!$C:$I,5,FALSE())),IF($D60="Tabular",VLOOKUP($AJ$3&amp;"-"&amp;AN$2,'Compr. Q. - HCN'!$C:$I,7,FALSE()),VLOOKUP($AJ$3&amp;"-"&amp;AN$2,'Compr. Q. - HCN'!$C:$I,5,FALSE()))),$AJ60)),1,0)</f>
        <v>1</v>
      </c>
      <c r="AO60" s="25">
        <f>IF(ISNUMBER(SEARCH(IF($G60="OB",IF($D60="Tabular",VLOOKUP($AJ$3&amp;"-"&amp;AO$2,'Compr. Q. - Online Banking'!$C:$I,7,FALSE()),VLOOKUP($AJ$3&amp;"-"&amp;AO$2,'Compr. Q. - Online Banking'!$C:$I,5,FALSE())),IF($D60="Tabular",VLOOKUP($AJ$3&amp;"-"&amp;AO$2,'Compr. Q. - HCN'!$C:$I,7,FALSE()),VLOOKUP($AJ$3&amp;"-"&amp;AO$2,'Compr. Q. - HCN'!$C:$I,5,FALSE()))),$AJ60)),1,0)</f>
        <v>1</v>
      </c>
      <c r="AP60" s="25">
        <f>IF(ISNUMBER(SEARCH(IF($G60="OB",IF($D60="Tabular",VLOOKUP($AJ$3&amp;"-"&amp;AP$2,'Compr. Q. - Online Banking'!$C:$I,7,FALSE()),VLOOKUP($AJ$3&amp;"-"&amp;AP$2,'Compr. Q. - Online Banking'!$C:$I,5,FALSE())),IF($D60="Tabular",VLOOKUP($AJ$3&amp;"-"&amp;AP$2,'Compr. Q. - HCN'!$C:$I,7,FALSE()),VLOOKUP($AJ$3&amp;"-"&amp;AP$2,'Compr. Q. - HCN'!$C:$I,5,FALSE()))),$AJ60)),1,0)</f>
        <v>0</v>
      </c>
      <c r="AQ60" s="24">
        <f t="shared" si="44"/>
        <v>4</v>
      </c>
      <c r="AR60" s="24">
        <f t="shared" si="45"/>
        <v>4</v>
      </c>
      <c r="AS60" s="24">
        <f>IF($G60="OB",IF($D60="Tabular",VLOOKUP($AJ$3&amp;"-"&amp;"1",'Compr. Q. - Online Banking'!$C:$K,9,FALSE()),VLOOKUP($AJ$3&amp;"-"&amp;"1",'Compr. Q. - Online Banking'!$C:$K,8,FALSE())),IF($D60="Tabular",VLOOKUP($AJ$3&amp;"-"&amp;"1",'Compr. Q. - HCN'!$C:$K,9,FALSE()),VLOOKUP($AJ$3&amp;"-"&amp;"1",'Compr. Q. - HCN'!$C:$K,8,FALSE())))</f>
        <v>4</v>
      </c>
      <c r="AT60" s="24">
        <f t="shared" si="46"/>
        <v>1</v>
      </c>
      <c r="AU60" s="24">
        <f t="shared" si="47"/>
        <v>1</v>
      </c>
      <c r="AV60" s="24">
        <f t="shared" si="48"/>
        <v>1</v>
      </c>
      <c r="AW60" s="25" t="str">
        <f>VLOOKUP($A60,'dataset combined'!$A:$BJ,$I$2+3*AW$2,FALSE)</f>
        <v>Cyber criminal; Hacker</v>
      </c>
      <c r="AX60" s="24"/>
      <c r="AY60" s="25">
        <f>IF(ISNUMBER(SEARCH(IF($G60="OB",IF($D60="Tabular",VLOOKUP($AW$3&amp;"-"&amp;AY$2,'Compr. Q. - Online Banking'!$C:$I,7,FALSE()),VLOOKUP($AW$3&amp;"-"&amp;AY$2,'Compr. Q. - Online Banking'!$C:$I,5,FALSE())),IF($D60="Tabular",VLOOKUP($AW$3&amp;"-"&amp;AY$2,'Compr. Q. - HCN'!$C:$I,7,FALSE()),VLOOKUP($AW$3&amp;"-"&amp;AY$2,'Compr. Q. - HCN'!$C:$I,5,FALSE()))),$AW60)),1,0)</f>
        <v>1</v>
      </c>
      <c r="AZ60" s="25">
        <f>IF(ISNUMBER(SEARCH(IF($G60="OB",IF($D60="Tabular",VLOOKUP($AW$3&amp;"-"&amp;AZ$2,'Compr. Q. - Online Banking'!$C:$I,7,FALSE()),VLOOKUP($AW$3&amp;"-"&amp;AZ$2,'Compr. Q. - Online Banking'!$C:$I,5,FALSE())),IF($D60="Tabular",VLOOKUP($AW$3&amp;"-"&amp;AZ$2,'Compr. Q. - HCN'!$C:$I,7,FALSE()),VLOOKUP($AW$3&amp;"-"&amp;AZ$2,'Compr. Q. - HCN'!$C:$I,5,FALSE()))),$AW60)),1,0)</f>
        <v>1</v>
      </c>
      <c r="BA60" s="25">
        <f>IF(ISNUMBER(SEARCH(IF($G60="OB",IF($D60="Tabular",VLOOKUP($AW$3&amp;"-"&amp;BA$2,'Compr. Q. - Online Banking'!$C:$I,7,FALSE()),VLOOKUP($AW$3&amp;"-"&amp;BA$2,'Compr. Q. - Online Banking'!$C:$I,5,FALSE())),IF($D60="Tabular",VLOOKUP($AW$3&amp;"-"&amp;BA$2,'Compr. Q. - HCN'!$C:$I,7,FALSE()),VLOOKUP($AW$3&amp;"-"&amp;BA$2,'Compr. Q. - HCN'!$C:$I,5,FALSE()))),$AW60)),1,0)</f>
        <v>0</v>
      </c>
      <c r="BB60" s="25">
        <f>IF(ISNUMBER(SEARCH(IF($G60="OB",IF($D60="Tabular",VLOOKUP($AW$3&amp;"-"&amp;BB$2,'Compr. Q. - Online Banking'!$C:$I,7,FALSE()),VLOOKUP($AW$3&amp;"-"&amp;BB$2,'Compr. Q. - Online Banking'!$C:$I,5,FALSE())),IF($D60="Tabular",VLOOKUP($AW$3&amp;"-"&amp;BB$2,'Compr. Q. - HCN'!$C:$I,7,FALSE()),VLOOKUP($AW$3&amp;"-"&amp;BB$2,'Compr. Q. - HCN'!$C:$I,5,FALSE()))),$AW60)),1,0)</f>
        <v>0</v>
      </c>
      <c r="BC60" s="25">
        <f>IF(ISNUMBER(SEARCH(IF($G60="OB",IF($D60="Tabular",VLOOKUP($AW$3&amp;"-"&amp;BC$2,'Compr. Q. - Online Banking'!$C:$I,7,FALSE()),VLOOKUP($AW$3&amp;"-"&amp;BC$2,'Compr. Q. - Online Banking'!$C:$I,5,FALSE())),IF($D60="Tabular",VLOOKUP($AW$3&amp;"-"&amp;BC$2,'Compr. Q. - HCN'!$C:$I,7,FALSE()),VLOOKUP($AW$3&amp;"-"&amp;BC$2,'Compr. Q. - HCN'!$C:$I,5,FALSE()))),$AW60)),1,0)</f>
        <v>0</v>
      </c>
      <c r="BD60" s="24">
        <f t="shared" si="49"/>
        <v>2</v>
      </c>
      <c r="BE60" s="24">
        <f t="shared" si="50"/>
        <v>2</v>
      </c>
      <c r="BF60" s="24">
        <f>IF($G60="OB",IF($D60="Tabular",VLOOKUP($AW$3&amp;"-"&amp;"1",'Compr. Q. - Online Banking'!$C:$K,9,FALSE()),VLOOKUP($AW$3&amp;"-"&amp;"1",'Compr. Q. - Online Banking'!$C:$K,8,FALSE())),IF($D60="Tabular",VLOOKUP($AW$3&amp;"-"&amp;"1",'Compr. Q. - HCN'!$C:$K,9,FALSE()),VLOOKUP($AW$3&amp;"-"&amp;"1",'Compr. Q. - HCN'!$C:$K,8,FALSE())))</f>
        <v>2</v>
      </c>
      <c r="BG60" s="24">
        <f t="shared" si="51"/>
        <v>1</v>
      </c>
      <c r="BH60" s="24">
        <f t="shared" si="52"/>
        <v>1</v>
      </c>
      <c r="BI60" s="24">
        <f t="shared" si="53"/>
        <v>1</v>
      </c>
      <c r="BJ60" s="25" t="str">
        <f>VLOOKUP($A60,'dataset combined'!$A:$BJ,$I$2+3*BJ$2,FALSE)</f>
        <v>Likely</v>
      </c>
      <c r="BK60" s="24"/>
      <c r="BL60" s="25">
        <f>IF(ISNUMBER(SEARCH(IF($G60="OB",IF($D60="Tabular",VLOOKUP($BJ$3&amp;"-"&amp;BL$2,'Compr. Q. - Online Banking'!$C:$I,7,FALSE()),VLOOKUP($BJ$3&amp;"-"&amp;BL$2,'Compr. Q. - Online Banking'!$C:$I,5,FALSE())),IF($D60="Tabular",VLOOKUP($BJ$3&amp;"-"&amp;BL$2,'Compr. Q. - HCN'!$C:$I,7,FALSE()),VLOOKUP($BJ$3&amp;"-"&amp;BL$2,'Compr. Q. - HCN'!$C:$I,5,FALSE()))),$BJ60)),1,0)</f>
        <v>1</v>
      </c>
      <c r="BM60" s="25">
        <f>IF(ISNUMBER(SEARCH(IF($G60="OB",IF($D60="Tabular",VLOOKUP($BJ$3&amp;"-"&amp;BM$2,'Compr. Q. - Online Banking'!$C:$I,7,FALSE()),VLOOKUP($BJ$3&amp;"-"&amp;BM$2,'Compr. Q. - Online Banking'!$C:$I,5,FALSE())),IF($D60="Tabular",VLOOKUP($BJ$3&amp;"-"&amp;BM$2,'Compr. Q. - HCN'!$C:$I,7,FALSE()),VLOOKUP($BJ$3&amp;"-"&amp;BM$2,'Compr. Q. - HCN'!$C:$I,5,FALSE()))),$BJ60)),1,0)</f>
        <v>0</v>
      </c>
      <c r="BN60" s="25">
        <f>IF(ISNUMBER(SEARCH(IF($G60="OB",IF($D60="Tabular",VLOOKUP($BJ$3&amp;"-"&amp;BN$2,'Compr. Q. - Online Banking'!$C:$I,7,FALSE()),VLOOKUP($BJ$3&amp;"-"&amp;BN$2,'Compr. Q. - Online Banking'!$C:$I,5,FALSE())),IF($D60="Tabular",VLOOKUP($BJ$3&amp;"-"&amp;BN$2,'Compr. Q. - HCN'!$C:$I,7,FALSE()),VLOOKUP($BJ$3&amp;"-"&amp;BN$2,'Compr. Q. - HCN'!$C:$I,5,FALSE()))),$BJ60)),1,0)</f>
        <v>0</v>
      </c>
      <c r="BO60" s="25">
        <f>IF(ISNUMBER(SEARCH(IF($G60="OB",IF($D60="Tabular",VLOOKUP($BJ$3&amp;"-"&amp;BO$2,'Compr. Q. - Online Banking'!$C:$I,7,FALSE()),VLOOKUP($BJ$3&amp;"-"&amp;BO$2,'Compr. Q. - Online Banking'!$C:$I,5,FALSE())),IF($D60="Tabular",VLOOKUP($BJ$3&amp;"-"&amp;BO$2,'Compr. Q. - HCN'!$C:$I,7,FALSE()),VLOOKUP($BJ$3&amp;"-"&amp;BO$2,'Compr. Q. - HCN'!$C:$I,5,FALSE()))),$BJ60)),1,0)</f>
        <v>0</v>
      </c>
      <c r="BP60" s="25">
        <f>IF(ISNUMBER(SEARCH(IF($G60="OB",IF($D60="Tabular",VLOOKUP($BJ$3&amp;"-"&amp;BP$2,'Compr. Q. - Online Banking'!$C:$I,7,FALSE()),VLOOKUP($BJ$3&amp;"-"&amp;BP$2,'Compr. Q. - Online Banking'!$C:$I,5,FALSE())),IF($D60="Tabular",VLOOKUP($BJ$3&amp;"-"&amp;BP$2,'Compr. Q. - HCN'!$C:$I,7,FALSE()),VLOOKUP($BJ$3&amp;"-"&amp;BP$2,'Compr. Q. - HCN'!$C:$I,5,FALSE()))),$BJ60)),1,0)</f>
        <v>0</v>
      </c>
      <c r="BQ60" s="24">
        <f t="shared" si="54"/>
        <v>1</v>
      </c>
      <c r="BR60" s="24">
        <f t="shared" si="55"/>
        <v>1</v>
      </c>
      <c r="BS60" s="24">
        <f>IF($G60="OB",IF($D60="Tabular",VLOOKUP($BJ$3&amp;"-"&amp;"1",'Compr. Q. - Online Banking'!$C:$K,9,FALSE()),VLOOKUP($BJ$3&amp;"-"&amp;"1",'Compr. Q. - Online Banking'!$C:$K,8,FALSE())),IF($D60="Tabular",VLOOKUP($BJ$3&amp;"-"&amp;"1",'Compr. Q. - HCN'!$C:$K,9,FALSE()),VLOOKUP($BJ$3&amp;"-"&amp;"1",'Compr. Q. - HCN'!$C:$K,8,FALSE())))</f>
        <v>1</v>
      </c>
      <c r="BT60" s="24">
        <f t="shared" si="56"/>
        <v>1</v>
      </c>
      <c r="BU60" s="24">
        <f t="shared" si="57"/>
        <v>1</v>
      </c>
      <c r="BV60" s="24">
        <f t="shared" si="58"/>
        <v>1</v>
      </c>
      <c r="BW60" s="25" t="str">
        <f>VLOOKUP($A60,'dataset combined'!$A:$BJ,$I$2+3*BW$2,FALSE)</f>
        <v>Minor</v>
      </c>
      <c r="BX60" s="24"/>
      <c r="BY60" s="25">
        <f>IF(ISNUMBER(SEARCH(IF($G60="OB",IF($D60="Tabular",VLOOKUP($BW$3&amp;"-"&amp;BY$2,'Compr. Q. - Online Banking'!$C:$I,7,FALSE()),VLOOKUP($BW$3&amp;"-"&amp;BY$2,'Compr. Q. - Online Banking'!$C:$I,5,FALSE())),IF($D60="Tabular",VLOOKUP($BW$3&amp;"-"&amp;BY$2,'Compr. Q. - HCN'!$C:$I,7,FALSE()),VLOOKUP($BW$3&amp;"-"&amp;BY$2,'Compr. Q. - HCN'!$C:$I,5,FALSE()))),$BW60)),1,0)</f>
        <v>1</v>
      </c>
      <c r="BZ60" s="25">
        <f>IF(ISNUMBER(SEARCH(IF($G60="OB",IF($D60="Tabular",VLOOKUP($BW$3&amp;"-"&amp;BZ$2,'Compr. Q. - Online Banking'!$C:$I,7,FALSE()),VLOOKUP($BW$3&amp;"-"&amp;BZ$2,'Compr. Q. - Online Banking'!$C:$I,5,FALSE())),IF($D60="Tabular",VLOOKUP($BW$3&amp;"-"&amp;BZ$2,'Compr. Q. - HCN'!$C:$I,7,FALSE()),VLOOKUP($BW$3&amp;"-"&amp;BZ$2,'Compr. Q. - HCN'!$C:$I,5,FALSE()))),$BW60)),1,0)</f>
        <v>0</v>
      </c>
      <c r="CA60" s="25">
        <f>IF(ISNUMBER(SEARCH(IF($G60="OB",IF($D60="Tabular",VLOOKUP($BW$3&amp;"-"&amp;CA$2,'Compr. Q. - Online Banking'!$C:$I,7,FALSE()),VLOOKUP($BW$3&amp;"-"&amp;CA$2,'Compr. Q. - Online Banking'!$C:$I,5,FALSE())),IF($D60="Tabular",VLOOKUP($BW$3&amp;"-"&amp;CA$2,'Compr. Q. - HCN'!$C:$I,7,FALSE()),VLOOKUP($BW$3&amp;"-"&amp;CA$2,'Compr. Q. - HCN'!$C:$I,5,FALSE()))),$BW60)),1,0)</f>
        <v>0</v>
      </c>
      <c r="CB60" s="25">
        <f>IF(ISNUMBER(SEARCH(IF($G60="OB",IF($D60="Tabular",VLOOKUP($BW$3&amp;"-"&amp;CB$2,'Compr. Q. - Online Banking'!$C:$I,7,FALSE()),VLOOKUP($BW$3&amp;"-"&amp;CB$2,'Compr. Q. - Online Banking'!$C:$I,5,FALSE())),IF($D60="Tabular",VLOOKUP($BW$3&amp;"-"&amp;CB$2,'Compr. Q. - HCN'!$C:$I,7,FALSE()),VLOOKUP($BW$3&amp;"-"&amp;CB$2,'Compr. Q. - HCN'!$C:$I,5,FALSE()))),$BW60)),1,0)</f>
        <v>0</v>
      </c>
      <c r="CC60" s="25">
        <f>IF(ISNUMBER(SEARCH(IF($G60="OB",IF($D60="Tabular",VLOOKUP($BW$3&amp;"-"&amp;CC$2,'Compr. Q. - Online Banking'!$C:$I,7,FALSE()),VLOOKUP($BW$3&amp;"-"&amp;CC$2,'Compr. Q. - Online Banking'!$C:$I,5,FALSE())),IF($D60="Tabular",VLOOKUP($BW$3&amp;"-"&amp;CC$2,'Compr. Q. - HCN'!$C:$I,7,FALSE()),VLOOKUP($BW$3&amp;"-"&amp;CC$2,'Compr. Q. - HCN'!$C:$I,5,FALSE()))),$BW60)),1,0)</f>
        <v>0</v>
      </c>
      <c r="CD60" s="24">
        <f t="shared" si="59"/>
        <v>1</v>
      </c>
      <c r="CE60" s="24">
        <f t="shared" si="60"/>
        <v>1</v>
      </c>
      <c r="CF60" s="24">
        <f>IF($G60="OB",IF($D60="Tabular",VLOOKUP($BW$3&amp;"-"&amp;"1",'Compr. Q. - Online Banking'!$C:$K,9,FALSE()),VLOOKUP($BW$3&amp;"-"&amp;"1",'Compr. Q. - Online Banking'!$C:$K,8,FALSE())),IF($D60="Tabular",VLOOKUP($BW$3&amp;"-"&amp;"1",'Compr. Q. - HCN'!$C:$K,9,FALSE()),VLOOKUP($BW$3&amp;"-"&amp;"1",'Compr. Q. - HCN'!$C:$K,8,FALSE())))</f>
        <v>1</v>
      </c>
      <c r="CG60" s="24">
        <f t="shared" si="61"/>
        <v>1</v>
      </c>
      <c r="CH60" s="24">
        <f t="shared" si="62"/>
        <v>1</v>
      </c>
      <c r="CI60" s="24">
        <f t="shared" si="63"/>
        <v>1</v>
      </c>
      <c r="CK60"/>
      <c r="CL60"/>
      <c r="CM60"/>
      <c r="CN60"/>
      <c r="CO60"/>
      <c r="CP60"/>
      <c r="CQ60"/>
      <c r="CR60"/>
    </row>
    <row r="61" spans="1:96" s="10" customFormat="1" ht="51" x14ac:dyDescent="0.2">
      <c r="A61" s="25" t="str">
        <f t="shared" si="32"/>
        <v>3117383-P2</v>
      </c>
      <c r="B61" s="25">
        <v>3117383</v>
      </c>
      <c r="C61" s="25" t="s">
        <v>688</v>
      </c>
      <c r="D61" s="25" t="s">
        <v>538</v>
      </c>
      <c r="E61" s="25" t="s">
        <v>381</v>
      </c>
      <c r="F61" s="25" t="s">
        <v>433</v>
      </c>
      <c r="G61" s="25" t="str">
        <f t="shared" si="33"/>
        <v>HCN</v>
      </c>
      <c r="H61" s="25"/>
      <c r="I61" s="25"/>
      <c r="J61" s="25" t="str">
        <f>VLOOKUP($A61,'dataset combined'!$A:$BJ,$I$2+3*J$2,FALSE)</f>
        <v>Insufficient malware detection; Insufficient security policy</v>
      </c>
      <c r="K61" s="25" t="s">
        <v>726</v>
      </c>
      <c r="L61" s="25">
        <f>IF(ISNUMBER(SEARCH(IF($G61="OB",IF($D61="Tabular",VLOOKUP($J$3&amp;"-"&amp;L$2,'Compr. Q. - Online Banking'!$C:$I,7,FALSE()),VLOOKUP($J$3&amp;"-"&amp;L$2,'Compr. Q. - Online Banking'!$C:$I,5,FALSE())),IF($D61="Tabular",VLOOKUP($J$3&amp;"-"&amp;L$2,'Compr. Q. - HCN'!$C:$I,7,FALSE()),VLOOKUP($J$3&amp;"-"&amp;L$2,'Compr. Q. - HCN'!$C:$I,5,FALSE()))),$J61)),1,0)</f>
        <v>0</v>
      </c>
      <c r="M61" s="25">
        <f>IF(ISNUMBER(SEARCH(IF($G61="OB",IF($D61="Tabular",VLOOKUP($J$3&amp;"-"&amp;M$2,'Compr. Q. - Online Banking'!$C:$I,7,FALSE()),VLOOKUP($J$3&amp;"-"&amp;M$2,'Compr. Q. - Online Banking'!$C:$I,5,FALSE())),IF($D61="Tabular",VLOOKUP($J$3&amp;"-"&amp;M$2,'Compr. Q. - HCN'!$C:$I,7,FALSE()),VLOOKUP($J$3&amp;"-"&amp;M$2,'Compr. Q. - HCN'!$C:$I,5,FALSE()))),$J61)),1,0)</f>
        <v>1</v>
      </c>
      <c r="N61" s="25">
        <f>IF(ISNUMBER(SEARCH(IF($G61="OB",IF($D61="Tabular",VLOOKUP($J$3&amp;"-"&amp;N$2,'Compr. Q. - Online Banking'!$C:$I,7,FALSE()),VLOOKUP($J$3&amp;"-"&amp;N$2,'Compr. Q. - Online Banking'!$C:$I,5,FALSE())),IF($D61="Tabular",VLOOKUP($J$3&amp;"-"&amp;N$2,'Compr. Q. - HCN'!$C:$I,7,FALSE()),VLOOKUP($J$3&amp;"-"&amp;N$2,'Compr. Q. - HCN'!$C:$I,5,FALSE()))),$J61)),1,0)</f>
        <v>1</v>
      </c>
      <c r="O61" s="25">
        <f>IF(ISNUMBER(SEARCH(IF($G61="OB",IF($D61="Tabular",VLOOKUP($J$3&amp;"-"&amp;O$2,'Compr. Q. - Online Banking'!$C:$I,7,FALSE()),VLOOKUP($J$3&amp;"-"&amp;O$2,'Compr. Q. - Online Banking'!$C:$I,5,FALSE())),IF($D61="Tabular",VLOOKUP($J$3&amp;"-"&amp;O$2,'Compr. Q. - HCN'!$C:$I,7,FALSE()),VLOOKUP($J$3&amp;"-"&amp;O$2,'Compr. Q. - HCN'!$C:$I,5,FALSE()))),$J61)),1,0)</f>
        <v>0</v>
      </c>
      <c r="P61" s="25">
        <f>IF(ISNUMBER(SEARCH(IF($G61="OB",IF($D61="Tabular",VLOOKUP($J$3&amp;"-"&amp;P$2,'Compr. Q. - Online Banking'!$C:$I,7,FALSE()),VLOOKUP($J$3&amp;"-"&amp;P$2,'Compr. Q. - Online Banking'!$C:$I,5,FALSE())),IF($D61="Tabular",VLOOKUP($J$3&amp;"-"&amp;P$2,'Compr. Q. - HCN'!$C:$I,7,FALSE()),VLOOKUP($J$3&amp;"-"&amp;P$2,'Compr. Q. - HCN'!$C:$I,5,FALSE()))),$J61)),1,0)</f>
        <v>0</v>
      </c>
      <c r="Q61" s="25">
        <f t="shared" si="34"/>
        <v>2</v>
      </c>
      <c r="R61" s="25">
        <f t="shared" si="35"/>
        <v>2</v>
      </c>
      <c r="S61" s="25">
        <f>IF($G61="OB",IF($D61="Tabular",VLOOKUP($J$3&amp;"-"&amp;"1",'Compr. Q. - Online Banking'!$C:$K,9,FALSE()),VLOOKUP($J$3&amp;"-"&amp;"1",'Compr. Q. - Online Banking'!$C:$K,8,FALSE())),IF($D61="Tabular",VLOOKUP($J$3&amp;"-"&amp;"1",'Compr. Q. - HCN'!$C:$K,9,FALSE()),VLOOKUP($J$3&amp;"-"&amp;"1",'Compr. Q. - HCN'!$C:$K,8,FALSE())))</f>
        <v>3</v>
      </c>
      <c r="T61" s="25">
        <f t="shared" si="36"/>
        <v>1</v>
      </c>
      <c r="U61" s="25">
        <f t="shared" si="37"/>
        <v>0.66666666666666663</v>
      </c>
      <c r="V61" s="25">
        <f t="shared" si="38"/>
        <v>0.8</v>
      </c>
      <c r="W61" s="25" t="str">
        <f>VLOOKUP($A61,'dataset combined'!$A:$BJ,$I$2+3*W$2,FALSE)</f>
        <v>Data confidentiality; Privacy</v>
      </c>
      <c r="X61" s="25"/>
      <c r="Y61" s="25">
        <f>IF(ISNUMBER(SEARCH(IF($G61="OB",IF($D61="Tabular",VLOOKUP($W$3&amp;"-"&amp;Y$2,'Compr. Q. - Online Banking'!$C:$I,7,FALSE()),VLOOKUP($W$3&amp;"-"&amp;Y$2,'Compr. Q. - Online Banking'!$C:$I,5,FALSE())),IF($D61="Tabular",VLOOKUP($W$3&amp;"-"&amp;Y$2,'Compr. Q. - HCN'!$C:$I,7,FALSE()),VLOOKUP($W$3&amp;"-"&amp;Y$2,'Compr. Q. - HCN'!$C:$I,5,FALSE()))),$W61)),1,0)</f>
        <v>1</v>
      </c>
      <c r="Z61" s="25">
        <f>IF(ISNUMBER(SEARCH(IF($G61="OB",IF($D61="Tabular",VLOOKUP($W$3&amp;"-"&amp;Z$2,'Compr. Q. - Online Banking'!$C:$I,7,FALSE()),VLOOKUP($W$3&amp;"-"&amp;Z$2,'Compr. Q. - Online Banking'!$C:$I,5,FALSE())),IF($D61="Tabular",VLOOKUP($W$3&amp;"-"&amp;Z$2,'Compr. Q. - HCN'!$C:$I,7,FALSE()),VLOOKUP($W$3&amp;"-"&amp;Z$2,'Compr. Q. - HCN'!$C:$I,5,FALSE()))),$W61)),1,0)</f>
        <v>1</v>
      </c>
      <c r="AA61" s="25">
        <f>IF(ISNUMBER(SEARCH(IF($G61="OB",IF($D61="Tabular",VLOOKUP($W$3&amp;"-"&amp;AA$2,'Compr. Q. - Online Banking'!$C:$I,7,FALSE()),VLOOKUP($W$3&amp;"-"&amp;AA$2,'Compr. Q. - Online Banking'!$C:$I,5,FALSE())),IF($D61="Tabular",VLOOKUP($W$3&amp;"-"&amp;AA$2,'Compr. Q. - HCN'!$C:$I,7,FALSE()),VLOOKUP($W$3&amp;"-"&amp;AA$2,'Compr. Q. - HCN'!$C:$I,5,FALSE()))),$W61)),1,0)</f>
        <v>0</v>
      </c>
      <c r="AB61" s="25">
        <f>IF(ISNUMBER(SEARCH(IF($G61="OB",IF($D61="Tabular",VLOOKUP($W$3&amp;"-"&amp;AB$2,'Compr. Q. - Online Banking'!$C:$I,7,FALSE()),VLOOKUP($W$3&amp;"-"&amp;AB$2,'Compr. Q. - Online Banking'!$C:$I,5,FALSE())),IF($D61="Tabular",VLOOKUP($W$3&amp;"-"&amp;AB$2,'Compr. Q. - HCN'!$C:$I,7,FALSE()),VLOOKUP($W$3&amp;"-"&amp;AB$2,'Compr. Q. - HCN'!$C:$I,5,FALSE()))),$W61)),1,0)</f>
        <v>0</v>
      </c>
      <c r="AC61" s="25">
        <f>IF(ISNUMBER(SEARCH(IF($G61="OB",IF($D61="Tabular",VLOOKUP($W$3&amp;"-"&amp;AC$2,'Compr. Q. - Online Banking'!$C:$I,7,FALSE()),VLOOKUP($W$3&amp;"-"&amp;AC$2,'Compr. Q. - Online Banking'!$C:$I,5,FALSE())),IF($D61="Tabular",VLOOKUP($W$3&amp;"-"&amp;AC$2,'Compr. Q. - HCN'!$C:$I,7,FALSE()),VLOOKUP($W$3&amp;"-"&amp;AC$2,'Compr. Q. - HCN'!$C:$I,5,FALSE()))),$W61)),1,0)</f>
        <v>0</v>
      </c>
      <c r="AD61" s="25">
        <f t="shared" si="39"/>
        <v>2</v>
      </c>
      <c r="AE61" s="25">
        <f t="shared" si="40"/>
        <v>2</v>
      </c>
      <c r="AF61" s="25">
        <f>IF($G61="OB",IF($D61="Tabular",VLOOKUP($W$3&amp;"-"&amp;"1",'Compr. Q. - Online Banking'!$C:$K,9,FALSE()),VLOOKUP($W$3&amp;"-"&amp;"1",'Compr. Q. - Online Banking'!$C:$K,8,FALSE())),IF($D61="Tabular",VLOOKUP($W$3&amp;"-"&amp;"1",'Compr. Q. - HCN'!$C:$K,9,FALSE()),VLOOKUP($W$3&amp;"-"&amp;"1",'Compr. Q. - HCN'!$C:$K,8,FALSE())))</f>
        <v>2</v>
      </c>
      <c r="AG61" s="25">
        <f t="shared" si="41"/>
        <v>1</v>
      </c>
      <c r="AH61" s="25">
        <f t="shared" si="42"/>
        <v>1</v>
      </c>
      <c r="AI61" s="25">
        <f t="shared" si="43"/>
        <v>1</v>
      </c>
      <c r="AJ61" s="25" t="str">
        <f>VLOOKUP($A61,'dataset combined'!$A:$BJ,$I$2+3*AJ$2,FALSE)</f>
        <v>Cyber criminal sends crafted phishing emails to HCN users; HCN network infected by malware; Sniffing of user credentials; SQL injection attack; Successful SQL injection</v>
      </c>
      <c r="AK61" s="25"/>
      <c r="AL61" s="25">
        <f>IF(ISNUMBER(SEARCH(IF($G61="OB",IF($D61="Tabular",VLOOKUP($AJ$3&amp;"-"&amp;AL$2,'Compr. Q. - Online Banking'!$C:$I,7,FALSE()),VLOOKUP($AJ$3&amp;"-"&amp;AL$2,'Compr. Q. - Online Banking'!$C:$I,5,FALSE())),IF($D61="Tabular",VLOOKUP($AJ$3&amp;"-"&amp;AL$2,'Compr. Q. - HCN'!$C:$I,7,FALSE()),VLOOKUP($AJ$3&amp;"-"&amp;AL$2,'Compr. Q. - HCN'!$C:$I,5,FALSE()))),$AJ61)),1,0)</f>
        <v>1</v>
      </c>
      <c r="AM61" s="25">
        <f>IF(ISNUMBER(SEARCH(IF($G61="OB",IF($D61="Tabular",VLOOKUP($AJ$3&amp;"-"&amp;AM$2,'Compr. Q. - Online Banking'!$C:$I,7,FALSE()),VLOOKUP($AJ$3&amp;"-"&amp;AM$2,'Compr. Q. - Online Banking'!$C:$I,5,FALSE())),IF($D61="Tabular",VLOOKUP($AJ$3&amp;"-"&amp;AM$2,'Compr. Q. - HCN'!$C:$I,7,FALSE()),VLOOKUP($AJ$3&amp;"-"&amp;AM$2,'Compr. Q. - HCN'!$C:$I,5,FALSE()))),$AJ61)),1,0)</f>
        <v>1</v>
      </c>
      <c r="AN61" s="25">
        <f>IF(ISNUMBER(SEARCH(IF($G61="OB",IF($D61="Tabular",VLOOKUP($AJ$3&amp;"-"&amp;AN$2,'Compr. Q. - Online Banking'!$C:$I,7,FALSE()),VLOOKUP($AJ$3&amp;"-"&amp;AN$2,'Compr. Q. - Online Banking'!$C:$I,5,FALSE())),IF($D61="Tabular",VLOOKUP($AJ$3&amp;"-"&amp;AN$2,'Compr. Q. - HCN'!$C:$I,7,FALSE()),VLOOKUP($AJ$3&amp;"-"&amp;AN$2,'Compr. Q. - HCN'!$C:$I,5,FALSE()))),$AJ61)),1,0)</f>
        <v>1</v>
      </c>
      <c r="AO61" s="25">
        <f>IF(ISNUMBER(SEARCH(IF($G61="OB",IF($D61="Tabular",VLOOKUP($AJ$3&amp;"-"&amp;AO$2,'Compr. Q. - Online Banking'!$C:$I,7,FALSE()),VLOOKUP($AJ$3&amp;"-"&amp;AO$2,'Compr. Q. - Online Banking'!$C:$I,5,FALSE())),IF($D61="Tabular",VLOOKUP($AJ$3&amp;"-"&amp;AO$2,'Compr. Q. - HCN'!$C:$I,7,FALSE()),VLOOKUP($AJ$3&amp;"-"&amp;AO$2,'Compr. Q. - HCN'!$C:$I,5,FALSE()))),$AJ61)),1,0)</f>
        <v>1</v>
      </c>
      <c r="AP61" s="25">
        <f>IF(ISNUMBER(SEARCH(IF($G61="OB",IF($D61="Tabular",VLOOKUP($AJ$3&amp;"-"&amp;AP$2,'Compr. Q. - Online Banking'!$C:$I,7,FALSE()),VLOOKUP($AJ$3&amp;"-"&amp;AP$2,'Compr. Q. - Online Banking'!$C:$I,5,FALSE())),IF($D61="Tabular",VLOOKUP($AJ$3&amp;"-"&amp;AP$2,'Compr. Q. - HCN'!$C:$I,7,FALSE()),VLOOKUP($AJ$3&amp;"-"&amp;AP$2,'Compr. Q. - HCN'!$C:$I,5,FALSE()))),$AJ61)),1,0)</f>
        <v>1</v>
      </c>
      <c r="AQ61" s="25">
        <f t="shared" si="44"/>
        <v>5</v>
      </c>
      <c r="AR61" s="25">
        <f t="shared" si="45"/>
        <v>5</v>
      </c>
      <c r="AS61" s="25">
        <f>IF($G61="OB",IF($D61="Tabular",VLOOKUP($AJ$3&amp;"-"&amp;"1",'Compr. Q. - Online Banking'!$C:$K,9,FALSE()),VLOOKUP($AJ$3&amp;"-"&amp;"1",'Compr. Q. - Online Banking'!$C:$K,8,FALSE())),IF($D61="Tabular",VLOOKUP($AJ$3&amp;"-"&amp;"1",'Compr. Q. - HCN'!$C:$K,9,FALSE()),VLOOKUP($AJ$3&amp;"-"&amp;"1",'Compr. Q. - HCN'!$C:$K,8,FALSE())))</f>
        <v>5</v>
      </c>
      <c r="AT61" s="25">
        <f t="shared" si="46"/>
        <v>1</v>
      </c>
      <c r="AU61" s="25">
        <f t="shared" si="47"/>
        <v>1</v>
      </c>
      <c r="AV61" s="25">
        <f t="shared" si="48"/>
        <v>1</v>
      </c>
      <c r="AW61" s="25" t="str">
        <f>VLOOKUP($A61,'dataset combined'!$A:$BJ,$I$2+3*AW$2,FALSE)</f>
        <v>Data reviewer; HCN user</v>
      </c>
      <c r="AX61" s="25" t="s">
        <v>746</v>
      </c>
      <c r="AY61" s="25">
        <f>IF(ISNUMBER(SEARCH(IF($G61="OB",IF($D61="Tabular",VLOOKUP($AW$3&amp;"-"&amp;AY$2,'Compr. Q. - Online Banking'!$C:$I,7,FALSE()),VLOOKUP($AW$3&amp;"-"&amp;AY$2,'Compr. Q. - Online Banking'!$C:$I,5,FALSE())),IF($D61="Tabular",VLOOKUP($AW$3&amp;"-"&amp;AY$2,'Compr. Q. - HCN'!$C:$I,7,FALSE()),VLOOKUP($AW$3&amp;"-"&amp;AY$2,'Compr. Q. - HCN'!$C:$I,5,FALSE()))),$AW61)),1,0)</f>
        <v>1</v>
      </c>
      <c r="AZ61" s="25">
        <f>IF(ISNUMBER(SEARCH(IF($G61="OB",IF($D61="Tabular",VLOOKUP($AW$3&amp;"-"&amp;AZ$2,'Compr. Q. - Online Banking'!$C:$I,7,FALSE()),VLOOKUP($AW$3&amp;"-"&amp;AZ$2,'Compr. Q. - Online Banking'!$C:$I,5,FALSE())),IF($D61="Tabular",VLOOKUP($AW$3&amp;"-"&amp;AZ$2,'Compr. Q. - HCN'!$C:$I,7,FALSE()),VLOOKUP($AW$3&amp;"-"&amp;AZ$2,'Compr. Q. - HCN'!$C:$I,5,FALSE()))),$AW61)),1,0)</f>
        <v>0</v>
      </c>
      <c r="BA61" s="25">
        <f>IF(ISNUMBER(SEARCH(IF($G61="OB",IF($D61="Tabular",VLOOKUP($AW$3&amp;"-"&amp;BA$2,'Compr. Q. - Online Banking'!$C:$I,7,FALSE()),VLOOKUP($AW$3&amp;"-"&amp;BA$2,'Compr. Q. - Online Banking'!$C:$I,5,FALSE())),IF($D61="Tabular",VLOOKUP($AW$3&amp;"-"&amp;BA$2,'Compr. Q. - HCN'!$C:$I,7,FALSE()),VLOOKUP($AW$3&amp;"-"&amp;BA$2,'Compr. Q. - HCN'!$C:$I,5,FALSE()))),$AW61)),1,0)</f>
        <v>1</v>
      </c>
      <c r="BB61" s="25">
        <f>IF(ISNUMBER(SEARCH(IF($G61="OB",IF($D61="Tabular",VLOOKUP($AW$3&amp;"-"&amp;BB$2,'Compr. Q. - Online Banking'!$C:$I,7,FALSE()),VLOOKUP($AW$3&amp;"-"&amp;BB$2,'Compr. Q. - Online Banking'!$C:$I,5,FALSE())),IF($D61="Tabular",VLOOKUP($AW$3&amp;"-"&amp;BB$2,'Compr. Q. - HCN'!$C:$I,7,FALSE()),VLOOKUP($AW$3&amp;"-"&amp;BB$2,'Compr. Q. - HCN'!$C:$I,5,FALSE()))),$AW61)),1,0)</f>
        <v>0</v>
      </c>
      <c r="BC61" s="25">
        <f>IF(ISNUMBER(SEARCH(IF($G61="OB",IF($D61="Tabular",VLOOKUP($AW$3&amp;"-"&amp;BC$2,'Compr. Q. - Online Banking'!$C:$I,7,FALSE()),VLOOKUP($AW$3&amp;"-"&amp;BC$2,'Compr. Q. - Online Banking'!$C:$I,5,FALSE())),IF($D61="Tabular",VLOOKUP($AW$3&amp;"-"&amp;BC$2,'Compr. Q. - HCN'!$C:$I,7,FALSE()),VLOOKUP($AW$3&amp;"-"&amp;BC$2,'Compr. Q. - HCN'!$C:$I,5,FALSE()))),$AW61)),1,0)</f>
        <v>0</v>
      </c>
      <c r="BD61" s="25">
        <f t="shared" si="49"/>
        <v>2</v>
      </c>
      <c r="BE61" s="25">
        <f t="shared" si="50"/>
        <v>2</v>
      </c>
      <c r="BF61" s="25">
        <f>IF($G61="OB",IF($D61="Tabular",VLOOKUP($AW$3&amp;"-"&amp;"1",'Compr. Q. - Online Banking'!$C:$K,9,FALSE()),VLOOKUP($AW$3&amp;"-"&amp;"1",'Compr. Q. - Online Banking'!$C:$K,8,FALSE())),IF($D61="Tabular",VLOOKUP($AW$3&amp;"-"&amp;"1",'Compr. Q. - HCN'!$C:$K,9,FALSE()),VLOOKUP($AW$3&amp;"-"&amp;"1",'Compr. Q. - HCN'!$C:$K,8,FALSE())))</f>
        <v>3</v>
      </c>
      <c r="BG61" s="25">
        <f t="shared" si="51"/>
        <v>1</v>
      </c>
      <c r="BH61" s="25">
        <f t="shared" si="52"/>
        <v>0.66666666666666663</v>
      </c>
      <c r="BI61" s="25">
        <f t="shared" si="53"/>
        <v>0.8</v>
      </c>
      <c r="BJ61" s="25" t="str">
        <f>VLOOKUP($A61,'dataset combined'!$A:$BJ,$I$2+3*BJ$2,FALSE)</f>
        <v>Very unlikely</v>
      </c>
      <c r="BK61" s="25"/>
      <c r="BL61" s="25">
        <f>IF(ISNUMBER(SEARCH(IF($G61="OB",IF($D61="Tabular",VLOOKUP($BJ$3&amp;"-"&amp;BL$2,'Compr. Q. - Online Banking'!$C:$I,7,FALSE()),VLOOKUP($BJ$3&amp;"-"&amp;BL$2,'Compr. Q. - Online Banking'!$C:$I,5,FALSE())),IF($D61="Tabular",VLOOKUP($BJ$3&amp;"-"&amp;BL$2,'Compr. Q. - HCN'!$C:$I,7,FALSE()),VLOOKUP($BJ$3&amp;"-"&amp;BL$2,'Compr. Q. - HCN'!$C:$I,5,FALSE()))),$BJ61)),1,0)</f>
        <v>1</v>
      </c>
      <c r="BM61" s="25">
        <f>IF(ISNUMBER(SEARCH(IF($G61="OB",IF($D61="Tabular",VLOOKUP($BJ$3&amp;"-"&amp;BM$2,'Compr. Q. - Online Banking'!$C:$I,7,FALSE()),VLOOKUP($BJ$3&amp;"-"&amp;BM$2,'Compr. Q. - Online Banking'!$C:$I,5,FALSE())),IF($D61="Tabular",VLOOKUP($BJ$3&amp;"-"&amp;BM$2,'Compr. Q. - HCN'!$C:$I,7,FALSE()),VLOOKUP($BJ$3&amp;"-"&amp;BM$2,'Compr. Q. - HCN'!$C:$I,5,FALSE()))),$BJ61)),1,0)</f>
        <v>0</v>
      </c>
      <c r="BN61" s="25">
        <f>IF(ISNUMBER(SEARCH(IF($G61="OB",IF($D61="Tabular",VLOOKUP($BJ$3&amp;"-"&amp;BN$2,'Compr. Q. - Online Banking'!$C:$I,7,FALSE()),VLOOKUP($BJ$3&amp;"-"&amp;BN$2,'Compr. Q. - Online Banking'!$C:$I,5,FALSE())),IF($D61="Tabular",VLOOKUP($BJ$3&amp;"-"&amp;BN$2,'Compr. Q. - HCN'!$C:$I,7,FALSE()),VLOOKUP($BJ$3&amp;"-"&amp;BN$2,'Compr. Q. - HCN'!$C:$I,5,FALSE()))),$BJ61)),1,0)</f>
        <v>0</v>
      </c>
      <c r="BO61" s="25">
        <f>IF(ISNUMBER(SEARCH(IF($G61="OB",IF($D61="Tabular",VLOOKUP($BJ$3&amp;"-"&amp;BO$2,'Compr. Q. - Online Banking'!$C:$I,7,FALSE()),VLOOKUP($BJ$3&amp;"-"&amp;BO$2,'Compr. Q. - Online Banking'!$C:$I,5,FALSE())),IF($D61="Tabular",VLOOKUP($BJ$3&amp;"-"&amp;BO$2,'Compr. Q. - HCN'!$C:$I,7,FALSE()),VLOOKUP($BJ$3&amp;"-"&amp;BO$2,'Compr. Q. - HCN'!$C:$I,5,FALSE()))),$BJ61)),1,0)</f>
        <v>0</v>
      </c>
      <c r="BP61" s="25">
        <f>IF(ISNUMBER(SEARCH(IF($G61="OB",IF($D61="Tabular",VLOOKUP($BJ$3&amp;"-"&amp;BP$2,'Compr. Q. - Online Banking'!$C:$I,7,FALSE()),VLOOKUP($BJ$3&amp;"-"&amp;BP$2,'Compr. Q. - Online Banking'!$C:$I,5,FALSE())),IF($D61="Tabular",VLOOKUP($BJ$3&amp;"-"&amp;BP$2,'Compr. Q. - HCN'!$C:$I,7,FALSE()),VLOOKUP($BJ$3&amp;"-"&amp;BP$2,'Compr. Q. - HCN'!$C:$I,5,FALSE()))),$BJ61)),1,0)</f>
        <v>0</v>
      </c>
      <c r="BQ61" s="25">
        <f t="shared" si="54"/>
        <v>1</v>
      </c>
      <c r="BR61" s="25">
        <f t="shared" si="55"/>
        <v>1</v>
      </c>
      <c r="BS61" s="25">
        <f>IF($G61="OB",IF($D61="Tabular",VLOOKUP($BJ$3&amp;"-"&amp;"1",'Compr. Q. - Online Banking'!$C:$K,9,FALSE()),VLOOKUP($BJ$3&amp;"-"&amp;"1",'Compr. Q. - Online Banking'!$C:$K,8,FALSE())),IF($D61="Tabular",VLOOKUP($BJ$3&amp;"-"&amp;"1",'Compr. Q. - HCN'!$C:$K,9,FALSE()),VLOOKUP($BJ$3&amp;"-"&amp;"1",'Compr. Q. - HCN'!$C:$K,8,FALSE())))</f>
        <v>1</v>
      </c>
      <c r="BT61" s="25">
        <f t="shared" si="56"/>
        <v>1</v>
      </c>
      <c r="BU61" s="25">
        <f t="shared" si="57"/>
        <v>1</v>
      </c>
      <c r="BV61" s="25">
        <f t="shared" si="58"/>
        <v>1</v>
      </c>
      <c r="BW61" s="25" t="str">
        <f>VLOOKUP($A61,'dataset combined'!$A:$BJ,$I$2+3*BW$2,FALSE)</f>
        <v>Severe</v>
      </c>
      <c r="BX61" s="25"/>
      <c r="BY61" s="25">
        <f>IF(ISNUMBER(SEARCH(IF($G61="OB",IF($D61="Tabular",VLOOKUP($BW$3&amp;"-"&amp;BY$2,'Compr. Q. - Online Banking'!$C:$I,7,FALSE()),VLOOKUP($BW$3&amp;"-"&amp;BY$2,'Compr. Q. - Online Banking'!$C:$I,5,FALSE())),IF($D61="Tabular",VLOOKUP($BW$3&amp;"-"&amp;BY$2,'Compr. Q. - HCN'!$C:$I,7,FALSE()),VLOOKUP($BW$3&amp;"-"&amp;BY$2,'Compr. Q. - HCN'!$C:$I,5,FALSE()))),$BW61)),1,0)</f>
        <v>1</v>
      </c>
      <c r="BZ61" s="25">
        <f>IF(ISNUMBER(SEARCH(IF($G61="OB",IF($D61="Tabular",VLOOKUP($BW$3&amp;"-"&amp;BZ$2,'Compr. Q. - Online Banking'!$C:$I,7,FALSE()),VLOOKUP($BW$3&amp;"-"&amp;BZ$2,'Compr. Q. - Online Banking'!$C:$I,5,FALSE())),IF($D61="Tabular",VLOOKUP($BW$3&amp;"-"&amp;BZ$2,'Compr. Q. - HCN'!$C:$I,7,FALSE()),VLOOKUP($BW$3&amp;"-"&amp;BZ$2,'Compr. Q. - HCN'!$C:$I,5,FALSE()))),$BW61)),1,0)</f>
        <v>0</v>
      </c>
      <c r="CA61" s="25">
        <f>IF(ISNUMBER(SEARCH(IF($G61="OB",IF($D61="Tabular",VLOOKUP($BW$3&amp;"-"&amp;CA$2,'Compr. Q. - Online Banking'!$C:$I,7,FALSE()),VLOOKUP($BW$3&amp;"-"&amp;CA$2,'Compr. Q. - Online Banking'!$C:$I,5,FALSE())),IF($D61="Tabular",VLOOKUP($BW$3&amp;"-"&amp;CA$2,'Compr. Q. - HCN'!$C:$I,7,FALSE()),VLOOKUP($BW$3&amp;"-"&amp;CA$2,'Compr. Q. - HCN'!$C:$I,5,FALSE()))),$BW61)),1,0)</f>
        <v>0</v>
      </c>
      <c r="CB61" s="25">
        <f>IF(ISNUMBER(SEARCH(IF($G61="OB",IF($D61="Tabular",VLOOKUP($BW$3&amp;"-"&amp;CB$2,'Compr. Q. - Online Banking'!$C:$I,7,FALSE()),VLOOKUP($BW$3&amp;"-"&amp;CB$2,'Compr. Q. - Online Banking'!$C:$I,5,FALSE())),IF($D61="Tabular",VLOOKUP($BW$3&amp;"-"&amp;CB$2,'Compr. Q. - HCN'!$C:$I,7,FALSE()),VLOOKUP($BW$3&amp;"-"&amp;CB$2,'Compr. Q. - HCN'!$C:$I,5,FALSE()))),$BW61)),1,0)</f>
        <v>0</v>
      </c>
      <c r="CC61" s="25">
        <f>IF(ISNUMBER(SEARCH(IF($G61="OB",IF($D61="Tabular",VLOOKUP($BW$3&amp;"-"&amp;CC$2,'Compr. Q. - Online Banking'!$C:$I,7,FALSE()),VLOOKUP($BW$3&amp;"-"&amp;CC$2,'Compr. Q. - Online Banking'!$C:$I,5,FALSE())),IF($D61="Tabular",VLOOKUP($BW$3&amp;"-"&amp;CC$2,'Compr. Q. - HCN'!$C:$I,7,FALSE()),VLOOKUP($BW$3&amp;"-"&amp;CC$2,'Compr. Q. - HCN'!$C:$I,5,FALSE()))),$BW61)),1,0)</f>
        <v>0</v>
      </c>
      <c r="CD61" s="25">
        <f t="shared" si="59"/>
        <v>1</v>
      </c>
      <c r="CE61" s="25">
        <f t="shared" si="60"/>
        <v>1</v>
      </c>
      <c r="CF61" s="25">
        <f>IF($G61="OB",IF($D61="Tabular",VLOOKUP($BW$3&amp;"-"&amp;"1",'Compr. Q. - Online Banking'!$C:$K,9,FALSE()),VLOOKUP($BW$3&amp;"-"&amp;"1",'Compr. Q. - Online Banking'!$C:$K,8,FALSE())),IF($D61="Tabular",VLOOKUP($BW$3&amp;"-"&amp;"1",'Compr. Q. - HCN'!$C:$K,9,FALSE()),VLOOKUP($BW$3&amp;"-"&amp;"1",'Compr. Q. - HCN'!$C:$K,8,FALSE())))</f>
        <v>1</v>
      </c>
      <c r="CG61" s="25">
        <f t="shared" si="61"/>
        <v>1</v>
      </c>
      <c r="CH61" s="25">
        <f t="shared" si="62"/>
        <v>1</v>
      </c>
      <c r="CI61" s="25">
        <f t="shared" si="63"/>
        <v>1</v>
      </c>
      <c r="CK61"/>
      <c r="CL61"/>
      <c r="CM61"/>
      <c r="CN61"/>
      <c r="CO61"/>
      <c r="CP61"/>
      <c r="CQ61"/>
      <c r="CR61"/>
    </row>
    <row r="62" spans="1:96" ht="51" x14ac:dyDescent="0.2">
      <c r="A62" s="25" t="str">
        <f t="shared" si="32"/>
        <v>3117384-P1</v>
      </c>
      <c r="B62" s="25">
        <v>3117384</v>
      </c>
      <c r="C62" s="25" t="s">
        <v>688</v>
      </c>
      <c r="D62" s="25" t="s">
        <v>154</v>
      </c>
      <c r="E62" s="25" t="s">
        <v>440</v>
      </c>
      <c r="F62" s="25" t="s">
        <v>402</v>
      </c>
      <c r="G62" s="25" t="str">
        <f t="shared" si="33"/>
        <v>HCN</v>
      </c>
      <c r="H62" s="25"/>
      <c r="I62" s="25"/>
      <c r="J62" s="25" t="str">
        <f>VLOOKUP($A62,'dataset combined'!$A:$BJ,$I$2+3*J$2,FALSE)</f>
        <v>Insufficient malware detection; Insufficient security policy; Lack of security awareness</v>
      </c>
      <c r="K62" s="25"/>
      <c r="L62" s="25">
        <f>IF(ISNUMBER(SEARCH(IF($G62="OB",IF($D62="Tabular",VLOOKUP($J$3&amp;"-"&amp;L$2,'Compr. Q. - Online Banking'!$C:$I,7,FALSE()),VLOOKUP($J$3&amp;"-"&amp;L$2,'Compr. Q. - Online Banking'!$C:$I,5,FALSE())),IF($D62="Tabular",VLOOKUP($J$3&amp;"-"&amp;L$2,'Compr. Q. - HCN'!$C:$I,7,FALSE()),VLOOKUP($J$3&amp;"-"&amp;L$2,'Compr. Q. - HCN'!$C:$I,5,FALSE()))),$J62)),1,0)</f>
        <v>1</v>
      </c>
      <c r="M62" s="25">
        <f>IF(ISNUMBER(SEARCH(IF($G62="OB",IF($D62="Tabular",VLOOKUP($J$3&amp;"-"&amp;M$2,'Compr. Q. - Online Banking'!$C:$I,7,FALSE()),VLOOKUP($J$3&amp;"-"&amp;M$2,'Compr. Q. - Online Banking'!$C:$I,5,FALSE())),IF($D62="Tabular",VLOOKUP($J$3&amp;"-"&amp;M$2,'Compr. Q. - HCN'!$C:$I,7,FALSE()),VLOOKUP($J$3&amp;"-"&amp;M$2,'Compr. Q. - HCN'!$C:$I,5,FALSE()))),$J62)),1,0)</f>
        <v>1</v>
      </c>
      <c r="N62" s="25">
        <f>IF(ISNUMBER(SEARCH(IF($G62="OB",IF($D62="Tabular",VLOOKUP($J$3&amp;"-"&amp;N$2,'Compr. Q. - Online Banking'!$C:$I,7,FALSE()),VLOOKUP($J$3&amp;"-"&amp;N$2,'Compr. Q. - Online Banking'!$C:$I,5,FALSE())),IF($D62="Tabular",VLOOKUP($J$3&amp;"-"&amp;N$2,'Compr. Q. - HCN'!$C:$I,7,FALSE()),VLOOKUP($J$3&amp;"-"&amp;N$2,'Compr. Q. - HCN'!$C:$I,5,FALSE()))),$J62)),1,0)</f>
        <v>1</v>
      </c>
      <c r="O62" s="25">
        <f>IF(ISNUMBER(SEARCH(IF($G62="OB",IF($D62="Tabular",VLOOKUP($J$3&amp;"-"&amp;O$2,'Compr. Q. - Online Banking'!$C:$I,7,FALSE()),VLOOKUP($J$3&amp;"-"&amp;O$2,'Compr. Q. - Online Banking'!$C:$I,5,FALSE())),IF($D62="Tabular",VLOOKUP($J$3&amp;"-"&amp;O$2,'Compr. Q. - HCN'!$C:$I,7,FALSE()),VLOOKUP($J$3&amp;"-"&amp;O$2,'Compr. Q. - HCN'!$C:$I,5,FALSE()))),$J62)),1,0)</f>
        <v>0</v>
      </c>
      <c r="P62" s="25">
        <f>IF(ISNUMBER(SEARCH(IF($G62="OB",IF($D62="Tabular",VLOOKUP($J$3&amp;"-"&amp;P$2,'Compr. Q. - Online Banking'!$C:$I,7,FALSE()),VLOOKUP($J$3&amp;"-"&amp;P$2,'Compr. Q. - Online Banking'!$C:$I,5,FALSE())),IF($D62="Tabular",VLOOKUP($J$3&amp;"-"&amp;P$2,'Compr. Q. - HCN'!$C:$I,7,FALSE()),VLOOKUP($J$3&amp;"-"&amp;P$2,'Compr. Q. - HCN'!$C:$I,5,FALSE()))),$J62)),1,0)</f>
        <v>0</v>
      </c>
      <c r="Q62" s="25">
        <f t="shared" si="34"/>
        <v>3</v>
      </c>
      <c r="R62" s="25">
        <f t="shared" si="35"/>
        <v>3</v>
      </c>
      <c r="S62" s="25">
        <f>IF($G62="OB",IF($D62="Tabular",VLOOKUP($J$3&amp;"-"&amp;"1",'Compr. Q. - Online Banking'!$C:$K,9,FALSE()),VLOOKUP($J$3&amp;"-"&amp;"1",'Compr. Q. - Online Banking'!$C:$K,8,FALSE())),IF($D62="Tabular",VLOOKUP($J$3&amp;"-"&amp;"1",'Compr. Q. - HCN'!$C:$K,9,FALSE()),VLOOKUP($J$3&amp;"-"&amp;"1",'Compr. Q. - HCN'!$C:$K,8,FALSE())))</f>
        <v>3</v>
      </c>
      <c r="T62" s="25">
        <f t="shared" si="36"/>
        <v>1</v>
      </c>
      <c r="U62" s="25">
        <f t="shared" si="37"/>
        <v>1</v>
      </c>
      <c r="V62" s="25">
        <f t="shared" si="38"/>
        <v>1</v>
      </c>
      <c r="W62" s="25" t="str">
        <f>VLOOKUP($A62,'dataset combined'!$A:$BJ,$I$2+3*W$2,FALSE)</f>
        <v>Data confidentiality; Privacy</v>
      </c>
      <c r="X62" s="25"/>
      <c r="Y62" s="25">
        <f>IF(ISNUMBER(SEARCH(IF($G62="OB",IF($D62="Tabular",VLOOKUP($W$3&amp;"-"&amp;Y$2,'Compr. Q. - Online Banking'!$C:$I,7,FALSE()),VLOOKUP($W$3&amp;"-"&amp;Y$2,'Compr. Q. - Online Banking'!$C:$I,5,FALSE())),IF($D62="Tabular",VLOOKUP($W$3&amp;"-"&amp;Y$2,'Compr. Q. - HCN'!$C:$I,7,FALSE()),VLOOKUP($W$3&amp;"-"&amp;Y$2,'Compr. Q. - HCN'!$C:$I,5,FALSE()))),$W62)),1,0)</f>
        <v>1</v>
      </c>
      <c r="Z62" s="25">
        <f>IF(ISNUMBER(SEARCH(IF($G62="OB",IF($D62="Tabular",VLOOKUP($W$3&amp;"-"&amp;Z$2,'Compr. Q. - Online Banking'!$C:$I,7,FALSE()),VLOOKUP($W$3&amp;"-"&amp;Z$2,'Compr. Q. - Online Banking'!$C:$I,5,FALSE())),IF($D62="Tabular",VLOOKUP($W$3&amp;"-"&amp;Z$2,'Compr. Q. - HCN'!$C:$I,7,FALSE()),VLOOKUP($W$3&amp;"-"&amp;Z$2,'Compr. Q. - HCN'!$C:$I,5,FALSE()))),$W62)),1,0)</f>
        <v>1</v>
      </c>
      <c r="AA62" s="25">
        <f>IF(ISNUMBER(SEARCH(IF($G62="OB",IF($D62="Tabular",VLOOKUP($W$3&amp;"-"&amp;AA$2,'Compr. Q. - Online Banking'!$C:$I,7,FALSE()),VLOOKUP($W$3&amp;"-"&amp;AA$2,'Compr. Q. - Online Banking'!$C:$I,5,FALSE())),IF($D62="Tabular",VLOOKUP($W$3&amp;"-"&amp;AA$2,'Compr. Q. - HCN'!$C:$I,7,FALSE()),VLOOKUP($W$3&amp;"-"&amp;AA$2,'Compr. Q. - HCN'!$C:$I,5,FALSE()))),$W62)),1,0)</f>
        <v>0</v>
      </c>
      <c r="AB62" s="25">
        <f>IF(ISNUMBER(SEARCH(IF($G62="OB",IF($D62="Tabular",VLOOKUP($W$3&amp;"-"&amp;AB$2,'Compr. Q. - Online Banking'!$C:$I,7,FALSE()),VLOOKUP($W$3&amp;"-"&amp;AB$2,'Compr. Q. - Online Banking'!$C:$I,5,FALSE())),IF($D62="Tabular",VLOOKUP($W$3&amp;"-"&amp;AB$2,'Compr. Q. - HCN'!$C:$I,7,FALSE()),VLOOKUP($W$3&amp;"-"&amp;AB$2,'Compr. Q. - HCN'!$C:$I,5,FALSE()))),$W62)),1,0)</f>
        <v>0</v>
      </c>
      <c r="AC62" s="25">
        <f>IF(ISNUMBER(SEARCH(IF($G62="OB",IF($D62="Tabular",VLOOKUP($W$3&amp;"-"&amp;AC$2,'Compr. Q. - Online Banking'!$C:$I,7,FALSE()),VLOOKUP($W$3&amp;"-"&amp;AC$2,'Compr. Q. - Online Banking'!$C:$I,5,FALSE())),IF($D62="Tabular",VLOOKUP($W$3&amp;"-"&amp;AC$2,'Compr. Q. - HCN'!$C:$I,7,FALSE()),VLOOKUP($W$3&amp;"-"&amp;AC$2,'Compr. Q. - HCN'!$C:$I,5,FALSE()))),$W62)),1,0)</f>
        <v>0</v>
      </c>
      <c r="AD62" s="25">
        <f t="shared" si="39"/>
        <v>2</v>
      </c>
      <c r="AE62" s="25">
        <f t="shared" si="40"/>
        <v>2</v>
      </c>
      <c r="AF62" s="25">
        <f>IF($G62="OB",IF($D62="Tabular",VLOOKUP($W$3&amp;"-"&amp;"1",'Compr. Q. - Online Banking'!$C:$K,9,FALSE()),VLOOKUP($W$3&amp;"-"&amp;"1",'Compr. Q. - Online Banking'!$C:$K,8,FALSE())),IF($D62="Tabular",VLOOKUP($W$3&amp;"-"&amp;"1",'Compr. Q. - HCN'!$C:$K,9,FALSE()),VLOOKUP($W$3&amp;"-"&amp;"1",'Compr. Q. - HCN'!$C:$K,8,FALSE())))</f>
        <v>2</v>
      </c>
      <c r="AG62" s="25">
        <f t="shared" si="41"/>
        <v>1</v>
      </c>
      <c r="AH62" s="25">
        <f t="shared" si="42"/>
        <v>1</v>
      </c>
      <c r="AI62" s="25">
        <f t="shared" si="43"/>
        <v>1</v>
      </c>
      <c r="AJ62" s="25" t="str">
        <f>VLOOKUP($A62,'dataset combined'!$A:$BJ,$I$2+3*AJ$2,FALSE)</f>
        <v>Cyber criminal sends crafted phishing emails to HCN users; HCN network infected by malware; Sniffing of user credentials; SQL injection attack; Successful SQL injection</v>
      </c>
      <c r="AK62" s="25"/>
      <c r="AL62" s="25">
        <f>IF(ISNUMBER(SEARCH(IF($G62="OB",IF($D62="Tabular",VLOOKUP($AJ$3&amp;"-"&amp;AL$2,'Compr. Q. - Online Banking'!$C:$I,7,FALSE()),VLOOKUP($AJ$3&amp;"-"&amp;AL$2,'Compr. Q. - Online Banking'!$C:$I,5,FALSE())),IF($D62="Tabular",VLOOKUP($AJ$3&amp;"-"&amp;AL$2,'Compr. Q. - HCN'!$C:$I,7,FALSE()),VLOOKUP($AJ$3&amp;"-"&amp;AL$2,'Compr. Q. - HCN'!$C:$I,5,FALSE()))),$AJ62)),1,0)</f>
        <v>1</v>
      </c>
      <c r="AM62" s="25">
        <f>IF(ISNUMBER(SEARCH(IF($G62="OB",IF($D62="Tabular",VLOOKUP($AJ$3&amp;"-"&amp;AM$2,'Compr. Q. - Online Banking'!$C:$I,7,FALSE()),VLOOKUP($AJ$3&amp;"-"&amp;AM$2,'Compr. Q. - Online Banking'!$C:$I,5,FALSE())),IF($D62="Tabular",VLOOKUP($AJ$3&amp;"-"&amp;AM$2,'Compr. Q. - HCN'!$C:$I,7,FALSE()),VLOOKUP($AJ$3&amp;"-"&amp;AM$2,'Compr. Q. - HCN'!$C:$I,5,FALSE()))),$AJ62)),1,0)</f>
        <v>1</v>
      </c>
      <c r="AN62" s="25">
        <f>IF(ISNUMBER(SEARCH(IF($G62="OB",IF($D62="Tabular",VLOOKUP($AJ$3&amp;"-"&amp;AN$2,'Compr. Q. - Online Banking'!$C:$I,7,FALSE()),VLOOKUP($AJ$3&amp;"-"&amp;AN$2,'Compr. Q. - Online Banking'!$C:$I,5,FALSE())),IF($D62="Tabular",VLOOKUP($AJ$3&amp;"-"&amp;AN$2,'Compr. Q. - HCN'!$C:$I,7,FALSE()),VLOOKUP($AJ$3&amp;"-"&amp;AN$2,'Compr. Q. - HCN'!$C:$I,5,FALSE()))),$AJ62)),1,0)</f>
        <v>1</v>
      </c>
      <c r="AO62" s="25">
        <f>IF(ISNUMBER(SEARCH(IF($G62="OB",IF($D62="Tabular",VLOOKUP($AJ$3&amp;"-"&amp;AO$2,'Compr. Q. - Online Banking'!$C:$I,7,FALSE()),VLOOKUP($AJ$3&amp;"-"&amp;AO$2,'Compr. Q. - Online Banking'!$C:$I,5,FALSE())),IF($D62="Tabular",VLOOKUP($AJ$3&amp;"-"&amp;AO$2,'Compr. Q. - HCN'!$C:$I,7,FALSE()),VLOOKUP($AJ$3&amp;"-"&amp;AO$2,'Compr. Q. - HCN'!$C:$I,5,FALSE()))),$AJ62)),1,0)</f>
        <v>1</v>
      </c>
      <c r="AP62" s="25">
        <f>IF(ISNUMBER(SEARCH(IF($G62="OB",IF($D62="Tabular",VLOOKUP($AJ$3&amp;"-"&amp;AP$2,'Compr. Q. - Online Banking'!$C:$I,7,FALSE()),VLOOKUP($AJ$3&amp;"-"&amp;AP$2,'Compr. Q. - Online Banking'!$C:$I,5,FALSE())),IF($D62="Tabular",VLOOKUP($AJ$3&amp;"-"&amp;AP$2,'Compr. Q. - HCN'!$C:$I,7,FALSE()),VLOOKUP($AJ$3&amp;"-"&amp;AP$2,'Compr. Q. - HCN'!$C:$I,5,FALSE()))),$AJ62)),1,0)</f>
        <v>1</v>
      </c>
      <c r="AQ62" s="25">
        <f t="shared" si="44"/>
        <v>5</v>
      </c>
      <c r="AR62" s="25">
        <f t="shared" si="45"/>
        <v>5</v>
      </c>
      <c r="AS62" s="25">
        <f>IF($G62="OB",IF($D62="Tabular",VLOOKUP($AJ$3&amp;"-"&amp;"1",'Compr. Q. - Online Banking'!$C:$K,9,FALSE()),VLOOKUP($AJ$3&amp;"-"&amp;"1",'Compr. Q. - Online Banking'!$C:$K,8,FALSE())),IF($D62="Tabular",VLOOKUP($AJ$3&amp;"-"&amp;"1",'Compr. Q. - HCN'!$C:$K,9,FALSE()),VLOOKUP($AJ$3&amp;"-"&amp;"1",'Compr. Q. - HCN'!$C:$K,8,FALSE())))</f>
        <v>5</v>
      </c>
      <c r="AT62" s="25">
        <f t="shared" si="46"/>
        <v>1</v>
      </c>
      <c r="AU62" s="25">
        <f t="shared" si="47"/>
        <v>1</v>
      </c>
      <c r="AV62" s="25">
        <f t="shared" si="48"/>
        <v>1</v>
      </c>
      <c r="AW62" s="25" t="str">
        <f>VLOOKUP($A62,'dataset combined'!$A:$BJ,$I$2+3*AW$2,FALSE)</f>
        <v>Cyber criminal; Data reviewer; HCN user</v>
      </c>
      <c r="AX62" s="25"/>
      <c r="AY62" s="25">
        <f>IF(ISNUMBER(SEARCH(IF($G62="OB",IF($D62="Tabular",VLOOKUP($AW$3&amp;"-"&amp;AY$2,'Compr. Q. - Online Banking'!$C:$I,7,FALSE()),VLOOKUP($AW$3&amp;"-"&amp;AY$2,'Compr. Q. - Online Banking'!$C:$I,5,FALSE())),IF($D62="Tabular",VLOOKUP($AW$3&amp;"-"&amp;AY$2,'Compr. Q. - HCN'!$C:$I,7,FALSE()),VLOOKUP($AW$3&amp;"-"&amp;AY$2,'Compr. Q. - HCN'!$C:$I,5,FALSE()))),$AW62)),1,0)</f>
        <v>1</v>
      </c>
      <c r="AZ62" s="25">
        <f>IF(ISNUMBER(SEARCH(IF($G62="OB",IF($D62="Tabular",VLOOKUP($AW$3&amp;"-"&amp;AZ$2,'Compr. Q. - Online Banking'!$C:$I,7,FALSE()),VLOOKUP($AW$3&amp;"-"&amp;AZ$2,'Compr. Q. - Online Banking'!$C:$I,5,FALSE())),IF($D62="Tabular",VLOOKUP($AW$3&amp;"-"&amp;AZ$2,'Compr. Q. - HCN'!$C:$I,7,FALSE()),VLOOKUP($AW$3&amp;"-"&amp;AZ$2,'Compr. Q. - HCN'!$C:$I,5,FALSE()))),$AW62)),1,0)</f>
        <v>1</v>
      </c>
      <c r="BA62" s="25">
        <f>IF(ISNUMBER(SEARCH(IF($G62="OB",IF($D62="Tabular",VLOOKUP($AW$3&amp;"-"&amp;BA$2,'Compr. Q. - Online Banking'!$C:$I,7,FALSE()),VLOOKUP($AW$3&amp;"-"&amp;BA$2,'Compr. Q. - Online Banking'!$C:$I,5,FALSE())),IF($D62="Tabular",VLOOKUP($AW$3&amp;"-"&amp;BA$2,'Compr. Q. - HCN'!$C:$I,7,FALSE()),VLOOKUP($AW$3&amp;"-"&amp;BA$2,'Compr. Q. - HCN'!$C:$I,5,FALSE()))),$AW62)),1,0)</f>
        <v>1</v>
      </c>
      <c r="BB62" s="25">
        <f>IF(ISNUMBER(SEARCH(IF($G62="OB",IF($D62="Tabular",VLOOKUP($AW$3&amp;"-"&amp;BB$2,'Compr. Q. - Online Banking'!$C:$I,7,FALSE()),VLOOKUP($AW$3&amp;"-"&amp;BB$2,'Compr. Q. - Online Banking'!$C:$I,5,FALSE())),IF($D62="Tabular",VLOOKUP($AW$3&amp;"-"&amp;BB$2,'Compr. Q. - HCN'!$C:$I,7,FALSE()),VLOOKUP($AW$3&amp;"-"&amp;BB$2,'Compr. Q. - HCN'!$C:$I,5,FALSE()))),$AW62)),1,0)</f>
        <v>0</v>
      </c>
      <c r="BC62" s="25">
        <f>IF(ISNUMBER(SEARCH(IF($G62="OB",IF($D62="Tabular",VLOOKUP($AW$3&amp;"-"&amp;BC$2,'Compr. Q. - Online Banking'!$C:$I,7,FALSE()),VLOOKUP($AW$3&amp;"-"&amp;BC$2,'Compr. Q. - Online Banking'!$C:$I,5,FALSE())),IF($D62="Tabular",VLOOKUP($AW$3&amp;"-"&amp;BC$2,'Compr. Q. - HCN'!$C:$I,7,FALSE()),VLOOKUP($AW$3&amp;"-"&amp;BC$2,'Compr. Q. - HCN'!$C:$I,5,FALSE()))),$AW62)),1,0)</f>
        <v>0</v>
      </c>
      <c r="BD62" s="25">
        <f t="shared" si="49"/>
        <v>3</v>
      </c>
      <c r="BE62" s="25">
        <f t="shared" si="50"/>
        <v>3</v>
      </c>
      <c r="BF62" s="25">
        <f>IF($G62="OB",IF($D62="Tabular",VLOOKUP($AW$3&amp;"-"&amp;"1",'Compr. Q. - Online Banking'!$C:$K,9,FALSE()),VLOOKUP($AW$3&amp;"-"&amp;"1",'Compr. Q. - Online Banking'!$C:$K,8,FALSE())),IF($D62="Tabular",VLOOKUP($AW$3&amp;"-"&amp;"1",'Compr. Q. - HCN'!$C:$K,9,FALSE()),VLOOKUP($AW$3&amp;"-"&amp;"1",'Compr. Q. - HCN'!$C:$K,8,FALSE())))</f>
        <v>3</v>
      </c>
      <c r="BG62" s="25">
        <f t="shared" si="51"/>
        <v>1</v>
      </c>
      <c r="BH62" s="25">
        <f t="shared" si="52"/>
        <v>1</v>
      </c>
      <c r="BI62" s="25">
        <f t="shared" si="53"/>
        <v>1</v>
      </c>
      <c r="BJ62" s="25" t="str">
        <f>VLOOKUP($A62,'dataset combined'!$A:$BJ,$I$2+3*BJ$2,FALSE)</f>
        <v>Unlikely</v>
      </c>
      <c r="BK62" s="25" t="s">
        <v>749</v>
      </c>
      <c r="BL62" s="25">
        <f>IF(ISNUMBER(SEARCH(IF($G62="OB",IF($D62="Tabular",VLOOKUP($BJ$3&amp;"-"&amp;BL$2,'Compr. Q. - Online Banking'!$C:$I,7,FALSE()),VLOOKUP($BJ$3&amp;"-"&amp;BL$2,'Compr. Q. - Online Banking'!$C:$I,5,FALSE())),IF($D62="Tabular",VLOOKUP($BJ$3&amp;"-"&amp;BL$2,'Compr. Q. - HCN'!$C:$I,7,FALSE()),VLOOKUP($BJ$3&amp;"-"&amp;BL$2,'Compr. Q. - HCN'!$C:$I,5,FALSE()))),$BJ62)),1,0)</f>
        <v>0</v>
      </c>
      <c r="BM62" s="25">
        <f>IF(ISNUMBER(SEARCH(IF($G62="OB",IF($D62="Tabular",VLOOKUP($BJ$3&amp;"-"&amp;BM$2,'Compr. Q. - Online Banking'!$C:$I,7,FALSE()),VLOOKUP($BJ$3&amp;"-"&amp;BM$2,'Compr. Q. - Online Banking'!$C:$I,5,FALSE())),IF($D62="Tabular",VLOOKUP($BJ$3&amp;"-"&amp;BM$2,'Compr. Q. - HCN'!$C:$I,7,FALSE()),VLOOKUP($BJ$3&amp;"-"&amp;BM$2,'Compr. Q. - HCN'!$C:$I,5,FALSE()))),$BJ62)),1,0)</f>
        <v>0</v>
      </c>
      <c r="BN62" s="25">
        <f>IF(ISNUMBER(SEARCH(IF($G62="OB",IF($D62="Tabular",VLOOKUP($BJ$3&amp;"-"&amp;BN$2,'Compr. Q. - Online Banking'!$C:$I,7,FALSE()),VLOOKUP($BJ$3&amp;"-"&amp;BN$2,'Compr. Q. - Online Banking'!$C:$I,5,FALSE())),IF($D62="Tabular",VLOOKUP($BJ$3&amp;"-"&amp;BN$2,'Compr. Q. - HCN'!$C:$I,7,FALSE()),VLOOKUP($BJ$3&amp;"-"&amp;BN$2,'Compr. Q. - HCN'!$C:$I,5,FALSE()))),$BJ62)),1,0)</f>
        <v>0</v>
      </c>
      <c r="BO62" s="25">
        <f>IF(ISNUMBER(SEARCH(IF($G62="OB",IF($D62="Tabular",VLOOKUP($BJ$3&amp;"-"&amp;BO$2,'Compr. Q. - Online Banking'!$C:$I,7,FALSE()),VLOOKUP($BJ$3&amp;"-"&amp;BO$2,'Compr. Q. - Online Banking'!$C:$I,5,FALSE())),IF($D62="Tabular",VLOOKUP($BJ$3&amp;"-"&amp;BO$2,'Compr. Q. - HCN'!$C:$I,7,FALSE()),VLOOKUP($BJ$3&amp;"-"&amp;BO$2,'Compr. Q. - HCN'!$C:$I,5,FALSE()))),$BJ62)),1,0)</f>
        <v>0</v>
      </c>
      <c r="BP62" s="25">
        <f>IF(ISNUMBER(SEARCH(IF($G62="OB",IF($D62="Tabular",VLOOKUP($BJ$3&amp;"-"&amp;BP$2,'Compr. Q. - Online Banking'!$C:$I,7,FALSE()),VLOOKUP($BJ$3&amp;"-"&amp;BP$2,'Compr. Q. - Online Banking'!$C:$I,5,FALSE())),IF($D62="Tabular",VLOOKUP($BJ$3&amp;"-"&amp;BP$2,'Compr. Q. - HCN'!$C:$I,7,FALSE()),VLOOKUP($BJ$3&amp;"-"&amp;BP$2,'Compr. Q. - HCN'!$C:$I,5,FALSE()))),$BJ62)),1,0)</f>
        <v>0</v>
      </c>
      <c r="BQ62" s="25">
        <f t="shared" si="54"/>
        <v>0</v>
      </c>
      <c r="BR62" s="25">
        <f t="shared" si="55"/>
        <v>1</v>
      </c>
      <c r="BS62" s="25">
        <f>IF($G62="OB",IF($D62="Tabular",VLOOKUP($BJ$3&amp;"-"&amp;"1",'Compr. Q. - Online Banking'!$C:$K,9,FALSE()),VLOOKUP($BJ$3&amp;"-"&amp;"1",'Compr. Q. - Online Banking'!$C:$K,8,FALSE())),IF($D62="Tabular",VLOOKUP($BJ$3&amp;"-"&amp;"1",'Compr. Q. - HCN'!$C:$K,9,FALSE()),VLOOKUP($BJ$3&amp;"-"&amp;"1",'Compr. Q. - HCN'!$C:$K,8,FALSE())))</f>
        <v>1</v>
      </c>
      <c r="BT62" s="25">
        <f t="shared" si="56"/>
        <v>0</v>
      </c>
      <c r="BU62" s="25">
        <f t="shared" si="57"/>
        <v>0</v>
      </c>
      <c r="BV62" s="25">
        <f t="shared" si="58"/>
        <v>0</v>
      </c>
      <c r="BW62" s="25" t="str">
        <f>VLOOKUP($A62,'dataset combined'!$A:$BJ,$I$2+3*BW$2,FALSE)</f>
        <v>Severe</v>
      </c>
      <c r="BX62" s="25"/>
      <c r="BY62" s="25">
        <f>IF(ISNUMBER(SEARCH(IF($G62="OB",IF($D62="Tabular",VLOOKUP($BW$3&amp;"-"&amp;BY$2,'Compr. Q. - Online Banking'!$C:$I,7,FALSE()),VLOOKUP($BW$3&amp;"-"&amp;BY$2,'Compr. Q. - Online Banking'!$C:$I,5,FALSE())),IF($D62="Tabular",VLOOKUP($BW$3&amp;"-"&amp;BY$2,'Compr. Q. - HCN'!$C:$I,7,FALSE()),VLOOKUP($BW$3&amp;"-"&amp;BY$2,'Compr. Q. - HCN'!$C:$I,5,FALSE()))),$BW62)),1,0)</f>
        <v>1</v>
      </c>
      <c r="BZ62" s="25">
        <f>IF(ISNUMBER(SEARCH(IF($G62="OB",IF($D62="Tabular",VLOOKUP($BW$3&amp;"-"&amp;BZ$2,'Compr. Q. - Online Banking'!$C:$I,7,FALSE()),VLOOKUP($BW$3&amp;"-"&amp;BZ$2,'Compr. Q. - Online Banking'!$C:$I,5,FALSE())),IF($D62="Tabular",VLOOKUP($BW$3&amp;"-"&amp;BZ$2,'Compr. Q. - HCN'!$C:$I,7,FALSE()),VLOOKUP($BW$3&amp;"-"&amp;BZ$2,'Compr. Q. - HCN'!$C:$I,5,FALSE()))),$BW62)),1,0)</f>
        <v>0</v>
      </c>
      <c r="CA62" s="25">
        <f>IF(ISNUMBER(SEARCH(IF($G62="OB",IF($D62="Tabular",VLOOKUP($BW$3&amp;"-"&amp;CA$2,'Compr. Q. - Online Banking'!$C:$I,7,FALSE()),VLOOKUP($BW$3&amp;"-"&amp;CA$2,'Compr. Q. - Online Banking'!$C:$I,5,FALSE())),IF($D62="Tabular",VLOOKUP($BW$3&amp;"-"&amp;CA$2,'Compr. Q. - HCN'!$C:$I,7,FALSE()),VLOOKUP($BW$3&amp;"-"&amp;CA$2,'Compr. Q. - HCN'!$C:$I,5,FALSE()))),$BW62)),1,0)</f>
        <v>0</v>
      </c>
      <c r="CB62" s="25">
        <f>IF(ISNUMBER(SEARCH(IF($G62="OB",IF($D62="Tabular",VLOOKUP($BW$3&amp;"-"&amp;CB$2,'Compr. Q. - Online Banking'!$C:$I,7,FALSE()),VLOOKUP($BW$3&amp;"-"&amp;CB$2,'Compr. Q. - Online Banking'!$C:$I,5,FALSE())),IF($D62="Tabular",VLOOKUP($BW$3&amp;"-"&amp;CB$2,'Compr. Q. - HCN'!$C:$I,7,FALSE()),VLOOKUP($BW$3&amp;"-"&amp;CB$2,'Compr. Q. - HCN'!$C:$I,5,FALSE()))),$BW62)),1,0)</f>
        <v>0</v>
      </c>
      <c r="CC62" s="25">
        <f>IF(ISNUMBER(SEARCH(IF($G62="OB",IF($D62="Tabular",VLOOKUP($BW$3&amp;"-"&amp;CC$2,'Compr. Q. - Online Banking'!$C:$I,7,FALSE()),VLOOKUP($BW$3&amp;"-"&amp;CC$2,'Compr. Q. - Online Banking'!$C:$I,5,FALSE())),IF($D62="Tabular",VLOOKUP($BW$3&amp;"-"&amp;CC$2,'Compr. Q. - HCN'!$C:$I,7,FALSE()),VLOOKUP($BW$3&amp;"-"&amp;CC$2,'Compr. Q. - HCN'!$C:$I,5,FALSE()))),$BW62)),1,0)</f>
        <v>0</v>
      </c>
      <c r="CD62" s="25">
        <f t="shared" si="59"/>
        <v>1</v>
      </c>
      <c r="CE62" s="25">
        <f t="shared" si="60"/>
        <v>1</v>
      </c>
      <c r="CF62" s="25">
        <f>IF($G62="OB",IF($D62="Tabular",VLOOKUP($BW$3&amp;"-"&amp;"1",'Compr. Q. - Online Banking'!$C:$K,9,FALSE()),VLOOKUP($BW$3&amp;"-"&amp;"1",'Compr. Q. - Online Banking'!$C:$K,8,FALSE())),IF($D62="Tabular",VLOOKUP($BW$3&amp;"-"&amp;"1",'Compr. Q. - HCN'!$C:$K,9,FALSE()),VLOOKUP($BW$3&amp;"-"&amp;"1",'Compr. Q. - HCN'!$C:$K,8,FALSE())))</f>
        <v>1</v>
      </c>
      <c r="CG62" s="25">
        <f t="shared" si="61"/>
        <v>1</v>
      </c>
      <c r="CH62" s="25">
        <f t="shared" si="62"/>
        <v>1</v>
      </c>
      <c r="CI62" s="25">
        <f t="shared" si="63"/>
        <v>1</v>
      </c>
    </row>
    <row r="63" spans="1:96" ht="68" x14ac:dyDescent="0.2">
      <c r="A63" s="24" t="str">
        <f t="shared" si="32"/>
        <v>3117384-P2</v>
      </c>
      <c r="B63" s="38">
        <v>3117384</v>
      </c>
      <c r="C63" s="24" t="s">
        <v>688</v>
      </c>
      <c r="D63" s="39" t="s">
        <v>154</v>
      </c>
      <c r="E63" s="39" t="s">
        <v>440</v>
      </c>
      <c r="F63" s="38" t="s">
        <v>433</v>
      </c>
      <c r="G63" s="38" t="str">
        <f t="shared" si="33"/>
        <v>OB</v>
      </c>
      <c r="H63" s="24"/>
      <c r="I63" s="28"/>
      <c r="J63" s="25" t="str">
        <f>VLOOKUP($A63,'dataset combined'!$A:$BJ,$I$2+3*J$2,FALSE)</f>
        <v>Lack of mechanisms for authentication of app; Weak malware protection</v>
      </c>
      <c r="K63" s="24"/>
      <c r="L63" s="25">
        <f>IF(ISNUMBER(SEARCH(IF($G63="OB",IF($D63="Tabular",VLOOKUP($J$3&amp;"-"&amp;L$2,'Compr. Q. - Online Banking'!$C:$I,7,FALSE()),VLOOKUP($J$3&amp;"-"&amp;L$2,'Compr. Q. - Online Banking'!$C:$I,5,FALSE())),IF($D63="Tabular",VLOOKUP($J$3&amp;"-"&amp;L$2,'Compr. Q. - HCN'!$C:$I,7,FALSE()),VLOOKUP($J$3&amp;"-"&amp;L$2,'Compr. Q. - HCN'!$C:$I,5,FALSE()))),$J63)),1,0)</f>
        <v>1</v>
      </c>
      <c r="M63" s="25">
        <f>IF(ISNUMBER(SEARCH(IF($G63="OB",IF($D63="Tabular",VLOOKUP($J$3&amp;"-"&amp;M$2,'Compr. Q. - Online Banking'!$C:$I,7,FALSE()),VLOOKUP($J$3&amp;"-"&amp;M$2,'Compr. Q. - Online Banking'!$C:$I,5,FALSE())),IF($D63="Tabular",VLOOKUP($J$3&amp;"-"&amp;M$2,'Compr. Q. - HCN'!$C:$I,7,FALSE()),VLOOKUP($J$3&amp;"-"&amp;M$2,'Compr. Q. - HCN'!$C:$I,5,FALSE()))),$J63)),1,0)</f>
        <v>1</v>
      </c>
      <c r="N63" s="25">
        <f>IF(ISNUMBER(SEARCH(IF($G63="OB",IF($D63="Tabular",VLOOKUP($J$3&amp;"-"&amp;N$2,'Compr. Q. - Online Banking'!$C:$I,7,FALSE()),VLOOKUP($J$3&amp;"-"&amp;N$2,'Compr. Q. - Online Banking'!$C:$I,5,FALSE())),IF($D63="Tabular",VLOOKUP($J$3&amp;"-"&amp;N$2,'Compr. Q. - HCN'!$C:$I,7,FALSE()),VLOOKUP($J$3&amp;"-"&amp;N$2,'Compr. Q. - HCN'!$C:$I,5,FALSE()))),$J63)),1,0)</f>
        <v>0</v>
      </c>
      <c r="O63" s="25">
        <f>IF(ISNUMBER(SEARCH(IF($G63="OB",IF($D63="Tabular",VLOOKUP($J$3&amp;"-"&amp;O$2,'Compr. Q. - Online Banking'!$C:$I,7,FALSE()),VLOOKUP($J$3&amp;"-"&amp;O$2,'Compr. Q. - Online Banking'!$C:$I,5,FALSE())),IF($D63="Tabular",VLOOKUP($J$3&amp;"-"&amp;O$2,'Compr. Q. - HCN'!$C:$I,7,FALSE()),VLOOKUP($J$3&amp;"-"&amp;O$2,'Compr. Q. - HCN'!$C:$I,5,FALSE()))),$J63)),1,0)</f>
        <v>0</v>
      </c>
      <c r="P63" s="25">
        <f>IF(ISNUMBER(SEARCH(IF($G63="OB",IF($D63="Tabular",VLOOKUP($J$3&amp;"-"&amp;P$2,'Compr. Q. - Online Banking'!$C:$I,7,FALSE()),VLOOKUP($J$3&amp;"-"&amp;P$2,'Compr. Q. - Online Banking'!$C:$I,5,FALSE())),IF($D63="Tabular",VLOOKUP($J$3&amp;"-"&amp;P$2,'Compr. Q. - HCN'!$C:$I,7,FALSE()),VLOOKUP($J$3&amp;"-"&amp;P$2,'Compr. Q. - HCN'!$C:$I,5,FALSE()))),$J63)),1,0)</f>
        <v>0</v>
      </c>
      <c r="Q63" s="24">
        <f t="shared" si="34"/>
        <v>2</v>
      </c>
      <c r="R63" s="24">
        <f t="shared" si="35"/>
        <v>2</v>
      </c>
      <c r="S63" s="24">
        <f>IF($G63="OB",IF($D63="Tabular",VLOOKUP($J$3&amp;"-"&amp;"1",'Compr. Q. - Online Banking'!$C:$K,9,FALSE()),VLOOKUP($J$3&amp;"-"&amp;"1",'Compr. Q. - Online Banking'!$C:$K,8,FALSE())),IF($D63="Tabular",VLOOKUP($J$3&amp;"-"&amp;"1",'Compr. Q. - HCN'!$C:$K,9,FALSE()),VLOOKUP($J$3&amp;"-"&amp;"1",'Compr. Q. - HCN'!$C:$K,8,FALSE())))</f>
        <v>2</v>
      </c>
      <c r="T63" s="24">
        <f t="shared" si="36"/>
        <v>1</v>
      </c>
      <c r="U63" s="24">
        <f t="shared" si="37"/>
        <v>1</v>
      </c>
      <c r="V63" s="24">
        <f t="shared" si="38"/>
        <v>1</v>
      </c>
      <c r="W63" s="25" t="str">
        <f>VLOOKUP($A63,'dataset combined'!$A:$BJ,$I$2+3*W$2,FALSE)</f>
        <v>Availability of service; Integrity of account data</v>
      </c>
      <c r="X63" s="24"/>
      <c r="Y63" s="25">
        <f>IF(ISNUMBER(SEARCH(IF($G63="OB",IF($D63="Tabular",VLOOKUP($W$3&amp;"-"&amp;Y$2,'Compr. Q. - Online Banking'!$C:$I,7,FALSE()),VLOOKUP($W$3&amp;"-"&amp;Y$2,'Compr. Q. - Online Banking'!$C:$I,5,FALSE())),IF($D63="Tabular",VLOOKUP($W$3&amp;"-"&amp;Y$2,'Compr. Q. - HCN'!$C:$I,7,FALSE()),VLOOKUP($W$3&amp;"-"&amp;Y$2,'Compr. Q. - HCN'!$C:$I,5,FALSE()))),$W63)),1,0)</f>
        <v>1</v>
      </c>
      <c r="Z63" s="25">
        <f>IF(ISNUMBER(SEARCH(IF($G63="OB",IF($D63="Tabular",VLOOKUP($W$3&amp;"-"&amp;Z$2,'Compr. Q. - Online Banking'!$C:$I,7,FALSE()),VLOOKUP($W$3&amp;"-"&amp;Z$2,'Compr. Q. - Online Banking'!$C:$I,5,FALSE())),IF($D63="Tabular",VLOOKUP($W$3&amp;"-"&amp;Z$2,'Compr. Q. - HCN'!$C:$I,7,FALSE()),VLOOKUP($W$3&amp;"-"&amp;Z$2,'Compr. Q. - HCN'!$C:$I,5,FALSE()))),$W63)),1,0)</f>
        <v>1</v>
      </c>
      <c r="AA63" s="25">
        <f>IF(ISNUMBER(SEARCH(IF($G63="OB",IF($D63="Tabular",VLOOKUP($W$3&amp;"-"&amp;AA$2,'Compr. Q. - Online Banking'!$C:$I,7,FALSE()),VLOOKUP($W$3&amp;"-"&amp;AA$2,'Compr. Q. - Online Banking'!$C:$I,5,FALSE())),IF($D63="Tabular",VLOOKUP($W$3&amp;"-"&amp;AA$2,'Compr. Q. - HCN'!$C:$I,7,FALSE()),VLOOKUP($W$3&amp;"-"&amp;AA$2,'Compr. Q. - HCN'!$C:$I,5,FALSE()))),$W63)),1,0)</f>
        <v>0</v>
      </c>
      <c r="AB63" s="25">
        <f>IF(ISNUMBER(SEARCH(IF($G63="OB",IF($D63="Tabular",VLOOKUP($W$3&amp;"-"&amp;AB$2,'Compr. Q. - Online Banking'!$C:$I,7,FALSE()),VLOOKUP($W$3&amp;"-"&amp;AB$2,'Compr. Q. - Online Banking'!$C:$I,5,FALSE())),IF($D63="Tabular",VLOOKUP($W$3&amp;"-"&amp;AB$2,'Compr. Q. - HCN'!$C:$I,7,FALSE()),VLOOKUP($W$3&amp;"-"&amp;AB$2,'Compr. Q. - HCN'!$C:$I,5,FALSE()))),$W63)),1,0)</f>
        <v>0</v>
      </c>
      <c r="AC63" s="25">
        <f>IF(ISNUMBER(SEARCH(IF($G63="OB",IF($D63="Tabular",VLOOKUP($W$3&amp;"-"&amp;AC$2,'Compr. Q. - Online Banking'!$C:$I,7,FALSE()),VLOOKUP($W$3&amp;"-"&amp;AC$2,'Compr. Q. - Online Banking'!$C:$I,5,FALSE())),IF($D63="Tabular",VLOOKUP($W$3&amp;"-"&amp;AC$2,'Compr. Q. - HCN'!$C:$I,7,FALSE()),VLOOKUP($W$3&amp;"-"&amp;AC$2,'Compr. Q. - HCN'!$C:$I,5,FALSE()))),$W63)),1,0)</f>
        <v>0</v>
      </c>
      <c r="AD63" s="24">
        <f t="shared" si="39"/>
        <v>2</v>
      </c>
      <c r="AE63" s="24">
        <f t="shared" si="40"/>
        <v>2</v>
      </c>
      <c r="AF63" s="24">
        <f>IF($G63="OB",IF($D63="Tabular",VLOOKUP($W$3&amp;"-"&amp;"1",'Compr. Q. - Online Banking'!$C:$K,9,FALSE()),VLOOKUP($W$3&amp;"-"&amp;"1",'Compr. Q. - Online Banking'!$C:$K,8,FALSE())),IF($D63="Tabular",VLOOKUP($W$3&amp;"-"&amp;"1",'Compr. Q. - HCN'!$C:$K,9,FALSE()),VLOOKUP($W$3&amp;"-"&amp;"1",'Compr. Q. - HCN'!$C:$K,8,FALSE())))</f>
        <v>2</v>
      </c>
      <c r="AG63" s="24">
        <f t="shared" si="41"/>
        <v>1</v>
      </c>
      <c r="AH63" s="24">
        <f t="shared" si="42"/>
        <v>1</v>
      </c>
      <c r="AI63" s="24">
        <f t="shared" si="43"/>
        <v>1</v>
      </c>
      <c r="AJ63" s="25" t="str">
        <f>VLOOKUP($A63,'dataset combined'!$A:$BJ,$I$2+3*AJ$2,FALSE)</f>
        <v>Fake banking app offered on application store; Keylogger installed on computer; Sniffing of customer credentials; Spear-phishing attack on customers</v>
      </c>
      <c r="AK63" s="24"/>
      <c r="AL63" s="25">
        <f>IF(ISNUMBER(SEARCH(IF($G63="OB",IF($D63="Tabular",VLOOKUP($AJ$3&amp;"-"&amp;AL$2,'Compr. Q. - Online Banking'!$C:$I,7,FALSE()),VLOOKUP($AJ$3&amp;"-"&amp;AL$2,'Compr. Q. - Online Banking'!$C:$I,5,FALSE())),IF($D63="Tabular",VLOOKUP($AJ$3&amp;"-"&amp;AL$2,'Compr. Q. - HCN'!$C:$I,7,FALSE()),VLOOKUP($AJ$3&amp;"-"&amp;AL$2,'Compr. Q. - HCN'!$C:$I,5,FALSE()))),$AJ63)),1,0)</f>
        <v>1</v>
      </c>
      <c r="AM63" s="25">
        <f>IF(ISNUMBER(SEARCH(IF($G63="OB",IF($D63="Tabular",VLOOKUP($AJ$3&amp;"-"&amp;AM$2,'Compr. Q. - Online Banking'!$C:$I,7,FALSE()),VLOOKUP($AJ$3&amp;"-"&amp;AM$2,'Compr. Q. - Online Banking'!$C:$I,5,FALSE())),IF($D63="Tabular",VLOOKUP($AJ$3&amp;"-"&amp;AM$2,'Compr. Q. - HCN'!$C:$I,7,FALSE()),VLOOKUP($AJ$3&amp;"-"&amp;AM$2,'Compr. Q. - HCN'!$C:$I,5,FALSE()))),$AJ63)),1,0)</f>
        <v>1</v>
      </c>
      <c r="AN63" s="25">
        <f>IF(ISNUMBER(SEARCH(IF($G63="OB",IF($D63="Tabular",VLOOKUP($AJ$3&amp;"-"&amp;AN$2,'Compr. Q. - Online Banking'!$C:$I,7,FALSE()),VLOOKUP($AJ$3&amp;"-"&amp;AN$2,'Compr. Q. - Online Banking'!$C:$I,5,FALSE())),IF($D63="Tabular",VLOOKUP($AJ$3&amp;"-"&amp;AN$2,'Compr. Q. - HCN'!$C:$I,7,FALSE()),VLOOKUP($AJ$3&amp;"-"&amp;AN$2,'Compr. Q. - HCN'!$C:$I,5,FALSE()))),$AJ63)),1,0)</f>
        <v>1</v>
      </c>
      <c r="AO63" s="25">
        <f>IF(ISNUMBER(SEARCH(IF($G63="OB",IF($D63="Tabular",VLOOKUP($AJ$3&amp;"-"&amp;AO$2,'Compr. Q. - Online Banking'!$C:$I,7,FALSE()),VLOOKUP($AJ$3&amp;"-"&amp;AO$2,'Compr. Q. - Online Banking'!$C:$I,5,FALSE())),IF($D63="Tabular",VLOOKUP($AJ$3&amp;"-"&amp;AO$2,'Compr. Q. - HCN'!$C:$I,7,FALSE()),VLOOKUP($AJ$3&amp;"-"&amp;AO$2,'Compr. Q. - HCN'!$C:$I,5,FALSE()))),$AJ63)),1,0)</f>
        <v>1</v>
      </c>
      <c r="AP63" s="25">
        <f>IF(ISNUMBER(SEARCH(IF($G63="OB",IF($D63="Tabular",VLOOKUP($AJ$3&amp;"-"&amp;AP$2,'Compr. Q. - Online Banking'!$C:$I,7,FALSE()),VLOOKUP($AJ$3&amp;"-"&amp;AP$2,'Compr. Q. - Online Banking'!$C:$I,5,FALSE())),IF($D63="Tabular",VLOOKUP($AJ$3&amp;"-"&amp;AP$2,'Compr. Q. - HCN'!$C:$I,7,FALSE()),VLOOKUP($AJ$3&amp;"-"&amp;AP$2,'Compr. Q. - HCN'!$C:$I,5,FALSE()))),$AJ63)),1,0)</f>
        <v>0</v>
      </c>
      <c r="AQ63" s="24">
        <f t="shared" si="44"/>
        <v>4</v>
      </c>
      <c r="AR63" s="24">
        <f t="shared" si="45"/>
        <v>4</v>
      </c>
      <c r="AS63" s="24">
        <f>IF($G63="OB",IF($D63="Tabular",VLOOKUP($AJ$3&amp;"-"&amp;"1",'Compr. Q. - Online Banking'!$C:$K,9,FALSE()),VLOOKUP($AJ$3&amp;"-"&amp;"1",'Compr. Q. - Online Banking'!$C:$K,8,FALSE())),IF($D63="Tabular",VLOOKUP($AJ$3&amp;"-"&amp;"1",'Compr. Q. - HCN'!$C:$K,9,FALSE()),VLOOKUP($AJ$3&amp;"-"&amp;"1",'Compr. Q. - HCN'!$C:$K,8,FALSE())))</f>
        <v>4</v>
      </c>
      <c r="AT63" s="24">
        <f t="shared" si="46"/>
        <v>1</v>
      </c>
      <c r="AU63" s="24">
        <f t="shared" si="47"/>
        <v>1</v>
      </c>
      <c r="AV63" s="24">
        <f t="shared" si="48"/>
        <v>1</v>
      </c>
      <c r="AW63" s="25" t="str">
        <f>VLOOKUP($A63,'dataset combined'!$A:$BJ,$I$2+3*AW$2,FALSE)</f>
        <v>Customer's browser infected by Trojan; Fake banking app offered on application store; Hacker alters transaction data; Keylogger installed on computer; Sniffing of customer credentials; Spear-phishing attack on customers</v>
      </c>
      <c r="AX63" s="24" t="s">
        <v>729</v>
      </c>
      <c r="AY63" s="25">
        <f>IF(ISNUMBER(SEARCH(IF($G63="OB",IF($D63="Tabular",VLOOKUP($AW$3&amp;"-"&amp;AY$2,'Compr. Q. - Online Banking'!$C:$I,7,FALSE()),VLOOKUP($AW$3&amp;"-"&amp;AY$2,'Compr. Q. - Online Banking'!$C:$I,5,FALSE())),IF($D63="Tabular",VLOOKUP($AW$3&amp;"-"&amp;AY$2,'Compr. Q. - HCN'!$C:$I,7,FALSE()),VLOOKUP($AW$3&amp;"-"&amp;AY$2,'Compr. Q. - HCN'!$C:$I,5,FALSE()))),$AW63)),1,0)</f>
        <v>1</v>
      </c>
      <c r="AZ63" s="25">
        <f>IF(ISNUMBER(SEARCH(IF($G63="OB",IF($D63="Tabular",VLOOKUP($AW$3&amp;"-"&amp;AZ$2,'Compr. Q. - Online Banking'!$C:$I,7,FALSE()),VLOOKUP($AW$3&amp;"-"&amp;AZ$2,'Compr. Q. - Online Banking'!$C:$I,5,FALSE())),IF($D63="Tabular",VLOOKUP($AW$3&amp;"-"&amp;AZ$2,'Compr. Q. - HCN'!$C:$I,7,FALSE()),VLOOKUP($AW$3&amp;"-"&amp;AZ$2,'Compr. Q. - HCN'!$C:$I,5,FALSE()))),$AW63)),1,0)</f>
        <v>0</v>
      </c>
      <c r="BA63" s="25">
        <f>IF(ISNUMBER(SEARCH(IF($G63="OB",IF($D63="Tabular",VLOOKUP($AW$3&amp;"-"&amp;BA$2,'Compr. Q. - Online Banking'!$C:$I,7,FALSE()),VLOOKUP($AW$3&amp;"-"&amp;BA$2,'Compr. Q. - Online Banking'!$C:$I,5,FALSE())),IF($D63="Tabular",VLOOKUP($AW$3&amp;"-"&amp;BA$2,'Compr. Q. - HCN'!$C:$I,7,FALSE()),VLOOKUP($AW$3&amp;"-"&amp;BA$2,'Compr. Q. - HCN'!$C:$I,5,FALSE()))),$AW63)),1,0)</f>
        <v>0</v>
      </c>
      <c r="BB63" s="25">
        <f>IF(ISNUMBER(SEARCH(IF($G63="OB",IF($D63="Tabular",VLOOKUP($AW$3&amp;"-"&amp;BB$2,'Compr. Q. - Online Banking'!$C:$I,7,FALSE()),VLOOKUP($AW$3&amp;"-"&amp;BB$2,'Compr. Q. - Online Banking'!$C:$I,5,FALSE())),IF($D63="Tabular",VLOOKUP($AW$3&amp;"-"&amp;BB$2,'Compr. Q. - HCN'!$C:$I,7,FALSE()),VLOOKUP($AW$3&amp;"-"&amp;BB$2,'Compr. Q. - HCN'!$C:$I,5,FALSE()))),$AW63)),1,0)</f>
        <v>0</v>
      </c>
      <c r="BC63" s="25">
        <f>IF(ISNUMBER(SEARCH(IF($G63="OB",IF($D63="Tabular",VLOOKUP($AW$3&amp;"-"&amp;BC$2,'Compr. Q. - Online Banking'!$C:$I,7,FALSE()),VLOOKUP($AW$3&amp;"-"&amp;BC$2,'Compr. Q. - Online Banking'!$C:$I,5,FALSE())),IF($D63="Tabular",VLOOKUP($AW$3&amp;"-"&amp;BC$2,'Compr. Q. - HCN'!$C:$I,7,FALSE()),VLOOKUP($AW$3&amp;"-"&amp;BC$2,'Compr. Q. - HCN'!$C:$I,5,FALSE()))),$AW63)),1,0)</f>
        <v>0</v>
      </c>
      <c r="BD63" s="24">
        <f t="shared" si="49"/>
        <v>1</v>
      </c>
      <c r="BE63" s="24">
        <f t="shared" si="50"/>
        <v>6</v>
      </c>
      <c r="BF63" s="24">
        <f>IF($G63="OB",IF($D63="Tabular",VLOOKUP($AW$3&amp;"-"&amp;"1",'Compr. Q. - Online Banking'!$C:$K,9,FALSE()),VLOOKUP($AW$3&amp;"-"&amp;"1",'Compr. Q. - Online Banking'!$C:$K,8,FALSE())),IF($D63="Tabular",VLOOKUP($AW$3&amp;"-"&amp;"1",'Compr. Q. - HCN'!$C:$K,9,FALSE()),VLOOKUP($AW$3&amp;"-"&amp;"1",'Compr. Q. - HCN'!$C:$K,8,FALSE())))</f>
        <v>2</v>
      </c>
      <c r="BG63" s="24">
        <f t="shared" si="51"/>
        <v>0.16666666666666666</v>
      </c>
      <c r="BH63" s="24">
        <f t="shared" si="52"/>
        <v>0.5</v>
      </c>
      <c r="BI63" s="24">
        <f t="shared" si="53"/>
        <v>0.25</v>
      </c>
      <c r="BJ63" s="25" t="str">
        <f>VLOOKUP($A63,'dataset combined'!$A:$BJ,$I$2+3*BJ$2,FALSE)</f>
        <v>Likely</v>
      </c>
      <c r="BK63" s="24"/>
      <c r="BL63" s="25">
        <f>IF(ISNUMBER(SEARCH(IF($G63="OB",IF($D63="Tabular",VLOOKUP($BJ$3&amp;"-"&amp;BL$2,'Compr. Q. - Online Banking'!$C:$I,7,FALSE()),VLOOKUP($BJ$3&amp;"-"&amp;BL$2,'Compr. Q. - Online Banking'!$C:$I,5,FALSE())),IF($D63="Tabular",VLOOKUP($BJ$3&amp;"-"&amp;BL$2,'Compr. Q. - HCN'!$C:$I,7,FALSE()),VLOOKUP($BJ$3&amp;"-"&amp;BL$2,'Compr. Q. - HCN'!$C:$I,5,FALSE()))),$BJ63)),1,0)</f>
        <v>1</v>
      </c>
      <c r="BM63" s="25">
        <f>IF(ISNUMBER(SEARCH(IF($G63="OB",IF($D63="Tabular",VLOOKUP($BJ$3&amp;"-"&amp;BM$2,'Compr. Q. - Online Banking'!$C:$I,7,FALSE()),VLOOKUP($BJ$3&amp;"-"&amp;BM$2,'Compr. Q. - Online Banking'!$C:$I,5,FALSE())),IF($D63="Tabular",VLOOKUP($BJ$3&amp;"-"&amp;BM$2,'Compr. Q. - HCN'!$C:$I,7,FALSE()),VLOOKUP($BJ$3&amp;"-"&amp;BM$2,'Compr. Q. - HCN'!$C:$I,5,FALSE()))),$BJ63)),1,0)</f>
        <v>0</v>
      </c>
      <c r="BN63" s="25">
        <f>IF(ISNUMBER(SEARCH(IF($G63="OB",IF($D63="Tabular",VLOOKUP($BJ$3&amp;"-"&amp;BN$2,'Compr. Q. - Online Banking'!$C:$I,7,FALSE()),VLOOKUP($BJ$3&amp;"-"&amp;BN$2,'Compr. Q. - Online Banking'!$C:$I,5,FALSE())),IF($D63="Tabular",VLOOKUP($BJ$3&amp;"-"&amp;BN$2,'Compr. Q. - HCN'!$C:$I,7,FALSE()),VLOOKUP($BJ$3&amp;"-"&amp;BN$2,'Compr. Q. - HCN'!$C:$I,5,FALSE()))),$BJ63)),1,0)</f>
        <v>0</v>
      </c>
      <c r="BO63" s="25">
        <f>IF(ISNUMBER(SEARCH(IF($G63="OB",IF($D63="Tabular",VLOOKUP($BJ$3&amp;"-"&amp;BO$2,'Compr. Q. - Online Banking'!$C:$I,7,FALSE()),VLOOKUP($BJ$3&amp;"-"&amp;BO$2,'Compr. Q. - Online Banking'!$C:$I,5,FALSE())),IF($D63="Tabular",VLOOKUP($BJ$3&amp;"-"&amp;BO$2,'Compr. Q. - HCN'!$C:$I,7,FALSE()),VLOOKUP($BJ$3&amp;"-"&amp;BO$2,'Compr. Q. - HCN'!$C:$I,5,FALSE()))),$BJ63)),1,0)</f>
        <v>0</v>
      </c>
      <c r="BP63" s="25">
        <f>IF(ISNUMBER(SEARCH(IF($G63="OB",IF($D63="Tabular",VLOOKUP($BJ$3&amp;"-"&amp;BP$2,'Compr. Q. - Online Banking'!$C:$I,7,FALSE()),VLOOKUP($BJ$3&amp;"-"&amp;BP$2,'Compr. Q. - Online Banking'!$C:$I,5,FALSE())),IF($D63="Tabular",VLOOKUP($BJ$3&amp;"-"&amp;BP$2,'Compr. Q. - HCN'!$C:$I,7,FALSE()),VLOOKUP($BJ$3&amp;"-"&amp;BP$2,'Compr. Q. - HCN'!$C:$I,5,FALSE()))),$BJ63)),1,0)</f>
        <v>0</v>
      </c>
      <c r="BQ63" s="24">
        <f t="shared" si="54"/>
        <v>1</v>
      </c>
      <c r="BR63" s="24">
        <f t="shared" si="55"/>
        <v>1</v>
      </c>
      <c r="BS63" s="24">
        <f>IF($G63="OB",IF($D63="Tabular",VLOOKUP($BJ$3&amp;"-"&amp;"1",'Compr. Q. - Online Banking'!$C:$K,9,FALSE()),VLOOKUP($BJ$3&amp;"-"&amp;"1",'Compr. Q. - Online Banking'!$C:$K,8,FALSE())),IF($D63="Tabular",VLOOKUP($BJ$3&amp;"-"&amp;"1",'Compr. Q. - HCN'!$C:$K,9,FALSE()),VLOOKUP($BJ$3&amp;"-"&amp;"1",'Compr. Q. - HCN'!$C:$K,8,FALSE())))</f>
        <v>1</v>
      </c>
      <c r="BT63" s="24">
        <f t="shared" si="56"/>
        <v>1</v>
      </c>
      <c r="BU63" s="24">
        <f t="shared" si="57"/>
        <v>1</v>
      </c>
      <c r="BV63" s="24">
        <f t="shared" si="58"/>
        <v>1</v>
      </c>
      <c r="BW63" s="25" t="str">
        <f>VLOOKUP($A63,'dataset combined'!$A:$BJ,$I$2+3*BW$2,FALSE)</f>
        <v>Minor</v>
      </c>
      <c r="BX63" s="24"/>
      <c r="BY63" s="25">
        <f>IF(ISNUMBER(SEARCH(IF($G63="OB",IF($D63="Tabular",VLOOKUP($BW$3&amp;"-"&amp;BY$2,'Compr. Q. - Online Banking'!$C:$I,7,FALSE()),VLOOKUP($BW$3&amp;"-"&amp;BY$2,'Compr. Q. - Online Banking'!$C:$I,5,FALSE())),IF($D63="Tabular",VLOOKUP($BW$3&amp;"-"&amp;BY$2,'Compr. Q. - HCN'!$C:$I,7,FALSE()),VLOOKUP($BW$3&amp;"-"&amp;BY$2,'Compr. Q. - HCN'!$C:$I,5,FALSE()))),$BW63)),1,0)</f>
        <v>1</v>
      </c>
      <c r="BZ63" s="25">
        <f>IF(ISNUMBER(SEARCH(IF($G63="OB",IF($D63="Tabular",VLOOKUP($BW$3&amp;"-"&amp;BZ$2,'Compr. Q. - Online Banking'!$C:$I,7,FALSE()),VLOOKUP($BW$3&amp;"-"&amp;BZ$2,'Compr. Q. - Online Banking'!$C:$I,5,FALSE())),IF($D63="Tabular",VLOOKUP($BW$3&amp;"-"&amp;BZ$2,'Compr. Q. - HCN'!$C:$I,7,FALSE()),VLOOKUP($BW$3&amp;"-"&amp;BZ$2,'Compr. Q. - HCN'!$C:$I,5,FALSE()))),$BW63)),1,0)</f>
        <v>0</v>
      </c>
      <c r="CA63" s="25">
        <f>IF(ISNUMBER(SEARCH(IF($G63="OB",IF($D63="Tabular",VLOOKUP($BW$3&amp;"-"&amp;CA$2,'Compr. Q. - Online Banking'!$C:$I,7,FALSE()),VLOOKUP($BW$3&amp;"-"&amp;CA$2,'Compr. Q. - Online Banking'!$C:$I,5,FALSE())),IF($D63="Tabular",VLOOKUP($BW$3&amp;"-"&amp;CA$2,'Compr. Q. - HCN'!$C:$I,7,FALSE()),VLOOKUP($BW$3&amp;"-"&amp;CA$2,'Compr. Q. - HCN'!$C:$I,5,FALSE()))),$BW63)),1,0)</f>
        <v>0</v>
      </c>
      <c r="CB63" s="25">
        <f>IF(ISNUMBER(SEARCH(IF($G63="OB",IF($D63="Tabular",VLOOKUP($BW$3&amp;"-"&amp;CB$2,'Compr. Q. - Online Banking'!$C:$I,7,FALSE()),VLOOKUP($BW$3&amp;"-"&amp;CB$2,'Compr. Q. - Online Banking'!$C:$I,5,FALSE())),IF($D63="Tabular",VLOOKUP($BW$3&amp;"-"&amp;CB$2,'Compr. Q. - HCN'!$C:$I,7,FALSE()),VLOOKUP($BW$3&amp;"-"&amp;CB$2,'Compr. Q. - HCN'!$C:$I,5,FALSE()))),$BW63)),1,0)</f>
        <v>0</v>
      </c>
      <c r="CC63" s="25">
        <f>IF(ISNUMBER(SEARCH(IF($G63="OB",IF($D63="Tabular",VLOOKUP($BW$3&amp;"-"&amp;CC$2,'Compr. Q. - Online Banking'!$C:$I,7,FALSE()),VLOOKUP($BW$3&amp;"-"&amp;CC$2,'Compr. Q. - Online Banking'!$C:$I,5,FALSE())),IF($D63="Tabular",VLOOKUP($BW$3&amp;"-"&amp;CC$2,'Compr. Q. - HCN'!$C:$I,7,FALSE()),VLOOKUP($BW$3&amp;"-"&amp;CC$2,'Compr. Q. - HCN'!$C:$I,5,FALSE()))),$BW63)),1,0)</f>
        <v>0</v>
      </c>
      <c r="CD63" s="24">
        <f t="shared" si="59"/>
        <v>1</v>
      </c>
      <c r="CE63" s="24">
        <f t="shared" si="60"/>
        <v>1</v>
      </c>
      <c r="CF63" s="24">
        <f>IF($G63="OB",IF($D63="Tabular",VLOOKUP($BW$3&amp;"-"&amp;"1",'Compr. Q. - Online Banking'!$C:$K,9,FALSE()),VLOOKUP($BW$3&amp;"-"&amp;"1",'Compr. Q. - Online Banking'!$C:$K,8,FALSE())),IF($D63="Tabular",VLOOKUP($BW$3&amp;"-"&amp;"1",'Compr. Q. - HCN'!$C:$K,9,FALSE()),VLOOKUP($BW$3&amp;"-"&amp;"1",'Compr. Q. - HCN'!$C:$K,8,FALSE())))</f>
        <v>1</v>
      </c>
      <c r="CG63" s="24">
        <f t="shared" si="61"/>
        <v>1</v>
      </c>
      <c r="CH63" s="24">
        <f t="shared" si="62"/>
        <v>1</v>
      </c>
      <c r="CI63" s="24">
        <f t="shared" si="63"/>
        <v>1</v>
      </c>
    </row>
    <row r="64" spans="1:96" ht="68" x14ac:dyDescent="0.2">
      <c r="A64" s="25" t="str">
        <f t="shared" si="32"/>
        <v>3117385-P1</v>
      </c>
      <c r="B64" s="25">
        <v>3117385</v>
      </c>
      <c r="C64" s="25" t="s">
        <v>688</v>
      </c>
      <c r="D64" s="25" t="s">
        <v>568</v>
      </c>
      <c r="E64" s="25" t="s">
        <v>440</v>
      </c>
      <c r="F64" s="25" t="s">
        <v>402</v>
      </c>
      <c r="G64" s="25" t="str">
        <f t="shared" si="33"/>
        <v>HCN</v>
      </c>
      <c r="H64" s="25"/>
      <c r="I64" s="25"/>
      <c r="J64" s="25" t="str">
        <f>VLOOKUP($A64,'dataset combined'!$A:$BJ,$I$2+3*J$2,FALSE)</f>
        <v>Insufficient malware detection; Insufficient security policy; Lack of security awareness</v>
      </c>
      <c r="K64" s="25"/>
      <c r="L64" s="25">
        <f>IF(ISNUMBER(SEARCH(IF($G64="OB",IF($D64="Tabular",VLOOKUP($J$3&amp;"-"&amp;L$2,'Compr. Q. - Online Banking'!$C:$I,7,FALSE()),VLOOKUP($J$3&amp;"-"&amp;L$2,'Compr. Q. - Online Banking'!$C:$I,5,FALSE())),IF($D64="Tabular",VLOOKUP($J$3&amp;"-"&amp;L$2,'Compr. Q. - HCN'!$C:$I,7,FALSE()),VLOOKUP($J$3&amp;"-"&amp;L$2,'Compr. Q. - HCN'!$C:$I,5,FALSE()))),$J64)),1,0)</f>
        <v>1</v>
      </c>
      <c r="M64" s="25">
        <f>IF(ISNUMBER(SEARCH(IF($G64="OB",IF($D64="Tabular",VLOOKUP($J$3&amp;"-"&amp;M$2,'Compr. Q. - Online Banking'!$C:$I,7,FALSE()),VLOOKUP($J$3&amp;"-"&amp;M$2,'Compr. Q. - Online Banking'!$C:$I,5,FALSE())),IF($D64="Tabular",VLOOKUP($J$3&amp;"-"&amp;M$2,'Compr. Q. - HCN'!$C:$I,7,FALSE()),VLOOKUP($J$3&amp;"-"&amp;M$2,'Compr. Q. - HCN'!$C:$I,5,FALSE()))),$J64)),1,0)</f>
        <v>1</v>
      </c>
      <c r="N64" s="25">
        <f>IF(ISNUMBER(SEARCH(IF($G64="OB",IF($D64="Tabular",VLOOKUP($J$3&amp;"-"&amp;N$2,'Compr. Q. - Online Banking'!$C:$I,7,FALSE()),VLOOKUP($J$3&amp;"-"&amp;N$2,'Compr. Q. - Online Banking'!$C:$I,5,FALSE())),IF($D64="Tabular",VLOOKUP($J$3&amp;"-"&amp;N$2,'Compr. Q. - HCN'!$C:$I,7,FALSE()),VLOOKUP($J$3&amp;"-"&amp;N$2,'Compr. Q. - HCN'!$C:$I,5,FALSE()))),$J64)),1,0)</f>
        <v>1</v>
      </c>
      <c r="O64" s="25">
        <f>IF(ISNUMBER(SEARCH(IF($G64="OB",IF($D64="Tabular",VLOOKUP($J$3&amp;"-"&amp;O$2,'Compr. Q. - Online Banking'!$C:$I,7,FALSE()),VLOOKUP($J$3&amp;"-"&amp;O$2,'Compr. Q. - Online Banking'!$C:$I,5,FALSE())),IF($D64="Tabular",VLOOKUP($J$3&amp;"-"&amp;O$2,'Compr. Q. - HCN'!$C:$I,7,FALSE()),VLOOKUP($J$3&amp;"-"&amp;O$2,'Compr. Q. - HCN'!$C:$I,5,FALSE()))),$J64)),1,0)</f>
        <v>0</v>
      </c>
      <c r="P64" s="25">
        <f>IF(ISNUMBER(SEARCH(IF($G64="OB",IF($D64="Tabular",VLOOKUP($J$3&amp;"-"&amp;P$2,'Compr. Q. - Online Banking'!$C:$I,7,FALSE()),VLOOKUP($J$3&amp;"-"&amp;P$2,'Compr. Q. - Online Banking'!$C:$I,5,FALSE())),IF($D64="Tabular",VLOOKUP($J$3&amp;"-"&amp;P$2,'Compr. Q. - HCN'!$C:$I,7,FALSE()),VLOOKUP($J$3&amp;"-"&amp;P$2,'Compr. Q. - HCN'!$C:$I,5,FALSE()))),$J64)),1,0)</f>
        <v>0</v>
      </c>
      <c r="Q64" s="25">
        <f t="shared" si="34"/>
        <v>3</v>
      </c>
      <c r="R64" s="25">
        <f t="shared" si="35"/>
        <v>3</v>
      </c>
      <c r="S64" s="25">
        <f>IF($G64="OB",IF($D64="Tabular",VLOOKUP($J$3&amp;"-"&amp;"1",'Compr. Q. - Online Banking'!$C:$K,9,FALSE()),VLOOKUP($J$3&amp;"-"&amp;"1",'Compr. Q. - Online Banking'!$C:$K,8,FALSE())),IF($D64="Tabular",VLOOKUP($J$3&amp;"-"&amp;"1",'Compr. Q. - HCN'!$C:$K,9,FALSE()),VLOOKUP($J$3&amp;"-"&amp;"1",'Compr. Q. - HCN'!$C:$K,8,FALSE())))</f>
        <v>3</v>
      </c>
      <c r="T64" s="25">
        <f t="shared" si="36"/>
        <v>1</v>
      </c>
      <c r="U64" s="25">
        <f t="shared" si="37"/>
        <v>1</v>
      </c>
      <c r="V64" s="25">
        <f t="shared" si="38"/>
        <v>1</v>
      </c>
      <c r="W64" s="25" t="str">
        <f>VLOOKUP($A64,'dataset combined'!$A:$BJ,$I$2+3*W$2,FALSE)</f>
        <v>Data confidentiality; Privacy</v>
      </c>
      <c r="X64" s="25"/>
      <c r="Y64" s="25">
        <f>IF(ISNUMBER(SEARCH(IF($G64="OB",IF($D64="Tabular",VLOOKUP($W$3&amp;"-"&amp;Y$2,'Compr. Q. - Online Banking'!$C:$I,7,FALSE()),VLOOKUP($W$3&amp;"-"&amp;Y$2,'Compr. Q. - Online Banking'!$C:$I,5,FALSE())),IF($D64="Tabular",VLOOKUP($W$3&amp;"-"&amp;Y$2,'Compr. Q. - HCN'!$C:$I,7,FALSE()),VLOOKUP($W$3&amp;"-"&amp;Y$2,'Compr. Q. - HCN'!$C:$I,5,FALSE()))),$W64)),1,0)</f>
        <v>1</v>
      </c>
      <c r="Z64" s="25">
        <f>IF(ISNUMBER(SEARCH(IF($G64="OB",IF($D64="Tabular",VLOOKUP($W$3&amp;"-"&amp;Z$2,'Compr. Q. - Online Banking'!$C:$I,7,FALSE()),VLOOKUP($W$3&amp;"-"&amp;Z$2,'Compr. Q. - Online Banking'!$C:$I,5,FALSE())),IF($D64="Tabular",VLOOKUP($W$3&amp;"-"&amp;Z$2,'Compr. Q. - HCN'!$C:$I,7,FALSE()),VLOOKUP($W$3&amp;"-"&amp;Z$2,'Compr. Q. - HCN'!$C:$I,5,FALSE()))),$W64)),1,0)</f>
        <v>1</v>
      </c>
      <c r="AA64" s="25">
        <f>IF(ISNUMBER(SEARCH(IF($G64="OB",IF($D64="Tabular",VLOOKUP($W$3&amp;"-"&amp;AA$2,'Compr. Q. - Online Banking'!$C:$I,7,FALSE()),VLOOKUP($W$3&amp;"-"&amp;AA$2,'Compr. Q. - Online Banking'!$C:$I,5,FALSE())),IF($D64="Tabular",VLOOKUP($W$3&amp;"-"&amp;AA$2,'Compr. Q. - HCN'!$C:$I,7,FALSE()),VLOOKUP($W$3&amp;"-"&amp;AA$2,'Compr. Q. - HCN'!$C:$I,5,FALSE()))),$W64)),1,0)</f>
        <v>0</v>
      </c>
      <c r="AB64" s="25">
        <f>IF(ISNUMBER(SEARCH(IF($G64="OB",IF($D64="Tabular",VLOOKUP($W$3&amp;"-"&amp;AB$2,'Compr. Q. - Online Banking'!$C:$I,7,FALSE()),VLOOKUP($W$3&amp;"-"&amp;AB$2,'Compr. Q. - Online Banking'!$C:$I,5,FALSE())),IF($D64="Tabular",VLOOKUP($W$3&amp;"-"&amp;AB$2,'Compr. Q. - HCN'!$C:$I,7,FALSE()),VLOOKUP($W$3&amp;"-"&amp;AB$2,'Compr. Q. - HCN'!$C:$I,5,FALSE()))),$W64)),1,0)</f>
        <v>0</v>
      </c>
      <c r="AC64" s="25">
        <f>IF(ISNUMBER(SEARCH(IF($G64="OB",IF($D64="Tabular",VLOOKUP($W$3&amp;"-"&amp;AC$2,'Compr. Q. - Online Banking'!$C:$I,7,FALSE()),VLOOKUP($W$3&amp;"-"&amp;AC$2,'Compr. Q. - Online Banking'!$C:$I,5,FALSE())),IF($D64="Tabular",VLOOKUP($W$3&amp;"-"&amp;AC$2,'Compr. Q. - HCN'!$C:$I,7,FALSE()),VLOOKUP($W$3&amp;"-"&amp;AC$2,'Compr. Q. - HCN'!$C:$I,5,FALSE()))),$W64)),1,0)</f>
        <v>0</v>
      </c>
      <c r="AD64" s="25">
        <f t="shared" si="39"/>
        <v>2</v>
      </c>
      <c r="AE64" s="25">
        <f t="shared" si="40"/>
        <v>2</v>
      </c>
      <c r="AF64" s="25">
        <f>IF($G64="OB",IF($D64="Tabular",VLOOKUP($W$3&amp;"-"&amp;"1",'Compr. Q. - Online Banking'!$C:$K,9,FALSE()),VLOOKUP($W$3&amp;"-"&amp;"1",'Compr. Q. - Online Banking'!$C:$K,8,FALSE())),IF($D64="Tabular",VLOOKUP($W$3&amp;"-"&amp;"1",'Compr. Q. - HCN'!$C:$K,9,FALSE()),VLOOKUP($W$3&amp;"-"&amp;"1",'Compr. Q. - HCN'!$C:$K,8,FALSE())))</f>
        <v>2</v>
      </c>
      <c r="AG64" s="25">
        <f t="shared" si="41"/>
        <v>1</v>
      </c>
      <c r="AH64" s="25">
        <f t="shared" si="42"/>
        <v>1</v>
      </c>
      <c r="AI64" s="25">
        <f t="shared" si="43"/>
        <v>1</v>
      </c>
      <c r="AJ64" s="25" t="str">
        <f>VLOOKUP($A64,'dataset combined'!$A:$BJ,$I$2+3*AJ$2,FALSE)</f>
        <v>Cyber criminal sends crafted phishing emails to HCN users and this leads to sniffing of user credentials.; Cyber criminal sends crafted phishing emails to HCN users and this leads to that HCN network infected by malware.</v>
      </c>
      <c r="AK64" s="25"/>
      <c r="AL64" s="25">
        <f>IF(ISNUMBER(SEARCH(IF($G64="OB",IF($D64="Tabular",VLOOKUP($AJ$3&amp;"-"&amp;AL$2,'Compr. Q. - Online Banking'!$C:$I,7,FALSE()),VLOOKUP($AJ$3&amp;"-"&amp;AL$2,'Compr. Q. - Online Banking'!$C:$I,5,FALSE())),IF($D64="Tabular",VLOOKUP($AJ$3&amp;"-"&amp;AL$2,'Compr. Q. - HCN'!$C:$I,7,FALSE()),VLOOKUP($AJ$3&amp;"-"&amp;AL$2,'Compr. Q. - HCN'!$C:$I,5,FALSE()))),$AJ64)),1,0)</f>
        <v>0</v>
      </c>
      <c r="AM64" s="25">
        <f>IF(ISNUMBER(SEARCH(IF($G64="OB",IF($D64="Tabular",VLOOKUP($AJ$3&amp;"-"&amp;AM$2,'Compr. Q. - Online Banking'!$C:$I,7,FALSE()),VLOOKUP($AJ$3&amp;"-"&amp;AM$2,'Compr. Q. - Online Banking'!$C:$I,5,FALSE())),IF($D64="Tabular",VLOOKUP($AJ$3&amp;"-"&amp;AM$2,'Compr. Q. - HCN'!$C:$I,7,FALSE()),VLOOKUP($AJ$3&amp;"-"&amp;AM$2,'Compr. Q. - HCN'!$C:$I,5,FALSE()))),$AJ64)),1,0)</f>
        <v>1</v>
      </c>
      <c r="AN64" s="25">
        <f>IF(ISNUMBER(SEARCH(IF($G64="OB",IF($D64="Tabular",VLOOKUP($AJ$3&amp;"-"&amp;AN$2,'Compr. Q. - Online Banking'!$C:$I,7,FALSE()),VLOOKUP($AJ$3&amp;"-"&amp;AN$2,'Compr. Q. - Online Banking'!$C:$I,5,FALSE())),IF($D64="Tabular",VLOOKUP($AJ$3&amp;"-"&amp;AN$2,'Compr. Q. - HCN'!$C:$I,7,FALSE()),VLOOKUP($AJ$3&amp;"-"&amp;AN$2,'Compr. Q. - HCN'!$C:$I,5,FALSE()))),$AJ64)),1,0)</f>
        <v>1</v>
      </c>
      <c r="AO64" s="25">
        <f>IF(ISNUMBER(SEARCH(IF($G64="OB",IF($D64="Tabular",VLOOKUP($AJ$3&amp;"-"&amp;AO$2,'Compr. Q. - Online Banking'!$C:$I,7,FALSE()),VLOOKUP($AJ$3&amp;"-"&amp;AO$2,'Compr. Q. - Online Banking'!$C:$I,5,FALSE())),IF($D64="Tabular",VLOOKUP($AJ$3&amp;"-"&amp;AO$2,'Compr. Q. - HCN'!$C:$I,7,FALSE()),VLOOKUP($AJ$3&amp;"-"&amp;AO$2,'Compr. Q. - HCN'!$C:$I,5,FALSE()))),$AJ64)),1,0)</f>
        <v>0</v>
      </c>
      <c r="AP64" s="25">
        <f>IF(ISNUMBER(SEARCH(IF($G64="OB",IF($D64="Tabular",VLOOKUP($AJ$3&amp;"-"&amp;AP$2,'Compr. Q. - Online Banking'!$C:$I,7,FALSE()),VLOOKUP($AJ$3&amp;"-"&amp;AP$2,'Compr. Q. - Online Banking'!$C:$I,5,FALSE())),IF($D64="Tabular",VLOOKUP($AJ$3&amp;"-"&amp;AP$2,'Compr. Q. - HCN'!$C:$I,7,FALSE()),VLOOKUP($AJ$3&amp;"-"&amp;AP$2,'Compr. Q. - HCN'!$C:$I,5,FALSE()))),$AJ64)),1,0)</f>
        <v>0</v>
      </c>
      <c r="AQ64" s="25">
        <f t="shared" si="44"/>
        <v>2</v>
      </c>
      <c r="AR64" s="25">
        <f t="shared" si="45"/>
        <v>2</v>
      </c>
      <c r="AS64" s="25">
        <f>IF($G64="OB",IF($D64="Tabular",VLOOKUP($AJ$3&amp;"-"&amp;"1",'Compr. Q. - Online Banking'!$C:$K,9,FALSE()),VLOOKUP($AJ$3&amp;"-"&amp;"1",'Compr. Q. - Online Banking'!$C:$K,8,FALSE())),IF($D64="Tabular",VLOOKUP($AJ$3&amp;"-"&amp;"1",'Compr. Q. - HCN'!$C:$K,9,FALSE()),VLOOKUP($AJ$3&amp;"-"&amp;"1",'Compr. Q. - HCN'!$C:$K,8,FALSE())))</f>
        <v>2</v>
      </c>
      <c r="AT64" s="25">
        <f t="shared" si="46"/>
        <v>1</v>
      </c>
      <c r="AU64" s="25">
        <f t="shared" si="47"/>
        <v>1</v>
      </c>
      <c r="AV64" s="25">
        <f t="shared" si="48"/>
        <v>1</v>
      </c>
      <c r="AW64" s="25" t="str">
        <f>VLOOKUP($A64,'dataset combined'!$A:$BJ,$I$2+3*AW$2,FALSE)</f>
        <v>Admin; Cyber criminal; Data reviewer; Hacker; HCN user</v>
      </c>
      <c r="AX64" s="25"/>
      <c r="AY64" s="25">
        <f>IF(ISNUMBER(SEARCH(IF($G64="OB",IF($D64="Tabular",VLOOKUP($AW$3&amp;"-"&amp;AY$2,'Compr. Q. - Online Banking'!$C:$I,7,FALSE()),VLOOKUP($AW$3&amp;"-"&amp;AY$2,'Compr. Q. - Online Banking'!$C:$I,5,FALSE())),IF($D64="Tabular",VLOOKUP($AW$3&amp;"-"&amp;AY$2,'Compr. Q. - HCN'!$C:$I,7,FALSE()),VLOOKUP($AW$3&amp;"-"&amp;AY$2,'Compr. Q. - HCN'!$C:$I,5,FALSE()))),$AW64)),1,0)</f>
        <v>1</v>
      </c>
      <c r="AZ64" s="25">
        <f>IF(ISNUMBER(SEARCH(IF($G64="OB",IF($D64="Tabular",VLOOKUP($AW$3&amp;"-"&amp;AZ$2,'Compr. Q. - Online Banking'!$C:$I,7,FALSE()),VLOOKUP($AW$3&amp;"-"&amp;AZ$2,'Compr. Q. - Online Banking'!$C:$I,5,FALSE())),IF($D64="Tabular",VLOOKUP($AW$3&amp;"-"&amp;AZ$2,'Compr. Q. - HCN'!$C:$I,7,FALSE()),VLOOKUP($AW$3&amp;"-"&amp;AZ$2,'Compr. Q. - HCN'!$C:$I,5,FALSE()))),$AW64)),1,0)</f>
        <v>1</v>
      </c>
      <c r="BA64" s="25">
        <f>IF(ISNUMBER(SEARCH(IF($G64="OB",IF($D64="Tabular",VLOOKUP($AW$3&amp;"-"&amp;BA$2,'Compr. Q. - Online Banking'!$C:$I,7,FALSE()),VLOOKUP($AW$3&amp;"-"&amp;BA$2,'Compr. Q. - Online Banking'!$C:$I,5,FALSE())),IF($D64="Tabular",VLOOKUP($AW$3&amp;"-"&amp;BA$2,'Compr. Q. - HCN'!$C:$I,7,FALSE()),VLOOKUP($AW$3&amp;"-"&amp;BA$2,'Compr. Q. - HCN'!$C:$I,5,FALSE()))),$AW64)),1,0)</f>
        <v>1</v>
      </c>
      <c r="BB64" s="25">
        <f>IF(ISNUMBER(SEARCH(IF($G64="OB",IF($D64="Tabular",VLOOKUP($AW$3&amp;"-"&amp;BB$2,'Compr. Q. - Online Banking'!$C:$I,7,FALSE()),VLOOKUP($AW$3&amp;"-"&amp;BB$2,'Compr. Q. - Online Banking'!$C:$I,5,FALSE())),IF($D64="Tabular",VLOOKUP($AW$3&amp;"-"&amp;BB$2,'Compr. Q. - HCN'!$C:$I,7,FALSE()),VLOOKUP($AW$3&amp;"-"&amp;BB$2,'Compr. Q. - HCN'!$C:$I,5,FALSE()))),$AW64)),1,0)</f>
        <v>1</v>
      </c>
      <c r="BC64" s="25">
        <f>IF(ISNUMBER(SEARCH(IF($G64="OB",IF($D64="Tabular",VLOOKUP($AW$3&amp;"-"&amp;BC$2,'Compr. Q. - Online Banking'!$C:$I,7,FALSE()),VLOOKUP($AW$3&amp;"-"&amp;BC$2,'Compr. Q. - Online Banking'!$C:$I,5,FALSE())),IF($D64="Tabular",VLOOKUP($AW$3&amp;"-"&amp;BC$2,'Compr. Q. - HCN'!$C:$I,7,FALSE()),VLOOKUP($AW$3&amp;"-"&amp;BC$2,'Compr. Q. - HCN'!$C:$I,5,FALSE()))),$AW64)),1,0)</f>
        <v>1</v>
      </c>
      <c r="BD64" s="25">
        <f t="shared" si="49"/>
        <v>5</v>
      </c>
      <c r="BE64" s="25">
        <f t="shared" si="50"/>
        <v>5</v>
      </c>
      <c r="BF64" s="25">
        <f>IF($G64="OB",IF($D64="Tabular",VLOOKUP($AW$3&amp;"-"&amp;"1",'Compr. Q. - Online Banking'!$C:$K,9,FALSE()),VLOOKUP($AW$3&amp;"-"&amp;"1",'Compr. Q. - Online Banking'!$C:$K,8,FALSE())),IF($D64="Tabular",VLOOKUP($AW$3&amp;"-"&amp;"1",'Compr. Q. - HCN'!$C:$K,9,FALSE()),VLOOKUP($AW$3&amp;"-"&amp;"1",'Compr. Q. - HCN'!$C:$K,8,FALSE())))</f>
        <v>5</v>
      </c>
      <c r="BG64" s="25">
        <f t="shared" si="51"/>
        <v>1</v>
      </c>
      <c r="BH64" s="25">
        <f t="shared" si="52"/>
        <v>1</v>
      </c>
      <c r="BI64" s="25">
        <f t="shared" si="53"/>
        <v>1</v>
      </c>
      <c r="BJ64" s="25" t="str">
        <f>VLOOKUP($A64,'dataset combined'!$A:$BJ,$I$2+3*BJ$2,FALSE)</f>
        <v>Likely</v>
      </c>
      <c r="BK64" s="25" t="s">
        <v>749</v>
      </c>
      <c r="BL64" s="25">
        <f>IF(ISNUMBER(SEARCH(IF($G64="OB",IF($D64="Tabular",VLOOKUP($BJ$3&amp;"-"&amp;BL$2,'Compr. Q. - Online Banking'!$C:$I,7,FALSE()),VLOOKUP($BJ$3&amp;"-"&amp;BL$2,'Compr. Q. - Online Banking'!$C:$I,5,FALSE())),IF($D64="Tabular",VLOOKUP($BJ$3&amp;"-"&amp;BL$2,'Compr. Q. - HCN'!$C:$I,7,FALSE()),VLOOKUP($BJ$3&amp;"-"&amp;BL$2,'Compr. Q. - HCN'!$C:$I,5,FALSE()))),$BJ64)),1,0)</f>
        <v>0</v>
      </c>
      <c r="BM64" s="25">
        <f>IF(ISNUMBER(SEARCH(IF($G64="OB",IF($D64="Tabular",VLOOKUP($BJ$3&amp;"-"&amp;BM$2,'Compr. Q. - Online Banking'!$C:$I,7,FALSE()),VLOOKUP($BJ$3&amp;"-"&amp;BM$2,'Compr. Q. - Online Banking'!$C:$I,5,FALSE())),IF($D64="Tabular",VLOOKUP($BJ$3&amp;"-"&amp;BM$2,'Compr. Q. - HCN'!$C:$I,7,FALSE()),VLOOKUP($BJ$3&amp;"-"&amp;BM$2,'Compr. Q. - HCN'!$C:$I,5,FALSE()))),$BJ64)),1,0)</f>
        <v>0</v>
      </c>
      <c r="BN64" s="25">
        <f>IF(ISNUMBER(SEARCH(IF($G64="OB",IF($D64="Tabular",VLOOKUP($BJ$3&amp;"-"&amp;BN$2,'Compr. Q. - Online Banking'!$C:$I,7,FALSE()),VLOOKUP($BJ$3&amp;"-"&amp;BN$2,'Compr. Q. - Online Banking'!$C:$I,5,FALSE())),IF($D64="Tabular",VLOOKUP($BJ$3&amp;"-"&amp;BN$2,'Compr. Q. - HCN'!$C:$I,7,FALSE()),VLOOKUP($BJ$3&amp;"-"&amp;BN$2,'Compr. Q. - HCN'!$C:$I,5,FALSE()))),$BJ64)),1,0)</f>
        <v>0</v>
      </c>
      <c r="BO64" s="25">
        <f>IF(ISNUMBER(SEARCH(IF($G64="OB",IF($D64="Tabular",VLOOKUP($BJ$3&amp;"-"&amp;BO$2,'Compr. Q. - Online Banking'!$C:$I,7,FALSE()),VLOOKUP($BJ$3&amp;"-"&amp;BO$2,'Compr. Q. - Online Banking'!$C:$I,5,FALSE())),IF($D64="Tabular",VLOOKUP($BJ$3&amp;"-"&amp;BO$2,'Compr. Q. - HCN'!$C:$I,7,FALSE()),VLOOKUP($BJ$3&amp;"-"&amp;BO$2,'Compr. Q. - HCN'!$C:$I,5,FALSE()))),$BJ64)),1,0)</f>
        <v>0</v>
      </c>
      <c r="BP64" s="25">
        <f>IF(ISNUMBER(SEARCH(IF($G64="OB",IF($D64="Tabular",VLOOKUP($BJ$3&amp;"-"&amp;BP$2,'Compr. Q. - Online Banking'!$C:$I,7,FALSE()),VLOOKUP($BJ$3&amp;"-"&amp;BP$2,'Compr. Q. - Online Banking'!$C:$I,5,FALSE())),IF($D64="Tabular",VLOOKUP($BJ$3&amp;"-"&amp;BP$2,'Compr. Q. - HCN'!$C:$I,7,FALSE()),VLOOKUP($BJ$3&amp;"-"&amp;BP$2,'Compr. Q. - HCN'!$C:$I,5,FALSE()))),$BJ64)),1,0)</f>
        <v>0</v>
      </c>
      <c r="BQ64" s="25">
        <f t="shared" si="54"/>
        <v>0</v>
      </c>
      <c r="BR64" s="25">
        <f t="shared" si="55"/>
        <v>1</v>
      </c>
      <c r="BS64" s="25">
        <f>IF($G64="OB",IF($D64="Tabular",VLOOKUP($BJ$3&amp;"-"&amp;"1",'Compr. Q. - Online Banking'!$C:$K,9,FALSE()),VLOOKUP($BJ$3&amp;"-"&amp;"1",'Compr. Q. - Online Banking'!$C:$K,8,FALSE())),IF($D64="Tabular",VLOOKUP($BJ$3&amp;"-"&amp;"1",'Compr. Q. - HCN'!$C:$K,9,FALSE()),VLOOKUP($BJ$3&amp;"-"&amp;"1",'Compr. Q. - HCN'!$C:$K,8,FALSE())))</f>
        <v>1</v>
      </c>
      <c r="BT64" s="25">
        <f t="shared" si="56"/>
        <v>0</v>
      </c>
      <c r="BU64" s="25">
        <f t="shared" si="57"/>
        <v>0</v>
      </c>
      <c r="BV64" s="25">
        <f t="shared" si="58"/>
        <v>0</v>
      </c>
      <c r="BW64" s="25" t="str">
        <f>VLOOKUP($A64,'dataset combined'!$A:$BJ,$I$2+3*BW$2,FALSE)</f>
        <v>Very unlikely</v>
      </c>
      <c r="BX64" s="25"/>
      <c r="BY64" s="25">
        <f>IF(ISNUMBER(SEARCH(IF($G64="OB",IF($D64="Tabular",VLOOKUP($BW$3&amp;"-"&amp;BY$2,'Compr. Q. - Online Banking'!$C:$I,7,FALSE()),VLOOKUP($BW$3&amp;"-"&amp;BY$2,'Compr. Q. - Online Banking'!$C:$I,5,FALSE())),IF($D64="Tabular",VLOOKUP($BW$3&amp;"-"&amp;BY$2,'Compr. Q. - HCN'!$C:$I,7,FALSE()),VLOOKUP($BW$3&amp;"-"&amp;BY$2,'Compr. Q. - HCN'!$C:$I,5,FALSE()))),$BW64)),1,0)</f>
        <v>0</v>
      </c>
      <c r="BZ64" s="25">
        <f>IF(ISNUMBER(SEARCH(IF($G64="OB",IF($D64="Tabular",VLOOKUP($BW$3&amp;"-"&amp;BZ$2,'Compr. Q. - Online Banking'!$C:$I,7,FALSE()),VLOOKUP($BW$3&amp;"-"&amp;BZ$2,'Compr. Q. - Online Banking'!$C:$I,5,FALSE())),IF($D64="Tabular",VLOOKUP($BW$3&amp;"-"&amp;BZ$2,'Compr. Q. - HCN'!$C:$I,7,FALSE()),VLOOKUP($BW$3&amp;"-"&amp;BZ$2,'Compr. Q. - HCN'!$C:$I,5,FALSE()))),$BW64)),1,0)</f>
        <v>0</v>
      </c>
      <c r="CA64" s="25">
        <f>IF(ISNUMBER(SEARCH(IF($G64="OB",IF($D64="Tabular",VLOOKUP($BW$3&amp;"-"&amp;CA$2,'Compr. Q. - Online Banking'!$C:$I,7,FALSE()),VLOOKUP($BW$3&amp;"-"&amp;CA$2,'Compr. Q. - Online Banking'!$C:$I,5,FALSE())),IF($D64="Tabular",VLOOKUP($BW$3&amp;"-"&amp;CA$2,'Compr. Q. - HCN'!$C:$I,7,FALSE()),VLOOKUP($BW$3&amp;"-"&amp;CA$2,'Compr. Q. - HCN'!$C:$I,5,FALSE()))),$BW64)),1,0)</f>
        <v>0</v>
      </c>
      <c r="CB64" s="25">
        <f>IF(ISNUMBER(SEARCH(IF($G64="OB",IF($D64="Tabular",VLOOKUP($BW$3&amp;"-"&amp;CB$2,'Compr. Q. - Online Banking'!$C:$I,7,FALSE()),VLOOKUP($BW$3&amp;"-"&amp;CB$2,'Compr. Q. - Online Banking'!$C:$I,5,FALSE())),IF($D64="Tabular",VLOOKUP($BW$3&amp;"-"&amp;CB$2,'Compr. Q. - HCN'!$C:$I,7,FALSE()),VLOOKUP($BW$3&amp;"-"&amp;CB$2,'Compr. Q. - HCN'!$C:$I,5,FALSE()))),$BW64)),1,0)</f>
        <v>0</v>
      </c>
      <c r="CC64" s="25">
        <f>IF(ISNUMBER(SEARCH(IF($G64="OB",IF($D64="Tabular",VLOOKUP($BW$3&amp;"-"&amp;CC$2,'Compr. Q. - Online Banking'!$C:$I,7,FALSE()),VLOOKUP($BW$3&amp;"-"&amp;CC$2,'Compr. Q. - Online Banking'!$C:$I,5,FALSE())),IF($D64="Tabular",VLOOKUP($BW$3&amp;"-"&amp;CC$2,'Compr. Q. - HCN'!$C:$I,7,FALSE()),VLOOKUP($BW$3&amp;"-"&amp;CC$2,'Compr. Q. - HCN'!$C:$I,5,FALSE()))),$BW64)),1,0)</f>
        <v>0</v>
      </c>
      <c r="CD64" s="25">
        <f t="shared" si="59"/>
        <v>0</v>
      </c>
      <c r="CE64" s="25">
        <f t="shared" si="60"/>
        <v>1</v>
      </c>
      <c r="CF64" s="25">
        <f>IF($G64="OB",IF($D64="Tabular",VLOOKUP($BW$3&amp;"-"&amp;"1",'Compr. Q. - Online Banking'!$C:$K,9,FALSE()),VLOOKUP($BW$3&amp;"-"&amp;"1",'Compr. Q. - Online Banking'!$C:$K,8,FALSE())),IF($D64="Tabular",VLOOKUP($BW$3&amp;"-"&amp;"1",'Compr. Q. - HCN'!$C:$K,9,FALSE()),VLOOKUP($BW$3&amp;"-"&amp;"1",'Compr. Q. - HCN'!$C:$K,8,FALSE())))</f>
        <v>1</v>
      </c>
      <c r="CG64" s="25">
        <f t="shared" si="61"/>
        <v>0</v>
      </c>
      <c r="CH64" s="25">
        <f t="shared" si="62"/>
        <v>0</v>
      </c>
      <c r="CI64" s="25">
        <f t="shared" si="63"/>
        <v>0</v>
      </c>
    </row>
    <row r="65" spans="1:87" ht="85" x14ac:dyDescent="0.2">
      <c r="A65" s="24" t="str">
        <f t="shared" si="32"/>
        <v>3117385-P2</v>
      </c>
      <c r="B65" s="38">
        <v>3117385</v>
      </c>
      <c r="C65" s="24" t="s">
        <v>688</v>
      </c>
      <c r="D65" s="39" t="s">
        <v>568</v>
      </c>
      <c r="E65" s="39" t="s">
        <v>440</v>
      </c>
      <c r="F65" s="39" t="s">
        <v>433</v>
      </c>
      <c r="G65" s="38" t="str">
        <f t="shared" si="33"/>
        <v>OB</v>
      </c>
      <c r="H65" s="24"/>
      <c r="I65" s="28"/>
      <c r="J65" s="25" t="str">
        <f>VLOOKUP($A65,'dataset combined'!$A:$BJ,$I$2+3*J$2,FALSE)</f>
        <v>Lack of mechanisms for authentication of app; Weak malware protection</v>
      </c>
      <c r="K65" s="24"/>
      <c r="L65" s="25">
        <f>IF(ISNUMBER(SEARCH(IF($G65="OB",IF($D65="Tabular",VLOOKUP($J$3&amp;"-"&amp;L$2,'Compr. Q. - Online Banking'!$C:$I,7,FALSE()),VLOOKUP($J$3&amp;"-"&amp;L$2,'Compr. Q. - Online Banking'!$C:$I,5,FALSE())),IF($D65="Tabular",VLOOKUP($J$3&amp;"-"&amp;L$2,'Compr. Q. - HCN'!$C:$I,7,FALSE()),VLOOKUP($J$3&amp;"-"&amp;L$2,'Compr. Q. - HCN'!$C:$I,5,FALSE()))),$J65)),1,0)</f>
        <v>1</v>
      </c>
      <c r="M65" s="25">
        <f>IF(ISNUMBER(SEARCH(IF($G65="OB",IF($D65="Tabular",VLOOKUP($J$3&amp;"-"&amp;M$2,'Compr. Q. - Online Banking'!$C:$I,7,FALSE()),VLOOKUP($J$3&amp;"-"&amp;M$2,'Compr. Q. - Online Banking'!$C:$I,5,FALSE())),IF($D65="Tabular",VLOOKUP($J$3&amp;"-"&amp;M$2,'Compr. Q. - HCN'!$C:$I,7,FALSE()),VLOOKUP($J$3&amp;"-"&amp;M$2,'Compr. Q. - HCN'!$C:$I,5,FALSE()))),$J65)),1,0)</f>
        <v>1</v>
      </c>
      <c r="N65" s="25">
        <f>IF(ISNUMBER(SEARCH(IF($G65="OB",IF($D65="Tabular",VLOOKUP($J$3&amp;"-"&amp;N$2,'Compr. Q. - Online Banking'!$C:$I,7,FALSE()),VLOOKUP($J$3&amp;"-"&amp;N$2,'Compr. Q. - Online Banking'!$C:$I,5,FALSE())),IF($D65="Tabular",VLOOKUP($J$3&amp;"-"&amp;N$2,'Compr. Q. - HCN'!$C:$I,7,FALSE()),VLOOKUP($J$3&amp;"-"&amp;N$2,'Compr. Q. - HCN'!$C:$I,5,FALSE()))),$J65)),1,0)</f>
        <v>0</v>
      </c>
      <c r="O65" s="25">
        <f>IF(ISNUMBER(SEARCH(IF($G65="OB",IF($D65="Tabular",VLOOKUP($J$3&amp;"-"&amp;O$2,'Compr. Q. - Online Banking'!$C:$I,7,FALSE()),VLOOKUP($J$3&amp;"-"&amp;O$2,'Compr. Q. - Online Banking'!$C:$I,5,FALSE())),IF($D65="Tabular",VLOOKUP($J$3&amp;"-"&amp;O$2,'Compr. Q. - HCN'!$C:$I,7,FALSE()),VLOOKUP($J$3&amp;"-"&amp;O$2,'Compr. Q. - HCN'!$C:$I,5,FALSE()))),$J65)),1,0)</f>
        <v>0</v>
      </c>
      <c r="P65" s="25">
        <f>IF(ISNUMBER(SEARCH(IF($G65="OB",IF($D65="Tabular",VLOOKUP($J$3&amp;"-"&amp;P$2,'Compr. Q. - Online Banking'!$C:$I,7,FALSE()),VLOOKUP($J$3&amp;"-"&amp;P$2,'Compr. Q. - Online Banking'!$C:$I,5,FALSE())),IF($D65="Tabular",VLOOKUP($J$3&amp;"-"&amp;P$2,'Compr. Q. - HCN'!$C:$I,7,FALSE()),VLOOKUP($J$3&amp;"-"&amp;P$2,'Compr. Q. - HCN'!$C:$I,5,FALSE()))),$J65)),1,0)</f>
        <v>0</v>
      </c>
      <c r="Q65" s="24">
        <f t="shared" si="34"/>
        <v>2</v>
      </c>
      <c r="R65" s="24">
        <f t="shared" si="35"/>
        <v>2</v>
      </c>
      <c r="S65" s="24">
        <f>IF($G65="OB",IF($D65="Tabular",VLOOKUP($J$3&amp;"-"&amp;"1",'Compr. Q. - Online Banking'!$C:$K,9,FALSE()),VLOOKUP($J$3&amp;"-"&amp;"1",'Compr. Q. - Online Banking'!$C:$K,8,FALSE())),IF($D65="Tabular",VLOOKUP($J$3&amp;"-"&amp;"1",'Compr. Q. - HCN'!$C:$K,9,FALSE()),VLOOKUP($J$3&amp;"-"&amp;"1",'Compr. Q. - HCN'!$C:$K,8,FALSE())))</f>
        <v>2</v>
      </c>
      <c r="T65" s="24">
        <f t="shared" si="36"/>
        <v>1</v>
      </c>
      <c r="U65" s="24">
        <f t="shared" si="37"/>
        <v>1</v>
      </c>
      <c r="V65" s="24">
        <f t="shared" si="38"/>
        <v>1</v>
      </c>
      <c r="W65" s="25" t="str">
        <f>VLOOKUP($A65,'dataset combined'!$A:$BJ,$I$2+3*W$2,FALSE)</f>
        <v>Availability of service; Integrity of account data</v>
      </c>
      <c r="X65" s="24"/>
      <c r="Y65" s="25">
        <f>IF(ISNUMBER(SEARCH(IF($G65="OB",IF($D65="Tabular",VLOOKUP($W$3&amp;"-"&amp;Y$2,'Compr. Q. - Online Banking'!$C:$I,7,FALSE()),VLOOKUP($W$3&amp;"-"&amp;Y$2,'Compr. Q. - Online Banking'!$C:$I,5,FALSE())),IF($D65="Tabular",VLOOKUP($W$3&amp;"-"&amp;Y$2,'Compr. Q. - HCN'!$C:$I,7,FALSE()),VLOOKUP($W$3&amp;"-"&amp;Y$2,'Compr. Q. - HCN'!$C:$I,5,FALSE()))),$W65)),1,0)</f>
        <v>1</v>
      </c>
      <c r="Z65" s="25">
        <f>IF(ISNUMBER(SEARCH(IF($G65="OB",IF($D65="Tabular",VLOOKUP($W$3&amp;"-"&amp;Z$2,'Compr. Q. - Online Banking'!$C:$I,7,FALSE()),VLOOKUP($W$3&amp;"-"&amp;Z$2,'Compr. Q. - Online Banking'!$C:$I,5,FALSE())),IF($D65="Tabular",VLOOKUP($W$3&amp;"-"&amp;Z$2,'Compr. Q. - HCN'!$C:$I,7,FALSE()),VLOOKUP($W$3&amp;"-"&amp;Z$2,'Compr. Q. - HCN'!$C:$I,5,FALSE()))),$W65)),1,0)</f>
        <v>1</v>
      </c>
      <c r="AA65" s="25">
        <f>IF(ISNUMBER(SEARCH(IF($G65="OB",IF($D65="Tabular",VLOOKUP($W$3&amp;"-"&amp;AA$2,'Compr. Q. - Online Banking'!$C:$I,7,FALSE()),VLOOKUP($W$3&amp;"-"&amp;AA$2,'Compr. Q. - Online Banking'!$C:$I,5,FALSE())),IF($D65="Tabular",VLOOKUP($W$3&amp;"-"&amp;AA$2,'Compr. Q. - HCN'!$C:$I,7,FALSE()),VLOOKUP($W$3&amp;"-"&amp;AA$2,'Compr. Q. - HCN'!$C:$I,5,FALSE()))),$W65)),1,0)</f>
        <v>0</v>
      </c>
      <c r="AB65" s="25">
        <f>IF(ISNUMBER(SEARCH(IF($G65="OB",IF($D65="Tabular",VLOOKUP($W$3&amp;"-"&amp;AB$2,'Compr. Q. - Online Banking'!$C:$I,7,FALSE()),VLOOKUP($W$3&amp;"-"&amp;AB$2,'Compr. Q. - Online Banking'!$C:$I,5,FALSE())),IF($D65="Tabular",VLOOKUP($W$3&amp;"-"&amp;AB$2,'Compr. Q. - HCN'!$C:$I,7,FALSE()),VLOOKUP($W$3&amp;"-"&amp;AB$2,'Compr. Q. - HCN'!$C:$I,5,FALSE()))),$W65)),1,0)</f>
        <v>0</v>
      </c>
      <c r="AC65" s="25">
        <f>IF(ISNUMBER(SEARCH(IF($G65="OB",IF($D65="Tabular",VLOOKUP($W$3&amp;"-"&amp;AC$2,'Compr. Q. - Online Banking'!$C:$I,7,FALSE()),VLOOKUP($W$3&amp;"-"&amp;AC$2,'Compr. Q. - Online Banking'!$C:$I,5,FALSE())),IF($D65="Tabular",VLOOKUP($W$3&amp;"-"&amp;AC$2,'Compr. Q. - HCN'!$C:$I,7,FALSE()),VLOOKUP($W$3&amp;"-"&amp;AC$2,'Compr. Q. - HCN'!$C:$I,5,FALSE()))),$W65)),1,0)</f>
        <v>0</v>
      </c>
      <c r="AD65" s="24">
        <f t="shared" si="39"/>
        <v>2</v>
      </c>
      <c r="AE65" s="24">
        <f t="shared" si="40"/>
        <v>2</v>
      </c>
      <c r="AF65" s="24">
        <f>IF($G65="OB",IF($D65="Tabular",VLOOKUP($W$3&amp;"-"&amp;"1",'Compr. Q. - Online Banking'!$C:$K,9,FALSE()),VLOOKUP($W$3&amp;"-"&amp;"1",'Compr. Q. - Online Banking'!$C:$K,8,FALSE())),IF($D65="Tabular",VLOOKUP($W$3&amp;"-"&amp;"1",'Compr. Q. - HCN'!$C:$K,9,FALSE()),VLOOKUP($W$3&amp;"-"&amp;"1",'Compr. Q. - HCN'!$C:$K,8,FALSE())))</f>
        <v>2</v>
      </c>
      <c r="AG65" s="24">
        <f t="shared" si="41"/>
        <v>1</v>
      </c>
      <c r="AH65" s="24">
        <f t="shared" si="42"/>
        <v>1</v>
      </c>
      <c r="AI65" s="24">
        <f t="shared" si="43"/>
        <v>1</v>
      </c>
      <c r="AJ65" s="25" t="str">
        <f>VLOOKUP($A65,'dataset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65" s="24"/>
      <c r="AL65" s="25">
        <f>IF(ISNUMBER(SEARCH(IF($G65="OB",IF($D65="Tabular",VLOOKUP($AJ$3&amp;"-"&amp;AL$2,'Compr. Q. - Online Banking'!$C:$I,7,FALSE()),VLOOKUP($AJ$3&amp;"-"&amp;AL$2,'Compr. Q. - Online Banking'!$C:$I,5,FALSE())),IF($D65="Tabular",VLOOKUP($AJ$3&amp;"-"&amp;AL$2,'Compr. Q. - HCN'!$C:$I,7,FALSE()),VLOOKUP($AJ$3&amp;"-"&amp;AL$2,'Compr. Q. - HCN'!$C:$I,5,FALSE()))),$AJ65)),1,0)</f>
        <v>1</v>
      </c>
      <c r="AM65" s="25">
        <f>IF(ISNUMBER(SEARCH(IF($G65="OB",IF($D65="Tabular",VLOOKUP($AJ$3&amp;"-"&amp;AM$2,'Compr. Q. - Online Banking'!$C:$I,7,FALSE()),VLOOKUP($AJ$3&amp;"-"&amp;AM$2,'Compr. Q. - Online Banking'!$C:$I,5,FALSE())),IF($D65="Tabular",VLOOKUP($AJ$3&amp;"-"&amp;AM$2,'Compr. Q. - HCN'!$C:$I,7,FALSE()),VLOOKUP($AJ$3&amp;"-"&amp;AM$2,'Compr. Q. - HCN'!$C:$I,5,FALSE()))),$AJ65)),1,0)</f>
        <v>1</v>
      </c>
      <c r="AN65" s="25">
        <f>IF(ISNUMBER(SEARCH(IF($G65="OB",IF($D65="Tabular",VLOOKUP($AJ$3&amp;"-"&amp;AN$2,'Compr. Q. - Online Banking'!$C:$I,7,FALSE()),VLOOKUP($AJ$3&amp;"-"&amp;AN$2,'Compr. Q. - Online Banking'!$C:$I,5,FALSE())),IF($D65="Tabular",VLOOKUP($AJ$3&amp;"-"&amp;AN$2,'Compr. Q. - HCN'!$C:$I,7,FALSE()),VLOOKUP($AJ$3&amp;"-"&amp;AN$2,'Compr. Q. - HCN'!$C:$I,5,FALSE()))),$AJ65)),1,0)</f>
        <v>1</v>
      </c>
      <c r="AO65" s="25">
        <f>IF(ISNUMBER(SEARCH(IF($G65="OB",IF($D65="Tabular",VLOOKUP($AJ$3&amp;"-"&amp;AO$2,'Compr. Q. - Online Banking'!$C:$I,7,FALSE()),VLOOKUP($AJ$3&amp;"-"&amp;AO$2,'Compr. Q. - Online Banking'!$C:$I,5,FALSE())),IF($D65="Tabular",VLOOKUP($AJ$3&amp;"-"&amp;AO$2,'Compr. Q. - HCN'!$C:$I,7,FALSE()),VLOOKUP($AJ$3&amp;"-"&amp;AO$2,'Compr. Q. - HCN'!$C:$I,5,FALSE()))),$AJ65)),1,0)</f>
        <v>0</v>
      </c>
      <c r="AP65" s="25">
        <f>IF(ISNUMBER(SEARCH(IF($G65="OB",IF($D65="Tabular",VLOOKUP($AJ$3&amp;"-"&amp;AP$2,'Compr. Q. - Online Banking'!$C:$I,7,FALSE()),VLOOKUP($AJ$3&amp;"-"&amp;AP$2,'Compr. Q. - Online Banking'!$C:$I,5,FALSE())),IF($D65="Tabular",VLOOKUP($AJ$3&amp;"-"&amp;AP$2,'Compr. Q. - HCN'!$C:$I,7,FALSE()),VLOOKUP($AJ$3&amp;"-"&amp;AP$2,'Compr. Q. - HCN'!$C:$I,5,FALSE()))),$AJ65)),1,0)</f>
        <v>0</v>
      </c>
      <c r="AQ65" s="24">
        <f t="shared" si="44"/>
        <v>3</v>
      </c>
      <c r="AR65" s="24">
        <f t="shared" si="45"/>
        <v>3</v>
      </c>
      <c r="AS65" s="24">
        <f>IF($G65="OB",IF($D65="Tabular",VLOOKUP($AJ$3&amp;"-"&amp;"1",'Compr. Q. - Online Banking'!$C:$K,9,FALSE()),VLOOKUP($AJ$3&amp;"-"&amp;"1",'Compr. Q. - Online Banking'!$C:$K,8,FALSE())),IF($D65="Tabular",VLOOKUP($AJ$3&amp;"-"&amp;"1",'Compr. Q. - HCN'!$C:$K,9,FALSE()),VLOOKUP($AJ$3&amp;"-"&amp;"1",'Compr. Q. - HCN'!$C:$K,8,FALSE())))</f>
        <v>3</v>
      </c>
      <c r="AT65" s="24">
        <f t="shared" si="46"/>
        <v>1</v>
      </c>
      <c r="AU65" s="24">
        <f t="shared" si="47"/>
        <v>1</v>
      </c>
      <c r="AV65" s="24">
        <f t="shared" si="48"/>
        <v>1</v>
      </c>
      <c r="AW65" s="25">
        <f>VLOOKUP($A65,'dataset combined'!$A:$BJ,$I$2+3*AW$2,FALSE)</f>
        <v>0</v>
      </c>
      <c r="AX65" s="24"/>
      <c r="AY65" s="25">
        <f>IF(ISNUMBER(SEARCH(IF($G65="OB",IF($D65="Tabular",VLOOKUP($AW$3&amp;"-"&amp;AY$2,'Compr. Q. - Online Banking'!$C:$I,7,FALSE()),VLOOKUP($AW$3&amp;"-"&amp;AY$2,'Compr. Q. - Online Banking'!$C:$I,5,FALSE())),IF($D65="Tabular",VLOOKUP($AW$3&amp;"-"&amp;AY$2,'Compr. Q. - HCN'!$C:$I,7,FALSE()),VLOOKUP($AW$3&amp;"-"&amp;AY$2,'Compr. Q. - HCN'!$C:$I,5,FALSE()))),$AW65)),1,0)</f>
        <v>0</v>
      </c>
      <c r="AZ65" s="25">
        <f>IF(ISNUMBER(SEARCH(IF($G65="OB",IF($D65="Tabular",VLOOKUP($AW$3&amp;"-"&amp;AZ$2,'Compr. Q. - Online Banking'!$C:$I,7,FALSE()),VLOOKUP($AW$3&amp;"-"&amp;AZ$2,'Compr. Q. - Online Banking'!$C:$I,5,FALSE())),IF($D65="Tabular",VLOOKUP($AW$3&amp;"-"&amp;AZ$2,'Compr. Q. - HCN'!$C:$I,7,FALSE()),VLOOKUP($AW$3&amp;"-"&amp;AZ$2,'Compr. Q. - HCN'!$C:$I,5,FALSE()))),$AW65)),1,0)</f>
        <v>0</v>
      </c>
      <c r="BA65" s="25">
        <f>IF(ISNUMBER(SEARCH(IF($G65="OB",IF($D65="Tabular",VLOOKUP($AW$3&amp;"-"&amp;BA$2,'Compr. Q. - Online Banking'!$C:$I,7,FALSE()),VLOOKUP($AW$3&amp;"-"&amp;BA$2,'Compr. Q. - Online Banking'!$C:$I,5,FALSE())),IF($D65="Tabular",VLOOKUP($AW$3&amp;"-"&amp;BA$2,'Compr. Q. - HCN'!$C:$I,7,FALSE()),VLOOKUP($AW$3&amp;"-"&amp;BA$2,'Compr. Q. - HCN'!$C:$I,5,FALSE()))),$AW65)),1,0)</f>
        <v>0</v>
      </c>
      <c r="BB65" s="25">
        <f>IF(ISNUMBER(SEARCH(IF($G65="OB",IF($D65="Tabular",VLOOKUP($AW$3&amp;"-"&amp;BB$2,'Compr. Q. - Online Banking'!$C:$I,7,FALSE()),VLOOKUP($AW$3&amp;"-"&amp;BB$2,'Compr. Q. - Online Banking'!$C:$I,5,FALSE())),IF($D65="Tabular",VLOOKUP($AW$3&amp;"-"&amp;BB$2,'Compr. Q. - HCN'!$C:$I,7,FALSE()),VLOOKUP($AW$3&amp;"-"&amp;BB$2,'Compr. Q. - HCN'!$C:$I,5,FALSE()))),$AW65)),1,0)</f>
        <v>0</v>
      </c>
      <c r="BC65" s="25">
        <f>IF(ISNUMBER(SEARCH(IF($G65="OB",IF($D65="Tabular",VLOOKUP($AW$3&amp;"-"&amp;BC$2,'Compr. Q. - Online Banking'!$C:$I,7,FALSE()),VLOOKUP($AW$3&amp;"-"&amp;BC$2,'Compr. Q. - Online Banking'!$C:$I,5,FALSE())),IF($D65="Tabular",VLOOKUP($AW$3&amp;"-"&amp;BC$2,'Compr. Q. - HCN'!$C:$I,7,FALSE()),VLOOKUP($AW$3&amp;"-"&amp;BC$2,'Compr. Q. - HCN'!$C:$I,5,FALSE()))),$AW65)),1,0)</f>
        <v>0</v>
      </c>
      <c r="BD65" s="24">
        <f t="shared" si="49"/>
        <v>0</v>
      </c>
      <c r="BE65" s="24">
        <f t="shared" si="50"/>
        <v>1</v>
      </c>
      <c r="BF65" s="24">
        <f>IF($G65="OB",IF($D65="Tabular",VLOOKUP($AW$3&amp;"-"&amp;"1",'Compr. Q. - Online Banking'!$C:$K,9,FALSE()),VLOOKUP($AW$3&amp;"-"&amp;"1",'Compr. Q. - Online Banking'!$C:$K,8,FALSE())),IF($D65="Tabular",VLOOKUP($AW$3&amp;"-"&amp;"1",'Compr. Q. - HCN'!$C:$K,9,FALSE()),VLOOKUP($AW$3&amp;"-"&amp;"1",'Compr. Q. - HCN'!$C:$K,8,FALSE())))</f>
        <v>2</v>
      </c>
      <c r="BG65" s="24">
        <f t="shared" si="51"/>
        <v>0</v>
      </c>
      <c r="BH65" s="24">
        <f t="shared" si="52"/>
        <v>0</v>
      </c>
      <c r="BI65" s="24">
        <f t="shared" si="53"/>
        <v>0</v>
      </c>
      <c r="BJ65" s="25">
        <f>VLOOKUP($A65,'dataset combined'!$A:$BJ,$I$2+3*BJ$2,FALSE)</f>
        <v>0</v>
      </c>
      <c r="BK65" s="24"/>
      <c r="BL65" s="25">
        <f>IF(ISNUMBER(SEARCH(IF($G65="OB",IF($D65="Tabular",VLOOKUP($BJ$3&amp;"-"&amp;BL$2,'Compr. Q. - Online Banking'!$C:$I,7,FALSE()),VLOOKUP($BJ$3&amp;"-"&amp;BL$2,'Compr. Q. - Online Banking'!$C:$I,5,FALSE())),IF($D65="Tabular",VLOOKUP($BJ$3&amp;"-"&amp;BL$2,'Compr. Q. - HCN'!$C:$I,7,FALSE()),VLOOKUP($BJ$3&amp;"-"&amp;BL$2,'Compr. Q. - HCN'!$C:$I,5,FALSE()))),$BJ65)),1,0)</f>
        <v>0</v>
      </c>
      <c r="BM65" s="25">
        <f>IF(ISNUMBER(SEARCH(IF($G65="OB",IF($D65="Tabular",VLOOKUP($BJ$3&amp;"-"&amp;BM$2,'Compr. Q. - Online Banking'!$C:$I,7,FALSE()),VLOOKUP($BJ$3&amp;"-"&amp;BM$2,'Compr. Q. - Online Banking'!$C:$I,5,FALSE())),IF($D65="Tabular",VLOOKUP($BJ$3&amp;"-"&amp;BM$2,'Compr. Q. - HCN'!$C:$I,7,FALSE()),VLOOKUP($BJ$3&amp;"-"&amp;BM$2,'Compr. Q. - HCN'!$C:$I,5,FALSE()))),$BJ65)),1,0)</f>
        <v>0</v>
      </c>
      <c r="BN65" s="25">
        <f>IF(ISNUMBER(SEARCH(IF($G65="OB",IF($D65="Tabular",VLOOKUP($BJ$3&amp;"-"&amp;BN$2,'Compr. Q. - Online Banking'!$C:$I,7,FALSE()),VLOOKUP($BJ$3&amp;"-"&amp;BN$2,'Compr. Q. - Online Banking'!$C:$I,5,FALSE())),IF($D65="Tabular",VLOOKUP($BJ$3&amp;"-"&amp;BN$2,'Compr. Q. - HCN'!$C:$I,7,FALSE()),VLOOKUP($BJ$3&amp;"-"&amp;BN$2,'Compr. Q. - HCN'!$C:$I,5,FALSE()))),$BJ65)),1,0)</f>
        <v>0</v>
      </c>
      <c r="BO65" s="25">
        <f>IF(ISNUMBER(SEARCH(IF($G65="OB",IF($D65="Tabular",VLOOKUP($BJ$3&amp;"-"&amp;BO$2,'Compr. Q. - Online Banking'!$C:$I,7,FALSE()),VLOOKUP($BJ$3&amp;"-"&amp;BO$2,'Compr. Q. - Online Banking'!$C:$I,5,FALSE())),IF($D65="Tabular",VLOOKUP($BJ$3&amp;"-"&amp;BO$2,'Compr. Q. - HCN'!$C:$I,7,FALSE()),VLOOKUP($BJ$3&amp;"-"&amp;BO$2,'Compr. Q. - HCN'!$C:$I,5,FALSE()))),$BJ65)),1,0)</f>
        <v>0</v>
      </c>
      <c r="BP65" s="25">
        <f>IF(ISNUMBER(SEARCH(IF($G65="OB",IF($D65="Tabular",VLOOKUP($BJ$3&amp;"-"&amp;BP$2,'Compr. Q. - Online Banking'!$C:$I,7,FALSE()),VLOOKUP($BJ$3&amp;"-"&amp;BP$2,'Compr. Q. - Online Banking'!$C:$I,5,FALSE())),IF($D65="Tabular",VLOOKUP($BJ$3&amp;"-"&amp;BP$2,'Compr. Q. - HCN'!$C:$I,7,FALSE()),VLOOKUP($BJ$3&amp;"-"&amp;BP$2,'Compr. Q. - HCN'!$C:$I,5,FALSE()))),$BJ65)),1,0)</f>
        <v>0</v>
      </c>
      <c r="BQ65" s="24">
        <f t="shared" si="54"/>
        <v>0</v>
      </c>
      <c r="BR65" s="24">
        <f t="shared" si="55"/>
        <v>1</v>
      </c>
      <c r="BS65" s="24">
        <f>IF($G65="OB",IF($D65="Tabular",VLOOKUP($BJ$3&amp;"-"&amp;"1",'Compr. Q. - Online Banking'!$C:$K,9,FALSE()),VLOOKUP($BJ$3&amp;"-"&amp;"1",'Compr. Q. - Online Banking'!$C:$K,8,FALSE())),IF($D65="Tabular",VLOOKUP($BJ$3&amp;"-"&amp;"1",'Compr. Q. - HCN'!$C:$K,9,FALSE()),VLOOKUP($BJ$3&amp;"-"&amp;"1",'Compr. Q. - HCN'!$C:$K,8,FALSE())))</f>
        <v>1</v>
      </c>
      <c r="BT65" s="24">
        <f t="shared" si="56"/>
        <v>0</v>
      </c>
      <c r="BU65" s="24">
        <f t="shared" si="57"/>
        <v>0</v>
      </c>
      <c r="BV65" s="24">
        <f t="shared" si="58"/>
        <v>0</v>
      </c>
      <c r="BW65" s="25" t="str">
        <f>VLOOKUP($A65,'dataset combined'!$A:$BJ,$I$2+3*BW$2,FALSE)</f>
        <v>Minor</v>
      </c>
      <c r="BX65" s="24"/>
      <c r="BY65" s="25">
        <f>IF(ISNUMBER(SEARCH(IF($G65="OB",IF($D65="Tabular",VLOOKUP($BW$3&amp;"-"&amp;BY$2,'Compr. Q. - Online Banking'!$C:$I,7,FALSE()),VLOOKUP($BW$3&amp;"-"&amp;BY$2,'Compr. Q. - Online Banking'!$C:$I,5,FALSE())),IF($D65="Tabular",VLOOKUP($BW$3&amp;"-"&amp;BY$2,'Compr. Q. - HCN'!$C:$I,7,FALSE()),VLOOKUP($BW$3&amp;"-"&amp;BY$2,'Compr. Q. - HCN'!$C:$I,5,FALSE()))),$BW65)),1,0)</f>
        <v>1</v>
      </c>
      <c r="BZ65" s="25">
        <f>IF(ISNUMBER(SEARCH(IF($G65="OB",IF($D65="Tabular",VLOOKUP($BW$3&amp;"-"&amp;BZ$2,'Compr. Q. - Online Banking'!$C:$I,7,FALSE()),VLOOKUP($BW$3&amp;"-"&amp;BZ$2,'Compr. Q. - Online Banking'!$C:$I,5,FALSE())),IF($D65="Tabular",VLOOKUP($BW$3&amp;"-"&amp;BZ$2,'Compr. Q. - HCN'!$C:$I,7,FALSE()),VLOOKUP($BW$3&amp;"-"&amp;BZ$2,'Compr. Q. - HCN'!$C:$I,5,FALSE()))),$BW65)),1,0)</f>
        <v>0</v>
      </c>
      <c r="CA65" s="25">
        <f>IF(ISNUMBER(SEARCH(IF($G65="OB",IF($D65="Tabular",VLOOKUP($BW$3&amp;"-"&amp;CA$2,'Compr. Q. - Online Banking'!$C:$I,7,FALSE()),VLOOKUP($BW$3&amp;"-"&amp;CA$2,'Compr. Q. - Online Banking'!$C:$I,5,FALSE())),IF($D65="Tabular",VLOOKUP($BW$3&amp;"-"&amp;CA$2,'Compr. Q. - HCN'!$C:$I,7,FALSE()),VLOOKUP($BW$3&amp;"-"&amp;CA$2,'Compr. Q. - HCN'!$C:$I,5,FALSE()))),$BW65)),1,0)</f>
        <v>0</v>
      </c>
      <c r="CB65" s="25">
        <f>IF(ISNUMBER(SEARCH(IF($G65="OB",IF($D65="Tabular",VLOOKUP($BW$3&amp;"-"&amp;CB$2,'Compr. Q. - Online Banking'!$C:$I,7,FALSE()),VLOOKUP($BW$3&amp;"-"&amp;CB$2,'Compr. Q. - Online Banking'!$C:$I,5,FALSE())),IF($D65="Tabular",VLOOKUP($BW$3&amp;"-"&amp;CB$2,'Compr. Q. - HCN'!$C:$I,7,FALSE()),VLOOKUP($BW$3&amp;"-"&amp;CB$2,'Compr. Q. - HCN'!$C:$I,5,FALSE()))),$BW65)),1,0)</f>
        <v>0</v>
      </c>
      <c r="CC65" s="25">
        <f>IF(ISNUMBER(SEARCH(IF($G65="OB",IF($D65="Tabular",VLOOKUP($BW$3&amp;"-"&amp;CC$2,'Compr. Q. - Online Banking'!$C:$I,7,FALSE()),VLOOKUP($BW$3&amp;"-"&amp;CC$2,'Compr. Q. - Online Banking'!$C:$I,5,FALSE())),IF($D65="Tabular",VLOOKUP($BW$3&amp;"-"&amp;CC$2,'Compr. Q. - HCN'!$C:$I,7,FALSE()),VLOOKUP($BW$3&amp;"-"&amp;CC$2,'Compr. Q. - HCN'!$C:$I,5,FALSE()))),$BW65)),1,0)</f>
        <v>0</v>
      </c>
      <c r="CD65" s="24">
        <f t="shared" si="59"/>
        <v>1</v>
      </c>
      <c r="CE65" s="24">
        <f t="shared" si="60"/>
        <v>1</v>
      </c>
      <c r="CF65" s="24">
        <f>IF($G65="OB",IF($D65="Tabular",VLOOKUP($BW$3&amp;"-"&amp;"1",'Compr. Q. - Online Banking'!$C:$K,9,FALSE()),VLOOKUP($BW$3&amp;"-"&amp;"1",'Compr. Q. - Online Banking'!$C:$K,8,FALSE())),IF($D65="Tabular",VLOOKUP($BW$3&amp;"-"&amp;"1",'Compr. Q. - HCN'!$C:$K,9,FALSE()),VLOOKUP($BW$3&amp;"-"&amp;"1",'Compr. Q. - HCN'!$C:$K,8,FALSE())))</f>
        <v>1</v>
      </c>
      <c r="CG65" s="24">
        <f t="shared" si="61"/>
        <v>1</v>
      </c>
      <c r="CH65" s="24">
        <f t="shared" si="62"/>
        <v>1</v>
      </c>
      <c r="CI65" s="24">
        <f t="shared" si="63"/>
        <v>1</v>
      </c>
    </row>
    <row r="66" spans="1:87" ht="170" x14ac:dyDescent="0.2">
      <c r="A66" s="25" t="str">
        <f t="shared" si="32"/>
        <v>3117386-P1</v>
      </c>
      <c r="B66" s="25">
        <v>3117386</v>
      </c>
      <c r="C66" s="25" t="s">
        <v>688</v>
      </c>
      <c r="D66" s="25" t="s">
        <v>568</v>
      </c>
      <c r="E66" s="25" t="s">
        <v>440</v>
      </c>
      <c r="F66" s="25" t="s">
        <v>402</v>
      </c>
      <c r="G66" s="25" t="str">
        <f t="shared" si="33"/>
        <v>HCN</v>
      </c>
      <c r="H66" s="25"/>
      <c r="I66" s="25"/>
      <c r="J66" s="25" t="str">
        <f>VLOOKUP($A66,'dataset combined'!$A:$BJ,$I$2+3*J$2,FALSE)</f>
        <v>Error in assignment of privacy level leads to insufficient data anonymization.; Error in the role assignment leads to elevation of privilege.; HCN user connects private mobile device to the network and this leads to that HCN network infected by malware.; Insufficient input validation; Insufficient malware detection; Insufficient routines; Insufficient security policy; SQL injection attack leads to successful SQL injection.; Unauthorized data access; Unauthorized data modification; Weak authentication</v>
      </c>
      <c r="K66" s="25" t="s">
        <v>723</v>
      </c>
      <c r="L66" s="25">
        <f>IF(ISNUMBER(SEARCH(IF($G66="OB",IF($D66="Tabular",VLOOKUP($J$3&amp;"-"&amp;L$2,'Compr. Q. - Online Banking'!$C:$I,7,FALSE()),VLOOKUP($J$3&amp;"-"&amp;L$2,'Compr. Q. - Online Banking'!$C:$I,5,FALSE())),IF($D66="Tabular",VLOOKUP($J$3&amp;"-"&amp;L$2,'Compr. Q. - HCN'!$C:$I,7,FALSE()),VLOOKUP($J$3&amp;"-"&amp;L$2,'Compr. Q. - HCN'!$C:$I,5,FALSE()))),$J66)),1,0)</f>
        <v>0</v>
      </c>
      <c r="M66" s="25">
        <f>IF(ISNUMBER(SEARCH(IF($G66="OB",IF($D66="Tabular",VLOOKUP($J$3&amp;"-"&amp;M$2,'Compr. Q. - Online Banking'!$C:$I,7,FALSE()),VLOOKUP($J$3&amp;"-"&amp;M$2,'Compr. Q. - Online Banking'!$C:$I,5,FALSE())),IF($D66="Tabular",VLOOKUP($J$3&amp;"-"&amp;M$2,'Compr. Q. - HCN'!$C:$I,7,FALSE()),VLOOKUP($J$3&amp;"-"&amp;M$2,'Compr. Q. - HCN'!$C:$I,5,FALSE()))),$J66)),1,0)</f>
        <v>1</v>
      </c>
      <c r="N66" s="25">
        <f>IF(ISNUMBER(SEARCH(IF($G66="OB",IF($D66="Tabular",VLOOKUP($J$3&amp;"-"&amp;N$2,'Compr. Q. - Online Banking'!$C:$I,7,FALSE()),VLOOKUP($J$3&amp;"-"&amp;N$2,'Compr. Q. - Online Banking'!$C:$I,5,FALSE())),IF($D66="Tabular",VLOOKUP($J$3&amp;"-"&amp;N$2,'Compr. Q. - HCN'!$C:$I,7,FALSE()),VLOOKUP($J$3&amp;"-"&amp;N$2,'Compr. Q. - HCN'!$C:$I,5,FALSE()))),$J66)),1,0)</f>
        <v>1</v>
      </c>
      <c r="O66" s="25">
        <f>IF(ISNUMBER(SEARCH(IF($G66="OB",IF($D66="Tabular",VLOOKUP($J$3&amp;"-"&amp;O$2,'Compr. Q. - Online Banking'!$C:$I,7,FALSE()),VLOOKUP($J$3&amp;"-"&amp;O$2,'Compr. Q. - Online Banking'!$C:$I,5,FALSE())),IF($D66="Tabular",VLOOKUP($J$3&amp;"-"&amp;O$2,'Compr. Q. - HCN'!$C:$I,7,FALSE()),VLOOKUP($J$3&amp;"-"&amp;O$2,'Compr. Q. - HCN'!$C:$I,5,FALSE()))),$J66)),1,0)</f>
        <v>0</v>
      </c>
      <c r="P66" s="25">
        <f>IF(ISNUMBER(SEARCH(IF($G66="OB",IF($D66="Tabular",VLOOKUP($J$3&amp;"-"&amp;P$2,'Compr. Q. - Online Banking'!$C:$I,7,FALSE()),VLOOKUP($J$3&amp;"-"&amp;P$2,'Compr. Q. - Online Banking'!$C:$I,5,FALSE())),IF($D66="Tabular",VLOOKUP($J$3&amp;"-"&amp;P$2,'Compr. Q. - HCN'!$C:$I,7,FALSE()),VLOOKUP($J$3&amp;"-"&amp;P$2,'Compr. Q. - HCN'!$C:$I,5,FALSE()))),$J66)),1,0)</f>
        <v>0</v>
      </c>
      <c r="Q66" s="25">
        <f t="shared" si="34"/>
        <v>2</v>
      </c>
      <c r="R66" s="25">
        <f t="shared" si="35"/>
        <v>11</v>
      </c>
      <c r="S66" s="25">
        <f>IF($G66="OB",IF($D66="Tabular",VLOOKUP($J$3&amp;"-"&amp;"1",'Compr. Q. - Online Banking'!$C:$K,9,FALSE()),VLOOKUP($J$3&amp;"-"&amp;"1",'Compr. Q. - Online Banking'!$C:$K,8,FALSE())),IF($D66="Tabular",VLOOKUP($J$3&amp;"-"&amp;"1",'Compr. Q. - HCN'!$C:$K,9,FALSE()),VLOOKUP($J$3&amp;"-"&amp;"1",'Compr. Q. - HCN'!$C:$K,8,FALSE())))</f>
        <v>3</v>
      </c>
      <c r="T66" s="25">
        <f t="shared" si="36"/>
        <v>0.18181818181818182</v>
      </c>
      <c r="U66" s="25">
        <f t="shared" si="37"/>
        <v>0.66666666666666663</v>
      </c>
      <c r="V66" s="25">
        <f t="shared" si="38"/>
        <v>0.28571428571428575</v>
      </c>
      <c r="W66" s="25" t="str">
        <f>VLOOKUP($A66,'dataset combined'!$A:$BJ,$I$2+3*W$2,FALSE)</f>
        <v>Admin; HCN user; Insufficient input validation; Insufficient malware detection; Insufficient security policy; Lack of security awareness; Privacy; Weak authentication</v>
      </c>
      <c r="X66" s="25" t="s">
        <v>723</v>
      </c>
      <c r="Y66" s="25">
        <f>IF(ISNUMBER(SEARCH(IF($G66="OB",IF($D66="Tabular",VLOOKUP($W$3&amp;"-"&amp;Y$2,'Compr. Q. - Online Banking'!$C:$I,7,FALSE()),VLOOKUP($W$3&amp;"-"&amp;Y$2,'Compr. Q. - Online Banking'!$C:$I,5,FALSE())),IF($D66="Tabular",VLOOKUP($W$3&amp;"-"&amp;Y$2,'Compr. Q. - HCN'!$C:$I,7,FALSE()),VLOOKUP($W$3&amp;"-"&amp;Y$2,'Compr. Q. - HCN'!$C:$I,5,FALSE()))),$W66)),1,0)</f>
        <v>0</v>
      </c>
      <c r="Z66" s="25">
        <f>IF(ISNUMBER(SEARCH(IF($G66="OB",IF($D66="Tabular",VLOOKUP($W$3&amp;"-"&amp;Z$2,'Compr. Q. - Online Banking'!$C:$I,7,FALSE()),VLOOKUP($W$3&amp;"-"&amp;Z$2,'Compr. Q. - Online Banking'!$C:$I,5,FALSE())),IF($D66="Tabular",VLOOKUP($W$3&amp;"-"&amp;Z$2,'Compr. Q. - HCN'!$C:$I,7,FALSE()),VLOOKUP($W$3&amp;"-"&amp;Z$2,'Compr. Q. - HCN'!$C:$I,5,FALSE()))),$W66)),1,0)</f>
        <v>1</v>
      </c>
      <c r="AA66" s="25">
        <f>IF(ISNUMBER(SEARCH(IF($G66="OB",IF($D66="Tabular",VLOOKUP($W$3&amp;"-"&amp;AA$2,'Compr. Q. - Online Banking'!$C:$I,7,FALSE()),VLOOKUP($W$3&amp;"-"&amp;AA$2,'Compr. Q. - Online Banking'!$C:$I,5,FALSE())),IF($D66="Tabular",VLOOKUP($W$3&amp;"-"&amp;AA$2,'Compr. Q. - HCN'!$C:$I,7,FALSE()),VLOOKUP($W$3&amp;"-"&amp;AA$2,'Compr. Q. - HCN'!$C:$I,5,FALSE()))),$W66)),1,0)</f>
        <v>0</v>
      </c>
      <c r="AB66" s="25">
        <f>IF(ISNUMBER(SEARCH(IF($G66="OB",IF($D66="Tabular",VLOOKUP($W$3&amp;"-"&amp;AB$2,'Compr. Q. - Online Banking'!$C:$I,7,FALSE()),VLOOKUP($W$3&amp;"-"&amp;AB$2,'Compr. Q. - Online Banking'!$C:$I,5,FALSE())),IF($D66="Tabular",VLOOKUP($W$3&amp;"-"&amp;AB$2,'Compr. Q. - HCN'!$C:$I,7,FALSE()),VLOOKUP($W$3&amp;"-"&amp;AB$2,'Compr. Q. - HCN'!$C:$I,5,FALSE()))),$W66)),1,0)</f>
        <v>0</v>
      </c>
      <c r="AC66" s="25">
        <f>IF(ISNUMBER(SEARCH(IF($G66="OB",IF($D66="Tabular",VLOOKUP($W$3&amp;"-"&amp;AC$2,'Compr. Q. - Online Banking'!$C:$I,7,FALSE()),VLOOKUP($W$3&amp;"-"&amp;AC$2,'Compr. Q. - Online Banking'!$C:$I,5,FALSE())),IF($D66="Tabular",VLOOKUP($W$3&amp;"-"&amp;AC$2,'Compr. Q. - HCN'!$C:$I,7,FALSE()),VLOOKUP($W$3&amp;"-"&amp;AC$2,'Compr. Q. - HCN'!$C:$I,5,FALSE()))),$W66)),1,0)</f>
        <v>0</v>
      </c>
      <c r="AD66" s="25">
        <f t="shared" si="39"/>
        <v>1</v>
      </c>
      <c r="AE66" s="25">
        <f t="shared" si="40"/>
        <v>8</v>
      </c>
      <c r="AF66" s="25">
        <f>IF($G66="OB",IF($D66="Tabular",VLOOKUP($W$3&amp;"-"&amp;"1",'Compr. Q. - Online Banking'!$C:$K,9,FALSE()),VLOOKUP($W$3&amp;"-"&amp;"1",'Compr. Q. - Online Banking'!$C:$K,8,FALSE())),IF($D66="Tabular",VLOOKUP($W$3&amp;"-"&amp;"1",'Compr. Q. - HCN'!$C:$K,9,FALSE()),VLOOKUP($W$3&amp;"-"&amp;"1",'Compr. Q. - HCN'!$C:$K,8,FALSE())))</f>
        <v>2</v>
      </c>
      <c r="AG66" s="25">
        <f t="shared" si="41"/>
        <v>0.125</v>
      </c>
      <c r="AH66" s="25">
        <f t="shared" si="42"/>
        <v>0.5</v>
      </c>
      <c r="AI66" s="25">
        <f t="shared" si="43"/>
        <v>0.2</v>
      </c>
      <c r="AJ66" s="25" t="str">
        <f>VLOOKUP($A66,'dataset combined'!$A:$BJ,$I$2+3*AJ$2,FALSE)</f>
        <v>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HCN user connects private mobile device to the network and this leads to that HCN network infected by malware.; SQL injection attack leads to successful SQL injection.; Unauthorized data modification</v>
      </c>
      <c r="AK66" s="25" t="s">
        <v>743</v>
      </c>
      <c r="AL66" s="25">
        <f>IF(ISNUMBER(SEARCH(IF($G66="OB",IF($D66="Tabular",VLOOKUP($AJ$3&amp;"-"&amp;AL$2,'Compr. Q. - Online Banking'!$C:$I,7,FALSE()),VLOOKUP($AJ$3&amp;"-"&amp;AL$2,'Compr. Q. - Online Banking'!$C:$I,5,FALSE())),IF($D66="Tabular",VLOOKUP($AJ$3&amp;"-"&amp;AL$2,'Compr. Q. - HCN'!$C:$I,7,FALSE()),VLOOKUP($AJ$3&amp;"-"&amp;AL$2,'Compr. Q. - HCN'!$C:$I,5,FALSE()))),$AJ66)),1,0)</f>
        <v>0</v>
      </c>
      <c r="AM66" s="25">
        <f>IF(ISNUMBER(SEARCH(IF($G66="OB",IF($D66="Tabular",VLOOKUP($AJ$3&amp;"-"&amp;AM$2,'Compr. Q. - Online Banking'!$C:$I,7,FALSE()),VLOOKUP($AJ$3&amp;"-"&amp;AM$2,'Compr. Q. - Online Banking'!$C:$I,5,FALSE())),IF($D66="Tabular",VLOOKUP($AJ$3&amp;"-"&amp;AM$2,'Compr. Q. - HCN'!$C:$I,7,FALSE()),VLOOKUP($AJ$3&amp;"-"&amp;AM$2,'Compr. Q. - HCN'!$C:$I,5,FALSE()))),$AJ66)),1,0)</f>
        <v>1</v>
      </c>
      <c r="AN66" s="25">
        <f>IF(ISNUMBER(SEARCH(IF($G66="OB",IF($D66="Tabular",VLOOKUP($AJ$3&amp;"-"&amp;AN$2,'Compr. Q. - Online Banking'!$C:$I,7,FALSE()),VLOOKUP($AJ$3&amp;"-"&amp;AN$2,'Compr. Q. - Online Banking'!$C:$I,5,FALSE())),IF($D66="Tabular",VLOOKUP($AJ$3&amp;"-"&amp;AN$2,'Compr. Q. - HCN'!$C:$I,7,FALSE()),VLOOKUP($AJ$3&amp;"-"&amp;AN$2,'Compr. Q. - HCN'!$C:$I,5,FALSE()))),$AJ66)),1,0)</f>
        <v>1</v>
      </c>
      <c r="AO66" s="25">
        <f>IF(ISNUMBER(SEARCH(IF($G66="OB",IF($D66="Tabular",VLOOKUP($AJ$3&amp;"-"&amp;AO$2,'Compr. Q. - Online Banking'!$C:$I,7,FALSE()),VLOOKUP($AJ$3&amp;"-"&amp;AO$2,'Compr. Q. - Online Banking'!$C:$I,5,FALSE())),IF($D66="Tabular",VLOOKUP($AJ$3&amp;"-"&amp;AO$2,'Compr. Q. - HCN'!$C:$I,7,FALSE()),VLOOKUP($AJ$3&amp;"-"&amp;AO$2,'Compr. Q. - HCN'!$C:$I,5,FALSE()))),$AJ66)),1,0)</f>
        <v>0</v>
      </c>
      <c r="AP66" s="25">
        <f>IF(ISNUMBER(SEARCH(IF($G66="OB",IF($D66="Tabular",VLOOKUP($AJ$3&amp;"-"&amp;AP$2,'Compr. Q. - Online Banking'!$C:$I,7,FALSE()),VLOOKUP($AJ$3&amp;"-"&amp;AP$2,'Compr. Q. - Online Banking'!$C:$I,5,FALSE())),IF($D66="Tabular",VLOOKUP($AJ$3&amp;"-"&amp;AP$2,'Compr. Q. - HCN'!$C:$I,7,FALSE()),VLOOKUP($AJ$3&amp;"-"&amp;AP$2,'Compr. Q. - HCN'!$C:$I,5,FALSE()))),$AJ66)),1,0)</f>
        <v>0</v>
      </c>
      <c r="AQ66" s="25">
        <f t="shared" si="44"/>
        <v>2</v>
      </c>
      <c r="AR66" s="25">
        <f t="shared" si="45"/>
        <v>6</v>
      </c>
      <c r="AS66" s="25">
        <f>IF($G66="OB",IF($D66="Tabular",VLOOKUP($AJ$3&amp;"-"&amp;"1",'Compr. Q. - Online Banking'!$C:$K,9,FALSE()),VLOOKUP($AJ$3&amp;"-"&amp;"1",'Compr. Q. - Online Banking'!$C:$K,8,FALSE())),IF($D66="Tabular",VLOOKUP($AJ$3&amp;"-"&amp;"1",'Compr. Q. - HCN'!$C:$K,9,FALSE()),VLOOKUP($AJ$3&amp;"-"&amp;"1",'Compr. Q. - HCN'!$C:$K,8,FALSE())))</f>
        <v>2</v>
      </c>
      <c r="AT66" s="25">
        <f t="shared" si="46"/>
        <v>0.33333333333333331</v>
      </c>
      <c r="AU66" s="25">
        <f t="shared" si="47"/>
        <v>1</v>
      </c>
      <c r="AV66" s="25">
        <f t="shared" si="48"/>
        <v>0.5</v>
      </c>
      <c r="AW66" s="25" t="str">
        <f>VLOOKUP($A66,'dataset combined'!$A:$BJ,$I$2+3*AW$2,FALSE)</f>
        <v>Cyber criminal; Hacker</v>
      </c>
      <c r="AX66" s="25" t="s">
        <v>746</v>
      </c>
      <c r="AY66" s="25">
        <f>IF(ISNUMBER(SEARCH(IF($G66="OB",IF($D66="Tabular",VLOOKUP($AW$3&amp;"-"&amp;AY$2,'Compr. Q. - Online Banking'!$C:$I,7,FALSE()),VLOOKUP($AW$3&amp;"-"&amp;AY$2,'Compr. Q. - Online Banking'!$C:$I,5,FALSE())),IF($D66="Tabular",VLOOKUP($AW$3&amp;"-"&amp;AY$2,'Compr. Q. - HCN'!$C:$I,7,FALSE()),VLOOKUP($AW$3&amp;"-"&amp;AY$2,'Compr. Q. - HCN'!$C:$I,5,FALSE()))),$AW66)),1,0)</f>
        <v>0</v>
      </c>
      <c r="AZ66" s="25">
        <f>IF(ISNUMBER(SEARCH(IF($G66="OB",IF($D66="Tabular",VLOOKUP($AW$3&amp;"-"&amp;AZ$2,'Compr. Q. - Online Banking'!$C:$I,7,FALSE()),VLOOKUP($AW$3&amp;"-"&amp;AZ$2,'Compr. Q. - Online Banking'!$C:$I,5,FALSE())),IF($D66="Tabular",VLOOKUP($AW$3&amp;"-"&amp;AZ$2,'Compr. Q. - HCN'!$C:$I,7,FALSE()),VLOOKUP($AW$3&amp;"-"&amp;AZ$2,'Compr. Q. - HCN'!$C:$I,5,FALSE()))),$AW66)),1,0)</f>
        <v>1</v>
      </c>
      <c r="BA66" s="25">
        <f>IF(ISNUMBER(SEARCH(IF($G66="OB",IF($D66="Tabular",VLOOKUP($AW$3&amp;"-"&amp;BA$2,'Compr. Q. - Online Banking'!$C:$I,7,FALSE()),VLOOKUP($AW$3&amp;"-"&amp;BA$2,'Compr. Q. - Online Banking'!$C:$I,5,FALSE())),IF($D66="Tabular",VLOOKUP($AW$3&amp;"-"&amp;BA$2,'Compr. Q. - HCN'!$C:$I,7,FALSE()),VLOOKUP($AW$3&amp;"-"&amp;BA$2,'Compr. Q. - HCN'!$C:$I,5,FALSE()))),$AW66)),1,0)</f>
        <v>0</v>
      </c>
      <c r="BB66" s="25">
        <f>IF(ISNUMBER(SEARCH(IF($G66="OB",IF($D66="Tabular",VLOOKUP($AW$3&amp;"-"&amp;BB$2,'Compr. Q. - Online Banking'!$C:$I,7,FALSE()),VLOOKUP($AW$3&amp;"-"&amp;BB$2,'Compr. Q. - Online Banking'!$C:$I,5,FALSE())),IF($D66="Tabular",VLOOKUP($AW$3&amp;"-"&amp;BB$2,'Compr. Q. - HCN'!$C:$I,7,FALSE()),VLOOKUP($AW$3&amp;"-"&amp;BB$2,'Compr. Q. - HCN'!$C:$I,5,FALSE()))),$AW66)),1,0)</f>
        <v>1</v>
      </c>
      <c r="BC66" s="25">
        <f>IF(ISNUMBER(SEARCH(IF($G66="OB",IF($D66="Tabular",VLOOKUP($AW$3&amp;"-"&amp;BC$2,'Compr. Q. - Online Banking'!$C:$I,7,FALSE()),VLOOKUP($AW$3&amp;"-"&amp;BC$2,'Compr. Q. - Online Banking'!$C:$I,5,FALSE())),IF($D66="Tabular",VLOOKUP($AW$3&amp;"-"&amp;BC$2,'Compr. Q. - HCN'!$C:$I,7,FALSE()),VLOOKUP($AW$3&amp;"-"&amp;BC$2,'Compr. Q. - HCN'!$C:$I,5,FALSE()))),$AW66)),1,0)</f>
        <v>0</v>
      </c>
      <c r="BD66" s="25">
        <f t="shared" si="49"/>
        <v>2</v>
      </c>
      <c r="BE66" s="25">
        <f t="shared" si="50"/>
        <v>2</v>
      </c>
      <c r="BF66" s="25">
        <f>IF($G66="OB",IF($D66="Tabular",VLOOKUP($AW$3&amp;"-"&amp;"1",'Compr. Q. - Online Banking'!$C:$K,9,FALSE()),VLOOKUP($AW$3&amp;"-"&amp;"1",'Compr. Q. - Online Banking'!$C:$K,8,FALSE())),IF($D66="Tabular",VLOOKUP($AW$3&amp;"-"&amp;"1",'Compr. Q. - HCN'!$C:$K,9,FALSE()),VLOOKUP($AW$3&amp;"-"&amp;"1",'Compr. Q. - HCN'!$C:$K,8,FALSE())))</f>
        <v>5</v>
      </c>
      <c r="BG66" s="25">
        <f t="shared" si="51"/>
        <v>1</v>
      </c>
      <c r="BH66" s="25">
        <f t="shared" si="52"/>
        <v>0.4</v>
      </c>
      <c r="BI66" s="25">
        <f t="shared" si="53"/>
        <v>0.57142857142857151</v>
      </c>
      <c r="BJ66" s="25" t="str">
        <f>VLOOKUP($A66,'dataset combined'!$A:$BJ,$I$2+3*BJ$2,FALSE)</f>
        <v>Very likely</v>
      </c>
      <c r="BK66" s="25" t="s">
        <v>749</v>
      </c>
      <c r="BL66" s="25">
        <f>IF(ISNUMBER(SEARCH(IF($G66="OB",IF($D66="Tabular",VLOOKUP($BJ$3&amp;"-"&amp;BL$2,'Compr. Q. - Online Banking'!$C:$I,7,FALSE()),VLOOKUP($BJ$3&amp;"-"&amp;BL$2,'Compr. Q. - Online Banking'!$C:$I,5,FALSE())),IF($D66="Tabular",VLOOKUP($BJ$3&amp;"-"&amp;BL$2,'Compr. Q. - HCN'!$C:$I,7,FALSE()),VLOOKUP($BJ$3&amp;"-"&amp;BL$2,'Compr. Q. - HCN'!$C:$I,5,FALSE()))),$BJ66)),1,0)</f>
        <v>0</v>
      </c>
      <c r="BM66" s="25">
        <f>IF(ISNUMBER(SEARCH(IF($G66="OB",IF($D66="Tabular",VLOOKUP($BJ$3&amp;"-"&amp;BM$2,'Compr. Q. - Online Banking'!$C:$I,7,FALSE()),VLOOKUP($BJ$3&amp;"-"&amp;BM$2,'Compr. Q. - Online Banking'!$C:$I,5,FALSE())),IF($D66="Tabular",VLOOKUP($BJ$3&amp;"-"&amp;BM$2,'Compr. Q. - HCN'!$C:$I,7,FALSE()),VLOOKUP($BJ$3&amp;"-"&amp;BM$2,'Compr. Q. - HCN'!$C:$I,5,FALSE()))),$BJ66)),1,0)</f>
        <v>0</v>
      </c>
      <c r="BN66" s="25">
        <f>IF(ISNUMBER(SEARCH(IF($G66="OB",IF($D66="Tabular",VLOOKUP($BJ$3&amp;"-"&amp;BN$2,'Compr. Q. - Online Banking'!$C:$I,7,FALSE()),VLOOKUP($BJ$3&amp;"-"&amp;BN$2,'Compr. Q. - Online Banking'!$C:$I,5,FALSE())),IF($D66="Tabular",VLOOKUP($BJ$3&amp;"-"&amp;BN$2,'Compr. Q. - HCN'!$C:$I,7,FALSE()),VLOOKUP($BJ$3&amp;"-"&amp;BN$2,'Compr. Q. - HCN'!$C:$I,5,FALSE()))),$BJ66)),1,0)</f>
        <v>0</v>
      </c>
      <c r="BO66" s="25">
        <f>IF(ISNUMBER(SEARCH(IF($G66="OB",IF($D66="Tabular",VLOOKUP($BJ$3&amp;"-"&amp;BO$2,'Compr. Q. - Online Banking'!$C:$I,7,FALSE()),VLOOKUP($BJ$3&amp;"-"&amp;BO$2,'Compr. Q. - Online Banking'!$C:$I,5,FALSE())),IF($D66="Tabular",VLOOKUP($BJ$3&amp;"-"&amp;BO$2,'Compr. Q. - HCN'!$C:$I,7,FALSE()),VLOOKUP($BJ$3&amp;"-"&amp;BO$2,'Compr. Q. - HCN'!$C:$I,5,FALSE()))),$BJ66)),1,0)</f>
        <v>0</v>
      </c>
      <c r="BP66" s="25">
        <f>IF(ISNUMBER(SEARCH(IF($G66="OB",IF($D66="Tabular",VLOOKUP($BJ$3&amp;"-"&amp;BP$2,'Compr. Q. - Online Banking'!$C:$I,7,FALSE()),VLOOKUP($BJ$3&amp;"-"&amp;BP$2,'Compr. Q. - Online Banking'!$C:$I,5,FALSE())),IF($D66="Tabular",VLOOKUP($BJ$3&amp;"-"&amp;BP$2,'Compr. Q. - HCN'!$C:$I,7,FALSE()),VLOOKUP($BJ$3&amp;"-"&amp;BP$2,'Compr. Q. - HCN'!$C:$I,5,FALSE()))),$BJ66)),1,0)</f>
        <v>0</v>
      </c>
      <c r="BQ66" s="25">
        <f t="shared" si="54"/>
        <v>0</v>
      </c>
      <c r="BR66" s="25">
        <f t="shared" si="55"/>
        <v>1</v>
      </c>
      <c r="BS66" s="25">
        <f>IF($G66="OB",IF($D66="Tabular",VLOOKUP($BJ$3&amp;"-"&amp;"1",'Compr. Q. - Online Banking'!$C:$K,9,FALSE()),VLOOKUP($BJ$3&amp;"-"&amp;"1",'Compr. Q. - Online Banking'!$C:$K,8,FALSE())),IF($D66="Tabular",VLOOKUP($BJ$3&amp;"-"&amp;"1",'Compr. Q. - HCN'!$C:$K,9,FALSE()),VLOOKUP($BJ$3&amp;"-"&amp;"1",'Compr. Q. - HCN'!$C:$K,8,FALSE())))</f>
        <v>1</v>
      </c>
      <c r="BT66" s="25">
        <f t="shared" si="56"/>
        <v>0</v>
      </c>
      <c r="BU66" s="25">
        <f t="shared" si="57"/>
        <v>0</v>
      </c>
      <c r="BV66" s="25">
        <f t="shared" si="58"/>
        <v>0</v>
      </c>
      <c r="BW66" s="25" t="str">
        <f>VLOOKUP($A66,'dataset combined'!$A:$BJ,$I$2+3*BW$2,FALSE)</f>
        <v>Critical</v>
      </c>
      <c r="BX66" s="25"/>
      <c r="BY66" s="25">
        <f>IF(ISNUMBER(SEARCH(IF($G66="OB",IF($D66="Tabular",VLOOKUP($BW$3&amp;"-"&amp;BY$2,'Compr. Q. - Online Banking'!$C:$I,7,FALSE()),VLOOKUP($BW$3&amp;"-"&amp;BY$2,'Compr. Q. - Online Banking'!$C:$I,5,FALSE())),IF($D66="Tabular",VLOOKUP($BW$3&amp;"-"&amp;BY$2,'Compr. Q. - HCN'!$C:$I,7,FALSE()),VLOOKUP($BW$3&amp;"-"&amp;BY$2,'Compr. Q. - HCN'!$C:$I,5,FALSE()))),$BW66)),1,0)</f>
        <v>0</v>
      </c>
      <c r="BZ66" s="25">
        <f>IF(ISNUMBER(SEARCH(IF($G66="OB",IF($D66="Tabular",VLOOKUP($BW$3&amp;"-"&amp;BZ$2,'Compr. Q. - Online Banking'!$C:$I,7,FALSE()),VLOOKUP($BW$3&amp;"-"&amp;BZ$2,'Compr. Q. - Online Banking'!$C:$I,5,FALSE())),IF($D66="Tabular",VLOOKUP($BW$3&amp;"-"&amp;BZ$2,'Compr. Q. - HCN'!$C:$I,7,FALSE()),VLOOKUP($BW$3&amp;"-"&amp;BZ$2,'Compr. Q. - HCN'!$C:$I,5,FALSE()))),$BW66)),1,0)</f>
        <v>0</v>
      </c>
      <c r="CA66" s="25">
        <f>IF(ISNUMBER(SEARCH(IF($G66="OB",IF($D66="Tabular",VLOOKUP($BW$3&amp;"-"&amp;CA$2,'Compr. Q. - Online Banking'!$C:$I,7,FALSE()),VLOOKUP($BW$3&amp;"-"&amp;CA$2,'Compr. Q. - Online Banking'!$C:$I,5,FALSE())),IF($D66="Tabular",VLOOKUP($BW$3&amp;"-"&amp;CA$2,'Compr. Q. - HCN'!$C:$I,7,FALSE()),VLOOKUP($BW$3&amp;"-"&amp;CA$2,'Compr. Q. - HCN'!$C:$I,5,FALSE()))),$BW66)),1,0)</f>
        <v>0</v>
      </c>
      <c r="CB66" s="25">
        <f>IF(ISNUMBER(SEARCH(IF($G66="OB",IF($D66="Tabular",VLOOKUP($BW$3&amp;"-"&amp;CB$2,'Compr. Q. - Online Banking'!$C:$I,7,FALSE()),VLOOKUP($BW$3&amp;"-"&amp;CB$2,'Compr. Q. - Online Banking'!$C:$I,5,FALSE())),IF($D66="Tabular",VLOOKUP($BW$3&amp;"-"&amp;CB$2,'Compr. Q. - HCN'!$C:$I,7,FALSE()),VLOOKUP($BW$3&amp;"-"&amp;CB$2,'Compr. Q. - HCN'!$C:$I,5,FALSE()))),$BW66)),1,0)</f>
        <v>0</v>
      </c>
      <c r="CC66" s="25">
        <f>IF(ISNUMBER(SEARCH(IF($G66="OB",IF($D66="Tabular",VLOOKUP($BW$3&amp;"-"&amp;CC$2,'Compr. Q. - Online Banking'!$C:$I,7,FALSE()),VLOOKUP($BW$3&amp;"-"&amp;CC$2,'Compr. Q. - Online Banking'!$C:$I,5,FALSE())),IF($D66="Tabular",VLOOKUP($BW$3&amp;"-"&amp;CC$2,'Compr. Q. - HCN'!$C:$I,7,FALSE()),VLOOKUP($BW$3&amp;"-"&amp;CC$2,'Compr. Q. - HCN'!$C:$I,5,FALSE()))),$BW66)),1,0)</f>
        <v>0</v>
      </c>
      <c r="CD66" s="25">
        <f t="shared" si="59"/>
        <v>0</v>
      </c>
      <c r="CE66" s="25">
        <f t="shared" si="60"/>
        <v>1</v>
      </c>
      <c r="CF66" s="25">
        <f>IF($G66="OB",IF($D66="Tabular",VLOOKUP($BW$3&amp;"-"&amp;"1",'Compr. Q. - Online Banking'!$C:$K,9,FALSE()),VLOOKUP($BW$3&amp;"-"&amp;"1",'Compr. Q. - Online Banking'!$C:$K,8,FALSE())),IF($D66="Tabular",VLOOKUP($BW$3&amp;"-"&amp;"1",'Compr. Q. - HCN'!$C:$K,9,FALSE()),VLOOKUP($BW$3&amp;"-"&amp;"1",'Compr. Q. - HCN'!$C:$K,8,FALSE())))</f>
        <v>1</v>
      </c>
      <c r="CG66" s="25">
        <f t="shared" si="61"/>
        <v>0</v>
      </c>
      <c r="CH66" s="25">
        <f t="shared" si="62"/>
        <v>0</v>
      </c>
      <c r="CI66" s="25">
        <f t="shared" si="63"/>
        <v>0</v>
      </c>
    </row>
    <row r="67" spans="1:87" ht="221" x14ac:dyDescent="0.2">
      <c r="A67" s="24" t="str">
        <f t="shared" si="32"/>
        <v>3117386-P2</v>
      </c>
      <c r="B67" s="38">
        <v>3117386</v>
      </c>
      <c r="C67" s="24" t="s">
        <v>688</v>
      </c>
      <c r="D67" s="39" t="s">
        <v>568</v>
      </c>
      <c r="E67" s="39" t="s">
        <v>440</v>
      </c>
      <c r="F67" s="39" t="s">
        <v>433</v>
      </c>
      <c r="G67" s="38" t="str">
        <f t="shared" si="33"/>
        <v>OB</v>
      </c>
      <c r="H67" s="24"/>
      <c r="I67" s="28"/>
      <c r="J67" s="25" t="str">
        <f>VLOOKUP($A67,'dataset combined'!$A:$BJ,$I$2+3*J$2,FALSE)</f>
        <v>Customer's browser infected by Trojan and this leads to alteration of transaction data; Fake banking app offered on application store and this leads to sniffing customer credentials; Fake banking app offered on application store leads to alteration of transaction data; Fake banking app offered on application store leads to sniffing customer credentials. Which leads to unauthorized access to customer account via fake app.; Immature technology; Insufficient detection of spyware; Insufficient resilience; Lack of mechanisms for authentication of app; Poor security awareness; Weak malware protection</v>
      </c>
      <c r="K67" s="24" t="s">
        <v>724</v>
      </c>
      <c r="L67" s="25">
        <f>IF(ISNUMBER(SEARCH(IF($G67="OB",IF($D67="Tabular",VLOOKUP($J$3&amp;"-"&amp;L$2,'Compr. Q. - Online Banking'!$C:$I,7,FALSE()),VLOOKUP($J$3&amp;"-"&amp;L$2,'Compr. Q. - Online Banking'!$C:$I,5,FALSE())),IF($D67="Tabular",VLOOKUP($J$3&amp;"-"&amp;L$2,'Compr. Q. - HCN'!$C:$I,7,FALSE()),VLOOKUP($J$3&amp;"-"&amp;L$2,'Compr. Q. - HCN'!$C:$I,5,FALSE()))),$J67)),1,0)</f>
        <v>1</v>
      </c>
      <c r="M67" s="25">
        <f>IF(ISNUMBER(SEARCH(IF($G67="OB",IF($D67="Tabular",VLOOKUP($J$3&amp;"-"&amp;M$2,'Compr. Q. - Online Banking'!$C:$I,7,FALSE()),VLOOKUP($J$3&amp;"-"&amp;M$2,'Compr. Q. - Online Banking'!$C:$I,5,FALSE())),IF($D67="Tabular",VLOOKUP($J$3&amp;"-"&amp;M$2,'Compr. Q. - HCN'!$C:$I,7,FALSE()),VLOOKUP($J$3&amp;"-"&amp;M$2,'Compr. Q. - HCN'!$C:$I,5,FALSE()))),$J67)),1,0)</f>
        <v>1</v>
      </c>
      <c r="N67" s="25">
        <f>IF(ISNUMBER(SEARCH(IF($G67="OB",IF($D67="Tabular",VLOOKUP($J$3&amp;"-"&amp;N$2,'Compr. Q. - Online Banking'!$C:$I,7,FALSE()),VLOOKUP($J$3&amp;"-"&amp;N$2,'Compr. Q. - Online Banking'!$C:$I,5,FALSE())),IF($D67="Tabular",VLOOKUP($J$3&amp;"-"&amp;N$2,'Compr. Q. - HCN'!$C:$I,7,FALSE()),VLOOKUP($J$3&amp;"-"&amp;N$2,'Compr. Q. - HCN'!$C:$I,5,FALSE()))),$J67)),1,0)</f>
        <v>0</v>
      </c>
      <c r="O67" s="25">
        <f>IF(ISNUMBER(SEARCH(IF($G67="OB",IF($D67="Tabular",VLOOKUP($J$3&amp;"-"&amp;O$2,'Compr. Q. - Online Banking'!$C:$I,7,FALSE()),VLOOKUP($J$3&amp;"-"&amp;O$2,'Compr. Q. - Online Banking'!$C:$I,5,FALSE())),IF($D67="Tabular",VLOOKUP($J$3&amp;"-"&amp;O$2,'Compr. Q. - HCN'!$C:$I,7,FALSE()),VLOOKUP($J$3&amp;"-"&amp;O$2,'Compr. Q. - HCN'!$C:$I,5,FALSE()))),$J67)),1,0)</f>
        <v>0</v>
      </c>
      <c r="P67" s="25">
        <f>IF(ISNUMBER(SEARCH(IF($G67="OB",IF($D67="Tabular",VLOOKUP($J$3&amp;"-"&amp;P$2,'Compr. Q. - Online Banking'!$C:$I,7,FALSE()),VLOOKUP($J$3&amp;"-"&amp;P$2,'Compr. Q. - Online Banking'!$C:$I,5,FALSE())),IF($D67="Tabular",VLOOKUP($J$3&amp;"-"&amp;P$2,'Compr. Q. - HCN'!$C:$I,7,FALSE()),VLOOKUP($J$3&amp;"-"&amp;P$2,'Compr. Q. - HCN'!$C:$I,5,FALSE()))),$J67)),1,0)</f>
        <v>0</v>
      </c>
      <c r="Q67" s="24">
        <f t="shared" si="34"/>
        <v>2</v>
      </c>
      <c r="R67" s="24">
        <f t="shared" si="35"/>
        <v>10</v>
      </c>
      <c r="S67" s="24">
        <f>IF($G67="OB",IF($D67="Tabular",VLOOKUP($J$3&amp;"-"&amp;"1",'Compr. Q. - Online Banking'!$C:$K,9,FALSE()),VLOOKUP($J$3&amp;"-"&amp;"1",'Compr. Q. - Online Banking'!$C:$K,8,FALSE())),IF($D67="Tabular",VLOOKUP($J$3&amp;"-"&amp;"1",'Compr. Q. - HCN'!$C:$K,9,FALSE()),VLOOKUP($J$3&amp;"-"&amp;"1",'Compr. Q. - HCN'!$C:$K,8,FALSE())))</f>
        <v>2</v>
      </c>
      <c r="T67" s="24">
        <f t="shared" si="36"/>
        <v>0.2</v>
      </c>
      <c r="U67" s="24">
        <f t="shared" si="37"/>
        <v>1</v>
      </c>
      <c r="V67" s="24">
        <f t="shared" si="38"/>
        <v>0.33333333333333337</v>
      </c>
      <c r="W67" s="25" t="str">
        <f>VLOOKUP($A67,'dataset combined'!$A:$BJ,$I$2+3*W$2,FALSE)</f>
        <v>Confidentiality of customer data; Integrity of account data; System failure; User authenticity; Web-application goes down</v>
      </c>
      <c r="X67" s="24" t="s">
        <v>723</v>
      </c>
      <c r="Y67" s="25">
        <f>IF(ISNUMBER(SEARCH(IF($G67="OB",IF($D67="Tabular",VLOOKUP($W$3&amp;"-"&amp;Y$2,'Compr. Q. - Online Banking'!$C:$I,7,FALSE()),VLOOKUP($W$3&amp;"-"&amp;Y$2,'Compr. Q. - Online Banking'!$C:$I,5,FALSE())),IF($D67="Tabular",VLOOKUP($W$3&amp;"-"&amp;Y$2,'Compr. Q. - HCN'!$C:$I,7,FALSE()),VLOOKUP($W$3&amp;"-"&amp;Y$2,'Compr. Q. - HCN'!$C:$I,5,FALSE()))),$W67)),1,0)</f>
        <v>1</v>
      </c>
      <c r="Z67" s="25">
        <f>IF(ISNUMBER(SEARCH(IF($G67="OB",IF($D67="Tabular",VLOOKUP($W$3&amp;"-"&amp;Z$2,'Compr. Q. - Online Banking'!$C:$I,7,FALSE()),VLOOKUP($W$3&amp;"-"&amp;Z$2,'Compr. Q. - Online Banking'!$C:$I,5,FALSE())),IF($D67="Tabular",VLOOKUP($W$3&amp;"-"&amp;Z$2,'Compr. Q. - HCN'!$C:$I,7,FALSE()),VLOOKUP($W$3&amp;"-"&amp;Z$2,'Compr. Q. - HCN'!$C:$I,5,FALSE()))),$W67)),1,0)</f>
        <v>0</v>
      </c>
      <c r="AA67" s="25">
        <f>IF(ISNUMBER(SEARCH(IF($G67="OB",IF($D67="Tabular",VLOOKUP($W$3&amp;"-"&amp;AA$2,'Compr. Q. - Online Banking'!$C:$I,7,FALSE()),VLOOKUP($W$3&amp;"-"&amp;AA$2,'Compr. Q. - Online Banking'!$C:$I,5,FALSE())),IF($D67="Tabular",VLOOKUP($W$3&amp;"-"&amp;AA$2,'Compr. Q. - HCN'!$C:$I,7,FALSE()),VLOOKUP($W$3&amp;"-"&amp;AA$2,'Compr. Q. - HCN'!$C:$I,5,FALSE()))),$W67)),1,0)</f>
        <v>0</v>
      </c>
      <c r="AB67" s="25">
        <f>IF(ISNUMBER(SEARCH(IF($G67="OB",IF($D67="Tabular",VLOOKUP($W$3&amp;"-"&amp;AB$2,'Compr. Q. - Online Banking'!$C:$I,7,FALSE()),VLOOKUP($W$3&amp;"-"&amp;AB$2,'Compr. Q. - Online Banking'!$C:$I,5,FALSE())),IF($D67="Tabular",VLOOKUP($W$3&amp;"-"&amp;AB$2,'Compr. Q. - HCN'!$C:$I,7,FALSE()),VLOOKUP($W$3&amp;"-"&amp;AB$2,'Compr. Q. - HCN'!$C:$I,5,FALSE()))),$W67)),1,0)</f>
        <v>0</v>
      </c>
      <c r="AC67" s="25">
        <f>IF(ISNUMBER(SEARCH(IF($G67="OB",IF($D67="Tabular",VLOOKUP($W$3&amp;"-"&amp;AC$2,'Compr. Q. - Online Banking'!$C:$I,7,FALSE()),VLOOKUP($W$3&amp;"-"&amp;AC$2,'Compr. Q. - Online Banking'!$C:$I,5,FALSE())),IF($D67="Tabular",VLOOKUP($W$3&amp;"-"&amp;AC$2,'Compr. Q. - HCN'!$C:$I,7,FALSE()),VLOOKUP($W$3&amp;"-"&amp;AC$2,'Compr. Q. - HCN'!$C:$I,5,FALSE()))),$W67)),1,0)</f>
        <v>0</v>
      </c>
      <c r="AD67" s="24">
        <f t="shared" si="39"/>
        <v>1</v>
      </c>
      <c r="AE67" s="24">
        <f t="shared" si="40"/>
        <v>5</v>
      </c>
      <c r="AF67" s="24">
        <f>IF($G67="OB",IF($D67="Tabular",VLOOKUP($W$3&amp;"-"&amp;"1",'Compr. Q. - Online Banking'!$C:$K,9,FALSE()),VLOOKUP($W$3&amp;"-"&amp;"1",'Compr. Q. - Online Banking'!$C:$K,8,FALSE())),IF($D67="Tabular",VLOOKUP($W$3&amp;"-"&amp;"1",'Compr. Q. - HCN'!$C:$K,9,FALSE()),VLOOKUP($W$3&amp;"-"&amp;"1",'Compr. Q. - HCN'!$C:$K,8,FALSE())))</f>
        <v>2</v>
      </c>
      <c r="AG67" s="24">
        <f t="shared" si="41"/>
        <v>0.2</v>
      </c>
      <c r="AH67" s="24">
        <f t="shared" si="42"/>
        <v>0.5</v>
      </c>
      <c r="AI67" s="24">
        <f t="shared" si="43"/>
        <v>0.28571428571428575</v>
      </c>
      <c r="AJ67" s="25" t="str">
        <f>VLOOKUP($A67,'dataset combined'!$A:$BJ,$I$2+3*AJ$2,FALSE)</f>
        <v>Fake banking app offered on application store and this leads to sniffing customer credentials; Fake banking app offered on application store leads to sniffing customer credentials. Which leads to unauthorized access to customer account via fake app.;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v>
      </c>
      <c r="AK67" s="24" t="s">
        <v>743</v>
      </c>
      <c r="AL67" s="25">
        <f>IF(ISNUMBER(SEARCH(IF($G67="OB",IF($D67="Tabular",VLOOKUP($AJ$3&amp;"-"&amp;AL$2,'Compr. Q. - Online Banking'!$C:$I,7,FALSE()),VLOOKUP($AJ$3&amp;"-"&amp;AL$2,'Compr. Q. - Online Banking'!$C:$I,5,FALSE())),IF($D67="Tabular",VLOOKUP($AJ$3&amp;"-"&amp;AL$2,'Compr. Q. - HCN'!$C:$I,7,FALSE()),VLOOKUP($AJ$3&amp;"-"&amp;AL$2,'Compr. Q. - HCN'!$C:$I,5,FALSE()))),$AJ67)),1,0)</f>
        <v>1</v>
      </c>
      <c r="AM67" s="25">
        <f>IF(ISNUMBER(SEARCH(IF($G67="OB",IF($D67="Tabular",VLOOKUP($AJ$3&amp;"-"&amp;AM$2,'Compr. Q. - Online Banking'!$C:$I,7,FALSE()),VLOOKUP($AJ$3&amp;"-"&amp;AM$2,'Compr. Q. - Online Banking'!$C:$I,5,FALSE())),IF($D67="Tabular",VLOOKUP($AJ$3&amp;"-"&amp;AM$2,'Compr. Q. - HCN'!$C:$I,7,FALSE()),VLOOKUP($AJ$3&amp;"-"&amp;AM$2,'Compr. Q. - HCN'!$C:$I,5,FALSE()))),$AJ67)),1,0)</f>
        <v>1</v>
      </c>
      <c r="AN67" s="25">
        <f>IF(ISNUMBER(SEARCH(IF($G67="OB",IF($D67="Tabular",VLOOKUP($AJ$3&amp;"-"&amp;AN$2,'Compr. Q. - Online Banking'!$C:$I,7,FALSE()),VLOOKUP($AJ$3&amp;"-"&amp;AN$2,'Compr. Q. - Online Banking'!$C:$I,5,FALSE())),IF($D67="Tabular",VLOOKUP($AJ$3&amp;"-"&amp;AN$2,'Compr. Q. - HCN'!$C:$I,7,FALSE()),VLOOKUP($AJ$3&amp;"-"&amp;AN$2,'Compr. Q. - HCN'!$C:$I,5,FALSE()))),$AJ67)),1,0)</f>
        <v>1</v>
      </c>
      <c r="AO67" s="25">
        <f>IF(ISNUMBER(SEARCH(IF($G67="OB",IF($D67="Tabular",VLOOKUP($AJ$3&amp;"-"&amp;AO$2,'Compr. Q. - Online Banking'!$C:$I,7,FALSE()),VLOOKUP($AJ$3&amp;"-"&amp;AO$2,'Compr. Q. - Online Banking'!$C:$I,5,FALSE())),IF($D67="Tabular",VLOOKUP($AJ$3&amp;"-"&amp;AO$2,'Compr. Q. - HCN'!$C:$I,7,FALSE()),VLOOKUP($AJ$3&amp;"-"&amp;AO$2,'Compr. Q. - HCN'!$C:$I,5,FALSE()))),$AJ67)),1,0)</f>
        <v>0</v>
      </c>
      <c r="AP67" s="25">
        <f>IF(ISNUMBER(SEARCH(IF($G67="OB",IF($D67="Tabular",VLOOKUP($AJ$3&amp;"-"&amp;AP$2,'Compr. Q. - Online Banking'!$C:$I,7,FALSE()),VLOOKUP($AJ$3&amp;"-"&amp;AP$2,'Compr. Q. - Online Banking'!$C:$I,5,FALSE())),IF($D67="Tabular",VLOOKUP($AJ$3&amp;"-"&amp;AP$2,'Compr. Q. - HCN'!$C:$I,7,FALSE()),VLOOKUP($AJ$3&amp;"-"&amp;AP$2,'Compr. Q. - HCN'!$C:$I,5,FALSE()))),$AJ67)),1,0)</f>
        <v>0</v>
      </c>
      <c r="AQ67" s="24">
        <f t="shared" si="44"/>
        <v>3</v>
      </c>
      <c r="AR67" s="24">
        <f t="shared" si="45"/>
        <v>6</v>
      </c>
      <c r="AS67" s="24">
        <f>IF($G67="OB",IF($D67="Tabular",VLOOKUP($AJ$3&amp;"-"&amp;"1",'Compr. Q. - Online Banking'!$C:$K,9,FALSE()),VLOOKUP($AJ$3&amp;"-"&amp;"1",'Compr. Q. - Online Banking'!$C:$K,8,FALSE())),IF($D67="Tabular",VLOOKUP($AJ$3&amp;"-"&amp;"1",'Compr. Q. - HCN'!$C:$K,9,FALSE()),VLOOKUP($AJ$3&amp;"-"&amp;"1",'Compr. Q. - HCN'!$C:$K,8,FALSE())))</f>
        <v>3</v>
      </c>
      <c r="AT67" s="24">
        <f t="shared" si="46"/>
        <v>0.5</v>
      </c>
      <c r="AU67" s="24">
        <f t="shared" si="47"/>
        <v>1</v>
      </c>
      <c r="AV67" s="24">
        <f t="shared" si="48"/>
        <v>0.66666666666666663</v>
      </c>
      <c r="AW67" s="25" t="str">
        <f>VLOOKUP($A67,'dataset combined'!$A:$BJ,$I$2+3*AW$2,FALSE)</f>
        <v>Cyber criminal; Hacker</v>
      </c>
      <c r="AX67" s="24"/>
      <c r="AY67" s="25">
        <f>IF(ISNUMBER(SEARCH(IF($G67="OB",IF($D67="Tabular",VLOOKUP($AW$3&amp;"-"&amp;AY$2,'Compr. Q. - Online Banking'!$C:$I,7,FALSE()),VLOOKUP($AW$3&amp;"-"&amp;AY$2,'Compr. Q. - Online Banking'!$C:$I,5,FALSE())),IF($D67="Tabular",VLOOKUP($AW$3&amp;"-"&amp;AY$2,'Compr. Q. - HCN'!$C:$I,7,FALSE()),VLOOKUP($AW$3&amp;"-"&amp;AY$2,'Compr. Q. - HCN'!$C:$I,5,FALSE()))),$AW67)),1,0)</f>
        <v>1</v>
      </c>
      <c r="AZ67" s="25">
        <f>IF(ISNUMBER(SEARCH(IF($G67="OB",IF($D67="Tabular",VLOOKUP($AW$3&amp;"-"&amp;AZ$2,'Compr. Q. - Online Banking'!$C:$I,7,FALSE()),VLOOKUP($AW$3&amp;"-"&amp;AZ$2,'Compr. Q. - Online Banking'!$C:$I,5,FALSE())),IF($D67="Tabular",VLOOKUP($AW$3&amp;"-"&amp;AZ$2,'Compr. Q. - HCN'!$C:$I,7,FALSE()),VLOOKUP($AW$3&amp;"-"&amp;AZ$2,'Compr. Q. - HCN'!$C:$I,5,FALSE()))),$AW67)),1,0)</f>
        <v>1</v>
      </c>
      <c r="BA67" s="25">
        <f>IF(ISNUMBER(SEARCH(IF($G67="OB",IF($D67="Tabular",VLOOKUP($AW$3&amp;"-"&amp;BA$2,'Compr. Q. - Online Banking'!$C:$I,7,FALSE()),VLOOKUP($AW$3&amp;"-"&amp;BA$2,'Compr. Q. - Online Banking'!$C:$I,5,FALSE())),IF($D67="Tabular",VLOOKUP($AW$3&amp;"-"&amp;BA$2,'Compr. Q. - HCN'!$C:$I,7,FALSE()),VLOOKUP($AW$3&amp;"-"&amp;BA$2,'Compr. Q. - HCN'!$C:$I,5,FALSE()))),$AW67)),1,0)</f>
        <v>0</v>
      </c>
      <c r="BB67" s="25">
        <f>IF(ISNUMBER(SEARCH(IF($G67="OB",IF($D67="Tabular",VLOOKUP($AW$3&amp;"-"&amp;BB$2,'Compr. Q. - Online Banking'!$C:$I,7,FALSE()),VLOOKUP($AW$3&amp;"-"&amp;BB$2,'Compr. Q. - Online Banking'!$C:$I,5,FALSE())),IF($D67="Tabular",VLOOKUP($AW$3&amp;"-"&amp;BB$2,'Compr. Q. - HCN'!$C:$I,7,FALSE()),VLOOKUP($AW$3&amp;"-"&amp;BB$2,'Compr. Q. - HCN'!$C:$I,5,FALSE()))),$AW67)),1,0)</f>
        <v>0</v>
      </c>
      <c r="BC67" s="25">
        <f>IF(ISNUMBER(SEARCH(IF($G67="OB",IF($D67="Tabular",VLOOKUP($AW$3&amp;"-"&amp;BC$2,'Compr. Q. - Online Banking'!$C:$I,7,FALSE()),VLOOKUP($AW$3&amp;"-"&amp;BC$2,'Compr. Q. - Online Banking'!$C:$I,5,FALSE())),IF($D67="Tabular",VLOOKUP($AW$3&amp;"-"&amp;BC$2,'Compr. Q. - HCN'!$C:$I,7,FALSE()),VLOOKUP($AW$3&amp;"-"&amp;BC$2,'Compr. Q. - HCN'!$C:$I,5,FALSE()))),$AW67)),1,0)</f>
        <v>0</v>
      </c>
      <c r="BD67" s="24">
        <f t="shared" si="49"/>
        <v>2</v>
      </c>
      <c r="BE67" s="24">
        <f t="shared" si="50"/>
        <v>2</v>
      </c>
      <c r="BF67" s="24">
        <f>IF($G67="OB",IF($D67="Tabular",VLOOKUP($AW$3&amp;"-"&amp;"1",'Compr. Q. - Online Banking'!$C:$K,9,FALSE()),VLOOKUP($AW$3&amp;"-"&amp;"1",'Compr. Q. - Online Banking'!$C:$K,8,FALSE())),IF($D67="Tabular",VLOOKUP($AW$3&amp;"-"&amp;"1",'Compr. Q. - HCN'!$C:$K,9,FALSE()),VLOOKUP($AW$3&amp;"-"&amp;"1",'Compr. Q. - HCN'!$C:$K,8,FALSE())))</f>
        <v>2</v>
      </c>
      <c r="BG67" s="24">
        <f t="shared" si="51"/>
        <v>1</v>
      </c>
      <c r="BH67" s="24">
        <f t="shared" si="52"/>
        <v>1</v>
      </c>
      <c r="BI67" s="24">
        <f t="shared" si="53"/>
        <v>1</v>
      </c>
      <c r="BJ67" s="25" t="str">
        <f>VLOOKUP($A67,'dataset combined'!$A:$BJ,$I$2+3*BJ$2,FALSE)</f>
        <v>Severe</v>
      </c>
      <c r="BK67" s="24" t="s">
        <v>750</v>
      </c>
      <c r="BL67" s="25">
        <f>IF(ISNUMBER(SEARCH(IF($G67="OB",IF($D67="Tabular",VLOOKUP($BJ$3&amp;"-"&amp;BL$2,'Compr. Q. - Online Banking'!$C:$I,7,FALSE()),VLOOKUP($BJ$3&amp;"-"&amp;BL$2,'Compr. Q. - Online Banking'!$C:$I,5,FALSE())),IF($D67="Tabular",VLOOKUP($BJ$3&amp;"-"&amp;BL$2,'Compr. Q. - HCN'!$C:$I,7,FALSE()),VLOOKUP($BJ$3&amp;"-"&amp;BL$2,'Compr. Q. - HCN'!$C:$I,5,FALSE()))),$BJ67)),1,0)</f>
        <v>0</v>
      </c>
      <c r="BM67" s="25">
        <f>IF(ISNUMBER(SEARCH(IF($G67="OB",IF($D67="Tabular",VLOOKUP($BJ$3&amp;"-"&amp;BM$2,'Compr. Q. - Online Banking'!$C:$I,7,FALSE()),VLOOKUP($BJ$3&amp;"-"&amp;BM$2,'Compr. Q. - Online Banking'!$C:$I,5,FALSE())),IF($D67="Tabular",VLOOKUP($BJ$3&amp;"-"&amp;BM$2,'Compr. Q. - HCN'!$C:$I,7,FALSE()),VLOOKUP($BJ$3&amp;"-"&amp;BM$2,'Compr. Q. - HCN'!$C:$I,5,FALSE()))),$BJ67)),1,0)</f>
        <v>0</v>
      </c>
      <c r="BN67" s="25">
        <f>IF(ISNUMBER(SEARCH(IF($G67="OB",IF($D67="Tabular",VLOOKUP($BJ$3&amp;"-"&amp;BN$2,'Compr. Q. - Online Banking'!$C:$I,7,FALSE()),VLOOKUP($BJ$3&amp;"-"&amp;BN$2,'Compr. Q. - Online Banking'!$C:$I,5,FALSE())),IF($D67="Tabular",VLOOKUP($BJ$3&amp;"-"&amp;BN$2,'Compr. Q. - HCN'!$C:$I,7,FALSE()),VLOOKUP($BJ$3&amp;"-"&amp;BN$2,'Compr. Q. - HCN'!$C:$I,5,FALSE()))),$BJ67)),1,0)</f>
        <v>0</v>
      </c>
      <c r="BO67" s="25">
        <f>IF(ISNUMBER(SEARCH(IF($G67="OB",IF($D67="Tabular",VLOOKUP($BJ$3&amp;"-"&amp;BO$2,'Compr. Q. - Online Banking'!$C:$I,7,FALSE()),VLOOKUP($BJ$3&amp;"-"&amp;BO$2,'Compr. Q. - Online Banking'!$C:$I,5,FALSE())),IF($D67="Tabular",VLOOKUP($BJ$3&amp;"-"&amp;BO$2,'Compr. Q. - HCN'!$C:$I,7,FALSE()),VLOOKUP($BJ$3&amp;"-"&amp;BO$2,'Compr. Q. - HCN'!$C:$I,5,FALSE()))),$BJ67)),1,0)</f>
        <v>0</v>
      </c>
      <c r="BP67" s="25">
        <f>IF(ISNUMBER(SEARCH(IF($G67="OB",IF($D67="Tabular",VLOOKUP($BJ$3&amp;"-"&amp;BP$2,'Compr. Q. - Online Banking'!$C:$I,7,FALSE()),VLOOKUP($BJ$3&amp;"-"&amp;BP$2,'Compr. Q. - Online Banking'!$C:$I,5,FALSE())),IF($D67="Tabular",VLOOKUP($BJ$3&amp;"-"&amp;BP$2,'Compr. Q. - HCN'!$C:$I,7,FALSE()),VLOOKUP($BJ$3&amp;"-"&amp;BP$2,'Compr. Q. - HCN'!$C:$I,5,FALSE()))),$BJ67)),1,0)</f>
        <v>0</v>
      </c>
      <c r="BQ67" s="24">
        <f t="shared" si="54"/>
        <v>0</v>
      </c>
      <c r="BR67" s="24">
        <f t="shared" si="55"/>
        <v>1</v>
      </c>
      <c r="BS67" s="24">
        <f>IF($G67="OB",IF($D67="Tabular",VLOOKUP($BJ$3&amp;"-"&amp;"1",'Compr. Q. - Online Banking'!$C:$K,9,FALSE()),VLOOKUP($BJ$3&amp;"-"&amp;"1",'Compr. Q. - Online Banking'!$C:$K,8,FALSE())),IF($D67="Tabular",VLOOKUP($BJ$3&amp;"-"&amp;"1",'Compr. Q. - HCN'!$C:$K,9,FALSE()),VLOOKUP($BJ$3&amp;"-"&amp;"1",'Compr. Q. - HCN'!$C:$K,8,FALSE())))</f>
        <v>1</v>
      </c>
      <c r="BT67" s="24">
        <f t="shared" si="56"/>
        <v>0</v>
      </c>
      <c r="BU67" s="24">
        <f t="shared" si="57"/>
        <v>0</v>
      </c>
      <c r="BV67" s="24">
        <f t="shared" si="58"/>
        <v>0</v>
      </c>
      <c r="BW67" s="25" t="str">
        <f>VLOOKUP($A67,'dataset combined'!$A:$BJ,$I$2+3*BW$2,FALSE)</f>
        <v>Insignificant</v>
      </c>
      <c r="BX67" s="24" t="s">
        <v>754</v>
      </c>
      <c r="BY67" s="25">
        <f>IF(ISNUMBER(SEARCH(IF($G67="OB",IF($D67="Tabular",VLOOKUP($BW$3&amp;"-"&amp;BY$2,'Compr. Q. - Online Banking'!$C:$I,7,FALSE()),VLOOKUP($BW$3&amp;"-"&amp;BY$2,'Compr. Q. - Online Banking'!$C:$I,5,FALSE())),IF($D67="Tabular",VLOOKUP($BW$3&amp;"-"&amp;BY$2,'Compr. Q. - HCN'!$C:$I,7,FALSE()),VLOOKUP($BW$3&amp;"-"&amp;BY$2,'Compr. Q. - HCN'!$C:$I,5,FALSE()))),$BW67)),1,0)</f>
        <v>0</v>
      </c>
      <c r="BZ67" s="25">
        <f>IF(ISNUMBER(SEARCH(IF($G67="OB",IF($D67="Tabular",VLOOKUP($BW$3&amp;"-"&amp;BZ$2,'Compr. Q. - Online Banking'!$C:$I,7,FALSE()),VLOOKUP($BW$3&amp;"-"&amp;BZ$2,'Compr. Q. - Online Banking'!$C:$I,5,FALSE())),IF($D67="Tabular",VLOOKUP($BW$3&amp;"-"&amp;BZ$2,'Compr. Q. - HCN'!$C:$I,7,FALSE()),VLOOKUP($BW$3&amp;"-"&amp;BZ$2,'Compr. Q. - HCN'!$C:$I,5,FALSE()))),$BW67)),1,0)</f>
        <v>0</v>
      </c>
      <c r="CA67" s="25">
        <f>IF(ISNUMBER(SEARCH(IF($G67="OB",IF($D67="Tabular",VLOOKUP($BW$3&amp;"-"&amp;CA$2,'Compr. Q. - Online Banking'!$C:$I,7,FALSE()),VLOOKUP($BW$3&amp;"-"&amp;CA$2,'Compr. Q. - Online Banking'!$C:$I,5,FALSE())),IF($D67="Tabular",VLOOKUP($BW$3&amp;"-"&amp;CA$2,'Compr. Q. - HCN'!$C:$I,7,FALSE()),VLOOKUP($BW$3&amp;"-"&amp;CA$2,'Compr. Q. - HCN'!$C:$I,5,FALSE()))),$BW67)),1,0)</f>
        <v>0</v>
      </c>
      <c r="CB67" s="25">
        <f>IF(ISNUMBER(SEARCH(IF($G67="OB",IF($D67="Tabular",VLOOKUP($BW$3&amp;"-"&amp;CB$2,'Compr. Q. - Online Banking'!$C:$I,7,FALSE()),VLOOKUP($BW$3&amp;"-"&amp;CB$2,'Compr. Q. - Online Banking'!$C:$I,5,FALSE())),IF($D67="Tabular",VLOOKUP($BW$3&amp;"-"&amp;CB$2,'Compr. Q. - HCN'!$C:$I,7,FALSE()),VLOOKUP($BW$3&amp;"-"&amp;CB$2,'Compr. Q. - HCN'!$C:$I,5,FALSE()))),$BW67)),1,0)</f>
        <v>0</v>
      </c>
      <c r="CC67" s="25">
        <f>IF(ISNUMBER(SEARCH(IF($G67="OB",IF($D67="Tabular",VLOOKUP($BW$3&amp;"-"&amp;CC$2,'Compr. Q. - Online Banking'!$C:$I,7,FALSE()),VLOOKUP($BW$3&amp;"-"&amp;CC$2,'Compr. Q. - Online Banking'!$C:$I,5,FALSE())),IF($D67="Tabular",VLOOKUP($BW$3&amp;"-"&amp;CC$2,'Compr. Q. - HCN'!$C:$I,7,FALSE()),VLOOKUP($BW$3&amp;"-"&amp;CC$2,'Compr. Q. - HCN'!$C:$I,5,FALSE()))),$BW67)),1,0)</f>
        <v>0</v>
      </c>
      <c r="CD67" s="24">
        <f t="shared" si="59"/>
        <v>0</v>
      </c>
      <c r="CE67" s="24">
        <f t="shared" si="60"/>
        <v>1</v>
      </c>
      <c r="CF67" s="24">
        <f>IF($G67="OB",IF($D67="Tabular",VLOOKUP($BW$3&amp;"-"&amp;"1",'Compr. Q. - Online Banking'!$C:$K,9,FALSE()),VLOOKUP($BW$3&amp;"-"&amp;"1",'Compr. Q. - Online Banking'!$C:$K,8,FALSE())),IF($D67="Tabular",VLOOKUP($BW$3&amp;"-"&amp;"1",'Compr. Q. - HCN'!$C:$K,9,FALSE()),VLOOKUP($BW$3&amp;"-"&amp;"1",'Compr. Q. - HCN'!$C:$K,8,FALSE())))</f>
        <v>1</v>
      </c>
      <c r="CG67" s="24">
        <f t="shared" si="61"/>
        <v>0</v>
      </c>
      <c r="CH67" s="24">
        <f t="shared" si="62"/>
        <v>0</v>
      </c>
      <c r="CI67" s="24">
        <f t="shared" si="63"/>
        <v>0</v>
      </c>
    </row>
    <row r="68" spans="1:87" ht="34" x14ac:dyDescent="0.2">
      <c r="A68" s="25" t="str">
        <f t="shared" ref="A68:A99" si="64">B68&amp;"-"&amp;F68</f>
        <v>3117387-P1</v>
      </c>
      <c r="B68" s="25">
        <v>3117387</v>
      </c>
      <c r="C68" s="25" t="s">
        <v>688</v>
      </c>
      <c r="D68" s="25" t="s">
        <v>538</v>
      </c>
      <c r="E68" s="25" t="s">
        <v>440</v>
      </c>
      <c r="F68" s="25" t="s">
        <v>402</v>
      </c>
      <c r="G68" s="25" t="str">
        <f t="shared" ref="G68:G99" si="65">IF(E68="HCN-OB",IF(F68="P1",LEFT(E68,SEARCH("-",E68,1)-1),RIGHT(E68,SEARCH("-",E68,1)-2)),IF(F68="P1",LEFT(E68,SEARCH("-",E68,1)-1),RIGHT(E68,SEARCH("-",E68,1))))</f>
        <v>HCN</v>
      </c>
      <c r="H68" s="25"/>
      <c r="I68" s="25"/>
      <c r="J68" s="25" t="str">
        <f>VLOOKUP($A68,'dataset combined'!$A:$BJ,$I$2+3*J$2,FALSE)</f>
        <v>Insufficient malware detection; Insufficient security policy; Lack of security awareness</v>
      </c>
      <c r="K68" s="25"/>
      <c r="L68" s="25">
        <f>IF(ISNUMBER(SEARCH(IF($G68="OB",IF($D68="Tabular",VLOOKUP($J$3&amp;"-"&amp;L$2,'Compr. Q. - Online Banking'!$C:$I,7,FALSE()),VLOOKUP($J$3&amp;"-"&amp;L$2,'Compr. Q. - Online Banking'!$C:$I,5,FALSE())),IF($D68="Tabular",VLOOKUP($J$3&amp;"-"&amp;L$2,'Compr. Q. - HCN'!$C:$I,7,FALSE()),VLOOKUP($J$3&amp;"-"&amp;L$2,'Compr. Q. - HCN'!$C:$I,5,FALSE()))),$J68)),1,0)</f>
        <v>1</v>
      </c>
      <c r="M68" s="25">
        <f>IF(ISNUMBER(SEARCH(IF($G68="OB",IF($D68="Tabular",VLOOKUP($J$3&amp;"-"&amp;M$2,'Compr. Q. - Online Banking'!$C:$I,7,FALSE()),VLOOKUP($J$3&amp;"-"&amp;M$2,'Compr. Q. - Online Banking'!$C:$I,5,FALSE())),IF($D68="Tabular",VLOOKUP($J$3&amp;"-"&amp;M$2,'Compr. Q. - HCN'!$C:$I,7,FALSE()),VLOOKUP($J$3&amp;"-"&amp;M$2,'Compr. Q. - HCN'!$C:$I,5,FALSE()))),$J68)),1,0)</f>
        <v>1</v>
      </c>
      <c r="N68" s="25">
        <f>IF(ISNUMBER(SEARCH(IF($G68="OB",IF($D68="Tabular",VLOOKUP($J$3&amp;"-"&amp;N$2,'Compr. Q. - Online Banking'!$C:$I,7,FALSE()),VLOOKUP($J$3&amp;"-"&amp;N$2,'Compr. Q. - Online Banking'!$C:$I,5,FALSE())),IF($D68="Tabular",VLOOKUP($J$3&amp;"-"&amp;N$2,'Compr. Q. - HCN'!$C:$I,7,FALSE()),VLOOKUP($J$3&amp;"-"&amp;N$2,'Compr. Q. - HCN'!$C:$I,5,FALSE()))),$J68)),1,0)</f>
        <v>1</v>
      </c>
      <c r="O68" s="25">
        <f>IF(ISNUMBER(SEARCH(IF($G68="OB",IF($D68="Tabular",VLOOKUP($J$3&amp;"-"&amp;O$2,'Compr. Q. - Online Banking'!$C:$I,7,FALSE()),VLOOKUP($J$3&amp;"-"&amp;O$2,'Compr. Q. - Online Banking'!$C:$I,5,FALSE())),IF($D68="Tabular",VLOOKUP($J$3&amp;"-"&amp;O$2,'Compr. Q. - HCN'!$C:$I,7,FALSE()),VLOOKUP($J$3&amp;"-"&amp;O$2,'Compr. Q. - HCN'!$C:$I,5,FALSE()))),$J68)),1,0)</f>
        <v>0</v>
      </c>
      <c r="P68" s="25">
        <f>IF(ISNUMBER(SEARCH(IF($G68="OB",IF($D68="Tabular",VLOOKUP($J$3&amp;"-"&amp;P$2,'Compr. Q. - Online Banking'!$C:$I,7,FALSE()),VLOOKUP($J$3&amp;"-"&amp;P$2,'Compr. Q. - Online Banking'!$C:$I,5,FALSE())),IF($D68="Tabular",VLOOKUP($J$3&amp;"-"&amp;P$2,'Compr. Q. - HCN'!$C:$I,7,FALSE()),VLOOKUP($J$3&amp;"-"&amp;P$2,'Compr. Q. - HCN'!$C:$I,5,FALSE()))),$J68)),1,0)</f>
        <v>0</v>
      </c>
      <c r="Q68" s="25">
        <f t="shared" ref="Q68:Q99" si="66">SUM(L68:P68)</f>
        <v>3</v>
      </c>
      <c r="R68" s="25">
        <f t="shared" ref="R68:R99" si="67">IF(J68="",0,IF(J68=-99,0,(LEN(TRIM(J68))-LEN(SUBSTITUTE(TRIM(J68),";",""))+1)))</f>
        <v>3</v>
      </c>
      <c r="S68" s="25">
        <f>IF($G68="OB",IF($D68="Tabular",VLOOKUP($J$3&amp;"-"&amp;"1",'Compr. Q. - Online Banking'!$C:$K,9,FALSE()),VLOOKUP($J$3&amp;"-"&amp;"1",'Compr. Q. - Online Banking'!$C:$K,8,FALSE())),IF($D68="Tabular",VLOOKUP($J$3&amp;"-"&amp;"1",'Compr. Q. - HCN'!$C:$K,9,FALSE()),VLOOKUP($J$3&amp;"-"&amp;"1",'Compr. Q. - HCN'!$C:$K,8,FALSE())))</f>
        <v>3</v>
      </c>
      <c r="T68" s="25">
        <f t="shared" ref="T68:T99" si="68">IF(R68&gt;0,Q68/R68,0)</f>
        <v>1</v>
      </c>
      <c r="U68" s="25">
        <f t="shared" ref="U68:U99" si="69">Q68/S68</f>
        <v>1</v>
      </c>
      <c r="V68" s="25">
        <f t="shared" ref="V68:V99" si="70">IF(SUM(T68,U68)&gt;0,2*T68*U68/SUM(T68:U68),0)</f>
        <v>1</v>
      </c>
      <c r="W68" s="25" t="str">
        <f>VLOOKUP($A68,'dataset combined'!$A:$BJ,$I$2+3*W$2,FALSE)</f>
        <v>Data confidentiality; Privacy</v>
      </c>
      <c r="X68" s="25"/>
      <c r="Y68" s="25">
        <f>IF(ISNUMBER(SEARCH(IF($G68="OB",IF($D68="Tabular",VLOOKUP($W$3&amp;"-"&amp;Y$2,'Compr. Q. - Online Banking'!$C:$I,7,FALSE()),VLOOKUP($W$3&amp;"-"&amp;Y$2,'Compr. Q. - Online Banking'!$C:$I,5,FALSE())),IF($D68="Tabular",VLOOKUP($W$3&amp;"-"&amp;Y$2,'Compr. Q. - HCN'!$C:$I,7,FALSE()),VLOOKUP($W$3&amp;"-"&amp;Y$2,'Compr. Q. - HCN'!$C:$I,5,FALSE()))),$W68)),1,0)</f>
        <v>1</v>
      </c>
      <c r="Z68" s="25">
        <f>IF(ISNUMBER(SEARCH(IF($G68="OB",IF($D68="Tabular",VLOOKUP($W$3&amp;"-"&amp;Z$2,'Compr. Q. - Online Banking'!$C:$I,7,FALSE()),VLOOKUP($W$3&amp;"-"&amp;Z$2,'Compr. Q. - Online Banking'!$C:$I,5,FALSE())),IF($D68="Tabular",VLOOKUP($W$3&amp;"-"&amp;Z$2,'Compr. Q. - HCN'!$C:$I,7,FALSE()),VLOOKUP($W$3&amp;"-"&amp;Z$2,'Compr. Q. - HCN'!$C:$I,5,FALSE()))),$W68)),1,0)</f>
        <v>1</v>
      </c>
      <c r="AA68" s="25">
        <f>IF(ISNUMBER(SEARCH(IF($G68="OB",IF($D68="Tabular",VLOOKUP($W$3&amp;"-"&amp;AA$2,'Compr. Q. - Online Banking'!$C:$I,7,FALSE()),VLOOKUP($W$3&amp;"-"&amp;AA$2,'Compr. Q. - Online Banking'!$C:$I,5,FALSE())),IF($D68="Tabular",VLOOKUP($W$3&amp;"-"&amp;AA$2,'Compr. Q. - HCN'!$C:$I,7,FALSE()),VLOOKUP($W$3&amp;"-"&amp;AA$2,'Compr. Q. - HCN'!$C:$I,5,FALSE()))),$W68)),1,0)</f>
        <v>0</v>
      </c>
      <c r="AB68" s="25">
        <f>IF(ISNUMBER(SEARCH(IF($G68="OB",IF($D68="Tabular",VLOOKUP($W$3&amp;"-"&amp;AB$2,'Compr. Q. - Online Banking'!$C:$I,7,FALSE()),VLOOKUP($W$3&amp;"-"&amp;AB$2,'Compr. Q. - Online Banking'!$C:$I,5,FALSE())),IF($D68="Tabular",VLOOKUP($W$3&amp;"-"&amp;AB$2,'Compr. Q. - HCN'!$C:$I,7,FALSE()),VLOOKUP($W$3&amp;"-"&amp;AB$2,'Compr. Q. - HCN'!$C:$I,5,FALSE()))),$W68)),1,0)</f>
        <v>0</v>
      </c>
      <c r="AC68" s="25">
        <f>IF(ISNUMBER(SEARCH(IF($G68="OB",IF($D68="Tabular",VLOOKUP($W$3&amp;"-"&amp;AC$2,'Compr. Q. - Online Banking'!$C:$I,7,FALSE()),VLOOKUP($W$3&amp;"-"&amp;AC$2,'Compr. Q. - Online Banking'!$C:$I,5,FALSE())),IF($D68="Tabular",VLOOKUP($W$3&amp;"-"&amp;AC$2,'Compr. Q. - HCN'!$C:$I,7,FALSE()),VLOOKUP($W$3&amp;"-"&amp;AC$2,'Compr. Q. - HCN'!$C:$I,5,FALSE()))),$W68)),1,0)</f>
        <v>0</v>
      </c>
      <c r="AD68" s="25">
        <f t="shared" ref="AD68:AD99" si="71">SUM(Y68:AC68)</f>
        <v>2</v>
      </c>
      <c r="AE68" s="25">
        <f t="shared" ref="AE68:AE99" si="72">IF(W68="",0,IF(W68=-99,0,(LEN(TRIM(W68))-LEN(SUBSTITUTE(TRIM(W68),";",""))+1)))</f>
        <v>2</v>
      </c>
      <c r="AF68" s="25">
        <f>IF($G68="OB",IF($D68="Tabular",VLOOKUP($W$3&amp;"-"&amp;"1",'Compr. Q. - Online Banking'!$C:$K,9,FALSE()),VLOOKUP($W$3&amp;"-"&amp;"1",'Compr. Q. - Online Banking'!$C:$K,8,FALSE())),IF($D68="Tabular",VLOOKUP($W$3&amp;"-"&amp;"1",'Compr. Q. - HCN'!$C:$K,9,FALSE()),VLOOKUP($W$3&amp;"-"&amp;"1",'Compr. Q. - HCN'!$C:$K,8,FALSE())))</f>
        <v>2</v>
      </c>
      <c r="AG68" s="25">
        <f t="shared" ref="AG68:AG99" si="73">IF(AE68&gt;0,AD68/AE68,0)</f>
        <v>1</v>
      </c>
      <c r="AH68" s="25">
        <f t="shared" ref="AH68:AH99" si="74">AD68/AF68</f>
        <v>1</v>
      </c>
      <c r="AI68" s="25">
        <f t="shared" ref="AI68:AI99" si="75">IF(SUM(AG68,AH68)&gt;0,2*AG68*AH68/SUM(AG68:AH68),0)</f>
        <v>1</v>
      </c>
      <c r="AJ68" s="25" t="str">
        <f>VLOOKUP($A68,'dataset combined'!$A:$BJ,$I$2+3*AJ$2,FALSE)</f>
        <v>Cyber criminal sends crafted phishing emails to HCN users; HCN network infected by malware; Sniffing of user credentials</v>
      </c>
      <c r="AK68" s="25" t="s">
        <v>733</v>
      </c>
      <c r="AL68" s="25">
        <f>IF(ISNUMBER(SEARCH(IF($G68="OB",IF($D68="Tabular",VLOOKUP($AJ$3&amp;"-"&amp;AL$2,'Compr. Q. - Online Banking'!$C:$I,7,FALSE()),VLOOKUP($AJ$3&amp;"-"&amp;AL$2,'Compr. Q. - Online Banking'!$C:$I,5,FALSE())),IF($D68="Tabular",VLOOKUP($AJ$3&amp;"-"&amp;AL$2,'Compr. Q. - HCN'!$C:$I,7,FALSE()),VLOOKUP($AJ$3&amp;"-"&amp;AL$2,'Compr. Q. - HCN'!$C:$I,5,FALSE()))),$AJ68)),1,0)</f>
        <v>0</v>
      </c>
      <c r="AM68" s="25">
        <f>IF(ISNUMBER(SEARCH(IF($G68="OB",IF($D68="Tabular",VLOOKUP($AJ$3&amp;"-"&amp;AM$2,'Compr. Q. - Online Banking'!$C:$I,7,FALSE()),VLOOKUP($AJ$3&amp;"-"&amp;AM$2,'Compr. Q. - Online Banking'!$C:$I,5,FALSE())),IF($D68="Tabular",VLOOKUP($AJ$3&amp;"-"&amp;AM$2,'Compr. Q. - HCN'!$C:$I,7,FALSE()),VLOOKUP($AJ$3&amp;"-"&amp;AM$2,'Compr. Q. - HCN'!$C:$I,5,FALSE()))),$AJ68)),1,0)</f>
        <v>0</v>
      </c>
      <c r="AN68" s="25">
        <f>IF(ISNUMBER(SEARCH(IF($G68="OB",IF($D68="Tabular",VLOOKUP($AJ$3&amp;"-"&amp;AN$2,'Compr. Q. - Online Banking'!$C:$I,7,FALSE()),VLOOKUP($AJ$3&amp;"-"&amp;AN$2,'Compr. Q. - Online Banking'!$C:$I,5,FALSE())),IF($D68="Tabular",VLOOKUP($AJ$3&amp;"-"&amp;AN$2,'Compr. Q. - HCN'!$C:$I,7,FALSE()),VLOOKUP($AJ$3&amp;"-"&amp;AN$2,'Compr. Q. - HCN'!$C:$I,5,FALSE()))),$AJ68)),1,0)</f>
        <v>1</v>
      </c>
      <c r="AO68" s="25">
        <f>IF(ISNUMBER(SEARCH(IF($G68="OB",IF($D68="Tabular",VLOOKUP($AJ$3&amp;"-"&amp;AO$2,'Compr. Q. - Online Banking'!$C:$I,7,FALSE()),VLOOKUP($AJ$3&amp;"-"&amp;AO$2,'Compr. Q. - Online Banking'!$C:$I,5,FALSE())),IF($D68="Tabular",VLOOKUP($AJ$3&amp;"-"&amp;AO$2,'Compr. Q. - HCN'!$C:$I,7,FALSE()),VLOOKUP($AJ$3&amp;"-"&amp;AO$2,'Compr. Q. - HCN'!$C:$I,5,FALSE()))),$AJ68)),1,0)</f>
        <v>1</v>
      </c>
      <c r="AP68" s="25">
        <f>IF(ISNUMBER(SEARCH(IF($G68="OB",IF($D68="Tabular",VLOOKUP($AJ$3&amp;"-"&amp;AP$2,'Compr. Q. - Online Banking'!$C:$I,7,FALSE()),VLOOKUP($AJ$3&amp;"-"&amp;AP$2,'Compr. Q. - Online Banking'!$C:$I,5,FALSE())),IF($D68="Tabular",VLOOKUP($AJ$3&amp;"-"&amp;AP$2,'Compr. Q. - HCN'!$C:$I,7,FALSE()),VLOOKUP($AJ$3&amp;"-"&amp;AP$2,'Compr. Q. - HCN'!$C:$I,5,FALSE()))),$AJ68)),1,0)</f>
        <v>1</v>
      </c>
      <c r="AQ68" s="25">
        <f t="shared" ref="AQ68:AQ99" si="76">SUM(AL68:AP68)</f>
        <v>3</v>
      </c>
      <c r="AR68" s="25">
        <f t="shared" ref="AR68:AR99" si="77">IF(AJ68="",0,IF(AJ68=-99,0,(LEN(TRIM(AJ68))-LEN(SUBSTITUTE(TRIM(AJ68),";",""))+1)))</f>
        <v>3</v>
      </c>
      <c r="AS68" s="25">
        <f>IF($G68="OB",IF($D68="Tabular",VLOOKUP($AJ$3&amp;"-"&amp;"1",'Compr. Q. - Online Banking'!$C:$K,9,FALSE()),VLOOKUP($AJ$3&amp;"-"&amp;"1",'Compr. Q. - Online Banking'!$C:$K,8,FALSE())),IF($D68="Tabular",VLOOKUP($AJ$3&amp;"-"&amp;"1",'Compr. Q. - HCN'!$C:$K,9,FALSE()),VLOOKUP($AJ$3&amp;"-"&amp;"1",'Compr. Q. - HCN'!$C:$K,8,FALSE())))</f>
        <v>5</v>
      </c>
      <c r="AT68" s="25">
        <f t="shared" ref="AT68:AT99" si="78">IF(AR68&gt;0,AQ68/AR68,0)</f>
        <v>1</v>
      </c>
      <c r="AU68" s="25">
        <f t="shared" ref="AU68:AU99" si="79">AQ68/AS68</f>
        <v>0.6</v>
      </c>
      <c r="AV68" s="25">
        <f t="shared" ref="AV68:AV99" si="80">IF(SUM(AT68,AU68)&gt;0,2*AT68*AU68/SUM(AT68:AU68),0)</f>
        <v>0.74999999999999989</v>
      </c>
      <c r="AW68" s="25" t="str">
        <f>VLOOKUP($A68,'dataset combined'!$A:$BJ,$I$2+3*AW$2,FALSE)</f>
        <v>Cyber criminal; Data reviewer; HCN user</v>
      </c>
      <c r="AX68" s="25"/>
      <c r="AY68" s="25">
        <f>IF(ISNUMBER(SEARCH(IF($G68="OB",IF($D68="Tabular",VLOOKUP($AW$3&amp;"-"&amp;AY$2,'Compr. Q. - Online Banking'!$C:$I,7,FALSE()),VLOOKUP($AW$3&amp;"-"&amp;AY$2,'Compr. Q. - Online Banking'!$C:$I,5,FALSE())),IF($D68="Tabular",VLOOKUP($AW$3&amp;"-"&amp;AY$2,'Compr. Q. - HCN'!$C:$I,7,FALSE()),VLOOKUP($AW$3&amp;"-"&amp;AY$2,'Compr. Q. - HCN'!$C:$I,5,FALSE()))),$AW68)),1,0)</f>
        <v>1</v>
      </c>
      <c r="AZ68" s="25">
        <f>IF(ISNUMBER(SEARCH(IF($G68="OB",IF($D68="Tabular",VLOOKUP($AW$3&amp;"-"&amp;AZ$2,'Compr. Q. - Online Banking'!$C:$I,7,FALSE()),VLOOKUP($AW$3&amp;"-"&amp;AZ$2,'Compr. Q. - Online Banking'!$C:$I,5,FALSE())),IF($D68="Tabular",VLOOKUP($AW$3&amp;"-"&amp;AZ$2,'Compr. Q. - HCN'!$C:$I,7,FALSE()),VLOOKUP($AW$3&amp;"-"&amp;AZ$2,'Compr. Q. - HCN'!$C:$I,5,FALSE()))),$AW68)),1,0)</f>
        <v>1</v>
      </c>
      <c r="BA68" s="25">
        <f>IF(ISNUMBER(SEARCH(IF($G68="OB",IF($D68="Tabular",VLOOKUP($AW$3&amp;"-"&amp;BA$2,'Compr. Q. - Online Banking'!$C:$I,7,FALSE()),VLOOKUP($AW$3&amp;"-"&amp;BA$2,'Compr. Q. - Online Banking'!$C:$I,5,FALSE())),IF($D68="Tabular",VLOOKUP($AW$3&amp;"-"&amp;BA$2,'Compr. Q. - HCN'!$C:$I,7,FALSE()),VLOOKUP($AW$3&amp;"-"&amp;BA$2,'Compr. Q. - HCN'!$C:$I,5,FALSE()))),$AW68)),1,0)</f>
        <v>1</v>
      </c>
      <c r="BB68" s="25">
        <f>IF(ISNUMBER(SEARCH(IF($G68="OB",IF($D68="Tabular",VLOOKUP($AW$3&amp;"-"&amp;BB$2,'Compr. Q. - Online Banking'!$C:$I,7,FALSE()),VLOOKUP($AW$3&amp;"-"&amp;BB$2,'Compr. Q. - Online Banking'!$C:$I,5,FALSE())),IF($D68="Tabular",VLOOKUP($AW$3&amp;"-"&amp;BB$2,'Compr. Q. - HCN'!$C:$I,7,FALSE()),VLOOKUP($AW$3&amp;"-"&amp;BB$2,'Compr. Q. - HCN'!$C:$I,5,FALSE()))),$AW68)),1,0)</f>
        <v>0</v>
      </c>
      <c r="BC68" s="25">
        <f>IF(ISNUMBER(SEARCH(IF($G68="OB",IF($D68="Tabular",VLOOKUP($AW$3&amp;"-"&amp;BC$2,'Compr. Q. - Online Banking'!$C:$I,7,FALSE()),VLOOKUP($AW$3&amp;"-"&amp;BC$2,'Compr. Q. - Online Banking'!$C:$I,5,FALSE())),IF($D68="Tabular",VLOOKUP($AW$3&amp;"-"&amp;BC$2,'Compr. Q. - HCN'!$C:$I,7,FALSE()),VLOOKUP($AW$3&amp;"-"&amp;BC$2,'Compr. Q. - HCN'!$C:$I,5,FALSE()))),$AW68)),1,0)</f>
        <v>0</v>
      </c>
      <c r="BD68" s="25">
        <f t="shared" ref="BD68:BD99" si="81">SUM(AY68:BC68)</f>
        <v>3</v>
      </c>
      <c r="BE68" s="25">
        <f t="shared" ref="BE68:BE99" si="82">IF(AW68="",0,IF(AW68=-99,0,(LEN(TRIM(AW68))-LEN(SUBSTITUTE(TRIM(AW68),";",""))+1)))</f>
        <v>3</v>
      </c>
      <c r="BF68" s="25">
        <f>IF($G68="OB",IF($D68="Tabular",VLOOKUP($AW$3&amp;"-"&amp;"1",'Compr. Q. - Online Banking'!$C:$K,9,FALSE()),VLOOKUP($AW$3&amp;"-"&amp;"1",'Compr. Q. - Online Banking'!$C:$K,8,FALSE())),IF($D68="Tabular",VLOOKUP($AW$3&amp;"-"&amp;"1",'Compr. Q. - HCN'!$C:$K,9,FALSE()),VLOOKUP($AW$3&amp;"-"&amp;"1",'Compr. Q. - HCN'!$C:$K,8,FALSE())))</f>
        <v>3</v>
      </c>
      <c r="BG68" s="25">
        <f t="shared" ref="BG68:BG99" si="83">IF(BE68&gt;0,BD68/BE68,0)</f>
        <v>1</v>
      </c>
      <c r="BH68" s="25">
        <f t="shared" ref="BH68:BH99" si="84">BD68/BF68</f>
        <v>1</v>
      </c>
      <c r="BI68" s="25">
        <f t="shared" ref="BI68:BI99" si="85">IF(SUM(BG68,BH68)&gt;0,2*BG68*BH68/SUM(BG68:BH68),0)</f>
        <v>1</v>
      </c>
      <c r="BJ68" s="25" t="str">
        <f>VLOOKUP($A68,'dataset combined'!$A:$BJ,$I$2+3*BJ$2,FALSE)</f>
        <v>Very unlikely</v>
      </c>
      <c r="BK68" s="25"/>
      <c r="BL68" s="25">
        <f>IF(ISNUMBER(SEARCH(IF($G68="OB",IF($D68="Tabular",VLOOKUP($BJ$3&amp;"-"&amp;BL$2,'Compr. Q. - Online Banking'!$C:$I,7,FALSE()),VLOOKUP($BJ$3&amp;"-"&amp;BL$2,'Compr. Q. - Online Banking'!$C:$I,5,FALSE())),IF($D68="Tabular",VLOOKUP($BJ$3&amp;"-"&amp;BL$2,'Compr. Q. - HCN'!$C:$I,7,FALSE()),VLOOKUP($BJ$3&amp;"-"&amp;BL$2,'Compr. Q. - HCN'!$C:$I,5,FALSE()))),$BJ68)),1,0)</f>
        <v>1</v>
      </c>
      <c r="BM68" s="25">
        <f>IF(ISNUMBER(SEARCH(IF($G68="OB",IF($D68="Tabular",VLOOKUP($BJ$3&amp;"-"&amp;BM$2,'Compr. Q. - Online Banking'!$C:$I,7,FALSE()),VLOOKUP($BJ$3&amp;"-"&amp;BM$2,'Compr. Q. - Online Banking'!$C:$I,5,FALSE())),IF($D68="Tabular",VLOOKUP($BJ$3&amp;"-"&amp;BM$2,'Compr. Q. - HCN'!$C:$I,7,FALSE()),VLOOKUP($BJ$3&amp;"-"&amp;BM$2,'Compr. Q. - HCN'!$C:$I,5,FALSE()))),$BJ68)),1,0)</f>
        <v>0</v>
      </c>
      <c r="BN68" s="25">
        <f>IF(ISNUMBER(SEARCH(IF($G68="OB",IF($D68="Tabular",VLOOKUP($BJ$3&amp;"-"&amp;BN$2,'Compr. Q. - Online Banking'!$C:$I,7,FALSE()),VLOOKUP($BJ$3&amp;"-"&amp;BN$2,'Compr. Q. - Online Banking'!$C:$I,5,FALSE())),IF($D68="Tabular",VLOOKUP($BJ$3&amp;"-"&amp;BN$2,'Compr. Q. - HCN'!$C:$I,7,FALSE()),VLOOKUP($BJ$3&amp;"-"&amp;BN$2,'Compr. Q. - HCN'!$C:$I,5,FALSE()))),$BJ68)),1,0)</f>
        <v>0</v>
      </c>
      <c r="BO68" s="25">
        <f>IF(ISNUMBER(SEARCH(IF($G68="OB",IF($D68="Tabular",VLOOKUP($BJ$3&amp;"-"&amp;BO$2,'Compr. Q. - Online Banking'!$C:$I,7,FALSE()),VLOOKUP($BJ$3&amp;"-"&amp;BO$2,'Compr. Q. - Online Banking'!$C:$I,5,FALSE())),IF($D68="Tabular",VLOOKUP($BJ$3&amp;"-"&amp;BO$2,'Compr. Q. - HCN'!$C:$I,7,FALSE()),VLOOKUP($BJ$3&amp;"-"&amp;BO$2,'Compr. Q. - HCN'!$C:$I,5,FALSE()))),$BJ68)),1,0)</f>
        <v>0</v>
      </c>
      <c r="BP68" s="25">
        <f>IF(ISNUMBER(SEARCH(IF($G68="OB",IF($D68="Tabular",VLOOKUP($BJ$3&amp;"-"&amp;BP$2,'Compr. Q. - Online Banking'!$C:$I,7,FALSE()),VLOOKUP($BJ$3&amp;"-"&amp;BP$2,'Compr. Q. - Online Banking'!$C:$I,5,FALSE())),IF($D68="Tabular",VLOOKUP($BJ$3&amp;"-"&amp;BP$2,'Compr. Q. - HCN'!$C:$I,7,FALSE()),VLOOKUP($BJ$3&amp;"-"&amp;BP$2,'Compr. Q. - HCN'!$C:$I,5,FALSE()))),$BJ68)),1,0)</f>
        <v>0</v>
      </c>
      <c r="BQ68" s="25">
        <f t="shared" ref="BQ68:BQ99" si="86">SUM(BL68:BP68)</f>
        <v>1</v>
      </c>
      <c r="BR68" s="25">
        <f t="shared" ref="BR68:BR99" si="87">IF(BJ68="",0,IF(BJ68=-99,0,(LEN(TRIM(BJ68))-LEN(SUBSTITUTE(TRIM(BJ68),";",""))+1)))</f>
        <v>1</v>
      </c>
      <c r="BS68" s="25">
        <f>IF($G68="OB",IF($D68="Tabular",VLOOKUP($BJ$3&amp;"-"&amp;"1",'Compr. Q. - Online Banking'!$C:$K,9,FALSE()),VLOOKUP($BJ$3&amp;"-"&amp;"1",'Compr. Q. - Online Banking'!$C:$K,8,FALSE())),IF($D68="Tabular",VLOOKUP($BJ$3&amp;"-"&amp;"1",'Compr. Q. - HCN'!$C:$K,9,FALSE()),VLOOKUP($BJ$3&amp;"-"&amp;"1",'Compr. Q. - HCN'!$C:$K,8,FALSE())))</f>
        <v>1</v>
      </c>
      <c r="BT68" s="25">
        <f t="shared" ref="BT68:BT99" si="88">IF(BR68&gt;0,BQ68/BR68,0)</f>
        <v>1</v>
      </c>
      <c r="BU68" s="25">
        <f t="shared" ref="BU68:BU99" si="89">BQ68/BS68</f>
        <v>1</v>
      </c>
      <c r="BV68" s="25">
        <f t="shared" ref="BV68:BV99" si="90">IF(SUM(BT68,BU68)&gt;0,2*BT68*BU68/SUM(BT68:BU68),0)</f>
        <v>1</v>
      </c>
      <c r="BW68" s="25" t="str">
        <f>VLOOKUP($A68,'dataset combined'!$A:$BJ,$I$2+3*BW$2,FALSE)</f>
        <v>Severe</v>
      </c>
      <c r="BX68" s="25"/>
      <c r="BY68" s="25">
        <f>IF(ISNUMBER(SEARCH(IF($G68="OB",IF($D68="Tabular",VLOOKUP($BW$3&amp;"-"&amp;BY$2,'Compr. Q. - Online Banking'!$C:$I,7,FALSE()),VLOOKUP($BW$3&amp;"-"&amp;BY$2,'Compr. Q. - Online Banking'!$C:$I,5,FALSE())),IF($D68="Tabular",VLOOKUP($BW$3&amp;"-"&amp;BY$2,'Compr. Q. - HCN'!$C:$I,7,FALSE()),VLOOKUP($BW$3&amp;"-"&amp;BY$2,'Compr. Q. - HCN'!$C:$I,5,FALSE()))),$BW68)),1,0)</f>
        <v>1</v>
      </c>
      <c r="BZ68" s="25">
        <f>IF(ISNUMBER(SEARCH(IF($G68="OB",IF($D68="Tabular",VLOOKUP($BW$3&amp;"-"&amp;BZ$2,'Compr. Q. - Online Banking'!$C:$I,7,FALSE()),VLOOKUP($BW$3&amp;"-"&amp;BZ$2,'Compr. Q. - Online Banking'!$C:$I,5,FALSE())),IF($D68="Tabular",VLOOKUP($BW$3&amp;"-"&amp;BZ$2,'Compr. Q. - HCN'!$C:$I,7,FALSE()),VLOOKUP($BW$3&amp;"-"&amp;BZ$2,'Compr. Q. - HCN'!$C:$I,5,FALSE()))),$BW68)),1,0)</f>
        <v>0</v>
      </c>
      <c r="CA68" s="25">
        <f>IF(ISNUMBER(SEARCH(IF($G68="OB",IF($D68="Tabular",VLOOKUP($BW$3&amp;"-"&amp;CA$2,'Compr. Q. - Online Banking'!$C:$I,7,FALSE()),VLOOKUP($BW$3&amp;"-"&amp;CA$2,'Compr. Q. - Online Banking'!$C:$I,5,FALSE())),IF($D68="Tabular",VLOOKUP($BW$3&amp;"-"&amp;CA$2,'Compr. Q. - HCN'!$C:$I,7,FALSE()),VLOOKUP($BW$3&amp;"-"&amp;CA$2,'Compr. Q. - HCN'!$C:$I,5,FALSE()))),$BW68)),1,0)</f>
        <v>0</v>
      </c>
      <c r="CB68" s="25">
        <f>IF(ISNUMBER(SEARCH(IF($G68="OB",IF($D68="Tabular",VLOOKUP($BW$3&amp;"-"&amp;CB$2,'Compr. Q. - Online Banking'!$C:$I,7,FALSE()),VLOOKUP($BW$3&amp;"-"&amp;CB$2,'Compr. Q. - Online Banking'!$C:$I,5,FALSE())),IF($D68="Tabular",VLOOKUP($BW$3&amp;"-"&amp;CB$2,'Compr. Q. - HCN'!$C:$I,7,FALSE()),VLOOKUP($BW$3&amp;"-"&amp;CB$2,'Compr. Q. - HCN'!$C:$I,5,FALSE()))),$BW68)),1,0)</f>
        <v>0</v>
      </c>
      <c r="CC68" s="25">
        <f>IF(ISNUMBER(SEARCH(IF($G68="OB",IF($D68="Tabular",VLOOKUP($BW$3&amp;"-"&amp;CC$2,'Compr. Q. - Online Banking'!$C:$I,7,FALSE()),VLOOKUP($BW$3&amp;"-"&amp;CC$2,'Compr. Q. - Online Banking'!$C:$I,5,FALSE())),IF($D68="Tabular",VLOOKUP($BW$3&amp;"-"&amp;CC$2,'Compr. Q. - HCN'!$C:$I,7,FALSE()),VLOOKUP($BW$3&amp;"-"&amp;CC$2,'Compr. Q. - HCN'!$C:$I,5,FALSE()))),$BW68)),1,0)</f>
        <v>0</v>
      </c>
      <c r="CD68" s="25">
        <f t="shared" ref="CD68:CD99" si="91">SUM(BY68:CC68)</f>
        <v>1</v>
      </c>
      <c r="CE68" s="25">
        <f t="shared" ref="CE68:CE99" si="92">IF(BW68="",0,IF(BW68=-99,0,(LEN(TRIM(BW68))-LEN(SUBSTITUTE(TRIM(BW68),";",""))+1)))</f>
        <v>1</v>
      </c>
      <c r="CF68" s="25">
        <f>IF($G68="OB",IF($D68="Tabular",VLOOKUP($BW$3&amp;"-"&amp;"1",'Compr. Q. - Online Banking'!$C:$K,9,FALSE()),VLOOKUP($BW$3&amp;"-"&amp;"1",'Compr. Q. - Online Banking'!$C:$K,8,FALSE())),IF($D68="Tabular",VLOOKUP($BW$3&amp;"-"&amp;"1",'Compr. Q. - HCN'!$C:$K,9,FALSE()),VLOOKUP($BW$3&amp;"-"&amp;"1",'Compr. Q. - HCN'!$C:$K,8,FALSE())))</f>
        <v>1</v>
      </c>
      <c r="CG68" s="25">
        <f t="shared" ref="CG68:CG99" si="93">IF(CE68&gt;0,CD68/CE68,0)</f>
        <v>1</v>
      </c>
      <c r="CH68" s="25">
        <f t="shared" ref="CH68:CH99" si="94">CD68/CF68</f>
        <v>1</v>
      </c>
      <c r="CI68" s="25">
        <f t="shared" ref="CI68:CI99" si="95">IF(SUM(CG68,CH68)&gt;0,2*CG68*CH68/SUM(CG68:CH68),0)</f>
        <v>1</v>
      </c>
    </row>
    <row r="69" spans="1:87" ht="51" x14ac:dyDescent="0.2">
      <c r="A69" s="24" t="str">
        <f t="shared" si="64"/>
        <v>3117387-P2</v>
      </c>
      <c r="B69" s="38">
        <v>3117387</v>
      </c>
      <c r="C69" s="24" t="s">
        <v>688</v>
      </c>
      <c r="D69" s="39" t="s">
        <v>538</v>
      </c>
      <c r="E69" s="39" t="s">
        <v>440</v>
      </c>
      <c r="F69" s="39" t="s">
        <v>433</v>
      </c>
      <c r="G69" s="38" t="str">
        <f t="shared" si="65"/>
        <v>OB</v>
      </c>
      <c r="H69" s="24"/>
      <c r="I69" s="28"/>
      <c r="J69" s="25" t="str">
        <f>VLOOKUP($A69,'dataset combined'!$A:$BJ,$I$2+3*J$2,FALSE)</f>
        <v>Lack of mechanisms for authentication of app; Weak malware protection</v>
      </c>
      <c r="K69" s="24"/>
      <c r="L69" s="25">
        <f>IF(ISNUMBER(SEARCH(IF($G69="OB",IF($D69="Tabular",VLOOKUP($J$3&amp;"-"&amp;L$2,'Compr. Q. - Online Banking'!$C:$I,7,FALSE()),VLOOKUP($J$3&amp;"-"&amp;L$2,'Compr. Q. - Online Banking'!$C:$I,5,FALSE())),IF($D69="Tabular",VLOOKUP($J$3&amp;"-"&amp;L$2,'Compr. Q. - HCN'!$C:$I,7,FALSE()),VLOOKUP($J$3&amp;"-"&amp;L$2,'Compr. Q. - HCN'!$C:$I,5,FALSE()))),$J69)),1,0)</f>
        <v>1</v>
      </c>
      <c r="M69" s="25">
        <f>IF(ISNUMBER(SEARCH(IF($G69="OB",IF($D69="Tabular",VLOOKUP($J$3&amp;"-"&amp;M$2,'Compr. Q. - Online Banking'!$C:$I,7,FALSE()),VLOOKUP($J$3&amp;"-"&amp;M$2,'Compr. Q. - Online Banking'!$C:$I,5,FALSE())),IF($D69="Tabular",VLOOKUP($J$3&amp;"-"&amp;M$2,'Compr. Q. - HCN'!$C:$I,7,FALSE()),VLOOKUP($J$3&amp;"-"&amp;M$2,'Compr. Q. - HCN'!$C:$I,5,FALSE()))),$J69)),1,0)</f>
        <v>1</v>
      </c>
      <c r="N69" s="25">
        <f>IF(ISNUMBER(SEARCH(IF($G69="OB",IF($D69="Tabular",VLOOKUP($J$3&amp;"-"&amp;N$2,'Compr. Q. - Online Banking'!$C:$I,7,FALSE()),VLOOKUP($J$3&amp;"-"&amp;N$2,'Compr. Q. - Online Banking'!$C:$I,5,FALSE())),IF($D69="Tabular",VLOOKUP($J$3&amp;"-"&amp;N$2,'Compr. Q. - HCN'!$C:$I,7,FALSE()),VLOOKUP($J$3&amp;"-"&amp;N$2,'Compr. Q. - HCN'!$C:$I,5,FALSE()))),$J69)),1,0)</f>
        <v>0</v>
      </c>
      <c r="O69" s="25">
        <f>IF(ISNUMBER(SEARCH(IF($G69="OB",IF($D69="Tabular",VLOOKUP($J$3&amp;"-"&amp;O$2,'Compr. Q. - Online Banking'!$C:$I,7,FALSE()),VLOOKUP($J$3&amp;"-"&amp;O$2,'Compr. Q. - Online Banking'!$C:$I,5,FALSE())),IF($D69="Tabular",VLOOKUP($J$3&amp;"-"&amp;O$2,'Compr. Q. - HCN'!$C:$I,7,FALSE()),VLOOKUP($J$3&amp;"-"&amp;O$2,'Compr. Q. - HCN'!$C:$I,5,FALSE()))),$J69)),1,0)</f>
        <v>0</v>
      </c>
      <c r="P69" s="25">
        <f>IF(ISNUMBER(SEARCH(IF($G69="OB",IF($D69="Tabular",VLOOKUP($J$3&amp;"-"&amp;P$2,'Compr. Q. - Online Banking'!$C:$I,7,FALSE()),VLOOKUP($J$3&amp;"-"&amp;P$2,'Compr. Q. - Online Banking'!$C:$I,5,FALSE())),IF($D69="Tabular",VLOOKUP($J$3&amp;"-"&amp;P$2,'Compr. Q. - HCN'!$C:$I,7,FALSE()),VLOOKUP($J$3&amp;"-"&amp;P$2,'Compr. Q. - HCN'!$C:$I,5,FALSE()))),$J69)),1,0)</f>
        <v>0</v>
      </c>
      <c r="Q69" s="24">
        <f t="shared" si="66"/>
        <v>2</v>
      </c>
      <c r="R69" s="24">
        <f t="shared" si="67"/>
        <v>2</v>
      </c>
      <c r="S69" s="24">
        <f>IF($G69="OB",IF($D69="Tabular",VLOOKUP($J$3&amp;"-"&amp;"1",'Compr. Q. - Online Banking'!$C:$K,9,FALSE()),VLOOKUP($J$3&amp;"-"&amp;"1",'Compr. Q. - Online Banking'!$C:$K,8,FALSE())),IF($D69="Tabular",VLOOKUP($J$3&amp;"-"&amp;"1",'Compr. Q. - HCN'!$C:$K,9,FALSE()),VLOOKUP($J$3&amp;"-"&amp;"1",'Compr. Q. - HCN'!$C:$K,8,FALSE())))</f>
        <v>2</v>
      </c>
      <c r="T69" s="24">
        <f t="shared" si="68"/>
        <v>1</v>
      </c>
      <c r="U69" s="24">
        <f t="shared" si="69"/>
        <v>1</v>
      </c>
      <c r="V69" s="24">
        <f t="shared" si="70"/>
        <v>1</v>
      </c>
      <c r="W69" s="25" t="str">
        <f>VLOOKUP($A69,'dataset combined'!$A:$BJ,$I$2+3*W$2,FALSE)</f>
        <v>Availability of service; Integrity of account data</v>
      </c>
      <c r="X69" s="24"/>
      <c r="Y69" s="25">
        <f>IF(ISNUMBER(SEARCH(IF($G69="OB",IF($D69="Tabular",VLOOKUP($W$3&amp;"-"&amp;Y$2,'Compr. Q. - Online Banking'!$C:$I,7,FALSE()),VLOOKUP($W$3&amp;"-"&amp;Y$2,'Compr. Q. - Online Banking'!$C:$I,5,FALSE())),IF($D69="Tabular",VLOOKUP($W$3&amp;"-"&amp;Y$2,'Compr. Q. - HCN'!$C:$I,7,FALSE()),VLOOKUP($W$3&amp;"-"&amp;Y$2,'Compr. Q. - HCN'!$C:$I,5,FALSE()))),$W69)),1,0)</f>
        <v>1</v>
      </c>
      <c r="Z69" s="25">
        <f>IF(ISNUMBER(SEARCH(IF($G69="OB",IF($D69="Tabular",VLOOKUP($W$3&amp;"-"&amp;Z$2,'Compr. Q. - Online Banking'!$C:$I,7,FALSE()),VLOOKUP($W$3&amp;"-"&amp;Z$2,'Compr. Q. - Online Banking'!$C:$I,5,FALSE())),IF($D69="Tabular",VLOOKUP($W$3&amp;"-"&amp;Z$2,'Compr. Q. - HCN'!$C:$I,7,FALSE()),VLOOKUP($W$3&amp;"-"&amp;Z$2,'Compr. Q. - HCN'!$C:$I,5,FALSE()))),$W69)),1,0)</f>
        <v>1</v>
      </c>
      <c r="AA69" s="25">
        <f>IF(ISNUMBER(SEARCH(IF($G69="OB",IF($D69="Tabular",VLOOKUP($W$3&amp;"-"&amp;AA$2,'Compr. Q. - Online Banking'!$C:$I,7,FALSE()),VLOOKUP($W$3&amp;"-"&amp;AA$2,'Compr. Q. - Online Banking'!$C:$I,5,FALSE())),IF($D69="Tabular",VLOOKUP($W$3&amp;"-"&amp;AA$2,'Compr. Q. - HCN'!$C:$I,7,FALSE()),VLOOKUP($W$3&amp;"-"&amp;AA$2,'Compr. Q. - HCN'!$C:$I,5,FALSE()))),$W69)),1,0)</f>
        <v>0</v>
      </c>
      <c r="AB69" s="25">
        <f>IF(ISNUMBER(SEARCH(IF($G69="OB",IF($D69="Tabular",VLOOKUP($W$3&amp;"-"&amp;AB$2,'Compr. Q. - Online Banking'!$C:$I,7,FALSE()),VLOOKUP($W$3&amp;"-"&amp;AB$2,'Compr. Q. - Online Banking'!$C:$I,5,FALSE())),IF($D69="Tabular",VLOOKUP($W$3&amp;"-"&amp;AB$2,'Compr. Q. - HCN'!$C:$I,7,FALSE()),VLOOKUP($W$3&amp;"-"&amp;AB$2,'Compr. Q. - HCN'!$C:$I,5,FALSE()))),$W69)),1,0)</f>
        <v>0</v>
      </c>
      <c r="AC69" s="25">
        <f>IF(ISNUMBER(SEARCH(IF($G69="OB",IF($D69="Tabular",VLOOKUP($W$3&amp;"-"&amp;AC$2,'Compr. Q. - Online Banking'!$C:$I,7,FALSE()),VLOOKUP($W$3&amp;"-"&amp;AC$2,'Compr. Q. - Online Banking'!$C:$I,5,FALSE())),IF($D69="Tabular",VLOOKUP($W$3&amp;"-"&amp;AC$2,'Compr. Q. - HCN'!$C:$I,7,FALSE()),VLOOKUP($W$3&amp;"-"&amp;AC$2,'Compr. Q. - HCN'!$C:$I,5,FALSE()))),$W69)),1,0)</f>
        <v>0</v>
      </c>
      <c r="AD69" s="24">
        <f t="shared" si="71"/>
        <v>2</v>
      </c>
      <c r="AE69" s="24">
        <f t="shared" si="72"/>
        <v>2</v>
      </c>
      <c r="AF69" s="24">
        <f>IF($G69="OB",IF($D69="Tabular",VLOOKUP($W$3&amp;"-"&amp;"1",'Compr. Q. - Online Banking'!$C:$K,9,FALSE()),VLOOKUP($W$3&amp;"-"&amp;"1",'Compr. Q. - Online Banking'!$C:$K,8,FALSE())),IF($D69="Tabular",VLOOKUP($W$3&amp;"-"&amp;"1",'Compr. Q. - HCN'!$C:$K,9,FALSE()),VLOOKUP($W$3&amp;"-"&amp;"1",'Compr. Q. - HCN'!$C:$K,8,FALSE())))</f>
        <v>2</v>
      </c>
      <c r="AG69" s="24">
        <f t="shared" si="73"/>
        <v>1</v>
      </c>
      <c r="AH69" s="24">
        <f t="shared" si="74"/>
        <v>1</v>
      </c>
      <c r="AI69" s="24">
        <f t="shared" si="75"/>
        <v>1</v>
      </c>
      <c r="AJ69" s="25" t="str">
        <f>VLOOKUP($A69,'dataset combined'!$A:$BJ,$I$2+3*AJ$2,FALSE)</f>
        <v>Fake banking app offered on application store; Keylogger installed on computer; Sniffing of customer credentials; Spear-phishing attack on customers</v>
      </c>
      <c r="AK69" s="24"/>
      <c r="AL69" s="25">
        <f>IF(ISNUMBER(SEARCH(IF($G69="OB",IF($D69="Tabular",VLOOKUP($AJ$3&amp;"-"&amp;AL$2,'Compr. Q. - Online Banking'!$C:$I,7,FALSE()),VLOOKUP($AJ$3&amp;"-"&amp;AL$2,'Compr. Q. - Online Banking'!$C:$I,5,FALSE())),IF($D69="Tabular",VLOOKUP($AJ$3&amp;"-"&amp;AL$2,'Compr. Q. - HCN'!$C:$I,7,FALSE()),VLOOKUP($AJ$3&amp;"-"&amp;AL$2,'Compr. Q. - HCN'!$C:$I,5,FALSE()))),$AJ69)),1,0)</f>
        <v>1</v>
      </c>
      <c r="AM69" s="25">
        <f>IF(ISNUMBER(SEARCH(IF($G69="OB",IF($D69="Tabular",VLOOKUP($AJ$3&amp;"-"&amp;AM$2,'Compr. Q. - Online Banking'!$C:$I,7,FALSE()),VLOOKUP($AJ$3&amp;"-"&amp;AM$2,'Compr. Q. - Online Banking'!$C:$I,5,FALSE())),IF($D69="Tabular",VLOOKUP($AJ$3&amp;"-"&amp;AM$2,'Compr. Q. - HCN'!$C:$I,7,FALSE()),VLOOKUP($AJ$3&amp;"-"&amp;AM$2,'Compr. Q. - HCN'!$C:$I,5,FALSE()))),$AJ69)),1,0)</f>
        <v>1</v>
      </c>
      <c r="AN69" s="25">
        <f>IF(ISNUMBER(SEARCH(IF($G69="OB",IF($D69="Tabular",VLOOKUP($AJ$3&amp;"-"&amp;AN$2,'Compr. Q. - Online Banking'!$C:$I,7,FALSE()),VLOOKUP($AJ$3&amp;"-"&amp;AN$2,'Compr. Q. - Online Banking'!$C:$I,5,FALSE())),IF($D69="Tabular",VLOOKUP($AJ$3&amp;"-"&amp;AN$2,'Compr. Q. - HCN'!$C:$I,7,FALSE()),VLOOKUP($AJ$3&amp;"-"&amp;AN$2,'Compr. Q. - HCN'!$C:$I,5,FALSE()))),$AJ69)),1,0)</f>
        <v>1</v>
      </c>
      <c r="AO69" s="25">
        <f>IF(ISNUMBER(SEARCH(IF($G69="OB",IF($D69="Tabular",VLOOKUP($AJ$3&amp;"-"&amp;AO$2,'Compr. Q. - Online Banking'!$C:$I,7,FALSE()),VLOOKUP($AJ$3&amp;"-"&amp;AO$2,'Compr. Q. - Online Banking'!$C:$I,5,FALSE())),IF($D69="Tabular",VLOOKUP($AJ$3&amp;"-"&amp;AO$2,'Compr. Q. - HCN'!$C:$I,7,FALSE()),VLOOKUP($AJ$3&amp;"-"&amp;AO$2,'Compr. Q. - HCN'!$C:$I,5,FALSE()))),$AJ69)),1,0)</f>
        <v>1</v>
      </c>
      <c r="AP69" s="25">
        <f>IF(ISNUMBER(SEARCH(IF($G69="OB",IF($D69="Tabular",VLOOKUP($AJ$3&amp;"-"&amp;AP$2,'Compr. Q. - Online Banking'!$C:$I,7,FALSE()),VLOOKUP($AJ$3&amp;"-"&amp;AP$2,'Compr. Q. - Online Banking'!$C:$I,5,FALSE())),IF($D69="Tabular",VLOOKUP($AJ$3&amp;"-"&amp;AP$2,'Compr. Q. - HCN'!$C:$I,7,FALSE()),VLOOKUP($AJ$3&amp;"-"&amp;AP$2,'Compr. Q. - HCN'!$C:$I,5,FALSE()))),$AJ69)),1,0)</f>
        <v>0</v>
      </c>
      <c r="AQ69" s="24">
        <f t="shared" si="76"/>
        <v>4</v>
      </c>
      <c r="AR69" s="24">
        <f t="shared" si="77"/>
        <v>4</v>
      </c>
      <c r="AS69" s="24">
        <f>IF($G69="OB",IF($D69="Tabular",VLOOKUP($AJ$3&amp;"-"&amp;"1",'Compr. Q. - Online Banking'!$C:$K,9,FALSE()),VLOOKUP($AJ$3&amp;"-"&amp;"1",'Compr. Q. - Online Banking'!$C:$K,8,FALSE())),IF($D69="Tabular",VLOOKUP($AJ$3&amp;"-"&amp;"1",'Compr. Q. - HCN'!$C:$K,9,FALSE()),VLOOKUP($AJ$3&amp;"-"&amp;"1",'Compr. Q. - HCN'!$C:$K,8,FALSE())))</f>
        <v>4</v>
      </c>
      <c r="AT69" s="24">
        <f t="shared" si="78"/>
        <v>1</v>
      </c>
      <c r="AU69" s="24">
        <f t="shared" si="79"/>
        <v>1</v>
      </c>
      <c r="AV69" s="24">
        <f t="shared" si="80"/>
        <v>1</v>
      </c>
      <c r="AW69" s="25" t="str">
        <f>VLOOKUP($A69,'dataset combined'!$A:$BJ,$I$2+3*AW$2,FALSE)</f>
        <v>Cyber criminal; Hacker</v>
      </c>
      <c r="AX69" s="24"/>
      <c r="AY69" s="25">
        <f>IF(ISNUMBER(SEARCH(IF($G69="OB",IF($D69="Tabular",VLOOKUP($AW$3&amp;"-"&amp;AY$2,'Compr. Q. - Online Banking'!$C:$I,7,FALSE()),VLOOKUP($AW$3&amp;"-"&amp;AY$2,'Compr. Q. - Online Banking'!$C:$I,5,FALSE())),IF($D69="Tabular",VLOOKUP($AW$3&amp;"-"&amp;AY$2,'Compr. Q. - HCN'!$C:$I,7,FALSE()),VLOOKUP($AW$3&amp;"-"&amp;AY$2,'Compr. Q. - HCN'!$C:$I,5,FALSE()))),$AW69)),1,0)</f>
        <v>1</v>
      </c>
      <c r="AZ69" s="25">
        <f>IF(ISNUMBER(SEARCH(IF($G69="OB",IF($D69="Tabular",VLOOKUP($AW$3&amp;"-"&amp;AZ$2,'Compr. Q. - Online Banking'!$C:$I,7,FALSE()),VLOOKUP($AW$3&amp;"-"&amp;AZ$2,'Compr. Q. - Online Banking'!$C:$I,5,FALSE())),IF($D69="Tabular",VLOOKUP($AW$3&amp;"-"&amp;AZ$2,'Compr. Q. - HCN'!$C:$I,7,FALSE()),VLOOKUP($AW$3&amp;"-"&amp;AZ$2,'Compr. Q. - HCN'!$C:$I,5,FALSE()))),$AW69)),1,0)</f>
        <v>1</v>
      </c>
      <c r="BA69" s="25">
        <f>IF(ISNUMBER(SEARCH(IF($G69="OB",IF($D69="Tabular",VLOOKUP($AW$3&amp;"-"&amp;BA$2,'Compr. Q. - Online Banking'!$C:$I,7,FALSE()),VLOOKUP($AW$3&amp;"-"&amp;BA$2,'Compr. Q. - Online Banking'!$C:$I,5,FALSE())),IF($D69="Tabular",VLOOKUP($AW$3&amp;"-"&amp;BA$2,'Compr. Q. - HCN'!$C:$I,7,FALSE()),VLOOKUP($AW$3&amp;"-"&amp;BA$2,'Compr. Q. - HCN'!$C:$I,5,FALSE()))),$AW69)),1,0)</f>
        <v>0</v>
      </c>
      <c r="BB69" s="25">
        <f>IF(ISNUMBER(SEARCH(IF($G69="OB",IF($D69="Tabular",VLOOKUP($AW$3&amp;"-"&amp;BB$2,'Compr. Q. - Online Banking'!$C:$I,7,FALSE()),VLOOKUP($AW$3&amp;"-"&amp;BB$2,'Compr. Q. - Online Banking'!$C:$I,5,FALSE())),IF($D69="Tabular",VLOOKUP($AW$3&amp;"-"&amp;BB$2,'Compr. Q. - HCN'!$C:$I,7,FALSE()),VLOOKUP($AW$3&amp;"-"&amp;BB$2,'Compr. Q. - HCN'!$C:$I,5,FALSE()))),$AW69)),1,0)</f>
        <v>0</v>
      </c>
      <c r="BC69" s="25">
        <f>IF(ISNUMBER(SEARCH(IF($G69="OB",IF($D69="Tabular",VLOOKUP($AW$3&amp;"-"&amp;BC$2,'Compr. Q. - Online Banking'!$C:$I,7,FALSE()),VLOOKUP($AW$3&amp;"-"&amp;BC$2,'Compr. Q. - Online Banking'!$C:$I,5,FALSE())),IF($D69="Tabular",VLOOKUP($AW$3&amp;"-"&amp;BC$2,'Compr. Q. - HCN'!$C:$I,7,FALSE()),VLOOKUP($AW$3&amp;"-"&amp;BC$2,'Compr. Q. - HCN'!$C:$I,5,FALSE()))),$AW69)),1,0)</f>
        <v>0</v>
      </c>
      <c r="BD69" s="24">
        <f t="shared" si="81"/>
        <v>2</v>
      </c>
      <c r="BE69" s="24">
        <f t="shared" si="82"/>
        <v>2</v>
      </c>
      <c r="BF69" s="24">
        <f>IF($G69="OB",IF($D69="Tabular",VLOOKUP($AW$3&amp;"-"&amp;"1",'Compr. Q. - Online Banking'!$C:$K,9,FALSE()),VLOOKUP($AW$3&amp;"-"&amp;"1",'Compr. Q. - Online Banking'!$C:$K,8,FALSE())),IF($D69="Tabular",VLOOKUP($AW$3&amp;"-"&amp;"1",'Compr. Q. - HCN'!$C:$K,9,FALSE()),VLOOKUP($AW$3&amp;"-"&amp;"1",'Compr. Q. - HCN'!$C:$K,8,FALSE())))</f>
        <v>2</v>
      </c>
      <c r="BG69" s="24">
        <f t="shared" si="83"/>
        <v>1</v>
      </c>
      <c r="BH69" s="24">
        <f t="shared" si="84"/>
        <v>1</v>
      </c>
      <c r="BI69" s="24">
        <f t="shared" si="85"/>
        <v>1</v>
      </c>
      <c r="BJ69" s="25" t="str">
        <f>VLOOKUP($A69,'dataset combined'!$A:$BJ,$I$2+3*BJ$2,FALSE)</f>
        <v>Likely</v>
      </c>
      <c r="BK69" s="25"/>
      <c r="BL69" s="25">
        <f>IF(ISNUMBER(SEARCH(IF($G69="OB",IF($D69="Tabular",VLOOKUP($BJ$3&amp;"-"&amp;BL$2,'Compr. Q. - Online Banking'!$C:$I,7,FALSE()),VLOOKUP($BJ$3&amp;"-"&amp;BL$2,'Compr. Q. - Online Banking'!$C:$I,5,FALSE())),IF($D69="Tabular",VLOOKUP($BJ$3&amp;"-"&amp;BL$2,'Compr. Q. - HCN'!$C:$I,7,FALSE()),VLOOKUP($BJ$3&amp;"-"&amp;BL$2,'Compr. Q. - HCN'!$C:$I,5,FALSE()))),$BJ69)),1,0)</f>
        <v>1</v>
      </c>
      <c r="BM69" s="25">
        <f>IF(ISNUMBER(SEARCH(IF($G69="OB",IF($D69="Tabular",VLOOKUP($BJ$3&amp;"-"&amp;BM$2,'Compr. Q. - Online Banking'!$C:$I,7,FALSE()),VLOOKUP($BJ$3&amp;"-"&amp;BM$2,'Compr. Q. - Online Banking'!$C:$I,5,FALSE())),IF($D69="Tabular",VLOOKUP($BJ$3&amp;"-"&amp;BM$2,'Compr. Q. - HCN'!$C:$I,7,FALSE()),VLOOKUP($BJ$3&amp;"-"&amp;BM$2,'Compr. Q. - HCN'!$C:$I,5,FALSE()))),$BJ69)),1,0)</f>
        <v>0</v>
      </c>
      <c r="BN69" s="25">
        <f>IF(ISNUMBER(SEARCH(IF($G69="OB",IF($D69="Tabular",VLOOKUP($BJ$3&amp;"-"&amp;BN$2,'Compr. Q. - Online Banking'!$C:$I,7,FALSE()),VLOOKUP($BJ$3&amp;"-"&amp;BN$2,'Compr. Q. - Online Banking'!$C:$I,5,FALSE())),IF($D69="Tabular",VLOOKUP($BJ$3&amp;"-"&amp;BN$2,'Compr. Q. - HCN'!$C:$I,7,FALSE()),VLOOKUP($BJ$3&amp;"-"&amp;BN$2,'Compr. Q. - HCN'!$C:$I,5,FALSE()))),$BJ69)),1,0)</f>
        <v>0</v>
      </c>
      <c r="BO69" s="25">
        <f>IF(ISNUMBER(SEARCH(IF($G69="OB",IF($D69="Tabular",VLOOKUP($BJ$3&amp;"-"&amp;BO$2,'Compr. Q. - Online Banking'!$C:$I,7,FALSE()),VLOOKUP($BJ$3&amp;"-"&amp;BO$2,'Compr. Q. - Online Banking'!$C:$I,5,FALSE())),IF($D69="Tabular",VLOOKUP($BJ$3&amp;"-"&amp;BO$2,'Compr. Q. - HCN'!$C:$I,7,FALSE()),VLOOKUP($BJ$3&amp;"-"&amp;BO$2,'Compr. Q. - HCN'!$C:$I,5,FALSE()))),$BJ69)),1,0)</f>
        <v>0</v>
      </c>
      <c r="BP69" s="25">
        <f>IF(ISNUMBER(SEARCH(IF($G69="OB",IF($D69="Tabular",VLOOKUP($BJ$3&amp;"-"&amp;BP$2,'Compr. Q. - Online Banking'!$C:$I,7,FALSE()),VLOOKUP($BJ$3&amp;"-"&amp;BP$2,'Compr. Q. - Online Banking'!$C:$I,5,FALSE())),IF($D69="Tabular",VLOOKUP($BJ$3&amp;"-"&amp;BP$2,'Compr. Q. - HCN'!$C:$I,7,FALSE()),VLOOKUP($BJ$3&amp;"-"&amp;BP$2,'Compr. Q. - HCN'!$C:$I,5,FALSE()))),$BJ69)),1,0)</f>
        <v>0</v>
      </c>
      <c r="BQ69" s="24">
        <f t="shared" si="86"/>
        <v>1</v>
      </c>
      <c r="BR69" s="24">
        <f t="shared" si="87"/>
        <v>1</v>
      </c>
      <c r="BS69" s="24">
        <f>IF($G69="OB",IF($D69="Tabular",VLOOKUP($BJ$3&amp;"-"&amp;"1",'Compr. Q. - Online Banking'!$C:$K,9,FALSE()),VLOOKUP($BJ$3&amp;"-"&amp;"1",'Compr. Q. - Online Banking'!$C:$K,8,FALSE())),IF($D69="Tabular",VLOOKUP($BJ$3&amp;"-"&amp;"1",'Compr. Q. - HCN'!$C:$K,9,FALSE()),VLOOKUP($BJ$3&amp;"-"&amp;"1",'Compr. Q. - HCN'!$C:$K,8,FALSE())))</f>
        <v>1</v>
      </c>
      <c r="BT69" s="24">
        <f t="shared" si="88"/>
        <v>1</v>
      </c>
      <c r="BU69" s="24">
        <f t="shared" si="89"/>
        <v>1</v>
      </c>
      <c r="BV69" s="24">
        <f t="shared" si="90"/>
        <v>1</v>
      </c>
      <c r="BW69" s="25" t="str">
        <f>VLOOKUP($A69,'dataset combined'!$A:$BJ,$I$2+3*BW$2,FALSE)</f>
        <v>Minor</v>
      </c>
      <c r="BX69" s="24"/>
      <c r="BY69" s="25">
        <f>IF(ISNUMBER(SEARCH(IF($G69="OB",IF($D69="Tabular",VLOOKUP($BW$3&amp;"-"&amp;BY$2,'Compr. Q. - Online Banking'!$C:$I,7,FALSE()),VLOOKUP($BW$3&amp;"-"&amp;BY$2,'Compr. Q. - Online Banking'!$C:$I,5,FALSE())),IF($D69="Tabular",VLOOKUP($BW$3&amp;"-"&amp;BY$2,'Compr. Q. - HCN'!$C:$I,7,FALSE()),VLOOKUP($BW$3&amp;"-"&amp;BY$2,'Compr. Q. - HCN'!$C:$I,5,FALSE()))),$BW69)),1,0)</f>
        <v>1</v>
      </c>
      <c r="BZ69" s="25">
        <f>IF(ISNUMBER(SEARCH(IF($G69="OB",IF($D69="Tabular",VLOOKUP($BW$3&amp;"-"&amp;BZ$2,'Compr. Q. - Online Banking'!$C:$I,7,FALSE()),VLOOKUP($BW$3&amp;"-"&amp;BZ$2,'Compr. Q. - Online Banking'!$C:$I,5,FALSE())),IF($D69="Tabular",VLOOKUP($BW$3&amp;"-"&amp;BZ$2,'Compr. Q. - HCN'!$C:$I,7,FALSE()),VLOOKUP($BW$3&amp;"-"&amp;BZ$2,'Compr. Q. - HCN'!$C:$I,5,FALSE()))),$BW69)),1,0)</f>
        <v>0</v>
      </c>
      <c r="CA69" s="25">
        <f>IF(ISNUMBER(SEARCH(IF($G69="OB",IF($D69="Tabular",VLOOKUP($BW$3&amp;"-"&amp;CA$2,'Compr. Q. - Online Banking'!$C:$I,7,FALSE()),VLOOKUP($BW$3&amp;"-"&amp;CA$2,'Compr. Q. - Online Banking'!$C:$I,5,FALSE())),IF($D69="Tabular",VLOOKUP($BW$3&amp;"-"&amp;CA$2,'Compr. Q. - HCN'!$C:$I,7,FALSE()),VLOOKUP($BW$3&amp;"-"&amp;CA$2,'Compr. Q. - HCN'!$C:$I,5,FALSE()))),$BW69)),1,0)</f>
        <v>0</v>
      </c>
      <c r="CB69" s="25">
        <f>IF(ISNUMBER(SEARCH(IF($G69="OB",IF($D69="Tabular",VLOOKUP($BW$3&amp;"-"&amp;CB$2,'Compr. Q. - Online Banking'!$C:$I,7,FALSE()),VLOOKUP($BW$3&amp;"-"&amp;CB$2,'Compr. Q. - Online Banking'!$C:$I,5,FALSE())),IF($D69="Tabular",VLOOKUP($BW$3&amp;"-"&amp;CB$2,'Compr. Q. - HCN'!$C:$I,7,FALSE()),VLOOKUP($BW$3&amp;"-"&amp;CB$2,'Compr. Q. - HCN'!$C:$I,5,FALSE()))),$BW69)),1,0)</f>
        <v>0</v>
      </c>
      <c r="CC69" s="25">
        <f>IF(ISNUMBER(SEARCH(IF($G69="OB",IF($D69="Tabular",VLOOKUP($BW$3&amp;"-"&amp;CC$2,'Compr. Q. - Online Banking'!$C:$I,7,FALSE()),VLOOKUP($BW$3&amp;"-"&amp;CC$2,'Compr. Q. - Online Banking'!$C:$I,5,FALSE())),IF($D69="Tabular",VLOOKUP($BW$3&amp;"-"&amp;CC$2,'Compr. Q. - HCN'!$C:$I,7,FALSE()),VLOOKUP($BW$3&amp;"-"&amp;CC$2,'Compr. Q. - HCN'!$C:$I,5,FALSE()))),$BW69)),1,0)</f>
        <v>0</v>
      </c>
      <c r="CD69" s="24">
        <f t="shared" si="91"/>
        <v>1</v>
      </c>
      <c r="CE69" s="24">
        <f t="shared" si="92"/>
        <v>1</v>
      </c>
      <c r="CF69" s="24">
        <f>IF($G69="OB",IF($D69="Tabular",VLOOKUP($BW$3&amp;"-"&amp;"1",'Compr. Q. - Online Banking'!$C:$K,9,FALSE()),VLOOKUP($BW$3&amp;"-"&amp;"1",'Compr. Q. - Online Banking'!$C:$K,8,FALSE())),IF($D69="Tabular",VLOOKUP($BW$3&amp;"-"&amp;"1",'Compr. Q. - HCN'!$C:$K,9,FALSE()),VLOOKUP($BW$3&amp;"-"&amp;"1",'Compr. Q. - HCN'!$C:$K,8,FALSE())))</f>
        <v>1</v>
      </c>
      <c r="CG69" s="24">
        <f t="shared" si="93"/>
        <v>1</v>
      </c>
      <c r="CH69" s="24">
        <f t="shared" si="94"/>
        <v>1</v>
      </c>
      <c r="CI69" s="24">
        <f t="shared" si="95"/>
        <v>1</v>
      </c>
    </row>
    <row r="70" spans="1:87" ht="51" x14ac:dyDescent="0.2">
      <c r="A70" s="25" t="str">
        <f t="shared" si="64"/>
        <v>3117388-P1</v>
      </c>
      <c r="B70" s="25">
        <v>3117388</v>
      </c>
      <c r="C70" s="25" t="s">
        <v>688</v>
      </c>
      <c r="D70" s="25" t="s">
        <v>538</v>
      </c>
      <c r="E70" s="25" t="s">
        <v>440</v>
      </c>
      <c r="F70" s="25" t="s">
        <v>402</v>
      </c>
      <c r="G70" s="25" t="str">
        <f t="shared" si="65"/>
        <v>HCN</v>
      </c>
      <c r="H70" s="25"/>
      <c r="I70" s="25"/>
      <c r="J70" s="25" t="str">
        <f>VLOOKUP($A70,'dataset combined'!$A:$BJ,$I$2+3*J$2,FALSE)</f>
        <v>Insufficient malware detection; Insufficient security policy; Lack of security awareness</v>
      </c>
      <c r="K70" s="25"/>
      <c r="L70" s="25">
        <f>IF(ISNUMBER(SEARCH(IF($G70="OB",IF($D70="Tabular",VLOOKUP($J$3&amp;"-"&amp;L$2,'Compr. Q. - Online Banking'!$C:$I,7,FALSE()),VLOOKUP($J$3&amp;"-"&amp;L$2,'Compr. Q. - Online Banking'!$C:$I,5,FALSE())),IF($D70="Tabular",VLOOKUP($J$3&amp;"-"&amp;L$2,'Compr. Q. - HCN'!$C:$I,7,FALSE()),VLOOKUP($J$3&amp;"-"&amp;L$2,'Compr. Q. - HCN'!$C:$I,5,FALSE()))),$J70)),1,0)</f>
        <v>1</v>
      </c>
      <c r="M70" s="25">
        <f>IF(ISNUMBER(SEARCH(IF($G70="OB",IF($D70="Tabular",VLOOKUP($J$3&amp;"-"&amp;M$2,'Compr. Q. - Online Banking'!$C:$I,7,FALSE()),VLOOKUP($J$3&amp;"-"&amp;M$2,'Compr. Q. - Online Banking'!$C:$I,5,FALSE())),IF($D70="Tabular",VLOOKUP($J$3&amp;"-"&amp;M$2,'Compr. Q. - HCN'!$C:$I,7,FALSE()),VLOOKUP($J$3&amp;"-"&amp;M$2,'Compr. Q. - HCN'!$C:$I,5,FALSE()))),$J70)),1,0)</f>
        <v>1</v>
      </c>
      <c r="N70" s="25">
        <f>IF(ISNUMBER(SEARCH(IF($G70="OB",IF($D70="Tabular",VLOOKUP($J$3&amp;"-"&amp;N$2,'Compr. Q. - Online Banking'!$C:$I,7,FALSE()),VLOOKUP($J$3&amp;"-"&amp;N$2,'Compr. Q. - Online Banking'!$C:$I,5,FALSE())),IF($D70="Tabular",VLOOKUP($J$3&amp;"-"&amp;N$2,'Compr. Q. - HCN'!$C:$I,7,FALSE()),VLOOKUP($J$3&amp;"-"&amp;N$2,'Compr. Q. - HCN'!$C:$I,5,FALSE()))),$J70)),1,0)</f>
        <v>1</v>
      </c>
      <c r="O70" s="25">
        <f>IF(ISNUMBER(SEARCH(IF($G70="OB",IF($D70="Tabular",VLOOKUP($J$3&amp;"-"&amp;O$2,'Compr. Q. - Online Banking'!$C:$I,7,FALSE()),VLOOKUP($J$3&amp;"-"&amp;O$2,'Compr. Q. - Online Banking'!$C:$I,5,FALSE())),IF($D70="Tabular",VLOOKUP($J$3&amp;"-"&amp;O$2,'Compr. Q. - HCN'!$C:$I,7,FALSE()),VLOOKUP($J$3&amp;"-"&amp;O$2,'Compr. Q. - HCN'!$C:$I,5,FALSE()))),$J70)),1,0)</f>
        <v>0</v>
      </c>
      <c r="P70" s="25">
        <f>IF(ISNUMBER(SEARCH(IF($G70="OB",IF($D70="Tabular",VLOOKUP($J$3&amp;"-"&amp;P$2,'Compr. Q. - Online Banking'!$C:$I,7,FALSE()),VLOOKUP($J$3&amp;"-"&amp;P$2,'Compr. Q. - Online Banking'!$C:$I,5,FALSE())),IF($D70="Tabular",VLOOKUP($J$3&amp;"-"&amp;P$2,'Compr. Q. - HCN'!$C:$I,7,FALSE()),VLOOKUP($J$3&amp;"-"&amp;P$2,'Compr. Q. - HCN'!$C:$I,5,FALSE()))),$J70)),1,0)</f>
        <v>0</v>
      </c>
      <c r="Q70" s="25">
        <f t="shared" si="66"/>
        <v>3</v>
      </c>
      <c r="R70" s="25">
        <f t="shared" si="67"/>
        <v>3</v>
      </c>
      <c r="S70" s="25">
        <f>IF($G70="OB",IF($D70="Tabular",VLOOKUP($J$3&amp;"-"&amp;"1",'Compr. Q. - Online Banking'!$C:$K,9,FALSE()),VLOOKUP($J$3&amp;"-"&amp;"1",'Compr. Q. - Online Banking'!$C:$K,8,FALSE())),IF($D70="Tabular",VLOOKUP($J$3&amp;"-"&amp;"1",'Compr. Q. - HCN'!$C:$K,9,FALSE()),VLOOKUP($J$3&amp;"-"&amp;"1",'Compr. Q. - HCN'!$C:$K,8,FALSE())))</f>
        <v>3</v>
      </c>
      <c r="T70" s="25">
        <f t="shared" si="68"/>
        <v>1</v>
      </c>
      <c r="U70" s="25">
        <f t="shared" si="69"/>
        <v>1</v>
      </c>
      <c r="V70" s="25">
        <f t="shared" si="70"/>
        <v>1</v>
      </c>
      <c r="W70" s="25" t="str">
        <f>VLOOKUP($A70,'dataset combined'!$A:$BJ,$I$2+3*W$2,FALSE)</f>
        <v>Data confidentiality; Privacy</v>
      </c>
      <c r="X70" s="25"/>
      <c r="Y70" s="25">
        <f>IF(ISNUMBER(SEARCH(IF($G70="OB",IF($D70="Tabular",VLOOKUP($W$3&amp;"-"&amp;Y$2,'Compr. Q. - Online Banking'!$C:$I,7,FALSE()),VLOOKUP($W$3&amp;"-"&amp;Y$2,'Compr. Q. - Online Banking'!$C:$I,5,FALSE())),IF($D70="Tabular",VLOOKUP($W$3&amp;"-"&amp;Y$2,'Compr. Q. - HCN'!$C:$I,7,FALSE()),VLOOKUP($W$3&amp;"-"&amp;Y$2,'Compr. Q. - HCN'!$C:$I,5,FALSE()))),$W70)),1,0)</f>
        <v>1</v>
      </c>
      <c r="Z70" s="25">
        <f>IF(ISNUMBER(SEARCH(IF($G70="OB",IF($D70="Tabular",VLOOKUP($W$3&amp;"-"&amp;Z$2,'Compr. Q. - Online Banking'!$C:$I,7,FALSE()),VLOOKUP($W$3&amp;"-"&amp;Z$2,'Compr. Q. - Online Banking'!$C:$I,5,FALSE())),IF($D70="Tabular",VLOOKUP($W$3&amp;"-"&amp;Z$2,'Compr. Q. - HCN'!$C:$I,7,FALSE()),VLOOKUP($W$3&amp;"-"&amp;Z$2,'Compr. Q. - HCN'!$C:$I,5,FALSE()))),$W70)),1,0)</f>
        <v>1</v>
      </c>
      <c r="AA70" s="25">
        <f>IF(ISNUMBER(SEARCH(IF($G70="OB",IF($D70="Tabular",VLOOKUP($W$3&amp;"-"&amp;AA$2,'Compr. Q. - Online Banking'!$C:$I,7,FALSE()),VLOOKUP($W$3&amp;"-"&amp;AA$2,'Compr. Q. - Online Banking'!$C:$I,5,FALSE())),IF($D70="Tabular",VLOOKUP($W$3&amp;"-"&amp;AA$2,'Compr. Q. - HCN'!$C:$I,7,FALSE()),VLOOKUP($W$3&amp;"-"&amp;AA$2,'Compr. Q. - HCN'!$C:$I,5,FALSE()))),$W70)),1,0)</f>
        <v>0</v>
      </c>
      <c r="AB70" s="25">
        <f>IF(ISNUMBER(SEARCH(IF($G70="OB",IF($D70="Tabular",VLOOKUP($W$3&amp;"-"&amp;AB$2,'Compr. Q. - Online Banking'!$C:$I,7,FALSE()),VLOOKUP($W$3&amp;"-"&amp;AB$2,'Compr. Q. - Online Banking'!$C:$I,5,FALSE())),IF($D70="Tabular",VLOOKUP($W$3&amp;"-"&amp;AB$2,'Compr. Q. - HCN'!$C:$I,7,FALSE()),VLOOKUP($W$3&amp;"-"&amp;AB$2,'Compr. Q. - HCN'!$C:$I,5,FALSE()))),$W70)),1,0)</f>
        <v>0</v>
      </c>
      <c r="AC70" s="25">
        <f>IF(ISNUMBER(SEARCH(IF($G70="OB",IF($D70="Tabular",VLOOKUP($W$3&amp;"-"&amp;AC$2,'Compr. Q. - Online Banking'!$C:$I,7,FALSE()),VLOOKUP($W$3&amp;"-"&amp;AC$2,'Compr. Q. - Online Banking'!$C:$I,5,FALSE())),IF($D70="Tabular",VLOOKUP($W$3&amp;"-"&amp;AC$2,'Compr. Q. - HCN'!$C:$I,7,FALSE()),VLOOKUP($W$3&amp;"-"&amp;AC$2,'Compr. Q. - HCN'!$C:$I,5,FALSE()))),$W70)),1,0)</f>
        <v>0</v>
      </c>
      <c r="AD70" s="25">
        <f t="shared" si="71"/>
        <v>2</v>
      </c>
      <c r="AE70" s="25">
        <f t="shared" si="72"/>
        <v>2</v>
      </c>
      <c r="AF70" s="25">
        <f>IF($G70="OB",IF($D70="Tabular",VLOOKUP($W$3&amp;"-"&amp;"1",'Compr. Q. - Online Banking'!$C:$K,9,FALSE()),VLOOKUP($W$3&amp;"-"&amp;"1",'Compr. Q. - Online Banking'!$C:$K,8,FALSE())),IF($D70="Tabular",VLOOKUP($W$3&amp;"-"&amp;"1",'Compr. Q. - HCN'!$C:$K,9,FALSE()),VLOOKUP($W$3&amp;"-"&amp;"1",'Compr. Q. - HCN'!$C:$K,8,FALSE())))</f>
        <v>2</v>
      </c>
      <c r="AG70" s="25">
        <f t="shared" si="73"/>
        <v>1</v>
      </c>
      <c r="AH70" s="25">
        <f t="shared" si="74"/>
        <v>1</v>
      </c>
      <c r="AI70" s="25">
        <f t="shared" si="75"/>
        <v>1</v>
      </c>
      <c r="AJ70" s="25" t="str">
        <f>VLOOKUP($A70,'dataset combined'!$A:$BJ,$I$2+3*AJ$2,FALSE)</f>
        <v>Cyber criminal sends crafted phishing emails to HCN users; Sniffing of user credentials; SQL injection attack; Successful SQL injection</v>
      </c>
      <c r="AK70" s="25" t="s">
        <v>733</v>
      </c>
      <c r="AL70" s="25">
        <f>IF(ISNUMBER(SEARCH(IF($G70="OB",IF($D70="Tabular",VLOOKUP($AJ$3&amp;"-"&amp;AL$2,'Compr. Q. - Online Banking'!$C:$I,7,FALSE()),VLOOKUP($AJ$3&amp;"-"&amp;AL$2,'Compr. Q. - Online Banking'!$C:$I,5,FALSE())),IF($D70="Tabular",VLOOKUP($AJ$3&amp;"-"&amp;AL$2,'Compr. Q. - HCN'!$C:$I,7,FALSE()),VLOOKUP($AJ$3&amp;"-"&amp;AL$2,'Compr. Q. - HCN'!$C:$I,5,FALSE()))),$AJ70)),1,0)</f>
        <v>1</v>
      </c>
      <c r="AM70" s="25">
        <f>IF(ISNUMBER(SEARCH(IF($G70="OB",IF($D70="Tabular",VLOOKUP($AJ$3&amp;"-"&amp;AM$2,'Compr. Q. - Online Banking'!$C:$I,7,FALSE()),VLOOKUP($AJ$3&amp;"-"&amp;AM$2,'Compr. Q. - Online Banking'!$C:$I,5,FALSE())),IF($D70="Tabular",VLOOKUP($AJ$3&amp;"-"&amp;AM$2,'Compr. Q. - HCN'!$C:$I,7,FALSE()),VLOOKUP($AJ$3&amp;"-"&amp;AM$2,'Compr. Q. - HCN'!$C:$I,5,FALSE()))),$AJ70)),1,0)</f>
        <v>1</v>
      </c>
      <c r="AN70" s="25">
        <f>IF(ISNUMBER(SEARCH(IF($G70="OB",IF($D70="Tabular",VLOOKUP($AJ$3&amp;"-"&amp;AN$2,'Compr. Q. - Online Banking'!$C:$I,7,FALSE()),VLOOKUP($AJ$3&amp;"-"&amp;AN$2,'Compr. Q. - Online Banking'!$C:$I,5,FALSE())),IF($D70="Tabular",VLOOKUP($AJ$3&amp;"-"&amp;AN$2,'Compr. Q. - HCN'!$C:$I,7,FALSE()),VLOOKUP($AJ$3&amp;"-"&amp;AN$2,'Compr. Q. - HCN'!$C:$I,5,FALSE()))),$AJ70)),1,0)</f>
        <v>1</v>
      </c>
      <c r="AO70" s="25">
        <f>IF(ISNUMBER(SEARCH(IF($G70="OB",IF($D70="Tabular",VLOOKUP($AJ$3&amp;"-"&amp;AO$2,'Compr. Q. - Online Banking'!$C:$I,7,FALSE()),VLOOKUP($AJ$3&amp;"-"&amp;AO$2,'Compr. Q. - Online Banking'!$C:$I,5,FALSE())),IF($D70="Tabular",VLOOKUP($AJ$3&amp;"-"&amp;AO$2,'Compr. Q. - HCN'!$C:$I,7,FALSE()),VLOOKUP($AJ$3&amp;"-"&amp;AO$2,'Compr. Q. - HCN'!$C:$I,5,FALSE()))),$AJ70)),1,0)</f>
        <v>1</v>
      </c>
      <c r="AP70" s="25">
        <f>IF(ISNUMBER(SEARCH(IF($G70="OB",IF($D70="Tabular",VLOOKUP($AJ$3&amp;"-"&amp;AP$2,'Compr. Q. - Online Banking'!$C:$I,7,FALSE()),VLOOKUP($AJ$3&amp;"-"&amp;AP$2,'Compr. Q. - Online Banking'!$C:$I,5,FALSE())),IF($D70="Tabular",VLOOKUP($AJ$3&amp;"-"&amp;AP$2,'Compr. Q. - HCN'!$C:$I,7,FALSE()),VLOOKUP($AJ$3&amp;"-"&amp;AP$2,'Compr. Q. - HCN'!$C:$I,5,FALSE()))),$AJ70)),1,0)</f>
        <v>0</v>
      </c>
      <c r="AQ70" s="25">
        <f t="shared" si="76"/>
        <v>4</v>
      </c>
      <c r="AR70" s="25">
        <f t="shared" si="77"/>
        <v>4</v>
      </c>
      <c r="AS70" s="25">
        <f>IF($G70="OB",IF($D70="Tabular",VLOOKUP($AJ$3&amp;"-"&amp;"1",'Compr. Q. - Online Banking'!$C:$K,9,FALSE()),VLOOKUP($AJ$3&amp;"-"&amp;"1",'Compr. Q. - Online Banking'!$C:$K,8,FALSE())),IF($D70="Tabular",VLOOKUP($AJ$3&amp;"-"&amp;"1",'Compr. Q. - HCN'!$C:$K,9,FALSE()),VLOOKUP($AJ$3&amp;"-"&amp;"1",'Compr. Q. - HCN'!$C:$K,8,FALSE())))</f>
        <v>5</v>
      </c>
      <c r="AT70" s="25">
        <f t="shared" si="78"/>
        <v>1</v>
      </c>
      <c r="AU70" s="25">
        <f t="shared" si="79"/>
        <v>0.8</v>
      </c>
      <c r="AV70" s="25">
        <f t="shared" si="80"/>
        <v>0.88888888888888895</v>
      </c>
      <c r="AW70" s="25" t="str">
        <f>VLOOKUP($A70,'dataset combined'!$A:$BJ,$I$2+3*AW$2,FALSE)</f>
        <v>Cyber criminal; Data reviewer; HCN user</v>
      </c>
      <c r="AX70" s="25"/>
      <c r="AY70" s="25">
        <f>IF(ISNUMBER(SEARCH(IF($G70="OB",IF($D70="Tabular",VLOOKUP($AW$3&amp;"-"&amp;AY$2,'Compr. Q. - Online Banking'!$C:$I,7,FALSE()),VLOOKUP($AW$3&amp;"-"&amp;AY$2,'Compr. Q. - Online Banking'!$C:$I,5,FALSE())),IF($D70="Tabular",VLOOKUP($AW$3&amp;"-"&amp;AY$2,'Compr. Q. - HCN'!$C:$I,7,FALSE()),VLOOKUP($AW$3&amp;"-"&amp;AY$2,'Compr. Q. - HCN'!$C:$I,5,FALSE()))),$AW70)),1,0)</f>
        <v>1</v>
      </c>
      <c r="AZ70" s="25">
        <f>IF(ISNUMBER(SEARCH(IF($G70="OB",IF($D70="Tabular",VLOOKUP($AW$3&amp;"-"&amp;AZ$2,'Compr. Q. - Online Banking'!$C:$I,7,FALSE()),VLOOKUP($AW$3&amp;"-"&amp;AZ$2,'Compr. Q. - Online Banking'!$C:$I,5,FALSE())),IF($D70="Tabular",VLOOKUP($AW$3&amp;"-"&amp;AZ$2,'Compr. Q. - HCN'!$C:$I,7,FALSE()),VLOOKUP($AW$3&amp;"-"&amp;AZ$2,'Compr. Q. - HCN'!$C:$I,5,FALSE()))),$AW70)),1,0)</f>
        <v>1</v>
      </c>
      <c r="BA70" s="25">
        <f>IF(ISNUMBER(SEARCH(IF($G70="OB",IF($D70="Tabular",VLOOKUP($AW$3&amp;"-"&amp;BA$2,'Compr. Q. - Online Banking'!$C:$I,7,FALSE()),VLOOKUP($AW$3&amp;"-"&amp;BA$2,'Compr. Q. - Online Banking'!$C:$I,5,FALSE())),IF($D70="Tabular",VLOOKUP($AW$3&amp;"-"&amp;BA$2,'Compr. Q. - HCN'!$C:$I,7,FALSE()),VLOOKUP($AW$3&amp;"-"&amp;BA$2,'Compr. Q. - HCN'!$C:$I,5,FALSE()))),$AW70)),1,0)</f>
        <v>1</v>
      </c>
      <c r="BB70" s="25">
        <f>IF(ISNUMBER(SEARCH(IF($G70="OB",IF($D70="Tabular",VLOOKUP($AW$3&amp;"-"&amp;BB$2,'Compr. Q. - Online Banking'!$C:$I,7,FALSE()),VLOOKUP($AW$3&amp;"-"&amp;BB$2,'Compr. Q. - Online Banking'!$C:$I,5,FALSE())),IF($D70="Tabular",VLOOKUP($AW$3&amp;"-"&amp;BB$2,'Compr. Q. - HCN'!$C:$I,7,FALSE()),VLOOKUP($AW$3&amp;"-"&amp;BB$2,'Compr. Q. - HCN'!$C:$I,5,FALSE()))),$AW70)),1,0)</f>
        <v>0</v>
      </c>
      <c r="BC70" s="25">
        <f>IF(ISNUMBER(SEARCH(IF($G70="OB",IF($D70="Tabular",VLOOKUP($AW$3&amp;"-"&amp;BC$2,'Compr. Q. - Online Banking'!$C:$I,7,FALSE()),VLOOKUP($AW$3&amp;"-"&amp;BC$2,'Compr. Q. - Online Banking'!$C:$I,5,FALSE())),IF($D70="Tabular",VLOOKUP($AW$3&amp;"-"&amp;BC$2,'Compr. Q. - HCN'!$C:$I,7,FALSE()),VLOOKUP($AW$3&amp;"-"&amp;BC$2,'Compr. Q. - HCN'!$C:$I,5,FALSE()))),$AW70)),1,0)</f>
        <v>0</v>
      </c>
      <c r="BD70" s="25">
        <f t="shared" si="81"/>
        <v>3</v>
      </c>
      <c r="BE70" s="25">
        <f t="shared" si="82"/>
        <v>3</v>
      </c>
      <c r="BF70" s="25">
        <f>IF($G70="OB",IF($D70="Tabular",VLOOKUP($AW$3&amp;"-"&amp;"1",'Compr. Q. - Online Banking'!$C:$K,9,FALSE()),VLOOKUP($AW$3&amp;"-"&amp;"1",'Compr. Q. - Online Banking'!$C:$K,8,FALSE())),IF($D70="Tabular",VLOOKUP($AW$3&amp;"-"&amp;"1",'Compr. Q. - HCN'!$C:$K,9,FALSE()),VLOOKUP($AW$3&amp;"-"&amp;"1",'Compr. Q. - HCN'!$C:$K,8,FALSE())))</f>
        <v>3</v>
      </c>
      <c r="BG70" s="25">
        <f t="shared" si="83"/>
        <v>1</v>
      </c>
      <c r="BH70" s="25">
        <f t="shared" si="84"/>
        <v>1</v>
      </c>
      <c r="BI70" s="25">
        <f t="shared" si="85"/>
        <v>1</v>
      </c>
      <c r="BJ70" s="25" t="str">
        <f>VLOOKUP($A70,'dataset combined'!$A:$BJ,$I$2+3*BJ$2,FALSE)</f>
        <v>Minor</v>
      </c>
      <c r="BK70" s="25" t="s">
        <v>748</v>
      </c>
      <c r="BL70" s="25">
        <f>IF(ISNUMBER(SEARCH(IF($G70="OB",IF($D70="Tabular",VLOOKUP($BJ$3&amp;"-"&amp;BL$2,'Compr. Q. - Online Banking'!$C:$I,7,FALSE()),VLOOKUP($BJ$3&amp;"-"&amp;BL$2,'Compr. Q. - Online Banking'!$C:$I,5,FALSE())),IF($D70="Tabular",VLOOKUP($BJ$3&amp;"-"&amp;BL$2,'Compr. Q. - HCN'!$C:$I,7,FALSE()),VLOOKUP($BJ$3&amp;"-"&amp;BL$2,'Compr. Q. - HCN'!$C:$I,5,FALSE()))),$BJ70)),1,0)</f>
        <v>0</v>
      </c>
      <c r="BM70" s="25">
        <f>IF(ISNUMBER(SEARCH(IF($G70="OB",IF($D70="Tabular",VLOOKUP($BJ$3&amp;"-"&amp;BM$2,'Compr. Q. - Online Banking'!$C:$I,7,FALSE()),VLOOKUP($BJ$3&amp;"-"&amp;BM$2,'Compr. Q. - Online Banking'!$C:$I,5,FALSE())),IF($D70="Tabular",VLOOKUP($BJ$3&amp;"-"&amp;BM$2,'Compr. Q. - HCN'!$C:$I,7,FALSE()),VLOOKUP($BJ$3&amp;"-"&amp;BM$2,'Compr. Q. - HCN'!$C:$I,5,FALSE()))),$BJ70)),1,0)</f>
        <v>0</v>
      </c>
      <c r="BN70" s="25">
        <f>IF(ISNUMBER(SEARCH(IF($G70="OB",IF($D70="Tabular",VLOOKUP($BJ$3&amp;"-"&amp;BN$2,'Compr. Q. - Online Banking'!$C:$I,7,FALSE()),VLOOKUP($BJ$3&amp;"-"&amp;BN$2,'Compr. Q. - Online Banking'!$C:$I,5,FALSE())),IF($D70="Tabular",VLOOKUP($BJ$3&amp;"-"&amp;BN$2,'Compr. Q. - HCN'!$C:$I,7,FALSE()),VLOOKUP($BJ$3&amp;"-"&amp;BN$2,'Compr. Q. - HCN'!$C:$I,5,FALSE()))),$BJ70)),1,0)</f>
        <v>0</v>
      </c>
      <c r="BO70" s="25">
        <f>IF(ISNUMBER(SEARCH(IF($G70="OB",IF($D70="Tabular",VLOOKUP($BJ$3&amp;"-"&amp;BO$2,'Compr. Q. - Online Banking'!$C:$I,7,FALSE()),VLOOKUP($BJ$3&amp;"-"&amp;BO$2,'Compr. Q. - Online Banking'!$C:$I,5,FALSE())),IF($D70="Tabular",VLOOKUP($BJ$3&amp;"-"&amp;BO$2,'Compr. Q. - HCN'!$C:$I,7,FALSE()),VLOOKUP($BJ$3&amp;"-"&amp;BO$2,'Compr. Q. - HCN'!$C:$I,5,FALSE()))),$BJ70)),1,0)</f>
        <v>0</v>
      </c>
      <c r="BP70" s="25">
        <f>IF(ISNUMBER(SEARCH(IF($G70="OB",IF($D70="Tabular",VLOOKUP($BJ$3&amp;"-"&amp;BP$2,'Compr. Q. - Online Banking'!$C:$I,7,FALSE()),VLOOKUP($BJ$3&amp;"-"&amp;BP$2,'Compr. Q. - Online Banking'!$C:$I,5,FALSE())),IF($D70="Tabular",VLOOKUP($BJ$3&amp;"-"&amp;BP$2,'Compr. Q. - HCN'!$C:$I,7,FALSE()),VLOOKUP($BJ$3&amp;"-"&amp;BP$2,'Compr. Q. - HCN'!$C:$I,5,FALSE()))),$BJ70)),1,0)</f>
        <v>0</v>
      </c>
      <c r="BQ70" s="25">
        <f t="shared" si="86"/>
        <v>0</v>
      </c>
      <c r="BR70" s="25">
        <f t="shared" si="87"/>
        <v>1</v>
      </c>
      <c r="BS70" s="25">
        <f>IF($G70="OB",IF($D70="Tabular",VLOOKUP($BJ$3&amp;"-"&amp;"1",'Compr. Q. - Online Banking'!$C:$K,9,FALSE()),VLOOKUP($BJ$3&amp;"-"&amp;"1",'Compr. Q. - Online Banking'!$C:$K,8,FALSE())),IF($D70="Tabular",VLOOKUP($BJ$3&amp;"-"&amp;"1",'Compr. Q. - HCN'!$C:$K,9,FALSE()),VLOOKUP($BJ$3&amp;"-"&amp;"1",'Compr. Q. - HCN'!$C:$K,8,FALSE())))</f>
        <v>1</v>
      </c>
      <c r="BT70" s="25">
        <f t="shared" si="88"/>
        <v>0</v>
      </c>
      <c r="BU70" s="25">
        <f t="shared" si="89"/>
        <v>0</v>
      </c>
      <c r="BV70" s="25">
        <f t="shared" si="90"/>
        <v>0</v>
      </c>
      <c r="BW70" s="25" t="str">
        <f>VLOOKUP($A70,'dataset combined'!$A:$BJ,$I$2+3*BW$2,FALSE)</f>
        <v>Severe</v>
      </c>
      <c r="BX70" s="25"/>
      <c r="BY70" s="25">
        <f>IF(ISNUMBER(SEARCH(IF($G70="OB",IF($D70="Tabular",VLOOKUP($BW$3&amp;"-"&amp;BY$2,'Compr. Q. - Online Banking'!$C:$I,7,FALSE()),VLOOKUP($BW$3&amp;"-"&amp;BY$2,'Compr. Q. - Online Banking'!$C:$I,5,FALSE())),IF($D70="Tabular",VLOOKUP($BW$3&amp;"-"&amp;BY$2,'Compr. Q. - HCN'!$C:$I,7,FALSE()),VLOOKUP($BW$3&amp;"-"&amp;BY$2,'Compr. Q. - HCN'!$C:$I,5,FALSE()))),$BW70)),1,0)</f>
        <v>1</v>
      </c>
      <c r="BZ70" s="25">
        <f>IF(ISNUMBER(SEARCH(IF($G70="OB",IF($D70="Tabular",VLOOKUP($BW$3&amp;"-"&amp;BZ$2,'Compr. Q. - Online Banking'!$C:$I,7,FALSE()),VLOOKUP($BW$3&amp;"-"&amp;BZ$2,'Compr. Q. - Online Banking'!$C:$I,5,FALSE())),IF($D70="Tabular",VLOOKUP($BW$3&amp;"-"&amp;BZ$2,'Compr. Q. - HCN'!$C:$I,7,FALSE()),VLOOKUP($BW$3&amp;"-"&amp;BZ$2,'Compr. Q. - HCN'!$C:$I,5,FALSE()))),$BW70)),1,0)</f>
        <v>0</v>
      </c>
      <c r="CA70" s="25">
        <f>IF(ISNUMBER(SEARCH(IF($G70="OB",IF($D70="Tabular",VLOOKUP($BW$3&amp;"-"&amp;CA$2,'Compr. Q. - Online Banking'!$C:$I,7,FALSE()),VLOOKUP($BW$3&amp;"-"&amp;CA$2,'Compr. Q. - Online Banking'!$C:$I,5,FALSE())),IF($D70="Tabular",VLOOKUP($BW$3&amp;"-"&amp;CA$2,'Compr. Q. - HCN'!$C:$I,7,FALSE()),VLOOKUP($BW$3&amp;"-"&amp;CA$2,'Compr. Q. - HCN'!$C:$I,5,FALSE()))),$BW70)),1,0)</f>
        <v>0</v>
      </c>
      <c r="CB70" s="25">
        <f>IF(ISNUMBER(SEARCH(IF($G70="OB",IF($D70="Tabular",VLOOKUP($BW$3&amp;"-"&amp;CB$2,'Compr. Q. - Online Banking'!$C:$I,7,FALSE()),VLOOKUP($BW$3&amp;"-"&amp;CB$2,'Compr. Q. - Online Banking'!$C:$I,5,FALSE())),IF($D70="Tabular",VLOOKUP($BW$3&amp;"-"&amp;CB$2,'Compr. Q. - HCN'!$C:$I,7,FALSE()),VLOOKUP($BW$3&amp;"-"&amp;CB$2,'Compr. Q. - HCN'!$C:$I,5,FALSE()))),$BW70)),1,0)</f>
        <v>0</v>
      </c>
      <c r="CC70" s="25">
        <f>IF(ISNUMBER(SEARCH(IF($G70="OB",IF($D70="Tabular",VLOOKUP($BW$3&amp;"-"&amp;CC$2,'Compr. Q. - Online Banking'!$C:$I,7,FALSE()),VLOOKUP($BW$3&amp;"-"&amp;CC$2,'Compr. Q. - Online Banking'!$C:$I,5,FALSE())),IF($D70="Tabular",VLOOKUP($BW$3&amp;"-"&amp;CC$2,'Compr. Q. - HCN'!$C:$I,7,FALSE()),VLOOKUP($BW$3&amp;"-"&amp;CC$2,'Compr. Q. - HCN'!$C:$I,5,FALSE()))),$BW70)),1,0)</f>
        <v>0</v>
      </c>
      <c r="CD70" s="25">
        <f t="shared" si="91"/>
        <v>1</v>
      </c>
      <c r="CE70" s="25">
        <f t="shared" si="92"/>
        <v>1</v>
      </c>
      <c r="CF70" s="25">
        <f>IF($G70="OB",IF($D70="Tabular",VLOOKUP($BW$3&amp;"-"&amp;"1",'Compr. Q. - Online Banking'!$C:$K,9,FALSE()),VLOOKUP($BW$3&amp;"-"&amp;"1",'Compr. Q. - Online Banking'!$C:$K,8,FALSE())),IF($D70="Tabular",VLOOKUP($BW$3&amp;"-"&amp;"1",'Compr. Q. - HCN'!$C:$K,9,FALSE()),VLOOKUP($BW$3&amp;"-"&amp;"1",'Compr. Q. - HCN'!$C:$K,8,FALSE())))</f>
        <v>1</v>
      </c>
      <c r="CG70" s="25">
        <f t="shared" si="93"/>
        <v>1</v>
      </c>
      <c r="CH70" s="25">
        <f t="shared" si="94"/>
        <v>1</v>
      </c>
      <c r="CI70" s="25">
        <f t="shared" si="95"/>
        <v>1</v>
      </c>
    </row>
    <row r="71" spans="1:87" ht="68" x14ac:dyDescent="0.2">
      <c r="A71" s="24" t="str">
        <f t="shared" si="64"/>
        <v>3117388-P2</v>
      </c>
      <c r="B71" s="38">
        <v>3117388</v>
      </c>
      <c r="C71" s="24" t="s">
        <v>688</v>
      </c>
      <c r="D71" s="39" t="s">
        <v>538</v>
      </c>
      <c r="E71" s="39" t="s">
        <v>440</v>
      </c>
      <c r="F71" s="39" t="s">
        <v>433</v>
      </c>
      <c r="G71" s="38" t="str">
        <f t="shared" si="65"/>
        <v>OB</v>
      </c>
      <c r="H71" s="24"/>
      <c r="I71" s="28"/>
      <c r="J71" s="25" t="str">
        <f>VLOOKUP($A71,'dataset combined'!$A:$BJ,$I$2+3*J$2,FALSE)</f>
        <v>Lack of mechanisms for authentication of app; Weak malware protection</v>
      </c>
      <c r="K71" s="24"/>
      <c r="L71" s="25">
        <f>IF(ISNUMBER(SEARCH(IF($G71="OB",IF($D71="Tabular",VLOOKUP($J$3&amp;"-"&amp;L$2,'Compr. Q. - Online Banking'!$C:$I,7,FALSE()),VLOOKUP($J$3&amp;"-"&amp;L$2,'Compr. Q. - Online Banking'!$C:$I,5,FALSE())),IF($D71="Tabular",VLOOKUP($J$3&amp;"-"&amp;L$2,'Compr. Q. - HCN'!$C:$I,7,FALSE()),VLOOKUP($J$3&amp;"-"&amp;L$2,'Compr. Q. - HCN'!$C:$I,5,FALSE()))),$J71)),1,0)</f>
        <v>1</v>
      </c>
      <c r="M71" s="25">
        <f>IF(ISNUMBER(SEARCH(IF($G71="OB",IF($D71="Tabular",VLOOKUP($J$3&amp;"-"&amp;M$2,'Compr. Q. - Online Banking'!$C:$I,7,FALSE()),VLOOKUP($J$3&amp;"-"&amp;M$2,'Compr. Q. - Online Banking'!$C:$I,5,FALSE())),IF($D71="Tabular",VLOOKUP($J$3&amp;"-"&amp;M$2,'Compr. Q. - HCN'!$C:$I,7,FALSE()),VLOOKUP($J$3&amp;"-"&amp;M$2,'Compr. Q. - HCN'!$C:$I,5,FALSE()))),$J71)),1,0)</f>
        <v>1</v>
      </c>
      <c r="N71" s="25">
        <f>IF(ISNUMBER(SEARCH(IF($G71="OB",IF($D71="Tabular",VLOOKUP($J$3&amp;"-"&amp;N$2,'Compr. Q. - Online Banking'!$C:$I,7,FALSE()),VLOOKUP($J$3&amp;"-"&amp;N$2,'Compr. Q. - Online Banking'!$C:$I,5,FALSE())),IF($D71="Tabular",VLOOKUP($J$3&amp;"-"&amp;N$2,'Compr. Q. - HCN'!$C:$I,7,FALSE()),VLOOKUP($J$3&amp;"-"&amp;N$2,'Compr. Q. - HCN'!$C:$I,5,FALSE()))),$J71)),1,0)</f>
        <v>0</v>
      </c>
      <c r="O71" s="25">
        <f>IF(ISNUMBER(SEARCH(IF($G71="OB",IF($D71="Tabular",VLOOKUP($J$3&amp;"-"&amp;O$2,'Compr. Q. - Online Banking'!$C:$I,7,FALSE()),VLOOKUP($J$3&amp;"-"&amp;O$2,'Compr. Q. - Online Banking'!$C:$I,5,FALSE())),IF($D71="Tabular",VLOOKUP($J$3&amp;"-"&amp;O$2,'Compr. Q. - HCN'!$C:$I,7,FALSE()),VLOOKUP($J$3&amp;"-"&amp;O$2,'Compr. Q. - HCN'!$C:$I,5,FALSE()))),$J71)),1,0)</f>
        <v>0</v>
      </c>
      <c r="P71" s="25">
        <f>IF(ISNUMBER(SEARCH(IF($G71="OB",IF($D71="Tabular",VLOOKUP($J$3&amp;"-"&amp;P$2,'Compr. Q. - Online Banking'!$C:$I,7,FALSE()),VLOOKUP($J$3&amp;"-"&amp;P$2,'Compr. Q. - Online Banking'!$C:$I,5,FALSE())),IF($D71="Tabular",VLOOKUP($J$3&amp;"-"&amp;P$2,'Compr. Q. - HCN'!$C:$I,7,FALSE()),VLOOKUP($J$3&amp;"-"&amp;P$2,'Compr. Q. - HCN'!$C:$I,5,FALSE()))),$J71)),1,0)</f>
        <v>0</v>
      </c>
      <c r="Q71" s="24">
        <f t="shared" si="66"/>
        <v>2</v>
      </c>
      <c r="R71" s="24">
        <f t="shared" si="67"/>
        <v>2</v>
      </c>
      <c r="S71" s="24">
        <f>IF($G71="OB",IF($D71="Tabular",VLOOKUP($J$3&amp;"-"&amp;"1",'Compr. Q. - Online Banking'!$C:$K,9,FALSE()),VLOOKUP($J$3&amp;"-"&amp;"1",'Compr. Q. - Online Banking'!$C:$K,8,FALSE())),IF($D71="Tabular",VLOOKUP($J$3&amp;"-"&amp;"1",'Compr. Q. - HCN'!$C:$K,9,FALSE()),VLOOKUP($J$3&amp;"-"&amp;"1",'Compr. Q. - HCN'!$C:$K,8,FALSE())))</f>
        <v>2</v>
      </c>
      <c r="T71" s="24">
        <f t="shared" si="68"/>
        <v>1</v>
      </c>
      <c r="U71" s="24">
        <f t="shared" si="69"/>
        <v>1</v>
      </c>
      <c r="V71" s="24">
        <f t="shared" si="70"/>
        <v>1</v>
      </c>
      <c r="W71" s="25" t="str">
        <f>VLOOKUP($A71,'dataset combined'!$A:$BJ,$I$2+3*W$2,FALSE)</f>
        <v>Availability of service; Integrity of account data</v>
      </c>
      <c r="X71" s="24"/>
      <c r="Y71" s="25">
        <f>IF(ISNUMBER(SEARCH(IF($G71="OB",IF($D71="Tabular",VLOOKUP($W$3&amp;"-"&amp;Y$2,'Compr. Q. - Online Banking'!$C:$I,7,FALSE()),VLOOKUP($W$3&amp;"-"&amp;Y$2,'Compr. Q. - Online Banking'!$C:$I,5,FALSE())),IF($D71="Tabular",VLOOKUP($W$3&amp;"-"&amp;Y$2,'Compr. Q. - HCN'!$C:$I,7,FALSE()),VLOOKUP($W$3&amp;"-"&amp;Y$2,'Compr. Q. - HCN'!$C:$I,5,FALSE()))),$W71)),1,0)</f>
        <v>1</v>
      </c>
      <c r="Z71" s="25">
        <f>IF(ISNUMBER(SEARCH(IF($G71="OB",IF($D71="Tabular",VLOOKUP($W$3&amp;"-"&amp;Z$2,'Compr. Q. - Online Banking'!$C:$I,7,FALSE()),VLOOKUP($W$3&amp;"-"&amp;Z$2,'Compr. Q. - Online Banking'!$C:$I,5,FALSE())),IF($D71="Tabular",VLOOKUP($W$3&amp;"-"&amp;Z$2,'Compr. Q. - HCN'!$C:$I,7,FALSE()),VLOOKUP($W$3&amp;"-"&amp;Z$2,'Compr. Q. - HCN'!$C:$I,5,FALSE()))),$W71)),1,0)</f>
        <v>1</v>
      </c>
      <c r="AA71" s="25">
        <f>IF(ISNUMBER(SEARCH(IF($G71="OB",IF($D71="Tabular",VLOOKUP($W$3&amp;"-"&amp;AA$2,'Compr. Q. - Online Banking'!$C:$I,7,FALSE()),VLOOKUP($W$3&amp;"-"&amp;AA$2,'Compr. Q. - Online Banking'!$C:$I,5,FALSE())),IF($D71="Tabular",VLOOKUP($W$3&amp;"-"&amp;AA$2,'Compr. Q. - HCN'!$C:$I,7,FALSE()),VLOOKUP($W$3&amp;"-"&amp;AA$2,'Compr. Q. - HCN'!$C:$I,5,FALSE()))),$W71)),1,0)</f>
        <v>0</v>
      </c>
      <c r="AB71" s="25">
        <f>IF(ISNUMBER(SEARCH(IF($G71="OB",IF($D71="Tabular",VLOOKUP($W$3&amp;"-"&amp;AB$2,'Compr. Q. - Online Banking'!$C:$I,7,FALSE()),VLOOKUP($W$3&amp;"-"&amp;AB$2,'Compr. Q. - Online Banking'!$C:$I,5,FALSE())),IF($D71="Tabular",VLOOKUP($W$3&amp;"-"&amp;AB$2,'Compr. Q. - HCN'!$C:$I,7,FALSE()),VLOOKUP($W$3&amp;"-"&amp;AB$2,'Compr. Q. - HCN'!$C:$I,5,FALSE()))),$W71)),1,0)</f>
        <v>0</v>
      </c>
      <c r="AC71" s="25">
        <f>IF(ISNUMBER(SEARCH(IF($G71="OB",IF($D71="Tabular",VLOOKUP($W$3&amp;"-"&amp;AC$2,'Compr. Q. - Online Banking'!$C:$I,7,FALSE()),VLOOKUP($W$3&amp;"-"&amp;AC$2,'Compr. Q. - Online Banking'!$C:$I,5,FALSE())),IF($D71="Tabular",VLOOKUP($W$3&amp;"-"&amp;AC$2,'Compr. Q. - HCN'!$C:$I,7,FALSE()),VLOOKUP($W$3&amp;"-"&amp;AC$2,'Compr. Q. - HCN'!$C:$I,5,FALSE()))),$W71)),1,0)</f>
        <v>0</v>
      </c>
      <c r="AD71" s="24">
        <f t="shared" si="71"/>
        <v>2</v>
      </c>
      <c r="AE71" s="24">
        <f t="shared" si="72"/>
        <v>2</v>
      </c>
      <c r="AF71" s="24">
        <f>IF($G71="OB",IF($D71="Tabular",VLOOKUP($W$3&amp;"-"&amp;"1",'Compr. Q. - Online Banking'!$C:$K,9,FALSE()),VLOOKUP($W$3&amp;"-"&amp;"1",'Compr. Q. - Online Banking'!$C:$K,8,FALSE())),IF($D71="Tabular",VLOOKUP($W$3&amp;"-"&amp;"1",'Compr. Q. - HCN'!$C:$K,9,FALSE()),VLOOKUP($W$3&amp;"-"&amp;"1",'Compr. Q. - HCN'!$C:$K,8,FALSE())))</f>
        <v>2</v>
      </c>
      <c r="AG71" s="24">
        <f t="shared" si="73"/>
        <v>1</v>
      </c>
      <c r="AH71" s="24">
        <f t="shared" si="74"/>
        <v>1</v>
      </c>
      <c r="AI71" s="24">
        <f t="shared" si="75"/>
        <v>1</v>
      </c>
      <c r="AJ71" s="25" t="str">
        <f>VLOOKUP($A71,'dataset combined'!$A:$BJ,$I$2+3*AJ$2,FALSE)</f>
        <v>Fake banking app offered on application store; Keylogger installed on computer; Sniffing of customer credentials; Spear-phishing attack on customers</v>
      </c>
      <c r="AK71" s="25"/>
      <c r="AL71" s="25">
        <f>IF(ISNUMBER(SEARCH(IF($G71="OB",IF($D71="Tabular",VLOOKUP($AJ$3&amp;"-"&amp;AL$2,'Compr. Q. - Online Banking'!$C:$I,7,FALSE()),VLOOKUP($AJ$3&amp;"-"&amp;AL$2,'Compr. Q. - Online Banking'!$C:$I,5,FALSE())),IF($D71="Tabular",VLOOKUP($AJ$3&amp;"-"&amp;AL$2,'Compr. Q. - HCN'!$C:$I,7,FALSE()),VLOOKUP($AJ$3&amp;"-"&amp;AL$2,'Compr. Q. - HCN'!$C:$I,5,FALSE()))),$AJ71)),1,0)</f>
        <v>1</v>
      </c>
      <c r="AM71" s="25">
        <f>IF(ISNUMBER(SEARCH(IF($G71="OB",IF($D71="Tabular",VLOOKUP($AJ$3&amp;"-"&amp;AM$2,'Compr. Q. - Online Banking'!$C:$I,7,FALSE()),VLOOKUP($AJ$3&amp;"-"&amp;AM$2,'Compr. Q. - Online Banking'!$C:$I,5,FALSE())),IF($D71="Tabular",VLOOKUP($AJ$3&amp;"-"&amp;AM$2,'Compr. Q. - HCN'!$C:$I,7,FALSE()),VLOOKUP($AJ$3&amp;"-"&amp;AM$2,'Compr. Q. - HCN'!$C:$I,5,FALSE()))),$AJ71)),1,0)</f>
        <v>1</v>
      </c>
      <c r="AN71" s="25">
        <f>IF(ISNUMBER(SEARCH(IF($G71="OB",IF($D71="Tabular",VLOOKUP($AJ$3&amp;"-"&amp;AN$2,'Compr. Q. - Online Banking'!$C:$I,7,FALSE()),VLOOKUP($AJ$3&amp;"-"&amp;AN$2,'Compr. Q. - Online Banking'!$C:$I,5,FALSE())),IF($D71="Tabular",VLOOKUP($AJ$3&amp;"-"&amp;AN$2,'Compr. Q. - HCN'!$C:$I,7,FALSE()),VLOOKUP($AJ$3&amp;"-"&amp;AN$2,'Compr. Q. - HCN'!$C:$I,5,FALSE()))),$AJ71)),1,0)</f>
        <v>1</v>
      </c>
      <c r="AO71" s="25">
        <f>IF(ISNUMBER(SEARCH(IF($G71="OB",IF($D71="Tabular",VLOOKUP($AJ$3&amp;"-"&amp;AO$2,'Compr. Q. - Online Banking'!$C:$I,7,FALSE()),VLOOKUP($AJ$3&amp;"-"&amp;AO$2,'Compr. Q. - Online Banking'!$C:$I,5,FALSE())),IF($D71="Tabular",VLOOKUP($AJ$3&amp;"-"&amp;AO$2,'Compr. Q. - HCN'!$C:$I,7,FALSE()),VLOOKUP($AJ$3&amp;"-"&amp;AO$2,'Compr. Q. - HCN'!$C:$I,5,FALSE()))),$AJ71)),1,0)</f>
        <v>1</v>
      </c>
      <c r="AP71" s="25">
        <f>IF(ISNUMBER(SEARCH(IF($G71="OB",IF($D71="Tabular",VLOOKUP($AJ$3&amp;"-"&amp;AP$2,'Compr. Q. - Online Banking'!$C:$I,7,FALSE()),VLOOKUP($AJ$3&amp;"-"&amp;AP$2,'Compr. Q. - Online Banking'!$C:$I,5,FALSE())),IF($D71="Tabular",VLOOKUP($AJ$3&amp;"-"&amp;AP$2,'Compr. Q. - HCN'!$C:$I,7,FALSE()),VLOOKUP($AJ$3&amp;"-"&amp;AP$2,'Compr. Q. - HCN'!$C:$I,5,FALSE()))),$AJ71)),1,0)</f>
        <v>0</v>
      </c>
      <c r="AQ71" s="24">
        <f t="shared" si="76"/>
        <v>4</v>
      </c>
      <c r="AR71" s="24">
        <f t="shared" si="77"/>
        <v>4</v>
      </c>
      <c r="AS71" s="24">
        <f>IF($G71="OB",IF($D71="Tabular",VLOOKUP($AJ$3&amp;"-"&amp;"1",'Compr. Q. - Online Banking'!$C:$K,9,FALSE()),VLOOKUP($AJ$3&amp;"-"&amp;"1",'Compr. Q. - Online Banking'!$C:$K,8,FALSE())),IF($D71="Tabular",VLOOKUP($AJ$3&amp;"-"&amp;"1",'Compr. Q. - HCN'!$C:$K,9,FALSE()),VLOOKUP($AJ$3&amp;"-"&amp;"1",'Compr. Q. - HCN'!$C:$K,8,FALSE())))</f>
        <v>4</v>
      </c>
      <c r="AT71" s="24">
        <f t="shared" si="78"/>
        <v>1</v>
      </c>
      <c r="AU71" s="24">
        <f t="shared" si="79"/>
        <v>1</v>
      </c>
      <c r="AV71" s="24">
        <f t="shared" si="80"/>
        <v>1</v>
      </c>
      <c r="AW71" s="25" t="str">
        <f>VLOOKUP($A71,'dataset combined'!$A:$BJ,$I$2+3*AW$2,FALSE)</f>
        <v>Customer's browser infected by Trojan; Fake banking app offered on application store; Hacker alters transaction data; Keylogger installed on computer; Sniffing of customer credentials; Spear-phishing attack on customers</v>
      </c>
      <c r="AX71" s="24" t="s">
        <v>729</v>
      </c>
      <c r="AY71" s="25">
        <f>IF(ISNUMBER(SEARCH(IF($G71="OB",IF($D71="Tabular",VLOOKUP($AW$3&amp;"-"&amp;AY$2,'Compr. Q. - Online Banking'!$C:$I,7,FALSE()),VLOOKUP($AW$3&amp;"-"&amp;AY$2,'Compr. Q. - Online Banking'!$C:$I,5,FALSE())),IF($D71="Tabular",VLOOKUP($AW$3&amp;"-"&amp;AY$2,'Compr. Q. - HCN'!$C:$I,7,FALSE()),VLOOKUP($AW$3&amp;"-"&amp;AY$2,'Compr. Q. - HCN'!$C:$I,5,FALSE()))),$AW71)),1,0)</f>
        <v>1</v>
      </c>
      <c r="AZ71" s="25">
        <f>IF(ISNUMBER(SEARCH(IF($G71="OB",IF($D71="Tabular",VLOOKUP($AW$3&amp;"-"&amp;AZ$2,'Compr. Q. - Online Banking'!$C:$I,7,FALSE()),VLOOKUP($AW$3&amp;"-"&amp;AZ$2,'Compr. Q. - Online Banking'!$C:$I,5,FALSE())),IF($D71="Tabular",VLOOKUP($AW$3&amp;"-"&amp;AZ$2,'Compr. Q. - HCN'!$C:$I,7,FALSE()),VLOOKUP($AW$3&amp;"-"&amp;AZ$2,'Compr. Q. - HCN'!$C:$I,5,FALSE()))),$AW71)),1,0)</f>
        <v>0</v>
      </c>
      <c r="BA71" s="25">
        <f>IF(ISNUMBER(SEARCH(IF($G71="OB",IF($D71="Tabular",VLOOKUP($AW$3&amp;"-"&amp;BA$2,'Compr. Q. - Online Banking'!$C:$I,7,FALSE()),VLOOKUP($AW$3&amp;"-"&amp;BA$2,'Compr. Q. - Online Banking'!$C:$I,5,FALSE())),IF($D71="Tabular",VLOOKUP($AW$3&amp;"-"&amp;BA$2,'Compr. Q. - HCN'!$C:$I,7,FALSE()),VLOOKUP($AW$3&amp;"-"&amp;BA$2,'Compr. Q. - HCN'!$C:$I,5,FALSE()))),$AW71)),1,0)</f>
        <v>0</v>
      </c>
      <c r="BB71" s="25">
        <f>IF(ISNUMBER(SEARCH(IF($G71="OB",IF($D71="Tabular",VLOOKUP($AW$3&amp;"-"&amp;BB$2,'Compr. Q. - Online Banking'!$C:$I,7,FALSE()),VLOOKUP($AW$3&amp;"-"&amp;BB$2,'Compr. Q. - Online Banking'!$C:$I,5,FALSE())),IF($D71="Tabular",VLOOKUP($AW$3&amp;"-"&amp;BB$2,'Compr. Q. - HCN'!$C:$I,7,FALSE()),VLOOKUP($AW$3&amp;"-"&amp;BB$2,'Compr. Q. - HCN'!$C:$I,5,FALSE()))),$AW71)),1,0)</f>
        <v>0</v>
      </c>
      <c r="BC71" s="25">
        <f>IF(ISNUMBER(SEARCH(IF($G71="OB",IF($D71="Tabular",VLOOKUP($AW$3&amp;"-"&amp;BC$2,'Compr. Q. - Online Banking'!$C:$I,7,FALSE()),VLOOKUP($AW$3&amp;"-"&amp;BC$2,'Compr. Q. - Online Banking'!$C:$I,5,FALSE())),IF($D71="Tabular",VLOOKUP($AW$3&amp;"-"&amp;BC$2,'Compr. Q. - HCN'!$C:$I,7,FALSE()),VLOOKUP($AW$3&amp;"-"&amp;BC$2,'Compr. Q. - HCN'!$C:$I,5,FALSE()))),$AW71)),1,0)</f>
        <v>0</v>
      </c>
      <c r="BD71" s="24">
        <f t="shared" si="81"/>
        <v>1</v>
      </c>
      <c r="BE71" s="24">
        <f t="shared" si="82"/>
        <v>6</v>
      </c>
      <c r="BF71" s="24">
        <f>IF($G71="OB",IF($D71="Tabular",VLOOKUP($AW$3&amp;"-"&amp;"1",'Compr. Q. - Online Banking'!$C:$K,9,FALSE()),VLOOKUP($AW$3&amp;"-"&amp;"1",'Compr. Q. - Online Banking'!$C:$K,8,FALSE())),IF($D71="Tabular",VLOOKUP($AW$3&amp;"-"&amp;"1",'Compr. Q. - HCN'!$C:$K,9,FALSE()),VLOOKUP($AW$3&amp;"-"&amp;"1",'Compr. Q. - HCN'!$C:$K,8,FALSE())))</f>
        <v>2</v>
      </c>
      <c r="BG71" s="24">
        <f t="shared" si="83"/>
        <v>0.16666666666666666</v>
      </c>
      <c r="BH71" s="24">
        <f t="shared" si="84"/>
        <v>0.5</v>
      </c>
      <c r="BI71" s="24">
        <f t="shared" si="85"/>
        <v>0.25</v>
      </c>
      <c r="BJ71" s="25" t="str">
        <f>VLOOKUP($A71,'dataset combined'!$A:$BJ,$I$2+3*BJ$2,FALSE)</f>
        <v>Minor</v>
      </c>
      <c r="BK71" s="25" t="s">
        <v>748</v>
      </c>
      <c r="BL71" s="25">
        <f>IF(ISNUMBER(SEARCH(IF($G71="OB",IF($D71="Tabular",VLOOKUP($BJ$3&amp;"-"&amp;BL$2,'Compr. Q. - Online Banking'!$C:$I,7,FALSE()),VLOOKUP($BJ$3&amp;"-"&amp;BL$2,'Compr. Q. - Online Banking'!$C:$I,5,FALSE())),IF($D71="Tabular",VLOOKUP($BJ$3&amp;"-"&amp;BL$2,'Compr. Q. - HCN'!$C:$I,7,FALSE()),VLOOKUP($BJ$3&amp;"-"&amp;BL$2,'Compr. Q. - HCN'!$C:$I,5,FALSE()))),$BJ71)),1,0)</f>
        <v>0</v>
      </c>
      <c r="BM71" s="25">
        <f>IF(ISNUMBER(SEARCH(IF($G71="OB",IF($D71="Tabular",VLOOKUP($BJ$3&amp;"-"&amp;BM$2,'Compr. Q. - Online Banking'!$C:$I,7,FALSE()),VLOOKUP($BJ$3&amp;"-"&amp;BM$2,'Compr. Q. - Online Banking'!$C:$I,5,FALSE())),IF($D71="Tabular",VLOOKUP($BJ$3&amp;"-"&amp;BM$2,'Compr. Q. - HCN'!$C:$I,7,FALSE()),VLOOKUP($BJ$3&amp;"-"&amp;BM$2,'Compr. Q. - HCN'!$C:$I,5,FALSE()))),$BJ71)),1,0)</f>
        <v>0</v>
      </c>
      <c r="BN71" s="25">
        <f>IF(ISNUMBER(SEARCH(IF($G71="OB",IF($D71="Tabular",VLOOKUP($BJ$3&amp;"-"&amp;BN$2,'Compr. Q. - Online Banking'!$C:$I,7,FALSE()),VLOOKUP($BJ$3&amp;"-"&amp;BN$2,'Compr. Q. - Online Banking'!$C:$I,5,FALSE())),IF($D71="Tabular",VLOOKUP($BJ$3&amp;"-"&amp;BN$2,'Compr. Q. - HCN'!$C:$I,7,FALSE()),VLOOKUP($BJ$3&amp;"-"&amp;BN$2,'Compr. Q. - HCN'!$C:$I,5,FALSE()))),$BJ71)),1,0)</f>
        <v>0</v>
      </c>
      <c r="BO71" s="25">
        <f>IF(ISNUMBER(SEARCH(IF($G71="OB",IF($D71="Tabular",VLOOKUP($BJ$3&amp;"-"&amp;BO$2,'Compr. Q. - Online Banking'!$C:$I,7,FALSE()),VLOOKUP($BJ$3&amp;"-"&amp;BO$2,'Compr. Q. - Online Banking'!$C:$I,5,FALSE())),IF($D71="Tabular",VLOOKUP($BJ$3&amp;"-"&amp;BO$2,'Compr. Q. - HCN'!$C:$I,7,FALSE()),VLOOKUP($BJ$3&amp;"-"&amp;BO$2,'Compr. Q. - HCN'!$C:$I,5,FALSE()))),$BJ71)),1,0)</f>
        <v>0</v>
      </c>
      <c r="BP71" s="25">
        <f>IF(ISNUMBER(SEARCH(IF($G71="OB",IF($D71="Tabular",VLOOKUP($BJ$3&amp;"-"&amp;BP$2,'Compr. Q. - Online Banking'!$C:$I,7,FALSE()),VLOOKUP($BJ$3&amp;"-"&amp;BP$2,'Compr. Q. - Online Banking'!$C:$I,5,FALSE())),IF($D71="Tabular",VLOOKUP($BJ$3&amp;"-"&amp;BP$2,'Compr. Q. - HCN'!$C:$I,7,FALSE()),VLOOKUP($BJ$3&amp;"-"&amp;BP$2,'Compr. Q. - HCN'!$C:$I,5,FALSE()))),$BJ71)),1,0)</f>
        <v>0</v>
      </c>
      <c r="BQ71" s="24">
        <f t="shared" si="86"/>
        <v>0</v>
      </c>
      <c r="BR71" s="24">
        <f t="shared" si="87"/>
        <v>1</v>
      </c>
      <c r="BS71" s="24">
        <f>IF($G71="OB",IF($D71="Tabular",VLOOKUP($BJ$3&amp;"-"&amp;"1",'Compr. Q. - Online Banking'!$C:$K,9,FALSE()),VLOOKUP($BJ$3&amp;"-"&amp;"1",'Compr. Q. - Online Banking'!$C:$K,8,FALSE())),IF($D71="Tabular",VLOOKUP($BJ$3&amp;"-"&amp;"1",'Compr. Q. - HCN'!$C:$K,9,FALSE()),VLOOKUP($BJ$3&amp;"-"&amp;"1",'Compr. Q. - HCN'!$C:$K,8,FALSE())))</f>
        <v>1</v>
      </c>
      <c r="BT71" s="24">
        <f t="shared" si="88"/>
        <v>0</v>
      </c>
      <c r="BU71" s="24">
        <f t="shared" si="89"/>
        <v>0</v>
      </c>
      <c r="BV71" s="24">
        <f t="shared" si="90"/>
        <v>0</v>
      </c>
      <c r="BW71" s="25" t="str">
        <f>VLOOKUP($A71,'dataset combined'!$A:$BJ,$I$2+3*BW$2,FALSE)</f>
        <v>Minor</v>
      </c>
      <c r="BX71" s="24"/>
      <c r="BY71" s="25">
        <f>IF(ISNUMBER(SEARCH(IF($G71="OB",IF($D71="Tabular",VLOOKUP($BW$3&amp;"-"&amp;BY$2,'Compr. Q. - Online Banking'!$C:$I,7,FALSE()),VLOOKUP($BW$3&amp;"-"&amp;BY$2,'Compr. Q. - Online Banking'!$C:$I,5,FALSE())),IF($D71="Tabular",VLOOKUP($BW$3&amp;"-"&amp;BY$2,'Compr. Q. - HCN'!$C:$I,7,FALSE()),VLOOKUP($BW$3&amp;"-"&amp;BY$2,'Compr. Q. - HCN'!$C:$I,5,FALSE()))),$BW71)),1,0)</f>
        <v>1</v>
      </c>
      <c r="BZ71" s="25">
        <f>IF(ISNUMBER(SEARCH(IF($G71="OB",IF($D71="Tabular",VLOOKUP($BW$3&amp;"-"&amp;BZ$2,'Compr. Q. - Online Banking'!$C:$I,7,FALSE()),VLOOKUP($BW$3&amp;"-"&amp;BZ$2,'Compr. Q. - Online Banking'!$C:$I,5,FALSE())),IF($D71="Tabular",VLOOKUP($BW$3&amp;"-"&amp;BZ$2,'Compr. Q. - HCN'!$C:$I,7,FALSE()),VLOOKUP($BW$3&amp;"-"&amp;BZ$2,'Compr. Q. - HCN'!$C:$I,5,FALSE()))),$BW71)),1,0)</f>
        <v>0</v>
      </c>
      <c r="CA71" s="25">
        <f>IF(ISNUMBER(SEARCH(IF($G71="OB",IF($D71="Tabular",VLOOKUP($BW$3&amp;"-"&amp;CA$2,'Compr. Q. - Online Banking'!$C:$I,7,FALSE()),VLOOKUP($BW$3&amp;"-"&amp;CA$2,'Compr. Q. - Online Banking'!$C:$I,5,FALSE())),IF($D71="Tabular",VLOOKUP($BW$3&amp;"-"&amp;CA$2,'Compr. Q. - HCN'!$C:$I,7,FALSE()),VLOOKUP($BW$3&amp;"-"&amp;CA$2,'Compr. Q. - HCN'!$C:$I,5,FALSE()))),$BW71)),1,0)</f>
        <v>0</v>
      </c>
      <c r="CB71" s="25">
        <f>IF(ISNUMBER(SEARCH(IF($G71="OB",IF($D71="Tabular",VLOOKUP($BW$3&amp;"-"&amp;CB$2,'Compr. Q. - Online Banking'!$C:$I,7,FALSE()),VLOOKUP($BW$3&amp;"-"&amp;CB$2,'Compr. Q. - Online Banking'!$C:$I,5,FALSE())),IF($D71="Tabular",VLOOKUP($BW$3&amp;"-"&amp;CB$2,'Compr. Q. - HCN'!$C:$I,7,FALSE()),VLOOKUP($BW$3&amp;"-"&amp;CB$2,'Compr. Q. - HCN'!$C:$I,5,FALSE()))),$BW71)),1,0)</f>
        <v>0</v>
      </c>
      <c r="CC71" s="25">
        <f>IF(ISNUMBER(SEARCH(IF($G71="OB",IF($D71="Tabular",VLOOKUP($BW$3&amp;"-"&amp;CC$2,'Compr. Q. - Online Banking'!$C:$I,7,FALSE()),VLOOKUP($BW$3&amp;"-"&amp;CC$2,'Compr. Q. - Online Banking'!$C:$I,5,FALSE())),IF($D71="Tabular",VLOOKUP($BW$3&amp;"-"&amp;CC$2,'Compr. Q. - HCN'!$C:$I,7,FALSE()),VLOOKUP($BW$3&amp;"-"&amp;CC$2,'Compr. Q. - HCN'!$C:$I,5,FALSE()))),$BW71)),1,0)</f>
        <v>0</v>
      </c>
      <c r="CD71" s="24">
        <f t="shared" si="91"/>
        <v>1</v>
      </c>
      <c r="CE71" s="24">
        <f t="shared" si="92"/>
        <v>1</v>
      </c>
      <c r="CF71" s="24">
        <f>IF($G71="OB",IF($D71="Tabular",VLOOKUP($BW$3&amp;"-"&amp;"1",'Compr. Q. - Online Banking'!$C:$K,9,FALSE()),VLOOKUP($BW$3&amp;"-"&amp;"1",'Compr. Q. - Online Banking'!$C:$K,8,FALSE())),IF($D71="Tabular",VLOOKUP($BW$3&amp;"-"&amp;"1",'Compr. Q. - HCN'!$C:$K,9,FALSE()),VLOOKUP($BW$3&amp;"-"&amp;"1",'Compr. Q. - HCN'!$C:$K,8,FALSE())))</f>
        <v>1</v>
      </c>
      <c r="CG71" s="24">
        <f t="shared" si="93"/>
        <v>1</v>
      </c>
      <c r="CH71" s="24">
        <f t="shared" si="94"/>
        <v>1</v>
      </c>
      <c r="CI71" s="24">
        <f t="shared" si="95"/>
        <v>1</v>
      </c>
    </row>
    <row r="72" spans="1:87" ht="221" x14ac:dyDescent="0.2">
      <c r="A72" s="24" t="str">
        <f t="shared" si="64"/>
        <v>3117389-P1</v>
      </c>
      <c r="B72" s="38">
        <v>3117389</v>
      </c>
      <c r="C72" s="24" t="s">
        <v>688</v>
      </c>
      <c r="D72" s="39" t="s">
        <v>568</v>
      </c>
      <c r="E72" s="39" t="s">
        <v>381</v>
      </c>
      <c r="F72" s="38" t="s">
        <v>402</v>
      </c>
      <c r="G72" s="38" t="str">
        <f t="shared" si="65"/>
        <v>OB</v>
      </c>
      <c r="H72" s="24"/>
      <c r="I72" s="28"/>
      <c r="J72" s="25" t="str">
        <f>VLOOKUP($A72,'dataset combined'!$A:$BJ,$I$2+3*J$2,FALSE)</f>
        <v>Lack of mechanisms for authentication of app; Weak malware protection</v>
      </c>
      <c r="K72" s="24"/>
      <c r="L72" s="25">
        <f>IF(ISNUMBER(SEARCH(IF($G72="OB",IF($D72="Tabular",VLOOKUP($J$3&amp;"-"&amp;L$2,'Compr. Q. - Online Banking'!$C:$I,7,FALSE()),VLOOKUP($J$3&amp;"-"&amp;L$2,'Compr. Q. - Online Banking'!$C:$I,5,FALSE())),IF($D72="Tabular",VLOOKUP($J$3&amp;"-"&amp;L$2,'Compr. Q. - HCN'!$C:$I,7,FALSE()),VLOOKUP($J$3&amp;"-"&amp;L$2,'Compr. Q. - HCN'!$C:$I,5,FALSE()))),$J72)),1,0)</f>
        <v>1</v>
      </c>
      <c r="M72" s="25">
        <f>IF(ISNUMBER(SEARCH(IF($G72="OB",IF($D72="Tabular",VLOOKUP($J$3&amp;"-"&amp;M$2,'Compr. Q. - Online Banking'!$C:$I,7,FALSE()),VLOOKUP($J$3&amp;"-"&amp;M$2,'Compr. Q. - Online Banking'!$C:$I,5,FALSE())),IF($D72="Tabular",VLOOKUP($J$3&amp;"-"&amp;M$2,'Compr. Q. - HCN'!$C:$I,7,FALSE()),VLOOKUP($J$3&amp;"-"&amp;M$2,'Compr. Q. - HCN'!$C:$I,5,FALSE()))),$J72)),1,0)</f>
        <v>1</v>
      </c>
      <c r="N72" s="25">
        <f>IF(ISNUMBER(SEARCH(IF($G72="OB",IF($D72="Tabular",VLOOKUP($J$3&amp;"-"&amp;N$2,'Compr. Q. - Online Banking'!$C:$I,7,FALSE()),VLOOKUP($J$3&amp;"-"&amp;N$2,'Compr. Q. - Online Banking'!$C:$I,5,FALSE())),IF($D72="Tabular",VLOOKUP($J$3&amp;"-"&amp;N$2,'Compr. Q. - HCN'!$C:$I,7,FALSE()),VLOOKUP($J$3&amp;"-"&amp;N$2,'Compr. Q. - HCN'!$C:$I,5,FALSE()))),$J72)),1,0)</f>
        <v>0</v>
      </c>
      <c r="O72" s="25">
        <f>IF(ISNUMBER(SEARCH(IF($G72="OB",IF($D72="Tabular",VLOOKUP($J$3&amp;"-"&amp;O$2,'Compr. Q. - Online Banking'!$C:$I,7,FALSE()),VLOOKUP($J$3&amp;"-"&amp;O$2,'Compr. Q. - Online Banking'!$C:$I,5,FALSE())),IF($D72="Tabular",VLOOKUP($J$3&amp;"-"&amp;O$2,'Compr. Q. - HCN'!$C:$I,7,FALSE()),VLOOKUP($J$3&amp;"-"&amp;O$2,'Compr. Q. - HCN'!$C:$I,5,FALSE()))),$J72)),1,0)</f>
        <v>0</v>
      </c>
      <c r="P72" s="25">
        <f>IF(ISNUMBER(SEARCH(IF($G72="OB",IF($D72="Tabular",VLOOKUP($J$3&amp;"-"&amp;P$2,'Compr. Q. - Online Banking'!$C:$I,7,FALSE()),VLOOKUP($J$3&amp;"-"&amp;P$2,'Compr. Q. - Online Banking'!$C:$I,5,FALSE())),IF($D72="Tabular",VLOOKUP($J$3&amp;"-"&amp;P$2,'Compr. Q. - HCN'!$C:$I,7,FALSE()),VLOOKUP($J$3&amp;"-"&amp;P$2,'Compr. Q. - HCN'!$C:$I,5,FALSE()))),$J72)),1,0)</f>
        <v>0</v>
      </c>
      <c r="Q72" s="24">
        <f t="shared" si="66"/>
        <v>2</v>
      </c>
      <c r="R72" s="24">
        <f t="shared" si="67"/>
        <v>2</v>
      </c>
      <c r="S72" s="24">
        <f>IF($G72="OB",IF($D72="Tabular",VLOOKUP($J$3&amp;"-"&amp;"1",'Compr. Q. - Online Banking'!$C:$K,9,FALSE()),VLOOKUP($J$3&amp;"-"&amp;"1",'Compr. Q. - Online Banking'!$C:$K,8,FALSE())),IF($D72="Tabular",VLOOKUP($J$3&amp;"-"&amp;"1",'Compr. Q. - HCN'!$C:$K,9,FALSE()),VLOOKUP($J$3&amp;"-"&amp;"1",'Compr. Q. - HCN'!$C:$K,8,FALSE())))</f>
        <v>2</v>
      </c>
      <c r="T72" s="24">
        <f t="shared" si="68"/>
        <v>1</v>
      </c>
      <c r="U72" s="24">
        <f t="shared" si="69"/>
        <v>1</v>
      </c>
      <c r="V72" s="24">
        <f t="shared" si="70"/>
        <v>1</v>
      </c>
      <c r="W72" s="25" t="str">
        <f>VLOOKUP($A72,'dataset combined'!$A:$BJ,$I$2+3*W$2,FALSE)</f>
        <v>Integrity of account data</v>
      </c>
      <c r="X72" s="24" t="s">
        <v>731</v>
      </c>
      <c r="Y72" s="25">
        <f>IF(ISNUMBER(SEARCH(IF($G72="OB",IF($D72="Tabular",VLOOKUP($W$3&amp;"-"&amp;Y$2,'Compr. Q. - Online Banking'!$C:$I,7,FALSE()),VLOOKUP($W$3&amp;"-"&amp;Y$2,'Compr. Q. - Online Banking'!$C:$I,5,FALSE())),IF($D72="Tabular",VLOOKUP($W$3&amp;"-"&amp;Y$2,'Compr. Q. - HCN'!$C:$I,7,FALSE()),VLOOKUP($W$3&amp;"-"&amp;Y$2,'Compr. Q. - HCN'!$C:$I,5,FALSE()))),$W72)),1,0)</f>
        <v>1</v>
      </c>
      <c r="Z72" s="25">
        <f>IF(ISNUMBER(SEARCH(IF($G72="OB",IF($D72="Tabular",VLOOKUP($W$3&amp;"-"&amp;Z$2,'Compr. Q. - Online Banking'!$C:$I,7,FALSE()),VLOOKUP($W$3&amp;"-"&amp;Z$2,'Compr. Q. - Online Banking'!$C:$I,5,FALSE())),IF($D72="Tabular",VLOOKUP($W$3&amp;"-"&amp;Z$2,'Compr. Q. - HCN'!$C:$I,7,FALSE()),VLOOKUP($W$3&amp;"-"&amp;Z$2,'Compr. Q. - HCN'!$C:$I,5,FALSE()))),$W72)),1,0)</f>
        <v>0</v>
      </c>
      <c r="AA72" s="25">
        <f>IF(ISNUMBER(SEARCH(IF($G72="OB",IF($D72="Tabular",VLOOKUP($W$3&amp;"-"&amp;AA$2,'Compr. Q. - Online Banking'!$C:$I,7,FALSE()),VLOOKUP($W$3&amp;"-"&amp;AA$2,'Compr. Q. - Online Banking'!$C:$I,5,FALSE())),IF($D72="Tabular",VLOOKUP($W$3&amp;"-"&amp;AA$2,'Compr. Q. - HCN'!$C:$I,7,FALSE()),VLOOKUP($W$3&amp;"-"&amp;AA$2,'Compr. Q. - HCN'!$C:$I,5,FALSE()))),$W72)),1,0)</f>
        <v>0</v>
      </c>
      <c r="AB72" s="25">
        <f>IF(ISNUMBER(SEARCH(IF($G72="OB",IF($D72="Tabular",VLOOKUP($W$3&amp;"-"&amp;AB$2,'Compr. Q. - Online Banking'!$C:$I,7,FALSE()),VLOOKUP($W$3&amp;"-"&amp;AB$2,'Compr. Q. - Online Banking'!$C:$I,5,FALSE())),IF($D72="Tabular",VLOOKUP($W$3&amp;"-"&amp;AB$2,'Compr. Q. - HCN'!$C:$I,7,FALSE()),VLOOKUP($W$3&amp;"-"&amp;AB$2,'Compr. Q. - HCN'!$C:$I,5,FALSE()))),$W72)),1,0)</f>
        <v>0</v>
      </c>
      <c r="AC72" s="25">
        <f>IF(ISNUMBER(SEARCH(IF($G72="OB",IF($D72="Tabular",VLOOKUP($W$3&amp;"-"&amp;AC$2,'Compr. Q. - Online Banking'!$C:$I,7,FALSE()),VLOOKUP($W$3&amp;"-"&amp;AC$2,'Compr. Q. - Online Banking'!$C:$I,5,FALSE())),IF($D72="Tabular",VLOOKUP($W$3&amp;"-"&amp;AC$2,'Compr. Q. - HCN'!$C:$I,7,FALSE()),VLOOKUP($W$3&amp;"-"&amp;AC$2,'Compr. Q. - HCN'!$C:$I,5,FALSE()))),$W72)),1,0)</f>
        <v>0</v>
      </c>
      <c r="AD72" s="24">
        <f t="shared" si="71"/>
        <v>1</v>
      </c>
      <c r="AE72" s="24">
        <f t="shared" si="72"/>
        <v>1</v>
      </c>
      <c r="AF72" s="24">
        <f>IF($G72="OB",IF($D72="Tabular",VLOOKUP($W$3&amp;"-"&amp;"1",'Compr. Q. - Online Banking'!$C:$K,9,FALSE()),VLOOKUP($W$3&amp;"-"&amp;"1",'Compr. Q. - Online Banking'!$C:$K,8,FALSE())),IF($D72="Tabular",VLOOKUP($W$3&amp;"-"&amp;"1",'Compr. Q. - HCN'!$C:$K,9,FALSE()),VLOOKUP($W$3&amp;"-"&amp;"1",'Compr. Q. - HCN'!$C:$K,8,FALSE())))</f>
        <v>2</v>
      </c>
      <c r="AG72" s="24">
        <f t="shared" si="73"/>
        <v>1</v>
      </c>
      <c r="AH72" s="24">
        <f t="shared" si="74"/>
        <v>0.5</v>
      </c>
      <c r="AI72" s="24">
        <f t="shared" si="75"/>
        <v>0.66666666666666663</v>
      </c>
      <c r="AJ72" s="25" t="str">
        <f>VLOOKUP($A72,'dataset combined'!$A:$BJ,$I$2+3*AJ$2,FALSE)</f>
        <v>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v>
      </c>
      <c r="AK72" s="24" t="s">
        <v>743</v>
      </c>
      <c r="AL72" s="25">
        <f>IF(ISNUMBER(SEARCH(IF($G72="OB",IF($D72="Tabular",VLOOKUP($AJ$3&amp;"-"&amp;AL$2,'Compr. Q. - Online Banking'!$C:$I,7,FALSE()),VLOOKUP($AJ$3&amp;"-"&amp;AL$2,'Compr. Q. - Online Banking'!$C:$I,5,FALSE())),IF($D72="Tabular",VLOOKUP($AJ$3&amp;"-"&amp;AL$2,'Compr. Q. - HCN'!$C:$I,7,FALSE()),VLOOKUP($AJ$3&amp;"-"&amp;AL$2,'Compr. Q. - HCN'!$C:$I,5,FALSE()))),$AJ72)),1,0)</f>
        <v>1</v>
      </c>
      <c r="AM72" s="25">
        <f>IF(ISNUMBER(SEARCH(IF($G72="OB",IF($D72="Tabular",VLOOKUP($AJ$3&amp;"-"&amp;AM$2,'Compr. Q. - Online Banking'!$C:$I,7,FALSE()),VLOOKUP($AJ$3&amp;"-"&amp;AM$2,'Compr. Q. - Online Banking'!$C:$I,5,FALSE())),IF($D72="Tabular",VLOOKUP($AJ$3&amp;"-"&amp;AM$2,'Compr. Q. - HCN'!$C:$I,7,FALSE()),VLOOKUP($AJ$3&amp;"-"&amp;AM$2,'Compr. Q. - HCN'!$C:$I,5,FALSE()))),$AJ72)),1,0)</f>
        <v>0</v>
      </c>
      <c r="AN72" s="25">
        <f>IF(ISNUMBER(SEARCH(IF($G72="OB",IF($D72="Tabular",VLOOKUP($AJ$3&amp;"-"&amp;AN$2,'Compr. Q. - Online Banking'!$C:$I,7,FALSE()),VLOOKUP($AJ$3&amp;"-"&amp;AN$2,'Compr. Q. - Online Banking'!$C:$I,5,FALSE())),IF($D72="Tabular",VLOOKUP($AJ$3&amp;"-"&amp;AN$2,'Compr. Q. - HCN'!$C:$I,7,FALSE()),VLOOKUP($AJ$3&amp;"-"&amp;AN$2,'Compr. Q. - HCN'!$C:$I,5,FALSE()))),$AJ72)),1,0)</f>
        <v>1</v>
      </c>
      <c r="AO72" s="25">
        <f>IF(ISNUMBER(SEARCH(IF($G72="OB",IF($D72="Tabular",VLOOKUP($AJ$3&amp;"-"&amp;AO$2,'Compr. Q. - Online Banking'!$C:$I,7,FALSE()),VLOOKUP($AJ$3&amp;"-"&amp;AO$2,'Compr. Q. - Online Banking'!$C:$I,5,FALSE())),IF($D72="Tabular",VLOOKUP($AJ$3&amp;"-"&amp;AO$2,'Compr. Q. - HCN'!$C:$I,7,FALSE()),VLOOKUP($AJ$3&amp;"-"&amp;AO$2,'Compr. Q. - HCN'!$C:$I,5,FALSE()))),$AJ72)),1,0)</f>
        <v>0</v>
      </c>
      <c r="AP72" s="25">
        <f>IF(ISNUMBER(SEARCH(IF($G72="OB",IF($D72="Tabular",VLOOKUP($AJ$3&amp;"-"&amp;AP$2,'Compr. Q. - Online Banking'!$C:$I,7,FALSE()),VLOOKUP($AJ$3&amp;"-"&amp;AP$2,'Compr. Q. - Online Banking'!$C:$I,5,FALSE())),IF($D72="Tabular",VLOOKUP($AJ$3&amp;"-"&amp;AP$2,'Compr. Q. - HCN'!$C:$I,7,FALSE()),VLOOKUP($AJ$3&amp;"-"&amp;AP$2,'Compr. Q. - HCN'!$C:$I,5,FALSE()))),$AJ72)),1,0)</f>
        <v>0</v>
      </c>
      <c r="AQ72" s="24">
        <f t="shared" si="76"/>
        <v>2</v>
      </c>
      <c r="AR72" s="24">
        <f t="shared" si="77"/>
        <v>3</v>
      </c>
      <c r="AS72" s="24">
        <f>IF($G72="OB",IF($D72="Tabular",VLOOKUP($AJ$3&amp;"-"&amp;"1",'Compr. Q. - Online Banking'!$C:$K,9,FALSE()),VLOOKUP($AJ$3&amp;"-"&amp;"1",'Compr. Q. - Online Banking'!$C:$K,8,FALSE())),IF($D72="Tabular",VLOOKUP($AJ$3&amp;"-"&amp;"1",'Compr. Q. - HCN'!$C:$K,9,FALSE()),VLOOKUP($AJ$3&amp;"-"&amp;"1",'Compr. Q. - HCN'!$C:$K,8,FALSE())))</f>
        <v>3</v>
      </c>
      <c r="AT72" s="24">
        <f t="shared" si="78"/>
        <v>0.66666666666666663</v>
      </c>
      <c r="AU72" s="24">
        <f t="shared" si="79"/>
        <v>0.66666666666666663</v>
      </c>
      <c r="AV72" s="24">
        <f t="shared" si="80"/>
        <v>0.66666666666666663</v>
      </c>
      <c r="AW72" s="25" t="str">
        <f>VLOOKUP($A72,'dataset combined'!$A:$BJ,$I$2+3*AW$2,FALSE)</f>
        <v>Customer's browser infected by Trojan and this leads to alteration of transaction data; 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v>
      </c>
      <c r="AX72" s="24" t="s">
        <v>724</v>
      </c>
      <c r="AY72" s="25">
        <f>IF(ISNUMBER(SEARCH(IF($G72="OB",IF($D72="Tabular",VLOOKUP($AW$3&amp;"-"&amp;AY$2,'Compr. Q. - Online Banking'!$C:$I,7,FALSE()),VLOOKUP($AW$3&amp;"-"&amp;AY$2,'Compr. Q. - Online Banking'!$C:$I,5,FALSE())),IF($D72="Tabular",VLOOKUP($AW$3&amp;"-"&amp;AY$2,'Compr. Q. - HCN'!$C:$I,7,FALSE()),VLOOKUP($AW$3&amp;"-"&amp;AY$2,'Compr. Q. - HCN'!$C:$I,5,FALSE()))),$AW72)),1,0)</f>
        <v>0</v>
      </c>
      <c r="AZ72" s="25">
        <f>IF(ISNUMBER(SEARCH(IF($G72="OB",IF($D72="Tabular",VLOOKUP($AW$3&amp;"-"&amp;AZ$2,'Compr. Q. - Online Banking'!$C:$I,7,FALSE()),VLOOKUP($AW$3&amp;"-"&amp;AZ$2,'Compr. Q. - Online Banking'!$C:$I,5,FALSE())),IF($D72="Tabular",VLOOKUP($AW$3&amp;"-"&amp;AZ$2,'Compr. Q. - HCN'!$C:$I,7,FALSE()),VLOOKUP($AW$3&amp;"-"&amp;AZ$2,'Compr. Q. - HCN'!$C:$I,5,FALSE()))),$AW72)),1,0)</f>
        <v>0</v>
      </c>
      <c r="BA72" s="25">
        <f>IF(ISNUMBER(SEARCH(IF($G72="OB",IF($D72="Tabular",VLOOKUP($AW$3&amp;"-"&amp;BA$2,'Compr. Q. - Online Banking'!$C:$I,7,FALSE()),VLOOKUP($AW$3&amp;"-"&amp;BA$2,'Compr. Q. - Online Banking'!$C:$I,5,FALSE())),IF($D72="Tabular",VLOOKUP($AW$3&amp;"-"&amp;BA$2,'Compr. Q. - HCN'!$C:$I,7,FALSE()),VLOOKUP($AW$3&amp;"-"&amp;BA$2,'Compr. Q. - HCN'!$C:$I,5,FALSE()))),$AW72)),1,0)</f>
        <v>0</v>
      </c>
      <c r="BB72" s="25">
        <f>IF(ISNUMBER(SEARCH(IF($G72="OB",IF($D72="Tabular",VLOOKUP($AW$3&amp;"-"&amp;BB$2,'Compr. Q. - Online Banking'!$C:$I,7,FALSE()),VLOOKUP($AW$3&amp;"-"&amp;BB$2,'Compr. Q. - Online Banking'!$C:$I,5,FALSE())),IF($D72="Tabular",VLOOKUP($AW$3&amp;"-"&amp;BB$2,'Compr. Q. - HCN'!$C:$I,7,FALSE()),VLOOKUP($AW$3&amp;"-"&amp;BB$2,'Compr. Q. - HCN'!$C:$I,5,FALSE()))),$AW72)),1,0)</f>
        <v>0</v>
      </c>
      <c r="BC72" s="25">
        <f>IF(ISNUMBER(SEARCH(IF($G72="OB",IF($D72="Tabular",VLOOKUP($AW$3&amp;"-"&amp;BC$2,'Compr. Q. - Online Banking'!$C:$I,7,FALSE()),VLOOKUP($AW$3&amp;"-"&amp;BC$2,'Compr. Q. - Online Banking'!$C:$I,5,FALSE())),IF($D72="Tabular",VLOOKUP($AW$3&amp;"-"&amp;BC$2,'Compr. Q. - HCN'!$C:$I,7,FALSE()),VLOOKUP($AW$3&amp;"-"&amp;BC$2,'Compr. Q. - HCN'!$C:$I,5,FALSE()))),$AW72)),1,0)</f>
        <v>0</v>
      </c>
      <c r="BD72" s="24">
        <f t="shared" si="81"/>
        <v>0</v>
      </c>
      <c r="BE72" s="24">
        <f t="shared" si="82"/>
        <v>6</v>
      </c>
      <c r="BF72" s="24">
        <f>IF($G72="OB",IF($D72="Tabular",VLOOKUP($AW$3&amp;"-"&amp;"1",'Compr. Q. - Online Banking'!$C:$K,9,FALSE()),VLOOKUP($AW$3&amp;"-"&amp;"1",'Compr. Q. - Online Banking'!$C:$K,8,FALSE())),IF($D72="Tabular",VLOOKUP($AW$3&amp;"-"&amp;"1",'Compr. Q. - HCN'!$C:$K,9,FALSE()),VLOOKUP($AW$3&amp;"-"&amp;"1",'Compr. Q. - HCN'!$C:$K,8,FALSE())))</f>
        <v>2</v>
      </c>
      <c r="BG72" s="24">
        <f t="shared" si="83"/>
        <v>0</v>
      </c>
      <c r="BH72" s="24">
        <f t="shared" si="84"/>
        <v>0</v>
      </c>
      <c r="BI72" s="24">
        <f t="shared" si="85"/>
        <v>0</v>
      </c>
      <c r="BJ72" s="25" t="str">
        <f>VLOOKUP($A72,'dataset combined'!$A:$BJ,$I$2+3*BJ$2,FALSE)</f>
        <v>Likely</v>
      </c>
      <c r="BK72" s="24"/>
      <c r="BL72" s="25">
        <f>IF(ISNUMBER(SEARCH(IF($G72="OB",IF($D72="Tabular",VLOOKUP($BJ$3&amp;"-"&amp;BL$2,'Compr. Q. - Online Banking'!$C:$I,7,FALSE()),VLOOKUP($BJ$3&amp;"-"&amp;BL$2,'Compr. Q. - Online Banking'!$C:$I,5,FALSE())),IF($D72="Tabular",VLOOKUP($BJ$3&amp;"-"&amp;BL$2,'Compr. Q. - HCN'!$C:$I,7,FALSE()),VLOOKUP($BJ$3&amp;"-"&amp;BL$2,'Compr. Q. - HCN'!$C:$I,5,FALSE()))),$BJ72)),1,0)</f>
        <v>1</v>
      </c>
      <c r="BM72" s="25">
        <f>IF(ISNUMBER(SEARCH(IF($G72="OB",IF($D72="Tabular",VLOOKUP($BJ$3&amp;"-"&amp;BM$2,'Compr. Q. - Online Banking'!$C:$I,7,FALSE()),VLOOKUP($BJ$3&amp;"-"&amp;BM$2,'Compr. Q. - Online Banking'!$C:$I,5,FALSE())),IF($D72="Tabular",VLOOKUP($BJ$3&amp;"-"&amp;BM$2,'Compr. Q. - HCN'!$C:$I,7,FALSE()),VLOOKUP($BJ$3&amp;"-"&amp;BM$2,'Compr. Q. - HCN'!$C:$I,5,FALSE()))),$BJ72)),1,0)</f>
        <v>0</v>
      </c>
      <c r="BN72" s="25">
        <f>IF(ISNUMBER(SEARCH(IF($G72="OB",IF($D72="Tabular",VLOOKUP($BJ$3&amp;"-"&amp;BN$2,'Compr. Q. - Online Banking'!$C:$I,7,FALSE()),VLOOKUP($BJ$3&amp;"-"&amp;BN$2,'Compr. Q. - Online Banking'!$C:$I,5,FALSE())),IF($D72="Tabular",VLOOKUP($BJ$3&amp;"-"&amp;BN$2,'Compr. Q. - HCN'!$C:$I,7,FALSE()),VLOOKUP($BJ$3&amp;"-"&amp;BN$2,'Compr. Q. - HCN'!$C:$I,5,FALSE()))),$BJ72)),1,0)</f>
        <v>0</v>
      </c>
      <c r="BO72" s="25">
        <f>IF(ISNUMBER(SEARCH(IF($G72="OB",IF($D72="Tabular",VLOOKUP($BJ$3&amp;"-"&amp;BO$2,'Compr. Q. - Online Banking'!$C:$I,7,FALSE()),VLOOKUP($BJ$3&amp;"-"&amp;BO$2,'Compr. Q. - Online Banking'!$C:$I,5,FALSE())),IF($D72="Tabular",VLOOKUP($BJ$3&amp;"-"&amp;BO$2,'Compr. Q. - HCN'!$C:$I,7,FALSE()),VLOOKUP($BJ$3&amp;"-"&amp;BO$2,'Compr. Q. - HCN'!$C:$I,5,FALSE()))),$BJ72)),1,0)</f>
        <v>0</v>
      </c>
      <c r="BP72" s="25">
        <f>IF(ISNUMBER(SEARCH(IF($G72="OB",IF($D72="Tabular",VLOOKUP($BJ$3&amp;"-"&amp;BP$2,'Compr. Q. - Online Banking'!$C:$I,7,FALSE()),VLOOKUP($BJ$3&amp;"-"&amp;BP$2,'Compr. Q. - Online Banking'!$C:$I,5,FALSE())),IF($D72="Tabular",VLOOKUP($BJ$3&amp;"-"&amp;BP$2,'Compr. Q. - HCN'!$C:$I,7,FALSE()),VLOOKUP($BJ$3&amp;"-"&amp;BP$2,'Compr. Q. - HCN'!$C:$I,5,FALSE()))),$BJ72)),1,0)</f>
        <v>0</v>
      </c>
      <c r="BQ72" s="24">
        <f t="shared" si="86"/>
        <v>1</v>
      </c>
      <c r="BR72" s="24">
        <f t="shared" si="87"/>
        <v>1</v>
      </c>
      <c r="BS72" s="24">
        <f>IF($G72="OB",IF($D72="Tabular",VLOOKUP($BJ$3&amp;"-"&amp;"1",'Compr. Q. - Online Banking'!$C:$K,9,FALSE()),VLOOKUP($BJ$3&amp;"-"&amp;"1",'Compr. Q. - Online Banking'!$C:$K,8,FALSE())),IF($D72="Tabular",VLOOKUP($BJ$3&amp;"-"&amp;"1",'Compr. Q. - HCN'!$C:$K,9,FALSE()),VLOOKUP($BJ$3&amp;"-"&amp;"1",'Compr. Q. - HCN'!$C:$K,8,FALSE())))</f>
        <v>1</v>
      </c>
      <c r="BT72" s="24">
        <f t="shared" si="88"/>
        <v>1</v>
      </c>
      <c r="BU72" s="24">
        <f t="shared" si="89"/>
        <v>1</v>
      </c>
      <c r="BV72" s="24">
        <f t="shared" si="90"/>
        <v>1</v>
      </c>
      <c r="BW72" s="25" t="str">
        <f>VLOOKUP($A72,'dataset combined'!$A:$BJ,$I$2+3*BW$2,FALSE)</f>
        <v>Minor</v>
      </c>
      <c r="BX72" s="24"/>
      <c r="BY72" s="25">
        <f>IF(ISNUMBER(SEARCH(IF($G72="OB",IF($D72="Tabular",VLOOKUP($BW$3&amp;"-"&amp;BY$2,'Compr. Q. - Online Banking'!$C:$I,7,FALSE()),VLOOKUP($BW$3&amp;"-"&amp;BY$2,'Compr. Q. - Online Banking'!$C:$I,5,FALSE())),IF($D72="Tabular",VLOOKUP($BW$3&amp;"-"&amp;BY$2,'Compr. Q. - HCN'!$C:$I,7,FALSE()),VLOOKUP($BW$3&amp;"-"&amp;BY$2,'Compr. Q. - HCN'!$C:$I,5,FALSE()))),$BW72)),1,0)</f>
        <v>1</v>
      </c>
      <c r="BZ72" s="25">
        <f>IF(ISNUMBER(SEARCH(IF($G72="OB",IF($D72="Tabular",VLOOKUP($BW$3&amp;"-"&amp;BZ$2,'Compr. Q. - Online Banking'!$C:$I,7,FALSE()),VLOOKUP($BW$3&amp;"-"&amp;BZ$2,'Compr. Q. - Online Banking'!$C:$I,5,FALSE())),IF($D72="Tabular",VLOOKUP($BW$3&amp;"-"&amp;BZ$2,'Compr. Q. - HCN'!$C:$I,7,FALSE()),VLOOKUP($BW$3&amp;"-"&amp;BZ$2,'Compr. Q. - HCN'!$C:$I,5,FALSE()))),$BW72)),1,0)</f>
        <v>0</v>
      </c>
      <c r="CA72" s="25">
        <f>IF(ISNUMBER(SEARCH(IF($G72="OB",IF($D72="Tabular",VLOOKUP($BW$3&amp;"-"&amp;CA$2,'Compr. Q. - Online Banking'!$C:$I,7,FALSE()),VLOOKUP($BW$3&amp;"-"&amp;CA$2,'Compr. Q. - Online Banking'!$C:$I,5,FALSE())),IF($D72="Tabular",VLOOKUP($BW$3&amp;"-"&amp;CA$2,'Compr. Q. - HCN'!$C:$I,7,FALSE()),VLOOKUP($BW$3&amp;"-"&amp;CA$2,'Compr. Q. - HCN'!$C:$I,5,FALSE()))),$BW72)),1,0)</f>
        <v>0</v>
      </c>
      <c r="CB72" s="25">
        <f>IF(ISNUMBER(SEARCH(IF($G72="OB",IF($D72="Tabular",VLOOKUP($BW$3&amp;"-"&amp;CB$2,'Compr. Q. - Online Banking'!$C:$I,7,FALSE()),VLOOKUP($BW$3&amp;"-"&amp;CB$2,'Compr. Q. - Online Banking'!$C:$I,5,FALSE())),IF($D72="Tabular",VLOOKUP($BW$3&amp;"-"&amp;CB$2,'Compr. Q. - HCN'!$C:$I,7,FALSE()),VLOOKUP($BW$3&amp;"-"&amp;CB$2,'Compr. Q. - HCN'!$C:$I,5,FALSE()))),$BW72)),1,0)</f>
        <v>0</v>
      </c>
      <c r="CC72" s="25">
        <f>IF(ISNUMBER(SEARCH(IF($G72="OB",IF($D72="Tabular",VLOOKUP($BW$3&amp;"-"&amp;CC$2,'Compr. Q. - Online Banking'!$C:$I,7,FALSE()),VLOOKUP($BW$3&amp;"-"&amp;CC$2,'Compr. Q. - Online Banking'!$C:$I,5,FALSE())),IF($D72="Tabular",VLOOKUP($BW$3&amp;"-"&amp;CC$2,'Compr. Q. - HCN'!$C:$I,7,FALSE()),VLOOKUP($BW$3&amp;"-"&amp;CC$2,'Compr. Q. - HCN'!$C:$I,5,FALSE()))),$BW72)),1,0)</f>
        <v>0</v>
      </c>
      <c r="CD72" s="24">
        <f t="shared" si="91"/>
        <v>1</v>
      </c>
      <c r="CE72" s="24">
        <f t="shared" si="92"/>
        <v>1</v>
      </c>
      <c r="CF72" s="24">
        <f>IF($G72="OB",IF($D72="Tabular",VLOOKUP($BW$3&amp;"-"&amp;"1",'Compr. Q. - Online Banking'!$C:$K,9,FALSE()),VLOOKUP($BW$3&amp;"-"&amp;"1",'Compr. Q. - Online Banking'!$C:$K,8,FALSE())),IF($D72="Tabular",VLOOKUP($BW$3&amp;"-"&amp;"1",'Compr. Q. - HCN'!$C:$K,9,FALSE()),VLOOKUP($BW$3&amp;"-"&amp;"1",'Compr. Q. - HCN'!$C:$K,8,FALSE())))</f>
        <v>1</v>
      </c>
      <c r="CG72" s="24">
        <f t="shared" si="93"/>
        <v>1</v>
      </c>
      <c r="CH72" s="24">
        <f t="shared" si="94"/>
        <v>1</v>
      </c>
      <c r="CI72" s="24">
        <f t="shared" si="95"/>
        <v>1</v>
      </c>
    </row>
    <row r="73" spans="1:87" ht="68" x14ac:dyDescent="0.2">
      <c r="A73" s="25" t="str">
        <f t="shared" si="64"/>
        <v>3117389-P2</v>
      </c>
      <c r="B73" s="25">
        <v>3117389</v>
      </c>
      <c r="C73" s="25" t="s">
        <v>688</v>
      </c>
      <c r="D73" s="25" t="s">
        <v>568</v>
      </c>
      <c r="E73" s="25" t="s">
        <v>381</v>
      </c>
      <c r="F73" s="25" t="s">
        <v>433</v>
      </c>
      <c r="G73" s="25" t="str">
        <f t="shared" si="65"/>
        <v>HCN</v>
      </c>
      <c r="H73" s="25"/>
      <c r="I73" s="25"/>
      <c r="J73" s="25" t="str">
        <f>VLOOKUP($A73,'dataset combined'!$A:$BJ,$I$2+3*J$2,FALSE)</f>
        <v>Insufficient malware detection; Insufficient security policy; Lack of security awareness</v>
      </c>
      <c r="K73" s="25"/>
      <c r="L73" s="25">
        <f>IF(ISNUMBER(SEARCH(IF($G73="OB",IF($D73="Tabular",VLOOKUP($J$3&amp;"-"&amp;L$2,'Compr. Q. - Online Banking'!$C:$I,7,FALSE()),VLOOKUP($J$3&amp;"-"&amp;L$2,'Compr. Q. - Online Banking'!$C:$I,5,FALSE())),IF($D73="Tabular",VLOOKUP($J$3&amp;"-"&amp;L$2,'Compr. Q. - HCN'!$C:$I,7,FALSE()),VLOOKUP($J$3&amp;"-"&amp;L$2,'Compr. Q. - HCN'!$C:$I,5,FALSE()))),$J73)),1,0)</f>
        <v>1</v>
      </c>
      <c r="M73" s="25">
        <f>IF(ISNUMBER(SEARCH(IF($G73="OB",IF($D73="Tabular",VLOOKUP($J$3&amp;"-"&amp;M$2,'Compr. Q. - Online Banking'!$C:$I,7,FALSE()),VLOOKUP($J$3&amp;"-"&amp;M$2,'Compr. Q. - Online Banking'!$C:$I,5,FALSE())),IF($D73="Tabular",VLOOKUP($J$3&amp;"-"&amp;M$2,'Compr. Q. - HCN'!$C:$I,7,FALSE()),VLOOKUP($J$3&amp;"-"&amp;M$2,'Compr. Q. - HCN'!$C:$I,5,FALSE()))),$J73)),1,0)</f>
        <v>1</v>
      </c>
      <c r="N73" s="25">
        <f>IF(ISNUMBER(SEARCH(IF($G73="OB",IF($D73="Tabular",VLOOKUP($J$3&amp;"-"&amp;N$2,'Compr. Q. - Online Banking'!$C:$I,7,FALSE()),VLOOKUP($J$3&amp;"-"&amp;N$2,'Compr. Q. - Online Banking'!$C:$I,5,FALSE())),IF($D73="Tabular",VLOOKUP($J$3&amp;"-"&amp;N$2,'Compr. Q. - HCN'!$C:$I,7,FALSE()),VLOOKUP($J$3&amp;"-"&amp;N$2,'Compr. Q. - HCN'!$C:$I,5,FALSE()))),$J73)),1,0)</f>
        <v>1</v>
      </c>
      <c r="O73" s="25">
        <f>IF(ISNUMBER(SEARCH(IF($G73="OB",IF($D73="Tabular",VLOOKUP($J$3&amp;"-"&amp;O$2,'Compr. Q. - Online Banking'!$C:$I,7,FALSE()),VLOOKUP($J$3&amp;"-"&amp;O$2,'Compr. Q. - Online Banking'!$C:$I,5,FALSE())),IF($D73="Tabular",VLOOKUP($J$3&amp;"-"&amp;O$2,'Compr. Q. - HCN'!$C:$I,7,FALSE()),VLOOKUP($J$3&amp;"-"&amp;O$2,'Compr. Q. - HCN'!$C:$I,5,FALSE()))),$J73)),1,0)</f>
        <v>0</v>
      </c>
      <c r="P73" s="25">
        <f>IF(ISNUMBER(SEARCH(IF($G73="OB",IF($D73="Tabular",VLOOKUP($J$3&amp;"-"&amp;P$2,'Compr. Q. - Online Banking'!$C:$I,7,FALSE()),VLOOKUP($J$3&amp;"-"&amp;P$2,'Compr. Q. - Online Banking'!$C:$I,5,FALSE())),IF($D73="Tabular",VLOOKUP($J$3&amp;"-"&amp;P$2,'Compr. Q. - HCN'!$C:$I,7,FALSE()),VLOOKUP($J$3&amp;"-"&amp;P$2,'Compr. Q. - HCN'!$C:$I,5,FALSE()))),$J73)),1,0)</f>
        <v>0</v>
      </c>
      <c r="Q73" s="25">
        <f t="shared" si="66"/>
        <v>3</v>
      </c>
      <c r="R73" s="25">
        <f t="shared" si="67"/>
        <v>3</v>
      </c>
      <c r="S73" s="25">
        <f>IF($G73="OB",IF($D73="Tabular",VLOOKUP($J$3&amp;"-"&amp;"1",'Compr. Q. - Online Banking'!$C:$K,9,FALSE()),VLOOKUP($J$3&amp;"-"&amp;"1",'Compr. Q. - Online Banking'!$C:$K,8,FALSE())),IF($D73="Tabular",VLOOKUP($J$3&amp;"-"&amp;"1",'Compr. Q. - HCN'!$C:$K,9,FALSE()),VLOOKUP($J$3&amp;"-"&amp;"1",'Compr. Q. - HCN'!$C:$K,8,FALSE())))</f>
        <v>3</v>
      </c>
      <c r="T73" s="25">
        <f t="shared" si="68"/>
        <v>1</v>
      </c>
      <c r="U73" s="25">
        <f t="shared" si="69"/>
        <v>1</v>
      </c>
      <c r="V73" s="25">
        <f t="shared" si="70"/>
        <v>1</v>
      </c>
      <c r="W73" s="25" t="str">
        <f>VLOOKUP($A73,'dataset combined'!$A:$BJ,$I$2+3*W$2,FALSE)</f>
        <v>Data confidentiality; Privacy</v>
      </c>
      <c r="X73" s="25"/>
      <c r="Y73" s="25">
        <f>IF(ISNUMBER(SEARCH(IF($G73="OB",IF($D73="Tabular",VLOOKUP($W$3&amp;"-"&amp;Y$2,'Compr. Q. - Online Banking'!$C:$I,7,FALSE()),VLOOKUP($W$3&amp;"-"&amp;Y$2,'Compr. Q. - Online Banking'!$C:$I,5,FALSE())),IF($D73="Tabular",VLOOKUP($W$3&amp;"-"&amp;Y$2,'Compr. Q. - HCN'!$C:$I,7,FALSE()),VLOOKUP($W$3&amp;"-"&amp;Y$2,'Compr. Q. - HCN'!$C:$I,5,FALSE()))),$W73)),1,0)</f>
        <v>1</v>
      </c>
      <c r="Z73" s="25">
        <f>IF(ISNUMBER(SEARCH(IF($G73="OB",IF($D73="Tabular",VLOOKUP($W$3&amp;"-"&amp;Z$2,'Compr. Q. - Online Banking'!$C:$I,7,FALSE()),VLOOKUP($W$3&amp;"-"&amp;Z$2,'Compr. Q. - Online Banking'!$C:$I,5,FALSE())),IF($D73="Tabular",VLOOKUP($W$3&amp;"-"&amp;Z$2,'Compr. Q. - HCN'!$C:$I,7,FALSE()),VLOOKUP($W$3&amp;"-"&amp;Z$2,'Compr. Q. - HCN'!$C:$I,5,FALSE()))),$W73)),1,0)</f>
        <v>1</v>
      </c>
      <c r="AA73" s="25">
        <f>IF(ISNUMBER(SEARCH(IF($G73="OB",IF($D73="Tabular",VLOOKUP($W$3&amp;"-"&amp;AA$2,'Compr. Q. - Online Banking'!$C:$I,7,FALSE()),VLOOKUP($W$3&amp;"-"&amp;AA$2,'Compr. Q. - Online Banking'!$C:$I,5,FALSE())),IF($D73="Tabular",VLOOKUP($W$3&amp;"-"&amp;AA$2,'Compr. Q. - HCN'!$C:$I,7,FALSE()),VLOOKUP($W$3&amp;"-"&amp;AA$2,'Compr. Q. - HCN'!$C:$I,5,FALSE()))),$W73)),1,0)</f>
        <v>0</v>
      </c>
      <c r="AB73" s="25">
        <f>IF(ISNUMBER(SEARCH(IF($G73="OB",IF($D73="Tabular",VLOOKUP($W$3&amp;"-"&amp;AB$2,'Compr. Q. - Online Banking'!$C:$I,7,FALSE()),VLOOKUP($W$3&amp;"-"&amp;AB$2,'Compr. Q. - Online Banking'!$C:$I,5,FALSE())),IF($D73="Tabular",VLOOKUP($W$3&amp;"-"&amp;AB$2,'Compr. Q. - HCN'!$C:$I,7,FALSE()),VLOOKUP($W$3&amp;"-"&amp;AB$2,'Compr. Q. - HCN'!$C:$I,5,FALSE()))),$W73)),1,0)</f>
        <v>0</v>
      </c>
      <c r="AC73" s="25">
        <f>IF(ISNUMBER(SEARCH(IF($G73="OB",IF($D73="Tabular",VLOOKUP($W$3&amp;"-"&amp;AC$2,'Compr. Q. - Online Banking'!$C:$I,7,FALSE()),VLOOKUP($W$3&amp;"-"&amp;AC$2,'Compr. Q. - Online Banking'!$C:$I,5,FALSE())),IF($D73="Tabular",VLOOKUP($W$3&amp;"-"&amp;AC$2,'Compr. Q. - HCN'!$C:$I,7,FALSE()),VLOOKUP($W$3&amp;"-"&amp;AC$2,'Compr. Q. - HCN'!$C:$I,5,FALSE()))),$W73)),1,0)</f>
        <v>0</v>
      </c>
      <c r="AD73" s="25">
        <f t="shared" si="71"/>
        <v>2</v>
      </c>
      <c r="AE73" s="25">
        <f t="shared" si="72"/>
        <v>2</v>
      </c>
      <c r="AF73" s="25">
        <f>IF($G73="OB",IF($D73="Tabular",VLOOKUP($W$3&amp;"-"&amp;"1",'Compr. Q. - Online Banking'!$C:$K,9,FALSE()),VLOOKUP($W$3&amp;"-"&amp;"1",'Compr. Q. - Online Banking'!$C:$K,8,FALSE())),IF($D73="Tabular",VLOOKUP($W$3&amp;"-"&amp;"1",'Compr. Q. - HCN'!$C:$K,9,FALSE()),VLOOKUP($W$3&amp;"-"&amp;"1",'Compr. Q. - HCN'!$C:$K,8,FALSE())))</f>
        <v>2</v>
      </c>
      <c r="AG73" s="25">
        <f t="shared" si="73"/>
        <v>1</v>
      </c>
      <c r="AH73" s="25">
        <f t="shared" si="74"/>
        <v>1</v>
      </c>
      <c r="AI73" s="25">
        <f t="shared" si="75"/>
        <v>1</v>
      </c>
      <c r="AJ73" s="25" t="str">
        <f>VLOOKUP($A73,'dataset combined'!$A:$BJ,$I$2+3*AJ$2,FALSE)</f>
        <v>Cyber criminal sends crafted phishing emails to HCN users and this leads to sniffing of user credentials.; Cyber criminal sends crafted phishing emails to HCN users and this leads to that HCN network infected by malware.</v>
      </c>
      <c r="AK73" s="25"/>
      <c r="AL73" s="25">
        <f>IF(ISNUMBER(SEARCH(IF($G73="OB",IF($D73="Tabular",VLOOKUP($AJ$3&amp;"-"&amp;AL$2,'Compr. Q. - Online Banking'!$C:$I,7,FALSE()),VLOOKUP($AJ$3&amp;"-"&amp;AL$2,'Compr. Q. - Online Banking'!$C:$I,5,FALSE())),IF($D73="Tabular",VLOOKUP($AJ$3&amp;"-"&amp;AL$2,'Compr. Q. - HCN'!$C:$I,7,FALSE()),VLOOKUP($AJ$3&amp;"-"&amp;AL$2,'Compr. Q. - HCN'!$C:$I,5,FALSE()))),$AJ73)),1,0)</f>
        <v>0</v>
      </c>
      <c r="AM73" s="25">
        <f>IF(ISNUMBER(SEARCH(IF($G73="OB",IF($D73="Tabular",VLOOKUP($AJ$3&amp;"-"&amp;AM$2,'Compr. Q. - Online Banking'!$C:$I,7,FALSE()),VLOOKUP($AJ$3&amp;"-"&amp;AM$2,'Compr. Q. - Online Banking'!$C:$I,5,FALSE())),IF($D73="Tabular",VLOOKUP($AJ$3&amp;"-"&amp;AM$2,'Compr. Q. - HCN'!$C:$I,7,FALSE()),VLOOKUP($AJ$3&amp;"-"&amp;AM$2,'Compr. Q. - HCN'!$C:$I,5,FALSE()))),$AJ73)),1,0)</f>
        <v>1</v>
      </c>
      <c r="AN73" s="25">
        <f>IF(ISNUMBER(SEARCH(IF($G73="OB",IF($D73="Tabular",VLOOKUP($AJ$3&amp;"-"&amp;AN$2,'Compr. Q. - Online Banking'!$C:$I,7,FALSE()),VLOOKUP($AJ$3&amp;"-"&amp;AN$2,'Compr. Q. - Online Banking'!$C:$I,5,FALSE())),IF($D73="Tabular",VLOOKUP($AJ$3&amp;"-"&amp;AN$2,'Compr. Q. - HCN'!$C:$I,7,FALSE()),VLOOKUP($AJ$3&amp;"-"&amp;AN$2,'Compr. Q. - HCN'!$C:$I,5,FALSE()))),$AJ73)),1,0)</f>
        <v>1</v>
      </c>
      <c r="AO73" s="25">
        <f>IF(ISNUMBER(SEARCH(IF($G73="OB",IF($D73="Tabular",VLOOKUP($AJ$3&amp;"-"&amp;AO$2,'Compr. Q. - Online Banking'!$C:$I,7,FALSE()),VLOOKUP($AJ$3&amp;"-"&amp;AO$2,'Compr. Q. - Online Banking'!$C:$I,5,FALSE())),IF($D73="Tabular",VLOOKUP($AJ$3&amp;"-"&amp;AO$2,'Compr. Q. - HCN'!$C:$I,7,FALSE()),VLOOKUP($AJ$3&amp;"-"&amp;AO$2,'Compr. Q. - HCN'!$C:$I,5,FALSE()))),$AJ73)),1,0)</f>
        <v>0</v>
      </c>
      <c r="AP73" s="25">
        <f>IF(ISNUMBER(SEARCH(IF($G73="OB",IF($D73="Tabular",VLOOKUP($AJ$3&amp;"-"&amp;AP$2,'Compr. Q. - Online Banking'!$C:$I,7,FALSE()),VLOOKUP($AJ$3&amp;"-"&amp;AP$2,'Compr. Q. - Online Banking'!$C:$I,5,FALSE())),IF($D73="Tabular",VLOOKUP($AJ$3&amp;"-"&amp;AP$2,'Compr. Q. - HCN'!$C:$I,7,FALSE()),VLOOKUP($AJ$3&amp;"-"&amp;AP$2,'Compr. Q. - HCN'!$C:$I,5,FALSE()))),$AJ73)),1,0)</f>
        <v>0</v>
      </c>
      <c r="AQ73" s="25">
        <f t="shared" si="76"/>
        <v>2</v>
      </c>
      <c r="AR73" s="25">
        <f t="shared" si="77"/>
        <v>2</v>
      </c>
      <c r="AS73" s="25">
        <f>IF($G73="OB",IF($D73="Tabular",VLOOKUP($AJ$3&amp;"-"&amp;"1",'Compr. Q. - Online Banking'!$C:$K,9,FALSE()),VLOOKUP($AJ$3&amp;"-"&amp;"1",'Compr. Q. - Online Banking'!$C:$K,8,FALSE())),IF($D73="Tabular",VLOOKUP($AJ$3&amp;"-"&amp;"1",'Compr. Q. - HCN'!$C:$K,9,FALSE()),VLOOKUP($AJ$3&amp;"-"&amp;"1",'Compr. Q. - HCN'!$C:$K,8,FALSE())))</f>
        <v>2</v>
      </c>
      <c r="AT73" s="25">
        <f t="shared" si="78"/>
        <v>1</v>
      </c>
      <c r="AU73" s="25">
        <f t="shared" si="79"/>
        <v>1</v>
      </c>
      <c r="AV73" s="25">
        <f t="shared" si="80"/>
        <v>1</v>
      </c>
      <c r="AW73" s="25" t="str">
        <f>VLOOKUP($A73,'dataset combined'!$A:$BJ,$I$2+3*AW$2,FALSE)</f>
        <v>Data reviewer; Hacker; HCN user</v>
      </c>
      <c r="AX73" s="25" t="s">
        <v>746</v>
      </c>
      <c r="AY73" s="25">
        <f>IF(ISNUMBER(SEARCH(IF($G73="OB",IF($D73="Tabular",VLOOKUP($AW$3&amp;"-"&amp;AY$2,'Compr. Q. - Online Banking'!$C:$I,7,FALSE()),VLOOKUP($AW$3&amp;"-"&amp;AY$2,'Compr. Q. - Online Banking'!$C:$I,5,FALSE())),IF($D73="Tabular",VLOOKUP($AW$3&amp;"-"&amp;AY$2,'Compr. Q. - HCN'!$C:$I,7,FALSE()),VLOOKUP($AW$3&amp;"-"&amp;AY$2,'Compr. Q. - HCN'!$C:$I,5,FALSE()))),$AW73)),1,0)</f>
        <v>1</v>
      </c>
      <c r="AZ73" s="25">
        <f>IF(ISNUMBER(SEARCH(IF($G73="OB",IF($D73="Tabular",VLOOKUP($AW$3&amp;"-"&amp;AZ$2,'Compr. Q. - Online Banking'!$C:$I,7,FALSE()),VLOOKUP($AW$3&amp;"-"&amp;AZ$2,'Compr. Q. - Online Banking'!$C:$I,5,FALSE())),IF($D73="Tabular",VLOOKUP($AW$3&amp;"-"&amp;AZ$2,'Compr. Q. - HCN'!$C:$I,7,FALSE()),VLOOKUP($AW$3&amp;"-"&amp;AZ$2,'Compr. Q. - HCN'!$C:$I,5,FALSE()))),$AW73)),1,0)</f>
        <v>0</v>
      </c>
      <c r="BA73" s="25">
        <f>IF(ISNUMBER(SEARCH(IF($G73="OB",IF($D73="Tabular",VLOOKUP($AW$3&amp;"-"&amp;BA$2,'Compr. Q. - Online Banking'!$C:$I,7,FALSE()),VLOOKUP($AW$3&amp;"-"&amp;BA$2,'Compr. Q. - Online Banking'!$C:$I,5,FALSE())),IF($D73="Tabular",VLOOKUP($AW$3&amp;"-"&amp;BA$2,'Compr. Q. - HCN'!$C:$I,7,FALSE()),VLOOKUP($AW$3&amp;"-"&amp;BA$2,'Compr. Q. - HCN'!$C:$I,5,FALSE()))),$AW73)),1,0)</f>
        <v>1</v>
      </c>
      <c r="BB73" s="25">
        <f>IF(ISNUMBER(SEARCH(IF($G73="OB",IF($D73="Tabular",VLOOKUP($AW$3&amp;"-"&amp;BB$2,'Compr. Q. - Online Banking'!$C:$I,7,FALSE()),VLOOKUP($AW$3&amp;"-"&amp;BB$2,'Compr. Q. - Online Banking'!$C:$I,5,FALSE())),IF($D73="Tabular",VLOOKUP($AW$3&amp;"-"&amp;BB$2,'Compr. Q. - HCN'!$C:$I,7,FALSE()),VLOOKUP($AW$3&amp;"-"&amp;BB$2,'Compr. Q. - HCN'!$C:$I,5,FALSE()))),$AW73)),1,0)</f>
        <v>1</v>
      </c>
      <c r="BC73" s="25">
        <f>IF(ISNUMBER(SEARCH(IF($G73="OB",IF($D73="Tabular",VLOOKUP($AW$3&amp;"-"&amp;BC$2,'Compr. Q. - Online Banking'!$C:$I,7,FALSE()),VLOOKUP($AW$3&amp;"-"&amp;BC$2,'Compr. Q. - Online Banking'!$C:$I,5,FALSE())),IF($D73="Tabular",VLOOKUP($AW$3&amp;"-"&amp;BC$2,'Compr. Q. - HCN'!$C:$I,7,FALSE()),VLOOKUP($AW$3&amp;"-"&amp;BC$2,'Compr. Q. - HCN'!$C:$I,5,FALSE()))),$AW73)),1,0)</f>
        <v>0</v>
      </c>
      <c r="BD73" s="25">
        <f t="shared" si="81"/>
        <v>3</v>
      </c>
      <c r="BE73" s="25">
        <f t="shared" si="82"/>
        <v>3</v>
      </c>
      <c r="BF73" s="25">
        <f>IF($G73="OB",IF($D73="Tabular",VLOOKUP($AW$3&amp;"-"&amp;"1",'Compr. Q. - Online Banking'!$C:$K,9,FALSE()),VLOOKUP($AW$3&amp;"-"&amp;"1",'Compr. Q. - Online Banking'!$C:$K,8,FALSE())),IF($D73="Tabular",VLOOKUP($AW$3&amp;"-"&amp;"1",'Compr. Q. - HCN'!$C:$K,9,FALSE()),VLOOKUP($AW$3&amp;"-"&amp;"1",'Compr. Q. - HCN'!$C:$K,8,FALSE())))</f>
        <v>5</v>
      </c>
      <c r="BG73" s="25">
        <f t="shared" si="83"/>
        <v>1</v>
      </c>
      <c r="BH73" s="25">
        <f t="shared" si="84"/>
        <v>0.6</v>
      </c>
      <c r="BI73" s="25">
        <f t="shared" si="85"/>
        <v>0.74999999999999989</v>
      </c>
      <c r="BJ73" s="25" t="str">
        <f>VLOOKUP($A73,'dataset combined'!$A:$BJ,$I$2+3*BJ$2,FALSE)</f>
        <v>Very unlikely</v>
      </c>
      <c r="BK73" s="25"/>
      <c r="BL73" s="25">
        <f>IF(ISNUMBER(SEARCH(IF($G73="OB",IF($D73="Tabular",VLOOKUP($BJ$3&amp;"-"&amp;BL$2,'Compr. Q. - Online Banking'!$C:$I,7,FALSE()),VLOOKUP($BJ$3&amp;"-"&amp;BL$2,'Compr. Q. - Online Banking'!$C:$I,5,FALSE())),IF($D73="Tabular",VLOOKUP($BJ$3&amp;"-"&amp;BL$2,'Compr. Q. - HCN'!$C:$I,7,FALSE()),VLOOKUP($BJ$3&amp;"-"&amp;BL$2,'Compr. Q. - HCN'!$C:$I,5,FALSE()))),$BJ73)),1,0)</f>
        <v>1</v>
      </c>
      <c r="BM73" s="25">
        <f>IF(ISNUMBER(SEARCH(IF($G73="OB",IF($D73="Tabular",VLOOKUP($BJ$3&amp;"-"&amp;BM$2,'Compr. Q. - Online Banking'!$C:$I,7,FALSE()),VLOOKUP($BJ$3&amp;"-"&amp;BM$2,'Compr. Q. - Online Banking'!$C:$I,5,FALSE())),IF($D73="Tabular",VLOOKUP($BJ$3&amp;"-"&amp;BM$2,'Compr. Q. - HCN'!$C:$I,7,FALSE()),VLOOKUP($BJ$3&amp;"-"&amp;BM$2,'Compr. Q. - HCN'!$C:$I,5,FALSE()))),$BJ73)),1,0)</f>
        <v>0</v>
      </c>
      <c r="BN73" s="25">
        <f>IF(ISNUMBER(SEARCH(IF($G73="OB",IF($D73="Tabular",VLOOKUP($BJ$3&amp;"-"&amp;BN$2,'Compr. Q. - Online Banking'!$C:$I,7,FALSE()),VLOOKUP($BJ$3&amp;"-"&amp;BN$2,'Compr. Q. - Online Banking'!$C:$I,5,FALSE())),IF($D73="Tabular",VLOOKUP($BJ$3&amp;"-"&amp;BN$2,'Compr. Q. - HCN'!$C:$I,7,FALSE()),VLOOKUP($BJ$3&amp;"-"&amp;BN$2,'Compr. Q. - HCN'!$C:$I,5,FALSE()))),$BJ73)),1,0)</f>
        <v>0</v>
      </c>
      <c r="BO73" s="25">
        <f>IF(ISNUMBER(SEARCH(IF($G73="OB",IF($D73="Tabular",VLOOKUP($BJ$3&amp;"-"&amp;BO$2,'Compr. Q. - Online Banking'!$C:$I,7,FALSE()),VLOOKUP($BJ$3&amp;"-"&amp;BO$2,'Compr. Q. - Online Banking'!$C:$I,5,FALSE())),IF($D73="Tabular",VLOOKUP($BJ$3&amp;"-"&amp;BO$2,'Compr. Q. - HCN'!$C:$I,7,FALSE()),VLOOKUP($BJ$3&amp;"-"&amp;BO$2,'Compr. Q. - HCN'!$C:$I,5,FALSE()))),$BJ73)),1,0)</f>
        <v>0</v>
      </c>
      <c r="BP73" s="25">
        <f>IF(ISNUMBER(SEARCH(IF($G73="OB",IF($D73="Tabular",VLOOKUP($BJ$3&amp;"-"&amp;BP$2,'Compr. Q. - Online Banking'!$C:$I,7,FALSE()),VLOOKUP($BJ$3&amp;"-"&amp;BP$2,'Compr. Q. - Online Banking'!$C:$I,5,FALSE())),IF($D73="Tabular",VLOOKUP($BJ$3&amp;"-"&amp;BP$2,'Compr. Q. - HCN'!$C:$I,7,FALSE()),VLOOKUP($BJ$3&amp;"-"&amp;BP$2,'Compr. Q. - HCN'!$C:$I,5,FALSE()))),$BJ73)),1,0)</f>
        <v>0</v>
      </c>
      <c r="BQ73" s="25">
        <f t="shared" si="86"/>
        <v>1</v>
      </c>
      <c r="BR73" s="25">
        <f t="shared" si="87"/>
        <v>1</v>
      </c>
      <c r="BS73" s="25">
        <f>IF($G73="OB",IF($D73="Tabular",VLOOKUP($BJ$3&amp;"-"&amp;"1",'Compr. Q. - Online Banking'!$C:$K,9,FALSE()),VLOOKUP($BJ$3&amp;"-"&amp;"1",'Compr. Q. - Online Banking'!$C:$K,8,FALSE())),IF($D73="Tabular",VLOOKUP($BJ$3&amp;"-"&amp;"1",'Compr. Q. - HCN'!$C:$K,9,FALSE()),VLOOKUP($BJ$3&amp;"-"&amp;"1",'Compr. Q. - HCN'!$C:$K,8,FALSE())))</f>
        <v>1</v>
      </c>
      <c r="BT73" s="25">
        <f t="shared" si="88"/>
        <v>1</v>
      </c>
      <c r="BU73" s="25">
        <f t="shared" si="89"/>
        <v>1</v>
      </c>
      <c r="BV73" s="25">
        <f t="shared" si="90"/>
        <v>1</v>
      </c>
      <c r="BW73" s="25" t="str">
        <f>VLOOKUP($A73,'dataset combined'!$A:$BJ,$I$2+3*BW$2,FALSE)</f>
        <v>Severe</v>
      </c>
      <c r="BX73" s="25"/>
      <c r="BY73" s="25">
        <f>IF(ISNUMBER(SEARCH(IF($G73="OB",IF($D73="Tabular",VLOOKUP($BW$3&amp;"-"&amp;BY$2,'Compr. Q. - Online Banking'!$C:$I,7,FALSE()),VLOOKUP($BW$3&amp;"-"&amp;BY$2,'Compr. Q. - Online Banking'!$C:$I,5,FALSE())),IF($D73="Tabular",VLOOKUP($BW$3&amp;"-"&amp;BY$2,'Compr. Q. - HCN'!$C:$I,7,FALSE()),VLOOKUP($BW$3&amp;"-"&amp;BY$2,'Compr. Q. - HCN'!$C:$I,5,FALSE()))),$BW73)),1,0)</f>
        <v>1</v>
      </c>
      <c r="BZ73" s="25">
        <f>IF(ISNUMBER(SEARCH(IF($G73="OB",IF($D73="Tabular",VLOOKUP($BW$3&amp;"-"&amp;BZ$2,'Compr. Q. - Online Banking'!$C:$I,7,FALSE()),VLOOKUP($BW$3&amp;"-"&amp;BZ$2,'Compr. Q. - Online Banking'!$C:$I,5,FALSE())),IF($D73="Tabular",VLOOKUP($BW$3&amp;"-"&amp;BZ$2,'Compr. Q. - HCN'!$C:$I,7,FALSE()),VLOOKUP($BW$3&amp;"-"&amp;BZ$2,'Compr. Q. - HCN'!$C:$I,5,FALSE()))),$BW73)),1,0)</f>
        <v>0</v>
      </c>
      <c r="CA73" s="25">
        <f>IF(ISNUMBER(SEARCH(IF($G73="OB",IF($D73="Tabular",VLOOKUP($BW$3&amp;"-"&amp;CA$2,'Compr. Q. - Online Banking'!$C:$I,7,FALSE()),VLOOKUP($BW$3&amp;"-"&amp;CA$2,'Compr. Q. - Online Banking'!$C:$I,5,FALSE())),IF($D73="Tabular",VLOOKUP($BW$3&amp;"-"&amp;CA$2,'Compr. Q. - HCN'!$C:$I,7,FALSE()),VLOOKUP($BW$3&amp;"-"&amp;CA$2,'Compr. Q. - HCN'!$C:$I,5,FALSE()))),$BW73)),1,0)</f>
        <v>0</v>
      </c>
      <c r="CB73" s="25">
        <f>IF(ISNUMBER(SEARCH(IF($G73="OB",IF($D73="Tabular",VLOOKUP($BW$3&amp;"-"&amp;CB$2,'Compr. Q. - Online Banking'!$C:$I,7,FALSE()),VLOOKUP($BW$3&amp;"-"&amp;CB$2,'Compr. Q. - Online Banking'!$C:$I,5,FALSE())),IF($D73="Tabular",VLOOKUP($BW$3&amp;"-"&amp;CB$2,'Compr. Q. - HCN'!$C:$I,7,FALSE()),VLOOKUP($BW$3&amp;"-"&amp;CB$2,'Compr. Q. - HCN'!$C:$I,5,FALSE()))),$BW73)),1,0)</f>
        <v>0</v>
      </c>
      <c r="CC73" s="25">
        <f>IF(ISNUMBER(SEARCH(IF($G73="OB",IF($D73="Tabular",VLOOKUP($BW$3&amp;"-"&amp;CC$2,'Compr. Q. - Online Banking'!$C:$I,7,FALSE()),VLOOKUP($BW$3&amp;"-"&amp;CC$2,'Compr. Q. - Online Banking'!$C:$I,5,FALSE())),IF($D73="Tabular",VLOOKUP($BW$3&amp;"-"&amp;CC$2,'Compr. Q. - HCN'!$C:$I,7,FALSE()),VLOOKUP($BW$3&amp;"-"&amp;CC$2,'Compr. Q. - HCN'!$C:$I,5,FALSE()))),$BW73)),1,0)</f>
        <v>0</v>
      </c>
      <c r="CD73" s="25">
        <f t="shared" si="91"/>
        <v>1</v>
      </c>
      <c r="CE73" s="25">
        <f t="shared" si="92"/>
        <v>1</v>
      </c>
      <c r="CF73" s="25">
        <f>IF($G73="OB",IF($D73="Tabular",VLOOKUP($BW$3&amp;"-"&amp;"1",'Compr. Q. - Online Banking'!$C:$K,9,FALSE()),VLOOKUP($BW$3&amp;"-"&amp;"1",'Compr. Q. - Online Banking'!$C:$K,8,FALSE())),IF($D73="Tabular",VLOOKUP($BW$3&amp;"-"&amp;"1",'Compr. Q. - HCN'!$C:$K,9,FALSE()),VLOOKUP($BW$3&amp;"-"&amp;"1",'Compr. Q. - HCN'!$C:$K,8,FALSE())))</f>
        <v>1</v>
      </c>
      <c r="CG73" s="25">
        <f t="shared" si="93"/>
        <v>1</v>
      </c>
      <c r="CH73" s="25">
        <f t="shared" si="94"/>
        <v>1</v>
      </c>
      <c r="CI73" s="25">
        <f t="shared" si="95"/>
        <v>1</v>
      </c>
    </row>
    <row r="74" spans="1:87" ht="85" x14ac:dyDescent="0.2">
      <c r="A74" s="25" t="str">
        <f t="shared" si="64"/>
        <v>3117394-P1</v>
      </c>
      <c r="B74" s="25">
        <v>3117394</v>
      </c>
      <c r="C74" s="25" t="s">
        <v>688</v>
      </c>
      <c r="D74" s="25" t="s">
        <v>538</v>
      </c>
      <c r="E74" s="25" t="s">
        <v>440</v>
      </c>
      <c r="F74" s="25" t="s">
        <v>402</v>
      </c>
      <c r="G74" s="25" t="str">
        <f t="shared" si="65"/>
        <v>HCN</v>
      </c>
      <c r="H74" s="25"/>
      <c r="I74" s="25"/>
      <c r="J74" s="25" t="str">
        <f>VLOOKUP($A74,'dataset combined'!$A:$BJ,$I$2+3*J$2,FALSE)</f>
        <v>Elevation of privilege; Error in assignment of privacy level; Error in role assignment; Insufficient data anonymization; Insufficient input validation; Insufficient malware detection; Insufficient routines; Insufficient security policy; Lack of security awareness</v>
      </c>
      <c r="K74" s="25" t="s">
        <v>723</v>
      </c>
      <c r="L74" s="25">
        <f>IF(ISNUMBER(SEARCH(IF($G74="OB",IF($D74="Tabular",VLOOKUP($J$3&amp;"-"&amp;L$2,'Compr. Q. - Online Banking'!$C:$I,7,FALSE()),VLOOKUP($J$3&amp;"-"&amp;L$2,'Compr. Q. - Online Banking'!$C:$I,5,FALSE())),IF($D74="Tabular",VLOOKUP($J$3&amp;"-"&amp;L$2,'Compr. Q. - HCN'!$C:$I,7,FALSE()),VLOOKUP($J$3&amp;"-"&amp;L$2,'Compr. Q. - HCN'!$C:$I,5,FALSE()))),$J74)),1,0)</f>
        <v>1</v>
      </c>
      <c r="M74" s="25">
        <f>IF(ISNUMBER(SEARCH(IF($G74="OB",IF($D74="Tabular",VLOOKUP($J$3&amp;"-"&amp;M$2,'Compr. Q. - Online Banking'!$C:$I,7,FALSE()),VLOOKUP($J$3&amp;"-"&amp;M$2,'Compr. Q. - Online Banking'!$C:$I,5,FALSE())),IF($D74="Tabular",VLOOKUP($J$3&amp;"-"&amp;M$2,'Compr. Q. - HCN'!$C:$I,7,FALSE()),VLOOKUP($J$3&amp;"-"&amp;M$2,'Compr. Q. - HCN'!$C:$I,5,FALSE()))),$J74)),1,0)</f>
        <v>1</v>
      </c>
      <c r="N74" s="25">
        <f>IF(ISNUMBER(SEARCH(IF($G74="OB",IF($D74="Tabular",VLOOKUP($J$3&amp;"-"&amp;N$2,'Compr. Q. - Online Banking'!$C:$I,7,FALSE()),VLOOKUP($J$3&amp;"-"&amp;N$2,'Compr. Q. - Online Banking'!$C:$I,5,FALSE())),IF($D74="Tabular",VLOOKUP($J$3&amp;"-"&amp;N$2,'Compr. Q. - HCN'!$C:$I,7,FALSE()),VLOOKUP($J$3&amp;"-"&amp;N$2,'Compr. Q. - HCN'!$C:$I,5,FALSE()))),$J74)),1,0)</f>
        <v>1</v>
      </c>
      <c r="O74" s="25">
        <f>IF(ISNUMBER(SEARCH(IF($G74="OB",IF($D74="Tabular",VLOOKUP($J$3&amp;"-"&amp;O$2,'Compr. Q. - Online Banking'!$C:$I,7,FALSE()),VLOOKUP($J$3&amp;"-"&amp;O$2,'Compr. Q. - Online Banking'!$C:$I,5,FALSE())),IF($D74="Tabular",VLOOKUP($J$3&amp;"-"&amp;O$2,'Compr. Q. - HCN'!$C:$I,7,FALSE()),VLOOKUP($J$3&amp;"-"&amp;O$2,'Compr. Q. - HCN'!$C:$I,5,FALSE()))),$J74)),1,0)</f>
        <v>0</v>
      </c>
      <c r="P74" s="25">
        <f>IF(ISNUMBER(SEARCH(IF($G74="OB",IF($D74="Tabular",VLOOKUP($J$3&amp;"-"&amp;P$2,'Compr. Q. - Online Banking'!$C:$I,7,FALSE()),VLOOKUP($J$3&amp;"-"&amp;P$2,'Compr. Q. - Online Banking'!$C:$I,5,FALSE())),IF($D74="Tabular",VLOOKUP($J$3&amp;"-"&amp;P$2,'Compr. Q. - HCN'!$C:$I,7,FALSE()),VLOOKUP($J$3&amp;"-"&amp;P$2,'Compr. Q. - HCN'!$C:$I,5,FALSE()))),$J74)),1,0)</f>
        <v>0</v>
      </c>
      <c r="Q74" s="25">
        <f t="shared" si="66"/>
        <v>3</v>
      </c>
      <c r="R74" s="25">
        <f t="shared" si="67"/>
        <v>9</v>
      </c>
      <c r="S74" s="25">
        <f>IF($G74="OB",IF($D74="Tabular",VLOOKUP($J$3&amp;"-"&amp;"1",'Compr. Q. - Online Banking'!$C:$K,9,FALSE()),VLOOKUP($J$3&amp;"-"&amp;"1",'Compr. Q. - Online Banking'!$C:$K,8,FALSE())),IF($D74="Tabular",VLOOKUP($J$3&amp;"-"&amp;"1",'Compr. Q. - HCN'!$C:$K,9,FALSE()),VLOOKUP($J$3&amp;"-"&amp;"1",'Compr. Q. - HCN'!$C:$K,8,FALSE())))</f>
        <v>3</v>
      </c>
      <c r="T74" s="25">
        <f t="shared" si="68"/>
        <v>0.33333333333333331</v>
      </c>
      <c r="U74" s="25">
        <f t="shared" si="69"/>
        <v>1</v>
      </c>
      <c r="V74" s="25">
        <f t="shared" si="70"/>
        <v>0.5</v>
      </c>
      <c r="W74" s="25" t="str">
        <f>VLOOKUP($A74,'dataset combined'!$A:$BJ,$I$2+3*W$2,FALSE)</f>
        <v>Data confidentiality; Data integrity; Privacy</v>
      </c>
      <c r="X74" s="25" t="s">
        <v>730</v>
      </c>
      <c r="Y74" s="25">
        <f>IF(ISNUMBER(SEARCH(IF($G74="OB",IF($D74="Tabular",VLOOKUP($W$3&amp;"-"&amp;Y$2,'Compr. Q. - Online Banking'!$C:$I,7,FALSE()),VLOOKUP($W$3&amp;"-"&amp;Y$2,'Compr. Q. - Online Banking'!$C:$I,5,FALSE())),IF($D74="Tabular",VLOOKUP($W$3&amp;"-"&amp;Y$2,'Compr. Q. - HCN'!$C:$I,7,FALSE()),VLOOKUP($W$3&amp;"-"&amp;Y$2,'Compr. Q. - HCN'!$C:$I,5,FALSE()))),$W74)),1,0)</f>
        <v>1</v>
      </c>
      <c r="Z74" s="25">
        <f>IF(ISNUMBER(SEARCH(IF($G74="OB",IF($D74="Tabular",VLOOKUP($W$3&amp;"-"&amp;Z$2,'Compr. Q. - Online Banking'!$C:$I,7,FALSE()),VLOOKUP($W$3&amp;"-"&amp;Z$2,'Compr. Q. - Online Banking'!$C:$I,5,FALSE())),IF($D74="Tabular",VLOOKUP($W$3&amp;"-"&amp;Z$2,'Compr. Q. - HCN'!$C:$I,7,FALSE()),VLOOKUP($W$3&amp;"-"&amp;Z$2,'Compr. Q. - HCN'!$C:$I,5,FALSE()))),$W74)),1,0)</f>
        <v>1</v>
      </c>
      <c r="AA74" s="25">
        <f>IF(ISNUMBER(SEARCH(IF($G74="OB",IF($D74="Tabular",VLOOKUP($W$3&amp;"-"&amp;AA$2,'Compr. Q. - Online Banking'!$C:$I,7,FALSE()),VLOOKUP($W$3&amp;"-"&amp;AA$2,'Compr. Q. - Online Banking'!$C:$I,5,FALSE())),IF($D74="Tabular",VLOOKUP($W$3&amp;"-"&amp;AA$2,'Compr. Q. - HCN'!$C:$I,7,FALSE()),VLOOKUP($W$3&amp;"-"&amp;AA$2,'Compr. Q. - HCN'!$C:$I,5,FALSE()))),$W74)),1,0)</f>
        <v>0</v>
      </c>
      <c r="AB74" s="25">
        <f>IF(ISNUMBER(SEARCH(IF($G74="OB",IF($D74="Tabular",VLOOKUP($W$3&amp;"-"&amp;AB$2,'Compr. Q. - Online Banking'!$C:$I,7,FALSE()),VLOOKUP($W$3&amp;"-"&amp;AB$2,'Compr. Q. - Online Banking'!$C:$I,5,FALSE())),IF($D74="Tabular",VLOOKUP($W$3&amp;"-"&amp;AB$2,'Compr. Q. - HCN'!$C:$I,7,FALSE()),VLOOKUP($W$3&amp;"-"&amp;AB$2,'Compr. Q. - HCN'!$C:$I,5,FALSE()))),$W74)),1,0)</f>
        <v>0</v>
      </c>
      <c r="AC74" s="25">
        <f>IF(ISNUMBER(SEARCH(IF($G74="OB",IF($D74="Tabular",VLOOKUP($W$3&amp;"-"&amp;AC$2,'Compr. Q. - Online Banking'!$C:$I,7,FALSE()),VLOOKUP($W$3&amp;"-"&amp;AC$2,'Compr. Q. - Online Banking'!$C:$I,5,FALSE())),IF($D74="Tabular",VLOOKUP($W$3&amp;"-"&amp;AC$2,'Compr. Q. - HCN'!$C:$I,7,FALSE()),VLOOKUP($W$3&amp;"-"&amp;AC$2,'Compr. Q. - HCN'!$C:$I,5,FALSE()))),$W74)),1,0)</f>
        <v>0</v>
      </c>
      <c r="AD74" s="25">
        <f t="shared" si="71"/>
        <v>2</v>
      </c>
      <c r="AE74" s="25">
        <f t="shared" si="72"/>
        <v>3</v>
      </c>
      <c r="AF74" s="25">
        <f>IF($G74="OB",IF($D74="Tabular",VLOOKUP($W$3&amp;"-"&amp;"1",'Compr. Q. - Online Banking'!$C:$K,9,FALSE()),VLOOKUP($W$3&amp;"-"&amp;"1",'Compr. Q. - Online Banking'!$C:$K,8,FALSE())),IF($D74="Tabular",VLOOKUP($W$3&amp;"-"&amp;"1",'Compr. Q. - HCN'!$C:$K,9,FALSE()),VLOOKUP($W$3&amp;"-"&amp;"1",'Compr. Q. - HCN'!$C:$K,8,FALSE())))</f>
        <v>2</v>
      </c>
      <c r="AG74" s="25">
        <f t="shared" si="73"/>
        <v>0.66666666666666663</v>
      </c>
      <c r="AH74" s="25">
        <f t="shared" si="74"/>
        <v>1</v>
      </c>
      <c r="AI74" s="25">
        <f t="shared" si="75"/>
        <v>0.8</v>
      </c>
      <c r="AJ74" s="25" t="str">
        <f>VLOOKUP($A74,'dataset combined'!$A:$BJ,$I$2+3*AJ$2,FALSE)</f>
        <v>Unauthorized access to HCN; Unauthorized access to personal identifiable information; Unauthorized data access; Unauthorized data modification</v>
      </c>
      <c r="AK74" s="25" t="s">
        <v>744</v>
      </c>
      <c r="AL74" s="25">
        <f>IF(ISNUMBER(SEARCH(IF($G74="OB",IF($D74="Tabular",VLOOKUP($AJ$3&amp;"-"&amp;AL$2,'Compr. Q. - Online Banking'!$C:$I,7,FALSE()),VLOOKUP($AJ$3&amp;"-"&amp;AL$2,'Compr. Q. - Online Banking'!$C:$I,5,FALSE())),IF($D74="Tabular",VLOOKUP($AJ$3&amp;"-"&amp;AL$2,'Compr. Q. - HCN'!$C:$I,7,FALSE()),VLOOKUP($AJ$3&amp;"-"&amp;AL$2,'Compr. Q. - HCN'!$C:$I,5,FALSE()))),$AJ74)),1,0)</f>
        <v>0</v>
      </c>
      <c r="AM74" s="25">
        <f>IF(ISNUMBER(SEARCH(IF($G74="OB",IF($D74="Tabular",VLOOKUP($AJ$3&amp;"-"&amp;AM$2,'Compr. Q. - Online Banking'!$C:$I,7,FALSE()),VLOOKUP($AJ$3&amp;"-"&amp;AM$2,'Compr. Q. - Online Banking'!$C:$I,5,FALSE())),IF($D74="Tabular",VLOOKUP($AJ$3&amp;"-"&amp;AM$2,'Compr. Q. - HCN'!$C:$I,7,FALSE()),VLOOKUP($AJ$3&amp;"-"&amp;AM$2,'Compr. Q. - HCN'!$C:$I,5,FALSE()))),$AJ74)),1,0)</f>
        <v>0</v>
      </c>
      <c r="AN74" s="25">
        <f>IF(ISNUMBER(SEARCH(IF($G74="OB",IF($D74="Tabular",VLOOKUP($AJ$3&amp;"-"&amp;AN$2,'Compr. Q. - Online Banking'!$C:$I,7,FALSE()),VLOOKUP($AJ$3&amp;"-"&amp;AN$2,'Compr. Q. - Online Banking'!$C:$I,5,FALSE())),IF($D74="Tabular",VLOOKUP($AJ$3&amp;"-"&amp;AN$2,'Compr. Q. - HCN'!$C:$I,7,FALSE()),VLOOKUP($AJ$3&amp;"-"&amp;AN$2,'Compr. Q. - HCN'!$C:$I,5,FALSE()))),$AJ74)),1,0)</f>
        <v>0</v>
      </c>
      <c r="AO74" s="25">
        <f>IF(ISNUMBER(SEARCH(IF($G74="OB",IF($D74="Tabular",VLOOKUP($AJ$3&amp;"-"&amp;AO$2,'Compr. Q. - Online Banking'!$C:$I,7,FALSE()),VLOOKUP($AJ$3&amp;"-"&amp;AO$2,'Compr. Q. - Online Banking'!$C:$I,5,FALSE())),IF($D74="Tabular",VLOOKUP($AJ$3&amp;"-"&amp;AO$2,'Compr. Q. - HCN'!$C:$I,7,FALSE()),VLOOKUP($AJ$3&amp;"-"&amp;AO$2,'Compr. Q. - HCN'!$C:$I,5,FALSE()))),$AJ74)),1,0)</f>
        <v>0</v>
      </c>
      <c r="AP74" s="25">
        <f>IF(ISNUMBER(SEARCH(IF($G74="OB",IF($D74="Tabular",VLOOKUP($AJ$3&amp;"-"&amp;AP$2,'Compr. Q. - Online Banking'!$C:$I,7,FALSE()),VLOOKUP($AJ$3&amp;"-"&amp;AP$2,'Compr. Q. - Online Banking'!$C:$I,5,FALSE())),IF($D74="Tabular",VLOOKUP($AJ$3&amp;"-"&amp;AP$2,'Compr. Q. - HCN'!$C:$I,7,FALSE()),VLOOKUP($AJ$3&amp;"-"&amp;AP$2,'Compr. Q. - HCN'!$C:$I,5,FALSE()))),$AJ74)),1,0)</f>
        <v>0</v>
      </c>
      <c r="AQ74" s="25">
        <f t="shared" si="76"/>
        <v>0</v>
      </c>
      <c r="AR74" s="25">
        <f t="shared" si="77"/>
        <v>4</v>
      </c>
      <c r="AS74" s="25">
        <f>IF($G74="OB",IF($D74="Tabular",VLOOKUP($AJ$3&amp;"-"&amp;"1",'Compr. Q. - Online Banking'!$C:$K,9,FALSE()),VLOOKUP($AJ$3&amp;"-"&amp;"1",'Compr. Q. - Online Banking'!$C:$K,8,FALSE())),IF($D74="Tabular",VLOOKUP($AJ$3&amp;"-"&amp;"1",'Compr. Q. - HCN'!$C:$K,9,FALSE()),VLOOKUP($AJ$3&amp;"-"&amp;"1",'Compr. Q. - HCN'!$C:$K,8,FALSE())))</f>
        <v>5</v>
      </c>
      <c r="AT74" s="25">
        <f t="shared" si="78"/>
        <v>0</v>
      </c>
      <c r="AU74" s="25">
        <f t="shared" si="79"/>
        <v>0</v>
      </c>
      <c r="AV74" s="25">
        <f t="shared" si="80"/>
        <v>0</v>
      </c>
      <c r="AW74" s="25" t="str">
        <f>VLOOKUP($A74,'dataset combined'!$A:$BJ,$I$2+3*AW$2,FALSE)</f>
        <v>Leakage of patient data; Unauthorized access to personal identifiable information; Unauthorized data access</v>
      </c>
      <c r="AX74" s="25" t="s">
        <v>744</v>
      </c>
      <c r="AY74" s="25">
        <f>IF(ISNUMBER(SEARCH(IF($G74="OB",IF($D74="Tabular",VLOOKUP($AW$3&amp;"-"&amp;AY$2,'Compr. Q. - Online Banking'!$C:$I,7,FALSE()),VLOOKUP($AW$3&amp;"-"&amp;AY$2,'Compr. Q. - Online Banking'!$C:$I,5,FALSE())),IF($D74="Tabular",VLOOKUP($AW$3&amp;"-"&amp;AY$2,'Compr. Q. - HCN'!$C:$I,7,FALSE()),VLOOKUP($AW$3&amp;"-"&amp;AY$2,'Compr. Q. - HCN'!$C:$I,5,FALSE()))),$AW74)),1,0)</f>
        <v>0</v>
      </c>
      <c r="AZ74" s="25">
        <f>IF(ISNUMBER(SEARCH(IF($G74="OB",IF($D74="Tabular",VLOOKUP($AW$3&amp;"-"&amp;AZ$2,'Compr. Q. - Online Banking'!$C:$I,7,FALSE()),VLOOKUP($AW$3&amp;"-"&amp;AZ$2,'Compr. Q. - Online Banking'!$C:$I,5,FALSE())),IF($D74="Tabular",VLOOKUP($AW$3&amp;"-"&amp;AZ$2,'Compr. Q. - HCN'!$C:$I,7,FALSE()),VLOOKUP($AW$3&amp;"-"&amp;AZ$2,'Compr. Q. - HCN'!$C:$I,5,FALSE()))),$AW74)),1,0)</f>
        <v>0</v>
      </c>
      <c r="BA74" s="25">
        <f>IF(ISNUMBER(SEARCH(IF($G74="OB",IF($D74="Tabular",VLOOKUP($AW$3&amp;"-"&amp;BA$2,'Compr. Q. - Online Banking'!$C:$I,7,FALSE()),VLOOKUP($AW$3&amp;"-"&amp;BA$2,'Compr. Q. - Online Banking'!$C:$I,5,FALSE())),IF($D74="Tabular",VLOOKUP($AW$3&amp;"-"&amp;BA$2,'Compr. Q. - HCN'!$C:$I,7,FALSE()),VLOOKUP($AW$3&amp;"-"&amp;BA$2,'Compr. Q. - HCN'!$C:$I,5,FALSE()))),$AW74)),1,0)</f>
        <v>0</v>
      </c>
      <c r="BB74" s="25">
        <f>IF(ISNUMBER(SEARCH(IF($G74="OB",IF($D74="Tabular",VLOOKUP($AW$3&amp;"-"&amp;BB$2,'Compr. Q. - Online Banking'!$C:$I,7,FALSE()),VLOOKUP($AW$3&amp;"-"&amp;BB$2,'Compr. Q. - Online Banking'!$C:$I,5,FALSE())),IF($D74="Tabular",VLOOKUP($AW$3&amp;"-"&amp;BB$2,'Compr. Q. - HCN'!$C:$I,7,FALSE()),VLOOKUP($AW$3&amp;"-"&amp;BB$2,'Compr. Q. - HCN'!$C:$I,5,FALSE()))),$AW74)),1,0)</f>
        <v>0</v>
      </c>
      <c r="BC74" s="25">
        <f>IF(ISNUMBER(SEARCH(IF($G74="OB",IF($D74="Tabular",VLOOKUP($AW$3&amp;"-"&amp;BC$2,'Compr. Q. - Online Banking'!$C:$I,7,FALSE()),VLOOKUP($AW$3&amp;"-"&amp;BC$2,'Compr. Q. - Online Banking'!$C:$I,5,FALSE())),IF($D74="Tabular",VLOOKUP($AW$3&amp;"-"&amp;BC$2,'Compr. Q. - HCN'!$C:$I,7,FALSE()),VLOOKUP($AW$3&amp;"-"&amp;BC$2,'Compr. Q. - HCN'!$C:$I,5,FALSE()))),$AW74)),1,0)</f>
        <v>0</v>
      </c>
      <c r="BD74" s="25">
        <f t="shared" si="81"/>
        <v>0</v>
      </c>
      <c r="BE74" s="25">
        <f t="shared" si="82"/>
        <v>3</v>
      </c>
      <c r="BF74" s="25">
        <f>IF($G74="OB",IF($D74="Tabular",VLOOKUP($AW$3&amp;"-"&amp;"1",'Compr. Q. - Online Banking'!$C:$K,9,FALSE()),VLOOKUP($AW$3&amp;"-"&amp;"1",'Compr. Q. - Online Banking'!$C:$K,8,FALSE())),IF($D74="Tabular",VLOOKUP($AW$3&amp;"-"&amp;"1",'Compr. Q. - HCN'!$C:$K,9,FALSE()),VLOOKUP($AW$3&amp;"-"&amp;"1",'Compr. Q. - HCN'!$C:$K,8,FALSE())))</f>
        <v>3</v>
      </c>
      <c r="BG74" s="25">
        <f t="shared" si="83"/>
        <v>0</v>
      </c>
      <c r="BH74" s="25">
        <f t="shared" si="84"/>
        <v>0</v>
      </c>
      <c r="BI74" s="25">
        <f t="shared" si="85"/>
        <v>0</v>
      </c>
      <c r="BJ74" s="25" t="str">
        <f>VLOOKUP($A74,'dataset combined'!$A:$BJ,$I$2+3*BJ$2,FALSE)</f>
        <v>Very unlikely</v>
      </c>
      <c r="BK74" s="25"/>
      <c r="BL74" s="25">
        <f>IF(ISNUMBER(SEARCH(IF($G74="OB",IF($D74="Tabular",VLOOKUP($BJ$3&amp;"-"&amp;BL$2,'Compr. Q. - Online Banking'!$C:$I,7,FALSE()),VLOOKUP($BJ$3&amp;"-"&amp;BL$2,'Compr. Q. - Online Banking'!$C:$I,5,FALSE())),IF($D74="Tabular",VLOOKUP($BJ$3&amp;"-"&amp;BL$2,'Compr. Q. - HCN'!$C:$I,7,FALSE()),VLOOKUP($BJ$3&amp;"-"&amp;BL$2,'Compr. Q. - HCN'!$C:$I,5,FALSE()))),$BJ74)),1,0)</f>
        <v>1</v>
      </c>
      <c r="BM74" s="25">
        <f>IF(ISNUMBER(SEARCH(IF($G74="OB",IF($D74="Tabular",VLOOKUP($BJ$3&amp;"-"&amp;BM$2,'Compr. Q. - Online Banking'!$C:$I,7,FALSE()),VLOOKUP($BJ$3&amp;"-"&amp;BM$2,'Compr. Q. - Online Banking'!$C:$I,5,FALSE())),IF($D74="Tabular",VLOOKUP($BJ$3&amp;"-"&amp;BM$2,'Compr. Q. - HCN'!$C:$I,7,FALSE()),VLOOKUP($BJ$3&amp;"-"&amp;BM$2,'Compr. Q. - HCN'!$C:$I,5,FALSE()))),$BJ74)),1,0)</f>
        <v>0</v>
      </c>
      <c r="BN74" s="25">
        <f>IF(ISNUMBER(SEARCH(IF($G74="OB",IF($D74="Tabular",VLOOKUP($BJ$3&amp;"-"&amp;BN$2,'Compr. Q. - Online Banking'!$C:$I,7,FALSE()),VLOOKUP($BJ$3&amp;"-"&amp;BN$2,'Compr. Q. - Online Banking'!$C:$I,5,FALSE())),IF($D74="Tabular",VLOOKUP($BJ$3&amp;"-"&amp;BN$2,'Compr. Q. - HCN'!$C:$I,7,FALSE()),VLOOKUP($BJ$3&amp;"-"&amp;BN$2,'Compr. Q. - HCN'!$C:$I,5,FALSE()))),$BJ74)),1,0)</f>
        <v>0</v>
      </c>
      <c r="BO74" s="25">
        <f>IF(ISNUMBER(SEARCH(IF($G74="OB",IF($D74="Tabular",VLOOKUP($BJ$3&amp;"-"&amp;BO$2,'Compr. Q. - Online Banking'!$C:$I,7,FALSE()),VLOOKUP($BJ$3&amp;"-"&amp;BO$2,'Compr. Q. - Online Banking'!$C:$I,5,FALSE())),IF($D74="Tabular",VLOOKUP($BJ$3&amp;"-"&amp;BO$2,'Compr. Q. - HCN'!$C:$I,7,FALSE()),VLOOKUP($BJ$3&amp;"-"&amp;BO$2,'Compr. Q. - HCN'!$C:$I,5,FALSE()))),$BJ74)),1,0)</f>
        <v>0</v>
      </c>
      <c r="BP74" s="25">
        <f>IF(ISNUMBER(SEARCH(IF($G74="OB",IF($D74="Tabular",VLOOKUP($BJ$3&amp;"-"&amp;BP$2,'Compr. Q. - Online Banking'!$C:$I,7,FALSE()),VLOOKUP($BJ$3&amp;"-"&amp;BP$2,'Compr. Q. - Online Banking'!$C:$I,5,FALSE())),IF($D74="Tabular",VLOOKUP($BJ$3&amp;"-"&amp;BP$2,'Compr. Q. - HCN'!$C:$I,7,FALSE()),VLOOKUP($BJ$3&amp;"-"&amp;BP$2,'Compr. Q. - HCN'!$C:$I,5,FALSE()))),$BJ74)),1,0)</f>
        <v>0</v>
      </c>
      <c r="BQ74" s="25">
        <f t="shared" si="86"/>
        <v>1</v>
      </c>
      <c r="BR74" s="25">
        <f t="shared" si="87"/>
        <v>1</v>
      </c>
      <c r="BS74" s="25">
        <f>IF($G74="OB",IF($D74="Tabular",VLOOKUP($BJ$3&amp;"-"&amp;"1",'Compr. Q. - Online Banking'!$C:$K,9,FALSE()),VLOOKUP($BJ$3&amp;"-"&amp;"1",'Compr. Q. - Online Banking'!$C:$K,8,FALSE())),IF($D74="Tabular",VLOOKUP($BJ$3&amp;"-"&amp;"1",'Compr. Q. - HCN'!$C:$K,9,FALSE()),VLOOKUP($BJ$3&amp;"-"&amp;"1",'Compr. Q. - HCN'!$C:$K,8,FALSE())))</f>
        <v>1</v>
      </c>
      <c r="BT74" s="25">
        <f t="shared" si="88"/>
        <v>1</v>
      </c>
      <c r="BU74" s="25">
        <f t="shared" si="89"/>
        <v>1</v>
      </c>
      <c r="BV74" s="25">
        <f t="shared" si="90"/>
        <v>1</v>
      </c>
      <c r="BW74" s="25" t="str">
        <f>VLOOKUP($A74,'dataset combined'!$A:$BJ,$I$2+3*BW$2,FALSE)</f>
        <v>Severe</v>
      </c>
      <c r="BX74" s="25"/>
      <c r="BY74" s="25">
        <f>IF(ISNUMBER(SEARCH(IF($G74="OB",IF($D74="Tabular",VLOOKUP($BW$3&amp;"-"&amp;BY$2,'Compr. Q. - Online Banking'!$C:$I,7,FALSE()),VLOOKUP($BW$3&amp;"-"&amp;BY$2,'Compr. Q. - Online Banking'!$C:$I,5,FALSE())),IF($D74="Tabular",VLOOKUP($BW$3&amp;"-"&amp;BY$2,'Compr. Q. - HCN'!$C:$I,7,FALSE()),VLOOKUP($BW$3&amp;"-"&amp;BY$2,'Compr. Q. - HCN'!$C:$I,5,FALSE()))),$BW74)),1,0)</f>
        <v>1</v>
      </c>
      <c r="BZ74" s="25">
        <f>IF(ISNUMBER(SEARCH(IF($G74="OB",IF($D74="Tabular",VLOOKUP($BW$3&amp;"-"&amp;BZ$2,'Compr. Q. - Online Banking'!$C:$I,7,FALSE()),VLOOKUP($BW$3&amp;"-"&amp;BZ$2,'Compr. Q. - Online Banking'!$C:$I,5,FALSE())),IF($D74="Tabular",VLOOKUP($BW$3&amp;"-"&amp;BZ$2,'Compr. Q. - HCN'!$C:$I,7,FALSE()),VLOOKUP($BW$3&amp;"-"&amp;BZ$2,'Compr. Q. - HCN'!$C:$I,5,FALSE()))),$BW74)),1,0)</f>
        <v>0</v>
      </c>
      <c r="CA74" s="25">
        <f>IF(ISNUMBER(SEARCH(IF($G74="OB",IF($D74="Tabular",VLOOKUP($BW$3&amp;"-"&amp;CA$2,'Compr. Q. - Online Banking'!$C:$I,7,FALSE()),VLOOKUP($BW$3&amp;"-"&amp;CA$2,'Compr. Q. - Online Banking'!$C:$I,5,FALSE())),IF($D74="Tabular",VLOOKUP($BW$3&amp;"-"&amp;CA$2,'Compr. Q. - HCN'!$C:$I,7,FALSE()),VLOOKUP($BW$3&amp;"-"&amp;CA$2,'Compr. Q. - HCN'!$C:$I,5,FALSE()))),$BW74)),1,0)</f>
        <v>0</v>
      </c>
      <c r="CB74" s="25">
        <f>IF(ISNUMBER(SEARCH(IF($G74="OB",IF($D74="Tabular",VLOOKUP($BW$3&amp;"-"&amp;CB$2,'Compr. Q. - Online Banking'!$C:$I,7,FALSE()),VLOOKUP($BW$3&amp;"-"&amp;CB$2,'Compr. Q. - Online Banking'!$C:$I,5,FALSE())),IF($D74="Tabular",VLOOKUP($BW$3&amp;"-"&amp;CB$2,'Compr. Q. - HCN'!$C:$I,7,FALSE()),VLOOKUP($BW$3&amp;"-"&amp;CB$2,'Compr. Q. - HCN'!$C:$I,5,FALSE()))),$BW74)),1,0)</f>
        <v>0</v>
      </c>
      <c r="CC74" s="25">
        <f>IF(ISNUMBER(SEARCH(IF($G74="OB",IF($D74="Tabular",VLOOKUP($BW$3&amp;"-"&amp;CC$2,'Compr. Q. - Online Banking'!$C:$I,7,FALSE()),VLOOKUP($BW$3&amp;"-"&amp;CC$2,'Compr. Q. - Online Banking'!$C:$I,5,FALSE())),IF($D74="Tabular",VLOOKUP($BW$3&amp;"-"&amp;CC$2,'Compr. Q. - HCN'!$C:$I,7,FALSE()),VLOOKUP($BW$3&amp;"-"&amp;CC$2,'Compr. Q. - HCN'!$C:$I,5,FALSE()))),$BW74)),1,0)</f>
        <v>0</v>
      </c>
      <c r="CD74" s="25">
        <f t="shared" si="91"/>
        <v>1</v>
      </c>
      <c r="CE74" s="25">
        <f t="shared" si="92"/>
        <v>1</v>
      </c>
      <c r="CF74" s="25">
        <f>IF($G74="OB",IF($D74="Tabular",VLOOKUP($BW$3&amp;"-"&amp;"1",'Compr. Q. - Online Banking'!$C:$K,9,FALSE()),VLOOKUP($BW$3&amp;"-"&amp;"1",'Compr. Q. - Online Banking'!$C:$K,8,FALSE())),IF($D74="Tabular",VLOOKUP($BW$3&amp;"-"&amp;"1",'Compr. Q. - HCN'!$C:$K,9,FALSE()),VLOOKUP($BW$3&amp;"-"&amp;"1",'Compr. Q. - HCN'!$C:$K,8,FALSE())))</f>
        <v>1</v>
      </c>
      <c r="CG74" s="25">
        <f t="shared" si="93"/>
        <v>1</v>
      </c>
      <c r="CH74" s="25">
        <f t="shared" si="94"/>
        <v>1</v>
      </c>
      <c r="CI74" s="25">
        <f t="shared" si="95"/>
        <v>1</v>
      </c>
    </row>
    <row r="75" spans="1:87" ht="68" x14ac:dyDescent="0.2">
      <c r="A75" s="24" t="str">
        <f t="shared" si="64"/>
        <v>3117394-P2</v>
      </c>
      <c r="B75" s="38">
        <v>3117394</v>
      </c>
      <c r="C75" s="24" t="s">
        <v>688</v>
      </c>
      <c r="D75" s="39" t="s">
        <v>538</v>
      </c>
      <c r="E75" s="39" t="s">
        <v>440</v>
      </c>
      <c r="F75" s="39" t="s">
        <v>433</v>
      </c>
      <c r="G75" s="38" t="str">
        <f t="shared" si="65"/>
        <v>OB</v>
      </c>
      <c r="H75" s="24"/>
      <c r="I75" s="28"/>
      <c r="J75" s="25" t="str">
        <f>VLOOKUP($A75,'dataset combined'!$A:$BJ,$I$2+3*J$2,FALSE)</f>
        <v>Lack of mechanisms for authentication of app; Weak malware protection</v>
      </c>
      <c r="K75" s="24"/>
      <c r="L75" s="25">
        <f>IF(ISNUMBER(SEARCH(IF($G75="OB",IF($D75="Tabular",VLOOKUP($J$3&amp;"-"&amp;L$2,'Compr. Q. - Online Banking'!$C:$I,7,FALSE()),VLOOKUP($J$3&amp;"-"&amp;L$2,'Compr. Q. - Online Banking'!$C:$I,5,FALSE())),IF($D75="Tabular",VLOOKUP($J$3&amp;"-"&amp;L$2,'Compr. Q. - HCN'!$C:$I,7,FALSE()),VLOOKUP($J$3&amp;"-"&amp;L$2,'Compr. Q. - HCN'!$C:$I,5,FALSE()))),$J75)),1,0)</f>
        <v>1</v>
      </c>
      <c r="M75" s="25">
        <f>IF(ISNUMBER(SEARCH(IF($G75="OB",IF($D75="Tabular",VLOOKUP($J$3&amp;"-"&amp;M$2,'Compr. Q. - Online Banking'!$C:$I,7,FALSE()),VLOOKUP($J$3&amp;"-"&amp;M$2,'Compr. Q. - Online Banking'!$C:$I,5,FALSE())),IF($D75="Tabular",VLOOKUP($J$3&amp;"-"&amp;M$2,'Compr. Q. - HCN'!$C:$I,7,FALSE()),VLOOKUP($J$3&amp;"-"&amp;M$2,'Compr. Q. - HCN'!$C:$I,5,FALSE()))),$J75)),1,0)</f>
        <v>1</v>
      </c>
      <c r="N75" s="25">
        <f>IF(ISNUMBER(SEARCH(IF($G75="OB",IF($D75="Tabular",VLOOKUP($J$3&amp;"-"&amp;N$2,'Compr. Q. - Online Banking'!$C:$I,7,FALSE()),VLOOKUP($J$3&amp;"-"&amp;N$2,'Compr. Q. - Online Banking'!$C:$I,5,FALSE())),IF($D75="Tabular",VLOOKUP($J$3&amp;"-"&amp;N$2,'Compr. Q. - HCN'!$C:$I,7,FALSE()),VLOOKUP($J$3&amp;"-"&amp;N$2,'Compr. Q. - HCN'!$C:$I,5,FALSE()))),$J75)),1,0)</f>
        <v>0</v>
      </c>
      <c r="O75" s="25">
        <f>IF(ISNUMBER(SEARCH(IF($G75="OB",IF($D75="Tabular",VLOOKUP($J$3&amp;"-"&amp;O$2,'Compr. Q. - Online Banking'!$C:$I,7,FALSE()),VLOOKUP($J$3&amp;"-"&amp;O$2,'Compr. Q. - Online Banking'!$C:$I,5,FALSE())),IF($D75="Tabular",VLOOKUP($J$3&amp;"-"&amp;O$2,'Compr. Q. - HCN'!$C:$I,7,FALSE()),VLOOKUP($J$3&amp;"-"&amp;O$2,'Compr. Q. - HCN'!$C:$I,5,FALSE()))),$J75)),1,0)</f>
        <v>0</v>
      </c>
      <c r="P75" s="25">
        <f>IF(ISNUMBER(SEARCH(IF($G75="OB",IF($D75="Tabular",VLOOKUP($J$3&amp;"-"&amp;P$2,'Compr. Q. - Online Banking'!$C:$I,7,FALSE()),VLOOKUP($J$3&amp;"-"&amp;P$2,'Compr. Q. - Online Banking'!$C:$I,5,FALSE())),IF($D75="Tabular",VLOOKUP($J$3&amp;"-"&amp;P$2,'Compr. Q. - HCN'!$C:$I,7,FALSE()),VLOOKUP($J$3&amp;"-"&amp;P$2,'Compr. Q. - HCN'!$C:$I,5,FALSE()))),$J75)),1,0)</f>
        <v>0</v>
      </c>
      <c r="Q75" s="24">
        <f t="shared" si="66"/>
        <v>2</v>
      </c>
      <c r="R75" s="24">
        <f t="shared" si="67"/>
        <v>2</v>
      </c>
      <c r="S75" s="24">
        <f>IF($G75="OB",IF($D75="Tabular",VLOOKUP($J$3&amp;"-"&amp;"1",'Compr. Q. - Online Banking'!$C:$K,9,FALSE()),VLOOKUP($J$3&amp;"-"&amp;"1",'Compr. Q. - Online Banking'!$C:$K,8,FALSE())),IF($D75="Tabular",VLOOKUP($J$3&amp;"-"&amp;"1",'Compr. Q. - HCN'!$C:$K,9,FALSE()),VLOOKUP($J$3&amp;"-"&amp;"1",'Compr. Q. - HCN'!$C:$K,8,FALSE())))</f>
        <v>2</v>
      </c>
      <c r="T75" s="24">
        <f t="shared" si="68"/>
        <v>1</v>
      </c>
      <c r="U75" s="24">
        <f t="shared" si="69"/>
        <v>1</v>
      </c>
      <c r="V75" s="24">
        <f t="shared" si="70"/>
        <v>1</v>
      </c>
      <c r="W75" s="25" t="str">
        <f>VLOOKUP($A75,'dataset combined'!$A:$BJ,$I$2+3*W$2,FALSE)</f>
        <v>Availability of service; Integrity of account data</v>
      </c>
      <c r="X75" s="24"/>
      <c r="Y75" s="25">
        <f>IF(ISNUMBER(SEARCH(IF($G75="OB",IF($D75="Tabular",VLOOKUP($W$3&amp;"-"&amp;Y$2,'Compr. Q. - Online Banking'!$C:$I,7,FALSE()),VLOOKUP($W$3&amp;"-"&amp;Y$2,'Compr. Q. - Online Banking'!$C:$I,5,FALSE())),IF($D75="Tabular",VLOOKUP($W$3&amp;"-"&amp;Y$2,'Compr. Q. - HCN'!$C:$I,7,FALSE()),VLOOKUP($W$3&amp;"-"&amp;Y$2,'Compr. Q. - HCN'!$C:$I,5,FALSE()))),$W75)),1,0)</f>
        <v>1</v>
      </c>
      <c r="Z75" s="25">
        <f>IF(ISNUMBER(SEARCH(IF($G75="OB",IF($D75="Tabular",VLOOKUP($W$3&amp;"-"&amp;Z$2,'Compr. Q. - Online Banking'!$C:$I,7,FALSE()),VLOOKUP($W$3&amp;"-"&amp;Z$2,'Compr. Q. - Online Banking'!$C:$I,5,FALSE())),IF($D75="Tabular",VLOOKUP($W$3&amp;"-"&amp;Z$2,'Compr. Q. - HCN'!$C:$I,7,FALSE()),VLOOKUP($W$3&amp;"-"&amp;Z$2,'Compr. Q. - HCN'!$C:$I,5,FALSE()))),$W75)),1,0)</f>
        <v>1</v>
      </c>
      <c r="AA75" s="25">
        <f>IF(ISNUMBER(SEARCH(IF($G75="OB",IF($D75="Tabular",VLOOKUP($W$3&amp;"-"&amp;AA$2,'Compr. Q. - Online Banking'!$C:$I,7,FALSE()),VLOOKUP($W$3&amp;"-"&amp;AA$2,'Compr. Q. - Online Banking'!$C:$I,5,FALSE())),IF($D75="Tabular",VLOOKUP($W$3&amp;"-"&amp;AA$2,'Compr. Q. - HCN'!$C:$I,7,FALSE()),VLOOKUP($W$3&amp;"-"&amp;AA$2,'Compr. Q. - HCN'!$C:$I,5,FALSE()))),$W75)),1,0)</f>
        <v>0</v>
      </c>
      <c r="AB75" s="25">
        <f>IF(ISNUMBER(SEARCH(IF($G75="OB",IF($D75="Tabular",VLOOKUP($W$3&amp;"-"&amp;AB$2,'Compr. Q. - Online Banking'!$C:$I,7,FALSE()),VLOOKUP($W$3&amp;"-"&amp;AB$2,'Compr. Q. - Online Banking'!$C:$I,5,FALSE())),IF($D75="Tabular",VLOOKUP($W$3&amp;"-"&amp;AB$2,'Compr. Q. - HCN'!$C:$I,7,FALSE()),VLOOKUP($W$3&amp;"-"&amp;AB$2,'Compr. Q. - HCN'!$C:$I,5,FALSE()))),$W75)),1,0)</f>
        <v>0</v>
      </c>
      <c r="AC75" s="25">
        <f>IF(ISNUMBER(SEARCH(IF($G75="OB",IF($D75="Tabular",VLOOKUP($W$3&amp;"-"&amp;AC$2,'Compr. Q. - Online Banking'!$C:$I,7,FALSE()),VLOOKUP($W$3&amp;"-"&amp;AC$2,'Compr. Q. - Online Banking'!$C:$I,5,FALSE())),IF($D75="Tabular",VLOOKUP($W$3&amp;"-"&amp;AC$2,'Compr. Q. - HCN'!$C:$I,7,FALSE()),VLOOKUP($W$3&amp;"-"&amp;AC$2,'Compr. Q. - HCN'!$C:$I,5,FALSE()))),$W75)),1,0)</f>
        <v>0</v>
      </c>
      <c r="AD75" s="24">
        <f t="shared" si="71"/>
        <v>2</v>
      </c>
      <c r="AE75" s="24">
        <f t="shared" si="72"/>
        <v>2</v>
      </c>
      <c r="AF75" s="24">
        <f>IF($G75="OB",IF($D75="Tabular",VLOOKUP($W$3&amp;"-"&amp;"1",'Compr. Q. - Online Banking'!$C:$K,9,FALSE()),VLOOKUP($W$3&amp;"-"&amp;"1",'Compr. Q. - Online Banking'!$C:$K,8,FALSE())),IF($D75="Tabular",VLOOKUP($W$3&amp;"-"&amp;"1",'Compr. Q. - HCN'!$C:$K,9,FALSE()),VLOOKUP($W$3&amp;"-"&amp;"1",'Compr. Q. - HCN'!$C:$K,8,FALSE())))</f>
        <v>2</v>
      </c>
      <c r="AG75" s="24">
        <f t="shared" si="73"/>
        <v>1</v>
      </c>
      <c r="AH75" s="24">
        <f t="shared" si="74"/>
        <v>1</v>
      </c>
      <c r="AI75" s="24">
        <f t="shared" si="75"/>
        <v>1</v>
      </c>
      <c r="AJ75" s="25" t="str">
        <f>VLOOKUP($A75,'dataset combined'!$A:$BJ,$I$2+3*AJ$2,FALSE)</f>
        <v>Fake banking app offered on application store; Keylogger installed on computer; Spear-phishing attack on customers</v>
      </c>
      <c r="AK75" s="24" t="s">
        <v>733</v>
      </c>
      <c r="AL75" s="25">
        <f>IF(ISNUMBER(SEARCH(IF($G75="OB",IF($D75="Tabular",VLOOKUP($AJ$3&amp;"-"&amp;AL$2,'Compr. Q. - Online Banking'!$C:$I,7,FALSE()),VLOOKUP($AJ$3&amp;"-"&amp;AL$2,'Compr. Q. - Online Banking'!$C:$I,5,FALSE())),IF($D75="Tabular",VLOOKUP($AJ$3&amp;"-"&amp;AL$2,'Compr. Q. - HCN'!$C:$I,7,FALSE()),VLOOKUP($AJ$3&amp;"-"&amp;AL$2,'Compr. Q. - HCN'!$C:$I,5,FALSE()))),$AJ75)),1,0)</f>
        <v>1</v>
      </c>
      <c r="AM75" s="25">
        <f>IF(ISNUMBER(SEARCH(IF($G75="OB",IF($D75="Tabular",VLOOKUP($AJ$3&amp;"-"&amp;AM$2,'Compr. Q. - Online Banking'!$C:$I,7,FALSE()),VLOOKUP($AJ$3&amp;"-"&amp;AM$2,'Compr. Q. - Online Banking'!$C:$I,5,FALSE())),IF($D75="Tabular",VLOOKUP($AJ$3&amp;"-"&amp;AM$2,'Compr. Q. - HCN'!$C:$I,7,FALSE()),VLOOKUP($AJ$3&amp;"-"&amp;AM$2,'Compr. Q. - HCN'!$C:$I,5,FALSE()))),$AJ75)),1,0)</f>
        <v>0</v>
      </c>
      <c r="AN75" s="25">
        <f>IF(ISNUMBER(SEARCH(IF($G75="OB",IF($D75="Tabular",VLOOKUP($AJ$3&amp;"-"&amp;AN$2,'Compr. Q. - Online Banking'!$C:$I,7,FALSE()),VLOOKUP($AJ$3&amp;"-"&amp;AN$2,'Compr. Q. - Online Banking'!$C:$I,5,FALSE())),IF($D75="Tabular",VLOOKUP($AJ$3&amp;"-"&amp;AN$2,'Compr. Q. - HCN'!$C:$I,7,FALSE()),VLOOKUP($AJ$3&amp;"-"&amp;AN$2,'Compr. Q. - HCN'!$C:$I,5,FALSE()))),$AJ75)),1,0)</f>
        <v>1</v>
      </c>
      <c r="AO75" s="25">
        <f>IF(ISNUMBER(SEARCH(IF($G75="OB",IF($D75="Tabular",VLOOKUP($AJ$3&amp;"-"&amp;AO$2,'Compr. Q. - Online Banking'!$C:$I,7,FALSE()),VLOOKUP($AJ$3&amp;"-"&amp;AO$2,'Compr. Q. - Online Banking'!$C:$I,5,FALSE())),IF($D75="Tabular",VLOOKUP($AJ$3&amp;"-"&amp;AO$2,'Compr. Q. - HCN'!$C:$I,7,FALSE()),VLOOKUP($AJ$3&amp;"-"&amp;AO$2,'Compr. Q. - HCN'!$C:$I,5,FALSE()))),$AJ75)),1,0)</f>
        <v>1</v>
      </c>
      <c r="AP75" s="25">
        <f>IF(ISNUMBER(SEARCH(IF($G75="OB",IF($D75="Tabular",VLOOKUP($AJ$3&amp;"-"&amp;AP$2,'Compr. Q. - Online Banking'!$C:$I,7,FALSE()),VLOOKUP($AJ$3&amp;"-"&amp;AP$2,'Compr. Q. - Online Banking'!$C:$I,5,FALSE())),IF($D75="Tabular",VLOOKUP($AJ$3&amp;"-"&amp;AP$2,'Compr. Q. - HCN'!$C:$I,7,FALSE()),VLOOKUP($AJ$3&amp;"-"&amp;AP$2,'Compr. Q. - HCN'!$C:$I,5,FALSE()))),$AJ75)),1,0)</f>
        <v>0</v>
      </c>
      <c r="AQ75" s="24">
        <f t="shared" si="76"/>
        <v>3</v>
      </c>
      <c r="AR75" s="24">
        <f t="shared" si="77"/>
        <v>3</v>
      </c>
      <c r="AS75" s="24">
        <f>IF($G75="OB",IF($D75="Tabular",VLOOKUP($AJ$3&amp;"-"&amp;"1",'Compr. Q. - Online Banking'!$C:$K,9,FALSE()),VLOOKUP($AJ$3&amp;"-"&amp;"1",'Compr. Q. - Online Banking'!$C:$K,8,FALSE())),IF($D75="Tabular",VLOOKUP($AJ$3&amp;"-"&amp;"1",'Compr. Q. - HCN'!$C:$K,9,FALSE()),VLOOKUP($AJ$3&amp;"-"&amp;"1",'Compr. Q. - HCN'!$C:$K,8,FALSE())))</f>
        <v>4</v>
      </c>
      <c r="AT75" s="24">
        <f t="shared" si="78"/>
        <v>1</v>
      </c>
      <c r="AU75" s="24">
        <f t="shared" si="79"/>
        <v>0.75</v>
      </c>
      <c r="AV75" s="24">
        <f t="shared" si="80"/>
        <v>0.8571428571428571</v>
      </c>
      <c r="AW75" s="25" t="str">
        <f>VLOOKUP($A75,'dataset combined'!$A:$BJ,$I$2+3*AW$2,FALSE)</f>
        <v>Customer's browser infected by Trojan; Fake banking app offered on application store; Hacker alters transaction data; Keylogger installed on computer; Sniffing of customer credentials; Spear-phishing attack on customers</v>
      </c>
      <c r="AX75" s="24" t="s">
        <v>729</v>
      </c>
      <c r="AY75" s="25">
        <f>IF(ISNUMBER(SEARCH(IF($G75="OB",IF($D75="Tabular",VLOOKUP($AW$3&amp;"-"&amp;AY$2,'Compr. Q. - Online Banking'!$C:$I,7,FALSE()),VLOOKUP($AW$3&amp;"-"&amp;AY$2,'Compr. Q. - Online Banking'!$C:$I,5,FALSE())),IF($D75="Tabular",VLOOKUP($AW$3&amp;"-"&amp;AY$2,'Compr. Q. - HCN'!$C:$I,7,FALSE()),VLOOKUP($AW$3&amp;"-"&amp;AY$2,'Compr. Q. - HCN'!$C:$I,5,FALSE()))),$AW75)),1,0)</f>
        <v>1</v>
      </c>
      <c r="AZ75" s="25">
        <f>IF(ISNUMBER(SEARCH(IF($G75="OB",IF($D75="Tabular",VLOOKUP($AW$3&amp;"-"&amp;AZ$2,'Compr. Q. - Online Banking'!$C:$I,7,FALSE()),VLOOKUP($AW$3&amp;"-"&amp;AZ$2,'Compr. Q. - Online Banking'!$C:$I,5,FALSE())),IF($D75="Tabular",VLOOKUP($AW$3&amp;"-"&amp;AZ$2,'Compr. Q. - HCN'!$C:$I,7,FALSE()),VLOOKUP($AW$3&amp;"-"&amp;AZ$2,'Compr. Q. - HCN'!$C:$I,5,FALSE()))),$AW75)),1,0)</f>
        <v>0</v>
      </c>
      <c r="BA75" s="25">
        <f>IF(ISNUMBER(SEARCH(IF($G75="OB",IF($D75="Tabular",VLOOKUP($AW$3&amp;"-"&amp;BA$2,'Compr. Q. - Online Banking'!$C:$I,7,FALSE()),VLOOKUP($AW$3&amp;"-"&amp;BA$2,'Compr. Q. - Online Banking'!$C:$I,5,FALSE())),IF($D75="Tabular",VLOOKUP($AW$3&amp;"-"&amp;BA$2,'Compr. Q. - HCN'!$C:$I,7,FALSE()),VLOOKUP($AW$3&amp;"-"&amp;BA$2,'Compr. Q. - HCN'!$C:$I,5,FALSE()))),$AW75)),1,0)</f>
        <v>0</v>
      </c>
      <c r="BB75" s="25">
        <f>IF(ISNUMBER(SEARCH(IF($G75="OB",IF($D75="Tabular",VLOOKUP($AW$3&amp;"-"&amp;BB$2,'Compr. Q. - Online Banking'!$C:$I,7,FALSE()),VLOOKUP($AW$3&amp;"-"&amp;BB$2,'Compr. Q. - Online Banking'!$C:$I,5,FALSE())),IF($D75="Tabular",VLOOKUP($AW$3&amp;"-"&amp;BB$2,'Compr. Q. - HCN'!$C:$I,7,FALSE()),VLOOKUP($AW$3&amp;"-"&amp;BB$2,'Compr. Q. - HCN'!$C:$I,5,FALSE()))),$AW75)),1,0)</f>
        <v>0</v>
      </c>
      <c r="BC75" s="25">
        <f>IF(ISNUMBER(SEARCH(IF($G75="OB",IF($D75="Tabular",VLOOKUP($AW$3&amp;"-"&amp;BC$2,'Compr. Q. - Online Banking'!$C:$I,7,FALSE()),VLOOKUP($AW$3&amp;"-"&amp;BC$2,'Compr. Q. - Online Banking'!$C:$I,5,FALSE())),IF($D75="Tabular",VLOOKUP($AW$3&amp;"-"&amp;BC$2,'Compr. Q. - HCN'!$C:$I,7,FALSE()),VLOOKUP($AW$3&amp;"-"&amp;BC$2,'Compr. Q. - HCN'!$C:$I,5,FALSE()))),$AW75)),1,0)</f>
        <v>0</v>
      </c>
      <c r="BD75" s="24">
        <f t="shared" si="81"/>
        <v>1</v>
      </c>
      <c r="BE75" s="24">
        <f t="shared" si="82"/>
        <v>6</v>
      </c>
      <c r="BF75" s="24">
        <f>IF($G75="OB",IF($D75="Tabular",VLOOKUP($AW$3&amp;"-"&amp;"1",'Compr. Q. - Online Banking'!$C:$K,9,FALSE()),VLOOKUP($AW$3&amp;"-"&amp;"1",'Compr. Q. - Online Banking'!$C:$K,8,FALSE())),IF($D75="Tabular",VLOOKUP($AW$3&amp;"-"&amp;"1",'Compr. Q. - HCN'!$C:$K,9,FALSE()),VLOOKUP($AW$3&amp;"-"&amp;"1",'Compr. Q. - HCN'!$C:$K,8,FALSE())))</f>
        <v>2</v>
      </c>
      <c r="BG75" s="24">
        <f t="shared" si="83"/>
        <v>0.16666666666666666</v>
      </c>
      <c r="BH75" s="24">
        <f t="shared" si="84"/>
        <v>0.5</v>
      </c>
      <c r="BI75" s="24">
        <f t="shared" si="85"/>
        <v>0.25</v>
      </c>
      <c r="BJ75" s="25" t="str">
        <f>VLOOKUP($A75,'dataset combined'!$A:$BJ,$I$2+3*BJ$2,FALSE)</f>
        <v>Likely</v>
      </c>
      <c r="BK75" s="24"/>
      <c r="BL75" s="25">
        <f>IF(ISNUMBER(SEARCH(IF($G75="OB",IF($D75="Tabular",VLOOKUP($BJ$3&amp;"-"&amp;BL$2,'Compr. Q. - Online Banking'!$C:$I,7,FALSE()),VLOOKUP($BJ$3&amp;"-"&amp;BL$2,'Compr. Q. - Online Banking'!$C:$I,5,FALSE())),IF($D75="Tabular",VLOOKUP($BJ$3&amp;"-"&amp;BL$2,'Compr. Q. - HCN'!$C:$I,7,FALSE()),VLOOKUP($BJ$3&amp;"-"&amp;BL$2,'Compr. Q. - HCN'!$C:$I,5,FALSE()))),$BJ75)),1,0)</f>
        <v>1</v>
      </c>
      <c r="BM75" s="25">
        <f>IF(ISNUMBER(SEARCH(IF($G75="OB",IF($D75="Tabular",VLOOKUP($BJ$3&amp;"-"&amp;BM$2,'Compr. Q. - Online Banking'!$C:$I,7,FALSE()),VLOOKUP($BJ$3&amp;"-"&amp;BM$2,'Compr. Q. - Online Banking'!$C:$I,5,FALSE())),IF($D75="Tabular",VLOOKUP($BJ$3&amp;"-"&amp;BM$2,'Compr. Q. - HCN'!$C:$I,7,FALSE()),VLOOKUP($BJ$3&amp;"-"&amp;BM$2,'Compr. Q. - HCN'!$C:$I,5,FALSE()))),$BJ75)),1,0)</f>
        <v>0</v>
      </c>
      <c r="BN75" s="25">
        <f>IF(ISNUMBER(SEARCH(IF($G75="OB",IF($D75="Tabular",VLOOKUP($BJ$3&amp;"-"&amp;BN$2,'Compr. Q. - Online Banking'!$C:$I,7,FALSE()),VLOOKUP($BJ$3&amp;"-"&amp;BN$2,'Compr. Q. - Online Banking'!$C:$I,5,FALSE())),IF($D75="Tabular",VLOOKUP($BJ$3&amp;"-"&amp;BN$2,'Compr. Q. - HCN'!$C:$I,7,FALSE()),VLOOKUP($BJ$3&amp;"-"&amp;BN$2,'Compr. Q. - HCN'!$C:$I,5,FALSE()))),$BJ75)),1,0)</f>
        <v>0</v>
      </c>
      <c r="BO75" s="25">
        <f>IF(ISNUMBER(SEARCH(IF($G75="OB",IF($D75="Tabular",VLOOKUP($BJ$3&amp;"-"&amp;BO$2,'Compr. Q. - Online Banking'!$C:$I,7,FALSE()),VLOOKUP($BJ$3&amp;"-"&amp;BO$2,'Compr. Q. - Online Banking'!$C:$I,5,FALSE())),IF($D75="Tabular",VLOOKUP($BJ$3&amp;"-"&amp;BO$2,'Compr. Q. - HCN'!$C:$I,7,FALSE()),VLOOKUP($BJ$3&amp;"-"&amp;BO$2,'Compr. Q. - HCN'!$C:$I,5,FALSE()))),$BJ75)),1,0)</f>
        <v>0</v>
      </c>
      <c r="BP75" s="25">
        <f>IF(ISNUMBER(SEARCH(IF($G75="OB",IF($D75="Tabular",VLOOKUP($BJ$3&amp;"-"&amp;BP$2,'Compr. Q. - Online Banking'!$C:$I,7,FALSE()),VLOOKUP($BJ$3&amp;"-"&amp;BP$2,'Compr. Q. - Online Banking'!$C:$I,5,FALSE())),IF($D75="Tabular",VLOOKUP($BJ$3&amp;"-"&amp;BP$2,'Compr. Q. - HCN'!$C:$I,7,FALSE()),VLOOKUP($BJ$3&amp;"-"&amp;BP$2,'Compr. Q. - HCN'!$C:$I,5,FALSE()))),$BJ75)),1,0)</f>
        <v>0</v>
      </c>
      <c r="BQ75" s="24">
        <f t="shared" si="86"/>
        <v>1</v>
      </c>
      <c r="BR75" s="24">
        <f t="shared" si="87"/>
        <v>1</v>
      </c>
      <c r="BS75" s="24">
        <f>IF($G75="OB",IF($D75="Tabular",VLOOKUP($BJ$3&amp;"-"&amp;"1",'Compr. Q. - Online Banking'!$C:$K,9,FALSE()),VLOOKUP($BJ$3&amp;"-"&amp;"1",'Compr. Q. - Online Banking'!$C:$K,8,FALSE())),IF($D75="Tabular",VLOOKUP($BJ$3&amp;"-"&amp;"1",'Compr. Q. - HCN'!$C:$K,9,FALSE()),VLOOKUP($BJ$3&amp;"-"&amp;"1",'Compr. Q. - HCN'!$C:$K,8,FALSE())))</f>
        <v>1</v>
      </c>
      <c r="BT75" s="24">
        <f t="shared" si="88"/>
        <v>1</v>
      </c>
      <c r="BU75" s="24">
        <f t="shared" si="89"/>
        <v>1</v>
      </c>
      <c r="BV75" s="24">
        <f t="shared" si="90"/>
        <v>1</v>
      </c>
      <c r="BW75" s="25" t="str">
        <f>VLOOKUP($A75,'dataset combined'!$A:$BJ,$I$2+3*BW$2,FALSE)</f>
        <v>Minor</v>
      </c>
      <c r="BX75" s="24"/>
      <c r="BY75" s="25">
        <f>IF(ISNUMBER(SEARCH(IF($G75="OB",IF($D75="Tabular",VLOOKUP($BW$3&amp;"-"&amp;BY$2,'Compr. Q. - Online Banking'!$C:$I,7,FALSE()),VLOOKUP($BW$3&amp;"-"&amp;BY$2,'Compr. Q. - Online Banking'!$C:$I,5,FALSE())),IF($D75="Tabular",VLOOKUP($BW$3&amp;"-"&amp;BY$2,'Compr. Q. - HCN'!$C:$I,7,FALSE()),VLOOKUP($BW$3&amp;"-"&amp;BY$2,'Compr. Q. - HCN'!$C:$I,5,FALSE()))),$BW75)),1,0)</f>
        <v>1</v>
      </c>
      <c r="BZ75" s="25">
        <f>IF(ISNUMBER(SEARCH(IF($G75="OB",IF($D75="Tabular",VLOOKUP($BW$3&amp;"-"&amp;BZ$2,'Compr. Q. - Online Banking'!$C:$I,7,FALSE()),VLOOKUP($BW$3&amp;"-"&amp;BZ$2,'Compr. Q. - Online Banking'!$C:$I,5,FALSE())),IF($D75="Tabular",VLOOKUP($BW$3&amp;"-"&amp;BZ$2,'Compr. Q. - HCN'!$C:$I,7,FALSE()),VLOOKUP($BW$3&amp;"-"&amp;BZ$2,'Compr. Q. - HCN'!$C:$I,5,FALSE()))),$BW75)),1,0)</f>
        <v>0</v>
      </c>
      <c r="CA75" s="25">
        <f>IF(ISNUMBER(SEARCH(IF($G75="OB",IF($D75="Tabular",VLOOKUP($BW$3&amp;"-"&amp;CA$2,'Compr. Q. - Online Banking'!$C:$I,7,FALSE()),VLOOKUP($BW$3&amp;"-"&amp;CA$2,'Compr. Q. - Online Banking'!$C:$I,5,FALSE())),IF($D75="Tabular",VLOOKUP($BW$3&amp;"-"&amp;CA$2,'Compr. Q. - HCN'!$C:$I,7,FALSE()),VLOOKUP($BW$3&amp;"-"&amp;CA$2,'Compr. Q. - HCN'!$C:$I,5,FALSE()))),$BW75)),1,0)</f>
        <v>0</v>
      </c>
      <c r="CB75" s="25">
        <f>IF(ISNUMBER(SEARCH(IF($G75="OB",IF($D75="Tabular",VLOOKUP($BW$3&amp;"-"&amp;CB$2,'Compr. Q. - Online Banking'!$C:$I,7,FALSE()),VLOOKUP($BW$3&amp;"-"&amp;CB$2,'Compr. Q. - Online Banking'!$C:$I,5,FALSE())),IF($D75="Tabular",VLOOKUP($BW$3&amp;"-"&amp;CB$2,'Compr. Q. - HCN'!$C:$I,7,FALSE()),VLOOKUP($BW$3&amp;"-"&amp;CB$2,'Compr. Q. - HCN'!$C:$I,5,FALSE()))),$BW75)),1,0)</f>
        <v>0</v>
      </c>
      <c r="CC75" s="25">
        <f>IF(ISNUMBER(SEARCH(IF($G75="OB",IF($D75="Tabular",VLOOKUP($BW$3&amp;"-"&amp;CC$2,'Compr. Q. - Online Banking'!$C:$I,7,FALSE()),VLOOKUP($BW$3&amp;"-"&amp;CC$2,'Compr. Q. - Online Banking'!$C:$I,5,FALSE())),IF($D75="Tabular",VLOOKUP($BW$3&amp;"-"&amp;CC$2,'Compr. Q. - HCN'!$C:$I,7,FALSE()),VLOOKUP($BW$3&amp;"-"&amp;CC$2,'Compr. Q. - HCN'!$C:$I,5,FALSE()))),$BW75)),1,0)</f>
        <v>0</v>
      </c>
      <c r="CD75" s="24">
        <f t="shared" si="91"/>
        <v>1</v>
      </c>
      <c r="CE75" s="24">
        <f t="shared" si="92"/>
        <v>1</v>
      </c>
      <c r="CF75" s="24">
        <f>IF($G75="OB",IF($D75="Tabular",VLOOKUP($BW$3&amp;"-"&amp;"1",'Compr. Q. - Online Banking'!$C:$K,9,FALSE()),VLOOKUP($BW$3&amp;"-"&amp;"1",'Compr. Q. - Online Banking'!$C:$K,8,FALSE())),IF($D75="Tabular",VLOOKUP($BW$3&amp;"-"&amp;"1",'Compr. Q. - HCN'!$C:$K,9,FALSE()),VLOOKUP($BW$3&amp;"-"&amp;"1",'Compr. Q. - HCN'!$C:$K,8,FALSE())))</f>
        <v>1</v>
      </c>
      <c r="CG75" s="24">
        <f t="shared" si="93"/>
        <v>1</v>
      </c>
      <c r="CH75" s="24">
        <f t="shared" si="94"/>
        <v>1</v>
      </c>
      <c r="CI75" s="24">
        <f t="shared" si="95"/>
        <v>1</v>
      </c>
    </row>
    <row r="76" spans="1:87" ht="68" x14ac:dyDescent="0.2">
      <c r="A76" s="24" t="str">
        <f t="shared" si="64"/>
        <v>3117395-P1</v>
      </c>
      <c r="B76" s="38">
        <v>3117395</v>
      </c>
      <c r="C76" s="24" t="s">
        <v>688</v>
      </c>
      <c r="D76" s="39" t="s">
        <v>154</v>
      </c>
      <c r="E76" s="39" t="s">
        <v>381</v>
      </c>
      <c r="F76" s="38" t="s">
        <v>402</v>
      </c>
      <c r="G76" s="38" t="str">
        <f t="shared" si="65"/>
        <v>OB</v>
      </c>
      <c r="H76" s="24"/>
      <c r="I76" s="28"/>
      <c r="J76" s="25" t="str">
        <f>VLOOKUP($A76,'dataset combined'!$A:$BJ,$I$2+3*J$2,FALSE)</f>
        <v>Lack of mechanisms for authentication of app; Weak malware protection</v>
      </c>
      <c r="K76" s="24"/>
      <c r="L76" s="25">
        <f>IF(ISNUMBER(SEARCH(IF($G76="OB",IF($D76="Tabular",VLOOKUP($J$3&amp;"-"&amp;L$2,'Compr. Q. - Online Banking'!$C:$I,7,FALSE()),VLOOKUP($J$3&amp;"-"&amp;L$2,'Compr. Q. - Online Banking'!$C:$I,5,FALSE())),IF($D76="Tabular",VLOOKUP($J$3&amp;"-"&amp;L$2,'Compr. Q. - HCN'!$C:$I,7,FALSE()),VLOOKUP($J$3&amp;"-"&amp;L$2,'Compr. Q. - HCN'!$C:$I,5,FALSE()))),$J76)),1,0)</f>
        <v>1</v>
      </c>
      <c r="M76" s="25">
        <f>IF(ISNUMBER(SEARCH(IF($G76="OB",IF($D76="Tabular",VLOOKUP($J$3&amp;"-"&amp;M$2,'Compr. Q. - Online Banking'!$C:$I,7,FALSE()),VLOOKUP($J$3&amp;"-"&amp;M$2,'Compr. Q. - Online Banking'!$C:$I,5,FALSE())),IF($D76="Tabular",VLOOKUP($J$3&amp;"-"&amp;M$2,'Compr. Q. - HCN'!$C:$I,7,FALSE()),VLOOKUP($J$3&amp;"-"&amp;M$2,'Compr. Q. - HCN'!$C:$I,5,FALSE()))),$J76)),1,0)</f>
        <v>1</v>
      </c>
      <c r="N76" s="25">
        <f>IF(ISNUMBER(SEARCH(IF($G76="OB",IF($D76="Tabular",VLOOKUP($J$3&amp;"-"&amp;N$2,'Compr. Q. - Online Banking'!$C:$I,7,FALSE()),VLOOKUP($J$3&amp;"-"&amp;N$2,'Compr. Q. - Online Banking'!$C:$I,5,FALSE())),IF($D76="Tabular",VLOOKUP($J$3&amp;"-"&amp;N$2,'Compr. Q. - HCN'!$C:$I,7,FALSE()),VLOOKUP($J$3&amp;"-"&amp;N$2,'Compr. Q. - HCN'!$C:$I,5,FALSE()))),$J76)),1,0)</f>
        <v>0</v>
      </c>
      <c r="O76" s="25">
        <f>IF(ISNUMBER(SEARCH(IF($G76="OB",IF($D76="Tabular",VLOOKUP($J$3&amp;"-"&amp;O$2,'Compr. Q. - Online Banking'!$C:$I,7,FALSE()),VLOOKUP($J$3&amp;"-"&amp;O$2,'Compr. Q. - Online Banking'!$C:$I,5,FALSE())),IF($D76="Tabular",VLOOKUP($J$3&amp;"-"&amp;O$2,'Compr. Q. - HCN'!$C:$I,7,FALSE()),VLOOKUP($J$3&amp;"-"&amp;O$2,'Compr. Q. - HCN'!$C:$I,5,FALSE()))),$J76)),1,0)</f>
        <v>0</v>
      </c>
      <c r="P76" s="25">
        <f>IF(ISNUMBER(SEARCH(IF($G76="OB",IF($D76="Tabular",VLOOKUP($J$3&amp;"-"&amp;P$2,'Compr. Q. - Online Banking'!$C:$I,7,FALSE()),VLOOKUP($J$3&amp;"-"&amp;P$2,'Compr. Q. - Online Banking'!$C:$I,5,FALSE())),IF($D76="Tabular",VLOOKUP($J$3&amp;"-"&amp;P$2,'Compr. Q. - HCN'!$C:$I,7,FALSE()),VLOOKUP($J$3&amp;"-"&amp;P$2,'Compr. Q. - HCN'!$C:$I,5,FALSE()))),$J76)),1,0)</f>
        <v>0</v>
      </c>
      <c r="Q76" s="24">
        <f t="shared" si="66"/>
        <v>2</v>
      </c>
      <c r="R76" s="24">
        <f t="shared" si="67"/>
        <v>2</v>
      </c>
      <c r="S76" s="24">
        <f>IF($G76="OB",IF($D76="Tabular",VLOOKUP($J$3&amp;"-"&amp;"1",'Compr. Q. - Online Banking'!$C:$K,9,FALSE()),VLOOKUP($J$3&amp;"-"&amp;"1",'Compr. Q. - Online Banking'!$C:$K,8,FALSE())),IF($D76="Tabular",VLOOKUP($J$3&amp;"-"&amp;"1",'Compr. Q. - HCN'!$C:$K,9,FALSE()),VLOOKUP($J$3&amp;"-"&amp;"1",'Compr. Q. - HCN'!$C:$K,8,FALSE())))</f>
        <v>2</v>
      </c>
      <c r="T76" s="24">
        <f t="shared" si="68"/>
        <v>1</v>
      </c>
      <c r="U76" s="24">
        <f t="shared" si="69"/>
        <v>1</v>
      </c>
      <c r="V76" s="24">
        <f t="shared" si="70"/>
        <v>1</v>
      </c>
      <c r="W76" s="25" t="str">
        <f>VLOOKUP($A76,'dataset combined'!$A:$BJ,$I$2+3*W$2,FALSE)</f>
        <v>Availability of service; Integrity of account data</v>
      </c>
      <c r="X76" s="24"/>
      <c r="Y76" s="25">
        <f>IF(ISNUMBER(SEARCH(IF($G76="OB",IF($D76="Tabular",VLOOKUP($W$3&amp;"-"&amp;Y$2,'Compr. Q. - Online Banking'!$C:$I,7,FALSE()),VLOOKUP($W$3&amp;"-"&amp;Y$2,'Compr. Q. - Online Banking'!$C:$I,5,FALSE())),IF($D76="Tabular",VLOOKUP($W$3&amp;"-"&amp;Y$2,'Compr. Q. - HCN'!$C:$I,7,FALSE()),VLOOKUP($W$3&amp;"-"&amp;Y$2,'Compr. Q. - HCN'!$C:$I,5,FALSE()))),$W76)),1,0)</f>
        <v>1</v>
      </c>
      <c r="Z76" s="25">
        <f>IF(ISNUMBER(SEARCH(IF($G76="OB",IF($D76="Tabular",VLOOKUP($W$3&amp;"-"&amp;Z$2,'Compr. Q. - Online Banking'!$C:$I,7,FALSE()),VLOOKUP($W$3&amp;"-"&amp;Z$2,'Compr. Q. - Online Banking'!$C:$I,5,FALSE())),IF($D76="Tabular",VLOOKUP($W$3&amp;"-"&amp;Z$2,'Compr. Q. - HCN'!$C:$I,7,FALSE()),VLOOKUP($W$3&amp;"-"&amp;Z$2,'Compr. Q. - HCN'!$C:$I,5,FALSE()))),$W76)),1,0)</f>
        <v>1</v>
      </c>
      <c r="AA76" s="25">
        <f>IF(ISNUMBER(SEARCH(IF($G76="OB",IF($D76="Tabular",VLOOKUP($W$3&amp;"-"&amp;AA$2,'Compr. Q. - Online Banking'!$C:$I,7,FALSE()),VLOOKUP($W$3&amp;"-"&amp;AA$2,'Compr. Q. - Online Banking'!$C:$I,5,FALSE())),IF($D76="Tabular",VLOOKUP($W$3&amp;"-"&amp;AA$2,'Compr. Q. - HCN'!$C:$I,7,FALSE()),VLOOKUP($W$3&amp;"-"&amp;AA$2,'Compr. Q. - HCN'!$C:$I,5,FALSE()))),$W76)),1,0)</f>
        <v>0</v>
      </c>
      <c r="AB76" s="25">
        <f>IF(ISNUMBER(SEARCH(IF($G76="OB",IF($D76="Tabular",VLOOKUP($W$3&amp;"-"&amp;AB$2,'Compr. Q. - Online Banking'!$C:$I,7,FALSE()),VLOOKUP($W$3&amp;"-"&amp;AB$2,'Compr. Q. - Online Banking'!$C:$I,5,FALSE())),IF($D76="Tabular",VLOOKUP($W$3&amp;"-"&amp;AB$2,'Compr. Q. - HCN'!$C:$I,7,FALSE()),VLOOKUP($W$3&amp;"-"&amp;AB$2,'Compr. Q. - HCN'!$C:$I,5,FALSE()))),$W76)),1,0)</f>
        <v>0</v>
      </c>
      <c r="AC76" s="25">
        <f>IF(ISNUMBER(SEARCH(IF($G76="OB",IF($D76="Tabular",VLOOKUP($W$3&amp;"-"&amp;AC$2,'Compr. Q. - Online Banking'!$C:$I,7,FALSE()),VLOOKUP($W$3&amp;"-"&amp;AC$2,'Compr. Q. - Online Banking'!$C:$I,5,FALSE())),IF($D76="Tabular",VLOOKUP($W$3&amp;"-"&amp;AC$2,'Compr. Q. - HCN'!$C:$I,7,FALSE()),VLOOKUP($W$3&amp;"-"&amp;AC$2,'Compr. Q. - HCN'!$C:$I,5,FALSE()))),$W76)),1,0)</f>
        <v>0</v>
      </c>
      <c r="AD76" s="24">
        <f t="shared" si="71"/>
        <v>2</v>
      </c>
      <c r="AE76" s="24">
        <f t="shared" si="72"/>
        <v>2</v>
      </c>
      <c r="AF76" s="24">
        <f>IF($G76="OB",IF($D76="Tabular",VLOOKUP($W$3&amp;"-"&amp;"1",'Compr. Q. - Online Banking'!$C:$K,9,FALSE()),VLOOKUP($W$3&amp;"-"&amp;"1",'Compr. Q. - Online Banking'!$C:$K,8,FALSE())),IF($D76="Tabular",VLOOKUP($W$3&amp;"-"&amp;"1",'Compr. Q. - HCN'!$C:$K,9,FALSE()),VLOOKUP($W$3&amp;"-"&amp;"1",'Compr. Q. - HCN'!$C:$K,8,FALSE())))</f>
        <v>2</v>
      </c>
      <c r="AG76" s="24">
        <f t="shared" si="73"/>
        <v>1</v>
      </c>
      <c r="AH76" s="24">
        <f t="shared" si="74"/>
        <v>1</v>
      </c>
      <c r="AI76" s="24">
        <f t="shared" si="75"/>
        <v>1</v>
      </c>
      <c r="AJ76" s="25" t="str">
        <f>VLOOKUP($A76,'dataset combined'!$A:$BJ,$I$2+3*AJ$2,FALSE)</f>
        <v>Fake banking app offered on application store; Keylogger installed on computer; Sniffing of customer credentials; Spear-phishing attack on customers</v>
      </c>
      <c r="AK76" s="24"/>
      <c r="AL76" s="25">
        <f>IF(ISNUMBER(SEARCH(IF($G76="OB",IF($D76="Tabular",VLOOKUP($AJ$3&amp;"-"&amp;AL$2,'Compr. Q. - Online Banking'!$C:$I,7,FALSE()),VLOOKUP($AJ$3&amp;"-"&amp;AL$2,'Compr. Q. - Online Banking'!$C:$I,5,FALSE())),IF($D76="Tabular",VLOOKUP($AJ$3&amp;"-"&amp;AL$2,'Compr. Q. - HCN'!$C:$I,7,FALSE()),VLOOKUP($AJ$3&amp;"-"&amp;AL$2,'Compr. Q. - HCN'!$C:$I,5,FALSE()))),$AJ76)),1,0)</f>
        <v>1</v>
      </c>
      <c r="AM76" s="25">
        <f>IF(ISNUMBER(SEARCH(IF($G76="OB",IF($D76="Tabular",VLOOKUP($AJ$3&amp;"-"&amp;AM$2,'Compr. Q. - Online Banking'!$C:$I,7,FALSE()),VLOOKUP($AJ$3&amp;"-"&amp;AM$2,'Compr. Q. - Online Banking'!$C:$I,5,FALSE())),IF($D76="Tabular",VLOOKUP($AJ$3&amp;"-"&amp;AM$2,'Compr. Q. - HCN'!$C:$I,7,FALSE()),VLOOKUP($AJ$3&amp;"-"&amp;AM$2,'Compr. Q. - HCN'!$C:$I,5,FALSE()))),$AJ76)),1,0)</f>
        <v>1</v>
      </c>
      <c r="AN76" s="25">
        <f>IF(ISNUMBER(SEARCH(IF($G76="OB",IF($D76="Tabular",VLOOKUP($AJ$3&amp;"-"&amp;AN$2,'Compr. Q. - Online Banking'!$C:$I,7,FALSE()),VLOOKUP($AJ$3&amp;"-"&amp;AN$2,'Compr. Q. - Online Banking'!$C:$I,5,FALSE())),IF($D76="Tabular",VLOOKUP($AJ$3&amp;"-"&amp;AN$2,'Compr. Q. - HCN'!$C:$I,7,FALSE()),VLOOKUP($AJ$3&amp;"-"&amp;AN$2,'Compr. Q. - HCN'!$C:$I,5,FALSE()))),$AJ76)),1,0)</f>
        <v>1</v>
      </c>
      <c r="AO76" s="25">
        <f>IF(ISNUMBER(SEARCH(IF($G76="OB",IF($D76="Tabular",VLOOKUP($AJ$3&amp;"-"&amp;AO$2,'Compr. Q. - Online Banking'!$C:$I,7,FALSE()),VLOOKUP($AJ$3&amp;"-"&amp;AO$2,'Compr. Q. - Online Banking'!$C:$I,5,FALSE())),IF($D76="Tabular",VLOOKUP($AJ$3&amp;"-"&amp;AO$2,'Compr. Q. - HCN'!$C:$I,7,FALSE()),VLOOKUP($AJ$3&amp;"-"&amp;AO$2,'Compr. Q. - HCN'!$C:$I,5,FALSE()))),$AJ76)),1,0)</f>
        <v>1</v>
      </c>
      <c r="AP76" s="25">
        <f>IF(ISNUMBER(SEARCH(IF($G76="OB",IF($D76="Tabular",VLOOKUP($AJ$3&amp;"-"&amp;AP$2,'Compr. Q. - Online Banking'!$C:$I,7,FALSE()),VLOOKUP($AJ$3&amp;"-"&amp;AP$2,'Compr. Q. - Online Banking'!$C:$I,5,FALSE())),IF($D76="Tabular",VLOOKUP($AJ$3&amp;"-"&amp;AP$2,'Compr. Q. - HCN'!$C:$I,7,FALSE()),VLOOKUP($AJ$3&amp;"-"&amp;AP$2,'Compr. Q. - HCN'!$C:$I,5,FALSE()))),$AJ76)),1,0)</f>
        <v>0</v>
      </c>
      <c r="AQ76" s="24">
        <f t="shared" si="76"/>
        <v>4</v>
      </c>
      <c r="AR76" s="24">
        <f t="shared" si="77"/>
        <v>4</v>
      </c>
      <c r="AS76" s="24">
        <f>IF($G76="OB",IF($D76="Tabular",VLOOKUP($AJ$3&amp;"-"&amp;"1",'Compr. Q. - Online Banking'!$C:$K,9,FALSE()),VLOOKUP($AJ$3&amp;"-"&amp;"1",'Compr. Q. - Online Banking'!$C:$K,8,FALSE())),IF($D76="Tabular",VLOOKUP($AJ$3&amp;"-"&amp;"1",'Compr. Q. - HCN'!$C:$K,9,FALSE()),VLOOKUP($AJ$3&amp;"-"&amp;"1",'Compr. Q. - HCN'!$C:$K,8,FALSE())))</f>
        <v>4</v>
      </c>
      <c r="AT76" s="24">
        <f t="shared" si="78"/>
        <v>1</v>
      </c>
      <c r="AU76" s="24">
        <f t="shared" si="79"/>
        <v>1</v>
      </c>
      <c r="AV76" s="24">
        <f t="shared" si="80"/>
        <v>1</v>
      </c>
      <c r="AW76" s="25" t="str">
        <f>VLOOKUP($A76,'dataset combined'!$A:$BJ,$I$2+3*AW$2,FALSE)</f>
        <v>Customer's browser infected by Trojan; Fake banking app offered on application store; Hacker alters transaction data; Keylogger installed on computer; Sniffing of customer credentials; Spear-phishing attack on customers</v>
      </c>
      <c r="AX76" s="24" t="s">
        <v>729</v>
      </c>
      <c r="AY76" s="25">
        <f>IF(ISNUMBER(SEARCH(IF($G76="OB",IF($D76="Tabular",VLOOKUP($AW$3&amp;"-"&amp;AY$2,'Compr. Q. - Online Banking'!$C:$I,7,FALSE()),VLOOKUP($AW$3&amp;"-"&amp;AY$2,'Compr. Q. - Online Banking'!$C:$I,5,FALSE())),IF($D76="Tabular",VLOOKUP($AW$3&amp;"-"&amp;AY$2,'Compr. Q. - HCN'!$C:$I,7,FALSE()),VLOOKUP($AW$3&amp;"-"&amp;AY$2,'Compr. Q. - HCN'!$C:$I,5,FALSE()))),$AW76)),1,0)</f>
        <v>1</v>
      </c>
      <c r="AZ76" s="25">
        <f>IF(ISNUMBER(SEARCH(IF($G76="OB",IF($D76="Tabular",VLOOKUP($AW$3&amp;"-"&amp;AZ$2,'Compr. Q. - Online Banking'!$C:$I,7,FALSE()),VLOOKUP($AW$3&amp;"-"&amp;AZ$2,'Compr. Q. - Online Banking'!$C:$I,5,FALSE())),IF($D76="Tabular",VLOOKUP($AW$3&amp;"-"&amp;AZ$2,'Compr. Q. - HCN'!$C:$I,7,FALSE()),VLOOKUP($AW$3&amp;"-"&amp;AZ$2,'Compr. Q. - HCN'!$C:$I,5,FALSE()))),$AW76)),1,0)</f>
        <v>0</v>
      </c>
      <c r="BA76" s="25">
        <f>IF(ISNUMBER(SEARCH(IF($G76="OB",IF($D76="Tabular",VLOOKUP($AW$3&amp;"-"&amp;BA$2,'Compr. Q. - Online Banking'!$C:$I,7,FALSE()),VLOOKUP($AW$3&amp;"-"&amp;BA$2,'Compr. Q. - Online Banking'!$C:$I,5,FALSE())),IF($D76="Tabular",VLOOKUP($AW$3&amp;"-"&amp;BA$2,'Compr. Q. - HCN'!$C:$I,7,FALSE()),VLOOKUP($AW$3&amp;"-"&amp;BA$2,'Compr. Q. - HCN'!$C:$I,5,FALSE()))),$AW76)),1,0)</f>
        <v>0</v>
      </c>
      <c r="BB76" s="25">
        <f>IF(ISNUMBER(SEARCH(IF($G76="OB",IF($D76="Tabular",VLOOKUP($AW$3&amp;"-"&amp;BB$2,'Compr. Q. - Online Banking'!$C:$I,7,FALSE()),VLOOKUP($AW$3&amp;"-"&amp;BB$2,'Compr. Q. - Online Banking'!$C:$I,5,FALSE())),IF($D76="Tabular",VLOOKUP($AW$3&amp;"-"&amp;BB$2,'Compr. Q. - HCN'!$C:$I,7,FALSE()),VLOOKUP($AW$3&amp;"-"&amp;BB$2,'Compr. Q. - HCN'!$C:$I,5,FALSE()))),$AW76)),1,0)</f>
        <v>0</v>
      </c>
      <c r="BC76" s="25">
        <f>IF(ISNUMBER(SEARCH(IF($G76="OB",IF($D76="Tabular",VLOOKUP($AW$3&amp;"-"&amp;BC$2,'Compr. Q. - Online Banking'!$C:$I,7,FALSE()),VLOOKUP($AW$3&amp;"-"&amp;BC$2,'Compr. Q. - Online Banking'!$C:$I,5,FALSE())),IF($D76="Tabular",VLOOKUP($AW$3&amp;"-"&amp;BC$2,'Compr. Q. - HCN'!$C:$I,7,FALSE()),VLOOKUP($AW$3&amp;"-"&amp;BC$2,'Compr. Q. - HCN'!$C:$I,5,FALSE()))),$AW76)),1,0)</f>
        <v>0</v>
      </c>
      <c r="BD76" s="24">
        <f t="shared" si="81"/>
        <v>1</v>
      </c>
      <c r="BE76" s="24">
        <f t="shared" si="82"/>
        <v>6</v>
      </c>
      <c r="BF76" s="24">
        <f>IF($G76="OB",IF($D76="Tabular",VLOOKUP($AW$3&amp;"-"&amp;"1",'Compr. Q. - Online Banking'!$C:$K,9,FALSE()),VLOOKUP($AW$3&amp;"-"&amp;"1",'Compr. Q. - Online Banking'!$C:$K,8,FALSE())),IF($D76="Tabular",VLOOKUP($AW$3&amp;"-"&amp;"1",'Compr. Q. - HCN'!$C:$K,9,FALSE()),VLOOKUP($AW$3&amp;"-"&amp;"1",'Compr. Q. - HCN'!$C:$K,8,FALSE())))</f>
        <v>2</v>
      </c>
      <c r="BG76" s="24">
        <f t="shared" si="83"/>
        <v>0.16666666666666666</v>
      </c>
      <c r="BH76" s="24">
        <f t="shared" si="84"/>
        <v>0.5</v>
      </c>
      <c r="BI76" s="24">
        <f t="shared" si="85"/>
        <v>0.25</v>
      </c>
      <c r="BJ76" s="25" t="str">
        <f>VLOOKUP($A76,'dataset combined'!$A:$BJ,$I$2+3*BJ$2,FALSE)</f>
        <v>Certain</v>
      </c>
      <c r="BK76" s="24" t="s">
        <v>749</v>
      </c>
      <c r="BL76" s="25">
        <f>IF(ISNUMBER(SEARCH(IF($G76="OB",IF($D76="Tabular",VLOOKUP($BJ$3&amp;"-"&amp;BL$2,'Compr. Q. - Online Banking'!$C:$I,7,FALSE()),VLOOKUP($BJ$3&amp;"-"&amp;BL$2,'Compr. Q. - Online Banking'!$C:$I,5,FALSE())),IF($D76="Tabular",VLOOKUP($BJ$3&amp;"-"&amp;BL$2,'Compr. Q. - HCN'!$C:$I,7,FALSE()),VLOOKUP($BJ$3&amp;"-"&amp;BL$2,'Compr. Q. - HCN'!$C:$I,5,FALSE()))),$BJ76)),1,0)</f>
        <v>0</v>
      </c>
      <c r="BM76" s="25">
        <f>IF(ISNUMBER(SEARCH(IF($G76="OB",IF($D76="Tabular",VLOOKUP($BJ$3&amp;"-"&amp;BM$2,'Compr. Q. - Online Banking'!$C:$I,7,FALSE()),VLOOKUP($BJ$3&amp;"-"&amp;BM$2,'Compr. Q. - Online Banking'!$C:$I,5,FALSE())),IF($D76="Tabular",VLOOKUP($BJ$3&amp;"-"&amp;BM$2,'Compr. Q. - HCN'!$C:$I,7,FALSE()),VLOOKUP($BJ$3&amp;"-"&amp;BM$2,'Compr. Q. - HCN'!$C:$I,5,FALSE()))),$BJ76)),1,0)</f>
        <v>0</v>
      </c>
      <c r="BN76" s="25">
        <f>IF(ISNUMBER(SEARCH(IF($G76="OB",IF($D76="Tabular",VLOOKUP($BJ$3&amp;"-"&amp;BN$2,'Compr. Q. - Online Banking'!$C:$I,7,FALSE()),VLOOKUP($BJ$3&amp;"-"&amp;BN$2,'Compr. Q. - Online Banking'!$C:$I,5,FALSE())),IF($D76="Tabular",VLOOKUP($BJ$3&amp;"-"&amp;BN$2,'Compr. Q. - HCN'!$C:$I,7,FALSE()),VLOOKUP($BJ$3&amp;"-"&amp;BN$2,'Compr. Q. - HCN'!$C:$I,5,FALSE()))),$BJ76)),1,0)</f>
        <v>0</v>
      </c>
      <c r="BO76" s="25">
        <f>IF(ISNUMBER(SEARCH(IF($G76="OB",IF($D76="Tabular",VLOOKUP($BJ$3&amp;"-"&amp;BO$2,'Compr. Q. - Online Banking'!$C:$I,7,FALSE()),VLOOKUP($BJ$3&amp;"-"&amp;BO$2,'Compr. Q. - Online Banking'!$C:$I,5,FALSE())),IF($D76="Tabular",VLOOKUP($BJ$3&amp;"-"&amp;BO$2,'Compr. Q. - HCN'!$C:$I,7,FALSE()),VLOOKUP($BJ$3&amp;"-"&amp;BO$2,'Compr. Q. - HCN'!$C:$I,5,FALSE()))),$BJ76)),1,0)</f>
        <v>0</v>
      </c>
      <c r="BP76" s="25">
        <f>IF(ISNUMBER(SEARCH(IF($G76="OB",IF($D76="Tabular",VLOOKUP($BJ$3&amp;"-"&amp;BP$2,'Compr. Q. - Online Banking'!$C:$I,7,FALSE()),VLOOKUP($BJ$3&amp;"-"&amp;BP$2,'Compr. Q. - Online Banking'!$C:$I,5,FALSE())),IF($D76="Tabular",VLOOKUP($BJ$3&amp;"-"&amp;BP$2,'Compr. Q. - HCN'!$C:$I,7,FALSE()),VLOOKUP($BJ$3&amp;"-"&amp;BP$2,'Compr. Q. - HCN'!$C:$I,5,FALSE()))),$BJ76)),1,0)</f>
        <v>0</v>
      </c>
      <c r="BQ76" s="24">
        <f t="shared" si="86"/>
        <v>0</v>
      </c>
      <c r="BR76" s="24">
        <f t="shared" si="87"/>
        <v>1</v>
      </c>
      <c r="BS76" s="24">
        <f>IF($G76="OB",IF($D76="Tabular",VLOOKUP($BJ$3&amp;"-"&amp;"1",'Compr. Q. - Online Banking'!$C:$K,9,FALSE()),VLOOKUP($BJ$3&amp;"-"&amp;"1",'Compr. Q. - Online Banking'!$C:$K,8,FALSE())),IF($D76="Tabular",VLOOKUP($BJ$3&amp;"-"&amp;"1",'Compr. Q. - HCN'!$C:$K,9,FALSE()),VLOOKUP($BJ$3&amp;"-"&amp;"1",'Compr. Q. - HCN'!$C:$K,8,FALSE())))</f>
        <v>1</v>
      </c>
      <c r="BT76" s="24">
        <f t="shared" si="88"/>
        <v>0</v>
      </c>
      <c r="BU76" s="24">
        <f t="shared" si="89"/>
        <v>0</v>
      </c>
      <c r="BV76" s="24">
        <f t="shared" si="90"/>
        <v>0</v>
      </c>
      <c r="BW76" s="25" t="str">
        <f>VLOOKUP($A76,'dataset combined'!$A:$BJ,$I$2+3*BW$2,FALSE)</f>
        <v>Integrity of account data</v>
      </c>
      <c r="BX76" s="24" t="s">
        <v>727</v>
      </c>
      <c r="BY76" s="25">
        <f>IF(ISNUMBER(SEARCH(IF($G76="OB",IF($D76="Tabular",VLOOKUP($BW$3&amp;"-"&amp;BY$2,'Compr. Q. - Online Banking'!$C:$I,7,FALSE()),VLOOKUP($BW$3&amp;"-"&amp;BY$2,'Compr. Q. - Online Banking'!$C:$I,5,FALSE())),IF($D76="Tabular",VLOOKUP($BW$3&amp;"-"&amp;BY$2,'Compr. Q. - HCN'!$C:$I,7,FALSE()),VLOOKUP($BW$3&amp;"-"&amp;BY$2,'Compr. Q. - HCN'!$C:$I,5,FALSE()))),$BW76)),1,0)</f>
        <v>0</v>
      </c>
      <c r="BZ76" s="25">
        <f>IF(ISNUMBER(SEARCH(IF($G76="OB",IF($D76="Tabular",VLOOKUP($BW$3&amp;"-"&amp;BZ$2,'Compr. Q. - Online Banking'!$C:$I,7,FALSE()),VLOOKUP($BW$3&amp;"-"&amp;BZ$2,'Compr. Q. - Online Banking'!$C:$I,5,FALSE())),IF($D76="Tabular",VLOOKUP($BW$3&amp;"-"&amp;BZ$2,'Compr. Q. - HCN'!$C:$I,7,FALSE()),VLOOKUP($BW$3&amp;"-"&amp;BZ$2,'Compr. Q. - HCN'!$C:$I,5,FALSE()))),$BW76)),1,0)</f>
        <v>0</v>
      </c>
      <c r="CA76" s="25">
        <f>IF(ISNUMBER(SEARCH(IF($G76="OB",IF($D76="Tabular",VLOOKUP($BW$3&amp;"-"&amp;CA$2,'Compr. Q. - Online Banking'!$C:$I,7,FALSE()),VLOOKUP($BW$3&amp;"-"&amp;CA$2,'Compr. Q. - Online Banking'!$C:$I,5,FALSE())),IF($D76="Tabular",VLOOKUP($BW$3&amp;"-"&amp;CA$2,'Compr. Q. - HCN'!$C:$I,7,FALSE()),VLOOKUP($BW$3&amp;"-"&amp;CA$2,'Compr. Q. - HCN'!$C:$I,5,FALSE()))),$BW76)),1,0)</f>
        <v>0</v>
      </c>
      <c r="CB76" s="25">
        <f>IF(ISNUMBER(SEARCH(IF($G76="OB",IF($D76="Tabular",VLOOKUP($BW$3&amp;"-"&amp;CB$2,'Compr. Q. - Online Banking'!$C:$I,7,FALSE()),VLOOKUP($BW$3&amp;"-"&amp;CB$2,'Compr. Q. - Online Banking'!$C:$I,5,FALSE())),IF($D76="Tabular",VLOOKUP($BW$3&amp;"-"&amp;CB$2,'Compr. Q. - HCN'!$C:$I,7,FALSE()),VLOOKUP($BW$3&amp;"-"&amp;CB$2,'Compr. Q. - HCN'!$C:$I,5,FALSE()))),$BW76)),1,0)</f>
        <v>0</v>
      </c>
      <c r="CC76" s="25">
        <f>IF(ISNUMBER(SEARCH(IF($G76="OB",IF($D76="Tabular",VLOOKUP($BW$3&amp;"-"&amp;CC$2,'Compr. Q. - Online Banking'!$C:$I,7,FALSE()),VLOOKUP($BW$3&amp;"-"&amp;CC$2,'Compr. Q. - Online Banking'!$C:$I,5,FALSE())),IF($D76="Tabular",VLOOKUP($BW$3&amp;"-"&amp;CC$2,'Compr. Q. - HCN'!$C:$I,7,FALSE()),VLOOKUP($BW$3&amp;"-"&amp;CC$2,'Compr. Q. - HCN'!$C:$I,5,FALSE()))),$BW76)),1,0)</f>
        <v>0</v>
      </c>
      <c r="CD76" s="24">
        <f t="shared" si="91"/>
        <v>0</v>
      </c>
      <c r="CE76" s="24">
        <f t="shared" si="92"/>
        <v>1</v>
      </c>
      <c r="CF76" s="24">
        <f>IF($G76="OB",IF($D76="Tabular",VLOOKUP($BW$3&amp;"-"&amp;"1",'Compr. Q. - Online Banking'!$C:$K,9,FALSE()),VLOOKUP($BW$3&amp;"-"&amp;"1",'Compr. Q. - Online Banking'!$C:$K,8,FALSE())),IF($D76="Tabular",VLOOKUP($BW$3&amp;"-"&amp;"1",'Compr. Q. - HCN'!$C:$K,9,FALSE()),VLOOKUP($BW$3&amp;"-"&amp;"1",'Compr. Q. - HCN'!$C:$K,8,FALSE())))</f>
        <v>1</v>
      </c>
      <c r="CG76" s="24">
        <f t="shared" si="93"/>
        <v>0</v>
      </c>
      <c r="CH76" s="24">
        <f t="shared" si="94"/>
        <v>0</v>
      </c>
      <c r="CI76" s="24">
        <f t="shared" si="95"/>
        <v>0</v>
      </c>
    </row>
    <row r="77" spans="1:87" ht="68" x14ac:dyDescent="0.2">
      <c r="A77" s="25" t="str">
        <f t="shared" si="64"/>
        <v>3117395-P2</v>
      </c>
      <c r="B77" s="25">
        <v>3117395</v>
      </c>
      <c r="C77" s="25" t="s">
        <v>688</v>
      </c>
      <c r="D77" s="25" t="s">
        <v>154</v>
      </c>
      <c r="E77" s="25" t="s">
        <v>381</v>
      </c>
      <c r="F77" s="25" t="s">
        <v>433</v>
      </c>
      <c r="G77" s="25" t="str">
        <f t="shared" si="65"/>
        <v>HCN</v>
      </c>
      <c r="H77" s="25"/>
      <c r="I77" s="25"/>
      <c r="J77" s="25" t="str">
        <f>VLOOKUP($A77,'dataset combined'!$A:$BJ,$I$2+3*J$2,FALSE)</f>
        <v>Insufficient malware detection; Insufficient security policy; Lack of security awareness</v>
      </c>
      <c r="K77" s="25"/>
      <c r="L77" s="25">
        <f>IF(ISNUMBER(SEARCH(IF($G77="OB",IF($D77="Tabular",VLOOKUP($J$3&amp;"-"&amp;L$2,'Compr. Q. - Online Banking'!$C:$I,7,FALSE()),VLOOKUP($J$3&amp;"-"&amp;L$2,'Compr. Q. - Online Banking'!$C:$I,5,FALSE())),IF($D77="Tabular",VLOOKUP($J$3&amp;"-"&amp;L$2,'Compr. Q. - HCN'!$C:$I,7,FALSE()),VLOOKUP($J$3&amp;"-"&amp;L$2,'Compr. Q. - HCN'!$C:$I,5,FALSE()))),$J77)),1,0)</f>
        <v>1</v>
      </c>
      <c r="M77" s="25">
        <f>IF(ISNUMBER(SEARCH(IF($G77="OB",IF($D77="Tabular",VLOOKUP($J$3&amp;"-"&amp;M$2,'Compr. Q. - Online Banking'!$C:$I,7,FALSE()),VLOOKUP($J$3&amp;"-"&amp;M$2,'Compr. Q. - Online Banking'!$C:$I,5,FALSE())),IF($D77="Tabular",VLOOKUP($J$3&amp;"-"&amp;M$2,'Compr. Q. - HCN'!$C:$I,7,FALSE()),VLOOKUP($J$3&amp;"-"&amp;M$2,'Compr. Q. - HCN'!$C:$I,5,FALSE()))),$J77)),1,0)</f>
        <v>1</v>
      </c>
      <c r="N77" s="25">
        <f>IF(ISNUMBER(SEARCH(IF($G77="OB",IF($D77="Tabular",VLOOKUP($J$3&amp;"-"&amp;N$2,'Compr. Q. - Online Banking'!$C:$I,7,FALSE()),VLOOKUP($J$3&amp;"-"&amp;N$2,'Compr. Q. - Online Banking'!$C:$I,5,FALSE())),IF($D77="Tabular",VLOOKUP($J$3&amp;"-"&amp;N$2,'Compr. Q. - HCN'!$C:$I,7,FALSE()),VLOOKUP($J$3&amp;"-"&amp;N$2,'Compr. Q. - HCN'!$C:$I,5,FALSE()))),$J77)),1,0)</f>
        <v>1</v>
      </c>
      <c r="O77" s="25">
        <f>IF(ISNUMBER(SEARCH(IF($G77="OB",IF($D77="Tabular",VLOOKUP($J$3&amp;"-"&amp;O$2,'Compr. Q. - Online Banking'!$C:$I,7,FALSE()),VLOOKUP($J$3&amp;"-"&amp;O$2,'Compr. Q. - Online Banking'!$C:$I,5,FALSE())),IF($D77="Tabular",VLOOKUP($J$3&amp;"-"&amp;O$2,'Compr. Q. - HCN'!$C:$I,7,FALSE()),VLOOKUP($J$3&amp;"-"&amp;O$2,'Compr. Q. - HCN'!$C:$I,5,FALSE()))),$J77)),1,0)</f>
        <v>0</v>
      </c>
      <c r="P77" s="25">
        <f>IF(ISNUMBER(SEARCH(IF($G77="OB",IF($D77="Tabular",VLOOKUP($J$3&amp;"-"&amp;P$2,'Compr. Q. - Online Banking'!$C:$I,7,FALSE()),VLOOKUP($J$3&amp;"-"&amp;P$2,'Compr. Q. - Online Banking'!$C:$I,5,FALSE())),IF($D77="Tabular",VLOOKUP($J$3&amp;"-"&amp;P$2,'Compr. Q. - HCN'!$C:$I,7,FALSE()),VLOOKUP($J$3&amp;"-"&amp;P$2,'Compr. Q. - HCN'!$C:$I,5,FALSE()))),$J77)),1,0)</f>
        <v>0</v>
      </c>
      <c r="Q77" s="25">
        <f t="shared" si="66"/>
        <v>3</v>
      </c>
      <c r="R77" s="25">
        <f t="shared" si="67"/>
        <v>3</v>
      </c>
      <c r="S77" s="25">
        <f>IF($G77="OB",IF($D77="Tabular",VLOOKUP($J$3&amp;"-"&amp;"1",'Compr. Q. - Online Banking'!$C:$K,9,FALSE()),VLOOKUP($J$3&amp;"-"&amp;"1",'Compr. Q. - Online Banking'!$C:$K,8,FALSE())),IF($D77="Tabular",VLOOKUP($J$3&amp;"-"&amp;"1",'Compr. Q. - HCN'!$C:$K,9,FALSE()),VLOOKUP($J$3&amp;"-"&amp;"1",'Compr. Q. - HCN'!$C:$K,8,FALSE())))</f>
        <v>3</v>
      </c>
      <c r="T77" s="25">
        <f t="shared" si="68"/>
        <v>1</v>
      </c>
      <c r="U77" s="25">
        <f t="shared" si="69"/>
        <v>1</v>
      </c>
      <c r="V77" s="25">
        <f t="shared" si="70"/>
        <v>1</v>
      </c>
      <c r="W77" s="25" t="str">
        <f>VLOOKUP($A77,'dataset combined'!$A:$BJ,$I$2+3*W$2,FALSE)</f>
        <v>Data confidentiality; Privacy</v>
      </c>
      <c r="X77" s="25"/>
      <c r="Y77" s="25">
        <f>IF(ISNUMBER(SEARCH(IF($G77="OB",IF($D77="Tabular",VLOOKUP($W$3&amp;"-"&amp;Y$2,'Compr. Q. - Online Banking'!$C:$I,7,FALSE()),VLOOKUP($W$3&amp;"-"&amp;Y$2,'Compr. Q. - Online Banking'!$C:$I,5,FALSE())),IF($D77="Tabular",VLOOKUP($W$3&amp;"-"&amp;Y$2,'Compr. Q. - HCN'!$C:$I,7,FALSE()),VLOOKUP($W$3&amp;"-"&amp;Y$2,'Compr. Q. - HCN'!$C:$I,5,FALSE()))),$W77)),1,0)</f>
        <v>1</v>
      </c>
      <c r="Z77" s="25">
        <f>IF(ISNUMBER(SEARCH(IF($G77="OB",IF($D77="Tabular",VLOOKUP($W$3&amp;"-"&amp;Z$2,'Compr. Q. - Online Banking'!$C:$I,7,FALSE()),VLOOKUP($W$3&amp;"-"&amp;Z$2,'Compr. Q. - Online Banking'!$C:$I,5,FALSE())),IF($D77="Tabular",VLOOKUP($W$3&amp;"-"&amp;Z$2,'Compr. Q. - HCN'!$C:$I,7,FALSE()),VLOOKUP($W$3&amp;"-"&amp;Z$2,'Compr. Q. - HCN'!$C:$I,5,FALSE()))),$W77)),1,0)</f>
        <v>1</v>
      </c>
      <c r="AA77" s="25">
        <f>IF(ISNUMBER(SEARCH(IF($G77="OB",IF($D77="Tabular",VLOOKUP($W$3&amp;"-"&amp;AA$2,'Compr. Q. - Online Banking'!$C:$I,7,FALSE()),VLOOKUP($W$3&amp;"-"&amp;AA$2,'Compr. Q. - Online Banking'!$C:$I,5,FALSE())),IF($D77="Tabular",VLOOKUP($W$3&amp;"-"&amp;AA$2,'Compr. Q. - HCN'!$C:$I,7,FALSE()),VLOOKUP($W$3&amp;"-"&amp;AA$2,'Compr. Q. - HCN'!$C:$I,5,FALSE()))),$W77)),1,0)</f>
        <v>0</v>
      </c>
      <c r="AB77" s="25">
        <f>IF(ISNUMBER(SEARCH(IF($G77="OB",IF($D77="Tabular",VLOOKUP($W$3&amp;"-"&amp;AB$2,'Compr. Q. - Online Banking'!$C:$I,7,FALSE()),VLOOKUP($W$3&amp;"-"&amp;AB$2,'Compr. Q. - Online Banking'!$C:$I,5,FALSE())),IF($D77="Tabular",VLOOKUP($W$3&amp;"-"&amp;AB$2,'Compr. Q. - HCN'!$C:$I,7,FALSE()),VLOOKUP($W$3&amp;"-"&amp;AB$2,'Compr. Q. - HCN'!$C:$I,5,FALSE()))),$W77)),1,0)</f>
        <v>0</v>
      </c>
      <c r="AC77" s="25">
        <f>IF(ISNUMBER(SEARCH(IF($G77="OB",IF($D77="Tabular",VLOOKUP($W$3&amp;"-"&amp;AC$2,'Compr. Q. - Online Banking'!$C:$I,7,FALSE()),VLOOKUP($W$3&amp;"-"&amp;AC$2,'Compr. Q. - Online Banking'!$C:$I,5,FALSE())),IF($D77="Tabular",VLOOKUP($W$3&amp;"-"&amp;AC$2,'Compr. Q. - HCN'!$C:$I,7,FALSE()),VLOOKUP($W$3&amp;"-"&amp;AC$2,'Compr. Q. - HCN'!$C:$I,5,FALSE()))),$W77)),1,0)</f>
        <v>0</v>
      </c>
      <c r="AD77" s="25">
        <f t="shared" si="71"/>
        <v>2</v>
      </c>
      <c r="AE77" s="25">
        <f t="shared" si="72"/>
        <v>2</v>
      </c>
      <c r="AF77" s="25">
        <f>IF($G77="OB",IF($D77="Tabular",VLOOKUP($W$3&amp;"-"&amp;"1",'Compr. Q. - Online Banking'!$C:$K,9,FALSE()),VLOOKUP($W$3&amp;"-"&amp;"1",'Compr. Q. - Online Banking'!$C:$K,8,FALSE())),IF($D77="Tabular",VLOOKUP($W$3&amp;"-"&amp;"1",'Compr. Q. - HCN'!$C:$K,9,FALSE()),VLOOKUP($W$3&amp;"-"&amp;"1",'Compr. Q. - HCN'!$C:$K,8,FALSE())))</f>
        <v>2</v>
      </c>
      <c r="AG77" s="25">
        <f t="shared" si="73"/>
        <v>1</v>
      </c>
      <c r="AH77" s="25">
        <f t="shared" si="74"/>
        <v>1</v>
      </c>
      <c r="AI77" s="25">
        <f t="shared" si="75"/>
        <v>1</v>
      </c>
      <c r="AJ77" s="25" t="str">
        <f>VLOOKUP($A77,'dataset combined'!$A:$BJ,$I$2+3*AJ$2,FALSE)</f>
        <v>Cyber criminal sends crafted phishing emails to HCN users; Sniffing of user credentials; SQL injection attack; Successful SQL injection</v>
      </c>
      <c r="AK77" s="25" t="s">
        <v>733</v>
      </c>
      <c r="AL77" s="25">
        <f>IF(ISNUMBER(SEARCH(IF($G77="OB",IF($D77="Tabular",VLOOKUP($AJ$3&amp;"-"&amp;AL$2,'Compr. Q. - Online Banking'!$C:$I,7,FALSE()),VLOOKUP($AJ$3&amp;"-"&amp;AL$2,'Compr. Q. - Online Banking'!$C:$I,5,FALSE())),IF($D77="Tabular",VLOOKUP($AJ$3&amp;"-"&amp;AL$2,'Compr. Q. - HCN'!$C:$I,7,FALSE()),VLOOKUP($AJ$3&amp;"-"&amp;AL$2,'Compr. Q. - HCN'!$C:$I,5,FALSE()))),$AJ77)),1,0)</f>
        <v>1</v>
      </c>
      <c r="AM77" s="25">
        <f>IF(ISNUMBER(SEARCH(IF($G77="OB",IF($D77="Tabular",VLOOKUP($AJ$3&amp;"-"&amp;AM$2,'Compr. Q. - Online Banking'!$C:$I,7,FALSE()),VLOOKUP($AJ$3&amp;"-"&amp;AM$2,'Compr. Q. - Online Banking'!$C:$I,5,FALSE())),IF($D77="Tabular",VLOOKUP($AJ$3&amp;"-"&amp;AM$2,'Compr. Q. - HCN'!$C:$I,7,FALSE()),VLOOKUP($AJ$3&amp;"-"&amp;AM$2,'Compr. Q. - HCN'!$C:$I,5,FALSE()))),$AJ77)),1,0)</f>
        <v>1</v>
      </c>
      <c r="AN77" s="25">
        <f>IF(ISNUMBER(SEARCH(IF($G77="OB",IF($D77="Tabular",VLOOKUP($AJ$3&amp;"-"&amp;AN$2,'Compr. Q. - Online Banking'!$C:$I,7,FALSE()),VLOOKUP($AJ$3&amp;"-"&amp;AN$2,'Compr. Q. - Online Banking'!$C:$I,5,FALSE())),IF($D77="Tabular",VLOOKUP($AJ$3&amp;"-"&amp;AN$2,'Compr. Q. - HCN'!$C:$I,7,FALSE()),VLOOKUP($AJ$3&amp;"-"&amp;AN$2,'Compr. Q. - HCN'!$C:$I,5,FALSE()))),$AJ77)),1,0)</f>
        <v>1</v>
      </c>
      <c r="AO77" s="25">
        <f>IF(ISNUMBER(SEARCH(IF($G77="OB",IF($D77="Tabular",VLOOKUP($AJ$3&amp;"-"&amp;AO$2,'Compr. Q. - Online Banking'!$C:$I,7,FALSE()),VLOOKUP($AJ$3&amp;"-"&amp;AO$2,'Compr. Q. - Online Banking'!$C:$I,5,FALSE())),IF($D77="Tabular",VLOOKUP($AJ$3&amp;"-"&amp;AO$2,'Compr. Q. - HCN'!$C:$I,7,FALSE()),VLOOKUP($AJ$3&amp;"-"&amp;AO$2,'Compr. Q. - HCN'!$C:$I,5,FALSE()))),$AJ77)),1,0)</f>
        <v>1</v>
      </c>
      <c r="AP77" s="25">
        <f>IF(ISNUMBER(SEARCH(IF($G77="OB",IF($D77="Tabular",VLOOKUP($AJ$3&amp;"-"&amp;AP$2,'Compr. Q. - Online Banking'!$C:$I,7,FALSE()),VLOOKUP($AJ$3&amp;"-"&amp;AP$2,'Compr. Q. - Online Banking'!$C:$I,5,FALSE())),IF($D77="Tabular",VLOOKUP($AJ$3&amp;"-"&amp;AP$2,'Compr. Q. - HCN'!$C:$I,7,FALSE()),VLOOKUP($AJ$3&amp;"-"&amp;AP$2,'Compr. Q. - HCN'!$C:$I,5,FALSE()))),$AJ77)),1,0)</f>
        <v>0</v>
      </c>
      <c r="AQ77" s="25">
        <f t="shared" si="76"/>
        <v>4</v>
      </c>
      <c r="AR77" s="25">
        <f t="shared" si="77"/>
        <v>4</v>
      </c>
      <c r="AS77" s="25">
        <f>IF($G77="OB",IF($D77="Tabular",VLOOKUP($AJ$3&amp;"-"&amp;"1",'Compr. Q. - Online Banking'!$C:$K,9,FALSE()),VLOOKUP($AJ$3&amp;"-"&amp;"1",'Compr. Q. - Online Banking'!$C:$K,8,FALSE())),IF($D77="Tabular",VLOOKUP($AJ$3&amp;"-"&amp;"1",'Compr. Q. - HCN'!$C:$K,9,FALSE()),VLOOKUP($AJ$3&amp;"-"&amp;"1",'Compr. Q. - HCN'!$C:$K,8,FALSE())))</f>
        <v>5</v>
      </c>
      <c r="AT77" s="25">
        <f t="shared" si="78"/>
        <v>1</v>
      </c>
      <c r="AU77" s="25">
        <f t="shared" si="79"/>
        <v>0.8</v>
      </c>
      <c r="AV77" s="25">
        <f t="shared" si="80"/>
        <v>0.88888888888888895</v>
      </c>
      <c r="AW77" s="25" t="str">
        <f>VLOOKUP($A77,'dataset combined'!$A:$BJ,$I$2+3*AW$2,FALSE)</f>
        <v>Cyber criminal sends crafted phishing emails to HCN users; Error in assignment of privacy level; HCN network infected by malware; HCN user connects private mobile device to the network; Insufficient data anonymization</v>
      </c>
      <c r="AX77" s="25" t="s">
        <v>729</v>
      </c>
      <c r="AY77" s="25">
        <f>IF(ISNUMBER(SEARCH(IF($G77="OB",IF($D77="Tabular",VLOOKUP($AW$3&amp;"-"&amp;AY$2,'Compr. Q. - Online Banking'!$C:$I,7,FALSE()),VLOOKUP($AW$3&amp;"-"&amp;AY$2,'Compr. Q. - Online Banking'!$C:$I,5,FALSE())),IF($D77="Tabular",VLOOKUP($AW$3&amp;"-"&amp;AY$2,'Compr. Q. - HCN'!$C:$I,7,FALSE()),VLOOKUP($AW$3&amp;"-"&amp;AY$2,'Compr. Q. - HCN'!$C:$I,5,FALSE()))),$AW77)),1,0)</f>
        <v>0</v>
      </c>
      <c r="AZ77" s="25">
        <f>IF(ISNUMBER(SEARCH(IF($G77="OB",IF($D77="Tabular",VLOOKUP($AW$3&amp;"-"&amp;AZ$2,'Compr. Q. - Online Banking'!$C:$I,7,FALSE()),VLOOKUP($AW$3&amp;"-"&amp;AZ$2,'Compr. Q. - Online Banking'!$C:$I,5,FALSE())),IF($D77="Tabular",VLOOKUP($AW$3&amp;"-"&amp;AZ$2,'Compr. Q. - HCN'!$C:$I,7,FALSE()),VLOOKUP($AW$3&amp;"-"&amp;AZ$2,'Compr. Q. - HCN'!$C:$I,5,FALSE()))),$AW77)),1,0)</f>
        <v>1</v>
      </c>
      <c r="BA77" s="25">
        <f>IF(ISNUMBER(SEARCH(IF($G77="OB",IF($D77="Tabular",VLOOKUP($AW$3&amp;"-"&amp;BA$2,'Compr. Q. - Online Banking'!$C:$I,7,FALSE()),VLOOKUP($AW$3&amp;"-"&amp;BA$2,'Compr. Q. - Online Banking'!$C:$I,5,FALSE())),IF($D77="Tabular",VLOOKUP($AW$3&amp;"-"&amp;BA$2,'Compr. Q. - HCN'!$C:$I,7,FALSE()),VLOOKUP($AW$3&amp;"-"&amp;BA$2,'Compr. Q. - HCN'!$C:$I,5,FALSE()))),$AW77)),1,0)</f>
        <v>1</v>
      </c>
      <c r="BB77" s="25">
        <f>IF(ISNUMBER(SEARCH(IF($G77="OB",IF($D77="Tabular",VLOOKUP($AW$3&amp;"-"&amp;BB$2,'Compr. Q. - Online Banking'!$C:$I,7,FALSE()),VLOOKUP($AW$3&amp;"-"&amp;BB$2,'Compr. Q. - Online Banking'!$C:$I,5,FALSE())),IF($D77="Tabular",VLOOKUP($AW$3&amp;"-"&amp;BB$2,'Compr. Q. - HCN'!$C:$I,7,FALSE()),VLOOKUP($AW$3&amp;"-"&amp;BB$2,'Compr. Q. - HCN'!$C:$I,5,FALSE()))),$AW77)),1,0)</f>
        <v>0</v>
      </c>
      <c r="BC77" s="25">
        <f>IF(ISNUMBER(SEARCH(IF($G77="OB",IF($D77="Tabular",VLOOKUP($AW$3&amp;"-"&amp;BC$2,'Compr. Q. - Online Banking'!$C:$I,7,FALSE()),VLOOKUP($AW$3&amp;"-"&amp;BC$2,'Compr. Q. - Online Banking'!$C:$I,5,FALSE())),IF($D77="Tabular",VLOOKUP($AW$3&amp;"-"&amp;BC$2,'Compr. Q. - HCN'!$C:$I,7,FALSE()),VLOOKUP($AW$3&amp;"-"&amp;BC$2,'Compr. Q. - HCN'!$C:$I,5,FALSE()))),$AW77)),1,0)</f>
        <v>0</v>
      </c>
      <c r="BD77" s="25">
        <f t="shared" si="81"/>
        <v>2</v>
      </c>
      <c r="BE77" s="25">
        <f t="shared" si="82"/>
        <v>5</v>
      </c>
      <c r="BF77" s="25">
        <f>IF($G77="OB",IF($D77="Tabular",VLOOKUP($AW$3&amp;"-"&amp;"1",'Compr. Q. - Online Banking'!$C:$K,9,FALSE()),VLOOKUP($AW$3&amp;"-"&amp;"1",'Compr. Q. - Online Banking'!$C:$K,8,FALSE())),IF($D77="Tabular",VLOOKUP($AW$3&amp;"-"&amp;"1",'Compr. Q. - HCN'!$C:$K,9,FALSE()),VLOOKUP($AW$3&amp;"-"&amp;"1",'Compr. Q. - HCN'!$C:$K,8,FALSE())))</f>
        <v>3</v>
      </c>
      <c r="BG77" s="25">
        <f t="shared" si="83"/>
        <v>0.4</v>
      </c>
      <c r="BH77" s="25">
        <f t="shared" si="84"/>
        <v>0.66666666666666663</v>
      </c>
      <c r="BI77" s="25">
        <f t="shared" si="85"/>
        <v>0.5</v>
      </c>
      <c r="BJ77" s="25" t="str">
        <f>VLOOKUP($A77,'dataset combined'!$A:$BJ,$I$2+3*BJ$2,FALSE)</f>
        <v>Unlikely</v>
      </c>
      <c r="BK77" s="25" t="s">
        <v>749</v>
      </c>
      <c r="BL77" s="25">
        <f>IF(ISNUMBER(SEARCH(IF($G77="OB",IF($D77="Tabular",VLOOKUP($BJ$3&amp;"-"&amp;BL$2,'Compr. Q. - Online Banking'!$C:$I,7,FALSE()),VLOOKUP($BJ$3&amp;"-"&amp;BL$2,'Compr. Q. - Online Banking'!$C:$I,5,FALSE())),IF($D77="Tabular",VLOOKUP($BJ$3&amp;"-"&amp;BL$2,'Compr. Q. - HCN'!$C:$I,7,FALSE()),VLOOKUP($BJ$3&amp;"-"&amp;BL$2,'Compr. Q. - HCN'!$C:$I,5,FALSE()))),$BJ77)),1,0)</f>
        <v>0</v>
      </c>
      <c r="BM77" s="25">
        <f>IF(ISNUMBER(SEARCH(IF($G77="OB",IF($D77="Tabular",VLOOKUP($BJ$3&amp;"-"&amp;BM$2,'Compr. Q. - Online Banking'!$C:$I,7,FALSE()),VLOOKUP($BJ$3&amp;"-"&amp;BM$2,'Compr. Q. - Online Banking'!$C:$I,5,FALSE())),IF($D77="Tabular",VLOOKUP($BJ$3&amp;"-"&amp;BM$2,'Compr. Q. - HCN'!$C:$I,7,FALSE()),VLOOKUP($BJ$3&amp;"-"&amp;BM$2,'Compr. Q. - HCN'!$C:$I,5,FALSE()))),$BJ77)),1,0)</f>
        <v>0</v>
      </c>
      <c r="BN77" s="25">
        <f>IF(ISNUMBER(SEARCH(IF($G77="OB",IF($D77="Tabular",VLOOKUP($BJ$3&amp;"-"&amp;BN$2,'Compr. Q. - Online Banking'!$C:$I,7,FALSE()),VLOOKUP($BJ$3&amp;"-"&amp;BN$2,'Compr. Q. - Online Banking'!$C:$I,5,FALSE())),IF($D77="Tabular",VLOOKUP($BJ$3&amp;"-"&amp;BN$2,'Compr. Q. - HCN'!$C:$I,7,FALSE()),VLOOKUP($BJ$3&amp;"-"&amp;BN$2,'Compr. Q. - HCN'!$C:$I,5,FALSE()))),$BJ77)),1,0)</f>
        <v>0</v>
      </c>
      <c r="BO77" s="25">
        <f>IF(ISNUMBER(SEARCH(IF($G77="OB",IF($D77="Tabular",VLOOKUP($BJ$3&amp;"-"&amp;BO$2,'Compr. Q. - Online Banking'!$C:$I,7,FALSE()),VLOOKUP($BJ$3&amp;"-"&amp;BO$2,'Compr. Q. - Online Banking'!$C:$I,5,FALSE())),IF($D77="Tabular",VLOOKUP($BJ$3&amp;"-"&amp;BO$2,'Compr. Q. - HCN'!$C:$I,7,FALSE()),VLOOKUP($BJ$3&amp;"-"&amp;BO$2,'Compr. Q. - HCN'!$C:$I,5,FALSE()))),$BJ77)),1,0)</f>
        <v>0</v>
      </c>
      <c r="BP77" s="25">
        <f>IF(ISNUMBER(SEARCH(IF($G77="OB",IF($D77="Tabular",VLOOKUP($BJ$3&amp;"-"&amp;BP$2,'Compr. Q. - Online Banking'!$C:$I,7,FALSE()),VLOOKUP($BJ$3&amp;"-"&amp;BP$2,'Compr. Q. - Online Banking'!$C:$I,5,FALSE())),IF($D77="Tabular",VLOOKUP($BJ$3&amp;"-"&amp;BP$2,'Compr. Q. - HCN'!$C:$I,7,FALSE()),VLOOKUP($BJ$3&amp;"-"&amp;BP$2,'Compr. Q. - HCN'!$C:$I,5,FALSE()))),$BJ77)),1,0)</f>
        <v>0</v>
      </c>
      <c r="BQ77" s="25">
        <f t="shared" si="86"/>
        <v>0</v>
      </c>
      <c r="BR77" s="25">
        <f t="shared" si="87"/>
        <v>1</v>
      </c>
      <c r="BS77" s="25">
        <f>IF($G77="OB",IF($D77="Tabular",VLOOKUP($BJ$3&amp;"-"&amp;"1",'Compr. Q. - Online Banking'!$C:$K,9,FALSE()),VLOOKUP($BJ$3&amp;"-"&amp;"1",'Compr. Q. - Online Banking'!$C:$K,8,FALSE())),IF($D77="Tabular",VLOOKUP($BJ$3&amp;"-"&amp;"1",'Compr. Q. - HCN'!$C:$K,9,FALSE()),VLOOKUP($BJ$3&amp;"-"&amp;"1",'Compr. Q. - HCN'!$C:$K,8,FALSE())))</f>
        <v>1</v>
      </c>
      <c r="BT77" s="25">
        <f t="shared" si="88"/>
        <v>0</v>
      </c>
      <c r="BU77" s="25">
        <f t="shared" si="89"/>
        <v>0</v>
      </c>
      <c r="BV77" s="25">
        <f t="shared" si="90"/>
        <v>0</v>
      </c>
      <c r="BW77" s="25" t="str">
        <f>VLOOKUP($A77,'dataset combined'!$A:$BJ,$I$2+3*BW$2,FALSE)</f>
        <v>Severe</v>
      </c>
      <c r="BX77" s="25"/>
      <c r="BY77" s="25">
        <f>IF(ISNUMBER(SEARCH(IF($G77="OB",IF($D77="Tabular",VLOOKUP($BW$3&amp;"-"&amp;BY$2,'Compr. Q. - Online Banking'!$C:$I,7,FALSE()),VLOOKUP($BW$3&amp;"-"&amp;BY$2,'Compr. Q. - Online Banking'!$C:$I,5,FALSE())),IF($D77="Tabular",VLOOKUP($BW$3&amp;"-"&amp;BY$2,'Compr. Q. - HCN'!$C:$I,7,FALSE()),VLOOKUP($BW$3&amp;"-"&amp;BY$2,'Compr. Q. - HCN'!$C:$I,5,FALSE()))),$BW77)),1,0)</f>
        <v>1</v>
      </c>
      <c r="BZ77" s="25">
        <f>IF(ISNUMBER(SEARCH(IF($G77="OB",IF($D77="Tabular",VLOOKUP($BW$3&amp;"-"&amp;BZ$2,'Compr. Q. - Online Banking'!$C:$I,7,FALSE()),VLOOKUP($BW$3&amp;"-"&amp;BZ$2,'Compr. Q. - Online Banking'!$C:$I,5,FALSE())),IF($D77="Tabular",VLOOKUP($BW$3&amp;"-"&amp;BZ$2,'Compr. Q. - HCN'!$C:$I,7,FALSE()),VLOOKUP($BW$3&amp;"-"&amp;BZ$2,'Compr. Q. - HCN'!$C:$I,5,FALSE()))),$BW77)),1,0)</f>
        <v>0</v>
      </c>
      <c r="CA77" s="25">
        <f>IF(ISNUMBER(SEARCH(IF($G77="OB",IF($D77="Tabular",VLOOKUP($BW$3&amp;"-"&amp;CA$2,'Compr. Q. - Online Banking'!$C:$I,7,FALSE()),VLOOKUP($BW$3&amp;"-"&amp;CA$2,'Compr. Q. - Online Banking'!$C:$I,5,FALSE())),IF($D77="Tabular",VLOOKUP($BW$3&amp;"-"&amp;CA$2,'Compr. Q. - HCN'!$C:$I,7,FALSE()),VLOOKUP($BW$3&amp;"-"&amp;CA$2,'Compr. Q. - HCN'!$C:$I,5,FALSE()))),$BW77)),1,0)</f>
        <v>0</v>
      </c>
      <c r="CB77" s="25">
        <f>IF(ISNUMBER(SEARCH(IF($G77="OB",IF($D77="Tabular",VLOOKUP($BW$3&amp;"-"&amp;CB$2,'Compr. Q. - Online Banking'!$C:$I,7,FALSE()),VLOOKUP($BW$3&amp;"-"&amp;CB$2,'Compr. Q. - Online Banking'!$C:$I,5,FALSE())),IF($D77="Tabular",VLOOKUP($BW$3&amp;"-"&amp;CB$2,'Compr. Q. - HCN'!$C:$I,7,FALSE()),VLOOKUP($BW$3&amp;"-"&amp;CB$2,'Compr. Q. - HCN'!$C:$I,5,FALSE()))),$BW77)),1,0)</f>
        <v>0</v>
      </c>
      <c r="CC77" s="25">
        <f>IF(ISNUMBER(SEARCH(IF($G77="OB",IF($D77="Tabular",VLOOKUP($BW$3&amp;"-"&amp;CC$2,'Compr. Q. - Online Banking'!$C:$I,7,FALSE()),VLOOKUP($BW$3&amp;"-"&amp;CC$2,'Compr. Q. - Online Banking'!$C:$I,5,FALSE())),IF($D77="Tabular",VLOOKUP($BW$3&amp;"-"&amp;CC$2,'Compr. Q. - HCN'!$C:$I,7,FALSE()),VLOOKUP($BW$3&amp;"-"&amp;CC$2,'Compr. Q. - HCN'!$C:$I,5,FALSE()))),$BW77)),1,0)</f>
        <v>0</v>
      </c>
      <c r="CD77" s="25">
        <f t="shared" si="91"/>
        <v>1</v>
      </c>
      <c r="CE77" s="25">
        <f t="shared" si="92"/>
        <v>1</v>
      </c>
      <c r="CF77" s="25">
        <f>IF($G77="OB",IF($D77="Tabular",VLOOKUP($BW$3&amp;"-"&amp;"1",'Compr. Q. - Online Banking'!$C:$K,9,FALSE()),VLOOKUP($BW$3&amp;"-"&amp;"1",'Compr. Q. - Online Banking'!$C:$K,8,FALSE())),IF($D77="Tabular",VLOOKUP($BW$3&amp;"-"&amp;"1",'Compr. Q. - HCN'!$C:$K,9,FALSE()),VLOOKUP($BW$3&amp;"-"&amp;"1",'Compr. Q. - HCN'!$C:$K,8,FALSE())))</f>
        <v>1</v>
      </c>
      <c r="CG77" s="25">
        <f t="shared" si="93"/>
        <v>1</v>
      </c>
      <c r="CH77" s="25">
        <f t="shared" si="94"/>
        <v>1</v>
      </c>
      <c r="CI77" s="25">
        <f t="shared" si="95"/>
        <v>1</v>
      </c>
    </row>
    <row r="78" spans="1:87" ht="85" x14ac:dyDescent="0.2">
      <c r="A78" s="25" t="str">
        <f t="shared" si="64"/>
        <v>3117396-P1</v>
      </c>
      <c r="B78" s="25">
        <v>3117396</v>
      </c>
      <c r="C78" s="25" t="s">
        <v>688</v>
      </c>
      <c r="D78" s="25" t="s">
        <v>568</v>
      </c>
      <c r="E78" s="25" t="s">
        <v>440</v>
      </c>
      <c r="F78" s="25" t="s">
        <v>402</v>
      </c>
      <c r="G78" s="25" t="str">
        <f t="shared" si="65"/>
        <v>HCN</v>
      </c>
      <c r="H78" s="25"/>
      <c r="I78" s="25"/>
      <c r="J78" s="25" t="str">
        <f>VLOOKUP($A78,'dataset combined'!$A:$BJ,$I$2+3*J$2,FALSE)</f>
        <v>Insufficient input validation; Insufficient malware detection; Insufficient routines; Insufficient security policy; Lack of security awareness; Weak authentication</v>
      </c>
      <c r="K78" s="25" t="s">
        <v>725</v>
      </c>
      <c r="L78" s="25">
        <f>IF(ISNUMBER(SEARCH(IF($G78="OB",IF($D78="Tabular",VLOOKUP($J$3&amp;"-"&amp;L$2,'Compr. Q. - Online Banking'!$C:$I,7,FALSE()),VLOOKUP($J$3&amp;"-"&amp;L$2,'Compr. Q. - Online Banking'!$C:$I,5,FALSE())),IF($D78="Tabular",VLOOKUP($J$3&amp;"-"&amp;L$2,'Compr. Q. - HCN'!$C:$I,7,FALSE()),VLOOKUP($J$3&amp;"-"&amp;L$2,'Compr. Q. - HCN'!$C:$I,5,FALSE()))),$J78)),1,0)</f>
        <v>1</v>
      </c>
      <c r="M78" s="25">
        <f>IF(ISNUMBER(SEARCH(IF($G78="OB",IF($D78="Tabular",VLOOKUP($J$3&amp;"-"&amp;M$2,'Compr. Q. - Online Banking'!$C:$I,7,FALSE()),VLOOKUP($J$3&amp;"-"&amp;M$2,'Compr. Q. - Online Banking'!$C:$I,5,FALSE())),IF($D78="Tabular",VLOOKUP($J$3&amp;"-"&amp;M$2,'Compr. Q. - HCN'!$C:$I,7,FALSE()),VLOOKUP($J$3&amp;"-"&amp;M$2,'Compr. Q. - HCN'!$C:$I,5,FALSE()))),$J78)),1,0)</f>
        <v>1</v>
      </c>
      <c r="N78" s="25">
        <f>IF(ISNUMBER(SEARCH(IF($G78="OB",IF($D78="Tabular",VLOOKUP($J$3&amp;"-"&amp;N$2,'Compr. Q. - Online Banking'!$C:$I,7,FALSE()),VLOOKUP($J$3&amp;"-"&amp;N$2,'Compr. Q. - Online Banking'!$C:$I,5,FALSE())),IF($D78="Tabular",VLOOKUP($J$3&amp;"-"&amp;N$2,'Compr. Q. - HCN'!$C:$I,7,FALSE()),VLOOKUP($J$3&amp;"-"&amp;N$2,'Compr. Q. - HCN'!$C:$I,5,FALSE()))),$J78)),1,0)</f>
        <v>1</v>
      </c>
      <c r="O78" s="25">
        <f>IF(ISNUMBER(SEARCH(IF($G78="OB",IF($D78="Tabular",VLOOKUP($J$3&amp;"-"&amp;O$2,'Compr. Q. - Online Banking'!$C:$I,7,FALSE()),VLOOKUP($J$3&amp;"-"&amp;O$2,'Compr. Q. - Online Banking'!$C:$I,5,FALSE())),IF($D78="Tabular",VLOOKUP($J$3&amp;"-"&amp;O$2,'Compr. Q. - HCN'!$C:$I,7,FALSE()),VLOOKUP($J$3&amp;"-"&amp;O$2,'Compr. Q. - HCN'!$C:$I,5,FALSE()))),$J78)),1,0)</f>
        <v>0</v>
      </c>
      <c r="P78" s="25">
        <f>IF(ISNUMBER(SEARCH(IF($G78="OB",IF($D78="Tabular",VLOOKUP($J$3&amp;"-"&amp;P$2,'Compr. Q. - Online Banking'!$C:$I,7,FALSE()),VLOOKUP($J$3&amp;"-"&amp;P$2,'Compr. Q. - Online Banking'!$C:$I,5,FALSE())),IF($D78="Tabular",VLOOKUP($J$3&amp;"-"&amp;P$2,'Compr. Q. - HCN'!$C:$I,7,FALSE()),VLOOKUP($J$3&amp;"-"&amp;P$2,'Compr. Q. - HCN'!$C:$I,5,FALSE()))),$J78)),1,0)</f>
        <v>0</v>
      </c>
      <c r="Q78" s="25">
        <f t="shared" si="66"/>
        <v>3</v>
      </c>
      <c r="R78" s="25">
        <f t="shared" si="67"/>
        <v>6</v>
      </c>
      <c r="S78" s="25">
        <f>IF($G78="OB",IF($D78="Tabular",VLOOKUP($J$3&amp;"-"&amp;"1",'Compr. Q. - Online Banking'!$C:$K,9,FALSE()),VLOOKUP($J$3&amp;"-"&amp;"1",'Compr. Q. - Online Banking'!$C:$K,8,FALSE())),IF($D78="Tabular",VLOOKUP($J$3&amp;"-"&amp;"1",'Compr. Q. - HCN'!$C:$K,9,FALSE()),VLOOKUP($J$3&amp;"-"&amp;"1",'Compr. Q. - HCN'!$C:$K,8,FALSE())))</f>
        <v>3</v>
      </c>
      <c r="T78" s="25">
        <f t="shared" si="68"/>
        <v>0.5</v>
      </c>
      <c r="U78" s="25">
        <f t="shared" si="69"/>
        <v>1</v>
      </c>
      <c r="V78" s="25">
        <f t="shared" si="70"/>
        <v>0.66666666666666663</v>
      </c>
      <c r="W78" s="25" t="str">
        <f>VLOOKUP($A78,'dataset combined'!$A:$BJ,$I$2+3*W$2,FALSE)</f>
        <v>Data confidentiality; Data integrity; Privacy</v>
      </c>
      <c r="X78" s="25" t="s">
        <v>730</v>
      </c>
      <c r="Y78" s="25">
        <f>IF(ISNUMBER(SEARCH(IF($G78="OB",IF($D78="Tabular",VLOOKUP($W$3&amp;"-"&amp;Y$2,'Compr. Q. - Online Banking'!$C:$I,7,FALSE()),VLOOKUP($W$3&amp;"-"&amp;Y$2,'Compr. Q. - Online Banking'!$C:$I,5,FALSE())),IF($D78="Tabular",VLOOKUP($W$3&amp;"-"&amp;Y$2,'Compr. Q. - HCN'!$C:$I,7,FALSE()),VLOOKUP($W$3&amp;"-"&amp;Y$2,'Compr. Q. - HCN'!$C:$I,5,FALSE()))),$W78)),1,0)</f>
        <v>1</v>
      </c>
      <c r="Z78" s="25">
        <f>IF(ISNUMBER(SEARCH(IF($G78="OB",IF($D78="Tabular",VLOOKUP($W$3&amp;"-"&amp;Z$2,'Compr. Q. - Online Banking'!$C:$I,7,FALSE()),VLOOKUP($W$3&amp;"-"&amp;Z$2,'Compr. Q. - Online Banking'!$C:$I,5,FALSE())),IF($D78="Tabular",VLOOKUP($W$3&amp;"-"&amp;Z$2,'Compr. Q. - HCN'!$C:$I,7,FALSE()),VLOOKUP($W$3&amp;"-"&amp;Z$2,'Compr. Q. - HCN'!$C:$I,5,FALSE()))),$W78)),1,0)</f>
        <v>1</v>
      </c>
      <c r="AA78" s="25">
        <f>IF(ISNUMBER(SEARCH(IF($G78="OB",IF($D78="Tabular",VLOOKUP($W$3&amp;"-"&amp;AA$2,'Compr. Q. - Online Banking'!$C:$I,7,FALSE()),VLOOKUP($W$3&amp;"-"&amp;AA$2,'Compr. Q. - Online Banking'!$C:$I,5,FALSE())),IF($D78="Tabular",VLOOKUP($W$3&amp;"-"&amp;AA$2,'Compr. Q. - HCN'!$C:$I,7,FALSE()),VLOOKUP($W$3&amp;"-"&amp;AA$2,'Compr. Q. - HCN'!$C:$I,5,FALSE()))),$W78)),1,0)</f>
        <v>0</v>
      </c>
      <c r="AB78" s="25">
        <f>IF(ISNUMBER(SEARCH(IF($G78="OB",IF($D78="Tabular",VLOOKUP($W$3&amp;"-"&amp;AB$2,'Compr. Q. - Online Banking'!$C:$I,7,FALSE()),VLOOKUP($W$3&amp;"-"&amp;AB$2,'Compr. Q. - Online Banking'!$C:$I,5,FALSE())),IF($D78="Tabular",VLOOKUP($W$3&amp;"-"&amp;AB$2,'Compr. Q. - HCN'!$C:$I,7,FALSE()),VLOOKUP($W$3&amp;"-"&amp;AB$2,'Compr. Q. - HCN'!$C:$I,5,FALSE()))),$W78)),1,0)</f>
        <v>0</v>
      </c>
      <c r="AC78" s="25">
        <f>IF(ISNUMBER(SEARCH(IF($G78="OB",IF($D78="Tabular",VLOOKUP($W$3&amp;"-"&amp;AC$2,'Compr. Q. - Online Banking'!$C:$I,7,FALSE()),VLOOKUP($W$3&amp;"-"&amp;AC$2,'Compr. Q. - Online Banking'!$C:$I,5,FALSE())),IF($D78="Tabular",VLOOKUP($W$3&amp;"-"&amp;AC$2,'Compr. Q. - HCN'!$C:$I,7,FALSE()),VLOOKUP($W$3&amp;"-"&amp;AC$2,'Compr. Q. - HCN'!$C:$I,5,FALSE()))),$W78)),1,0)</f>
        <v>0</v>
      </c>
      <c r="AD78" s="25">
        <f t="shared" si="71"/>
        <v>2</v>
      </c>
      <c r="AE78" s="25">
        <f t="shared" si="72"/>
        <v>3</v>
      </c>
      <c r="AF78" s="25">
        <f>IF($G78="OB",IF($D78="Tabular",VLOOKUP($W$3&amp;"-"&amp;"1",'Compr. Q. - Online Banking'!$C:$K,9,FALSE()),VLOOKUP($W$3&amp;"-"&amp;"1",'Compr. Q. - Online Banking'!$C:$K,8,FALSE())),IF($D78="Tabular",VLOOKUP($W$3&amp;"-"&amp;"1",'Compr. Q. - HCN'!$C:$K,9,FALSE()),VLOOKUP($W$3&amp;"-"&amp;"1",'Compr. Q. - HCN'!$C:$K,8,FALSE())))</f>
        <v>2</v>
      </c>
      <c r="AG78" s="25">
        <f t="shared" si="73"/>
        <v>0.66666666666666663</v>
      </c>
      <c r="AH78" s="25">
        <f t="shared" si="74"/>
        <v>1</v>
      </c>
      <c r="AI78" s="25">
        <f t="shared" si="75"/>
        <v>0.8</v>
      </c>
      <c r="AJ78" s="25" t="str">
        <f>VLOOKUP($A78,'dataset combined'!$A:$BJ,$I$2+3*AJ$2,FALSE)</f>
        <v>Cyber criminal sends crafted phishing emails to HCN users and this leads to sniffing of user credentials.; Cyber criminal sends crafted phishing emails to HCN users and this leads to that HCN network infected by malware.; SQL injection attack leads to successful SQL injection.</v>
      </c>
      <c r="AK78" s="25"/>
      <c r="AL78" s="25">
        <f>IF(ISNUMBER(SEARCH(IF($G78="OB",IF($D78="Tabular",VLOOKUP($AJ$3&amp;"-"&amp;AL$2,'Compr. Q. - Online Banking'!$C:$I,7,FALSE()),VLOOKUP($AJ$3&amp;"-"&amp;AL$2,'Compr. Q. - Online Banking'!$C:$I,5,FALSE())),IF($D78="Tabular",VLOOKUP($AJ$3&amp;"-"&amp;AL$2,'Compr. Q. - HCN'!$C:$I,7,FALSE()),VLOOKUP($AJ$3&amp;"-"&amp;AL$2,'Compr. Q. - HCN'!$C:$I,5,FALSE()))),$AJ78)),1,0)</f>
        <v>0</v>
      </c>
      <c r="AM78" s="25">
        <f>IF(ISNUMBER(SEARCH(IF($G78="OB",IF($D78="Tabular",VLOOKUP($AJ$3&amp;"-"&amp;AM$2,'Compr. Q. - Online Banking'!$C:$I,7,FALSE()),VLOOKUP($AJ$3&amp;"-"&amp;AM$2,'Compr. Q. - Online Banking'!$C:$I,5,FALSE())),IF($D78="Tabular",VLOOKUP($AJ$3&amp;"-"&amp;AM$2,'Compr. Q. - HCN'!$C:$I,7,FALSE()),VLOOKUP($AJ$3&amp;"-"&amp;AM$2,'Compr. Q. - HCN'!$C:$I,5,FALSE()))),$AJ78)),1,0)</f>
        <v>1</v>
      </c>
      <c r="AN78" s="25">
        <f>IF(ISNUMBER(SEARCH(IF($G78="OB",IF($D78="Tabular",VLOOKUP($AJ$3&amp;"-"&amp;AN$2,'Compr. Q. - Online Banking'!$C:$I,7,FALSE()),VLOOKUP($AJ$3&amp;"-"&amp;AN$2,'Compr. Q. - Online Banking'!$C:$I,5,FALSE())),IF($D78="Tabular",VLOOKUP($AJ$3&amp;"-"&amp;AN$2,'Compr. Q. - HCN'!$C:$I,7,FALSE()),VLOOKUP($AJ$3&amp;"-"&amp;AN$2,'Compr. Q. - HCN'!$C:$I,5,FALSE()))),$AJ78)),1,0)</f>
        <v>1</v>
      </c>
      <c r="AO78" s="25">
        <f>IF(ISNUMBER(SEARCH(IF($G78="OB",IF($D78="Tabular",VLOOKUP($AJ$3&amp;"-"&amp;AO$2,'Compr. Q. - Online Banking'!$C:$I,7,FALSE()),VLOOKUP($AJ$3&amp;"-"&amp;AO$2,'Compr. Q. - Online Banking'!$C:$I,5,FALSE())),IF($D78="Tabular",VLOOKUP($AJ$3&amp;"-"&amp;AO$2,'Compr. Q. - HCN'!$C:$I,7,FALSE()),VLOOKUP($AJ$3&amp;"-"&amp;AO$2,'Compr. Q. - HCN'!$C:$I,5,FALSE()))),$AJ78)),1,0)</f>
        <v>0</v>
      </c>
      <c r="AP78" s="25">
        <f>IF(ISNUMBER(SEARCH(IF($G78="OB",IF($D78="Tabular",VLOOKUP($AJ$3&amp;"-"&amp;AP$2,'Compr. Q. - Online Banking'!$C:$I,7,FALSE()),VLOOKUP($AJ$3&amp;"-"&amp;AP$2,'Compr. Q. - Online Banking'!$C:$I,5,FALSE())),IF($D78="Tabular",VLOOKUP($AJ$3&amp;"-"&amp;AP$2,'Compr. Q. - HCN'!$C:$I,7,FALSE()),VLOOKUP($AJ$3&amp;"-"&amp;AP$2,'Compr. Q. - HCN'!$C:$I,5,FALSE()))),$AJ78)),1,0)</f>
        <v>0</v>
      </c>
      <c r="AQ78" s="25">
        <f t="shared" si="76"/>
        <v>2</v>
      </c>
      <c r="AR78" s="25">
        <f t="shared" si="77"/>
        <v>3</v>
      </c>
      <c r="AS78" s="25">
        <f>IF($G78="OB",IF($D78="Tabular",VLOOKUP($AJ$3&amp;"-"&amp;"1",'Compr. Q. - Online Banking'!$C:$K,9,FALSE()),VLOOKUP($AJ$3&amp;"-"&amp;"1",'Compr. Q. - Online Banking'!$C:$K,8,FALSE())),IF($D78="Tabular",VLOOKUP($AJ$3&amp;"-"&amp;"1",'Compr. Q. - HCN'!$C:$K,9,FALSE()),VLOOKUP($AJ$3&amp;"-"&amp;"1",'Compr. Q. - HCN'!$C:$K,8,FALSE())))</f>
        <v>2</v>
      </c>
      <c r="AT78" s="25">
        <f t="shared" si="78"/>
        <v>0.66666666666666663</v>
      </c>
      <c r="AU78" s="25">
        <f t="shared" si="79"/>
        <v>1</v>
      </c>
      <c r="AV78" s="25">
        <f t="shared" si="80"/>
        <v>0.8</v>
      </c>
      <c r="AW78" s="25" t="str">
        <f>VLOOKUP($A78,'dataset combined'!$A:$BJ,$I$2+3*AW$2,FALSE)</f>
        <v>Cyber criminal; Data reviewer; Hacker; HCN user</v>
      </c>
      <c r="AX78" s="25" t="s">
        <v>746</v>
      </c>
      <c r="AY78" s="25">
        <f>IF(ISNUMBER(SEARCH(IF($G78="OB",IF($D78="Tabular",VLOOKUP($AW$3&amp;"-"&amp;AY$2,'Compr. Q. - Online Banking'!$C:$I,7,FALSE()),VLOOKUP($AW$3&amp;"-"&amp;AY$2,'Compr. Q. - Online Banking'!$C:$I,5,FALSE())),IF($D78="Tabular",VLOOKUP($AW$3&amp;"-"&amp;AY$2,'Compr. Q. - HCN'!$C:$I,7,FALSE()),VLOOKUP($AW$3&amp;"-"&amp;AY$2,'Compr. Q. - HCN'!$C:$I,5,FALSE()))),$AW78)),1,0)</f>
        <v>1</v>
      </c>
      <c r="AZ78" s="25">
        <f>IF(ISNUMBER(SEARCH(IF($G78="OB",IF($D78="Tabular",VLOOKUP($AW$3&amp;"-"&amp;AZ$2,'Compr. Q. - Online Banking'!$C:$I,7,FALSE()),VLOOKUP($AW$3&amp;"-"&amp;AZ$2,'Compr. Q. - Online Banking'!$C:$I,5,FALSE())),IF($D78="Tabular",VLOOKUP($AW$3&amp;"-"&amp;AZ$2,'Compr. Q. - HCN'!$C:$I,7,FALSE()),VLOOKUP($AW$3&amp;"-"&amp;AZ$2,'Compr. Q. - HCN'!$C:$I,5,FALSE()))),$AW78)),1,0)</f>
        <v>1</v>
      </c>
      <c r="BA78" s="25">
        <f>IF(ISNUMBER(SEARCH(IF($G78="OB",IF($D78="Tabular",VLOOKUP($AW$3&amp;"-"&amp;BA$2,'Compr. Q. - Online Banking'!$C:$I,7,FALSE()),VLOOKUP($AW$3&amp;"-"&amp;BA$2,'Compr. Q. - Online Banking'!$C:$I,5,FALSE())),IF($D78="Tabular",VLOOKUP($AW$3&amp;"-"&amp;BA$2,'Compr. Q. - HCN'!$C:$I,7,FALSE()),VLOOKUP($AW$3&amp;"-"&amp;BA$2,'Compr. Q. - HCN'!$C:$I,5,FALSE()))),$AW78)),1,0)</f>
        <v>1</v>
      </c>
      <c r="BB78" s="25">
        <f>IF(ISNUMBER(SEARCH(IF($G78="OB",IF($D78="Tabular",VLOOKUP($AW$3&amp;"-"&amp;BB$2,'Compr. Q. - Online Banking'!$C:$I,7,FALSE()),VLOOKUP($AW$3&amp;"-"&amp;BB$2,'Compr. Q. - Online Banking'!$C:$I,5,FALSE())),IF($D78="Tabular",VLOOKUP($AW$3&amp;"-"&amp;BB$2,'Compr. Q. - HCN'!$C:$I,7,FALSE()),VLOOKUP($AW$3&amp;"-"&amp;BB$2,'Compr. Q. - HCN'!$C:$I,5,FALSE()))),$AW78)),1,0)</f>
        <v>1</v>
      </c>
      <c r="BC78" s="25">
        <f>IF(ISNUMBER(SEARCH(IF($G78="OB",IF($D78="Tabular",VLOOKUP($AW$3&amp;"-"&amp;BC$2,'Compr. Q. - Online Banking'!$C:$I,7,FALSE()),VLOOKUP($AW$3&amp;"-"&amp;BC$2,'Compr. Q. - Online Banking'!$C:$I,5,FALSE())),IF($D78="Tabular",VLOOKUP($AW$3&amp;"-"&amp;BC$2,'Compr. Q. - HCN'!$C:$I,7,FALSE()),VLOOKUP($AW$3&amp;"-"&amp;BC$2,'Compr. Q. - HCN'!$C:$I,5,FALSE()))),$AW78)),1,0)</f>
        <v>0</v>
      </c>
      <c r="BD78" s="25">
        <f t="shared" si="81"/>
        <v>4</v>
      </c>
      <c r="BE78" s="25">
        <f t="shared" si="82"/>
        <v>4</v>
      </c>
      <c r="BF78" s="25">
        <f>IF($G78="OB",IF($D78="Tabular",VLOOKUP($AW$3&amp;"-"&amp;"1",'Compr. Q. - Online Banking'!$C:$K,9,FALSE()),VLOOKUP($AW$3&amp;"-"&amp;"1",'Compr. Q. - Online Banking'!$C:$K,8,FALSE())),IF($D78="Tabular",VLOOKUP($AW$3&amp;"-"&amp;"1",'Compr. Q. - HCN'!$C:$K,9,FALSE()),VLOOKUP($AW$3&amp;"-"&amp;"1",'Compr. Q. - HCN'!$C:$K,8,FALSE())))</f>
        <v>5</v>
      </c>
      <c r="BG78" s="25">
        <f t="shared" si="83"/>
        <v>1</v>
      </c>
      <c r="BH78" s="25">
        <f t="shared" si="84"/>
        <v>0.8</v>
      </c>
      <c r="BI78" s="25">
        <f t="shared" si="85"/>
        <v>0.88888888888888895</v>
      </c>
      <c r="BJ78" s="25" t="str">
        <f>VLOOKUP($A78,'dataset combined'!$A:$BJ,$I$2+3*BJ$2,FALSE)</f>
        <v>Unauthorized access to personal identifiable information; Unauthorized data access; Unauthorized data modification</v>
      </c>
      <c r="BK78" s="25" t="s">
        <v>728</v>
      </c>
      <c r="BL78" s="25">
        <f>IF(ISNUMBER(SEARCH(IF($G78="OB",IF($D78="Tabular",VLOOKUP($BJ$3&amp;"-"&amp;BL$2,'Compr. Q. - Online Banking'!$C:$I,7,FALSE()),VLOOKUP($BJ$3&amp;"-"&amp;BL$2,'Compr. Q. - Online Banking'!$C:$I,5,FALSE())),IF($D78="Tabular",VLOOKUP($BJ$3&amp;"-"&amp;BL$2,'Compr. Q. - HCN'!$C:$I,7,FALSE()),VLOOKUP($BJ$3&amp;"-"&amp;BL$2,'Compr. Q. - HCN'!$C:$I,5,FALSE()))),$BJ78)),1,0)</f>
        <v>0</v>
      </c>
      <c r="BM78" s="25">
        <f>IF(ISNUMBER(SEARCH(IF($G78="OB",IF($D78="Tabular",VLOOKUP($BJ$3&amp;"-"&amp;BM$2,'Compr. Q. - Online Banking'!$C:$I,7,FALSE()),VLOOKUP($BJ$3&amp;"-"&amp;BM$2,'Compr. Q. - Online Banking'!$C:$I,5,FALSE())),IF($D78="Tabular",VLOOKUP($BJ$3&amp;"-"&amp;BM$2,'Compr. Q. - HCN'!$C:$I,7,FALSE()),VLOOKUP($BJ$3&amp;"-"&amp;BM$2,'Compr. Q. - HCN'!$C:$I,5,FALSE()))),$BJ78)),1,0)</f>
        <v>0</v>
      </c>
      <c r="BN78" s="25">
        <f>IF(ISNUMBER(SEARCH(IF($G78="OB",IF($D78="Tabular",VLOOKUP($BJ$3&amp;"-"&amp;BN$2,'Compr. Q. - Online Banking'!$C:$I,7,FALSE()),VLOOKUP($BJ$3&amp;"-"&amp;BN$2,'Compr. Q. - Online Banking'!$C:$I,5,FALSE())),IF($D78="Tabular",VLOOKUP($BJ$3&amp;"-"&amp;BN$2,'Compr. Q. - HCN'!$C:$I,7,FALSE()),VLOOKUP($BJ$3&amp;"-"&amp;BN$2,'Compr. Q. - HCN'!$C:$I,5,FALSE()))),$BJ78)),1,0)</f>
        <v>0</v>
      </c>
      <c r="BO78" s="25">
        <f>IF(ISNUMBER(SEARCH(IF($G78="OB",IF($D78="Tabular",VLOOKUP($BJ$3&amp;"-"&amp;BO$2,'Compr. Q. - Online Banking'!$C:$I,7,FALSE()),VLOOKUP($BJ$3&amp;"-"&amp;BO$2,'Compr. Q. - Online Banking'!$C:$I,5,FALSE())),IF($D78="Tabular",VLOOKUP($BJ$3&amp;"-"&amp;BO$2,'Compr. Q. - HCN'!$C:$I,7,FALSE()),VLOOKUP($BJ$3&amp;"-"&amp;BO$2,'Compr. Q. - HCN'!$C:$I,5,FALSE()))),$BJ78)),1,0)</f>
        <v>0</v>
      </c>
      <c r="BP78" s="25">
        <f>IF(ISNUMBER(SEARCH(IF($G78="OB",IF($D78="Tabular",VLOOKUP($BJ$3&amp;"-"&amp;BP$2,'Compr. Q. - Online Banking'!$C:$I,7,FALSE()),VLOOKUP($BJ$3&amp;"-"&amp;BP$2,'Compr. Q. - Online Banking'!$C:$I,5,FALSE())),IF($D78="Tabular",VLOOKUP($BJ$3&amp;"-"&amp;BP$2,'Compr. Q. - HCN'!$C:$I,7,FALSE()),VLOOKUP($BJ$3&amp;"-"&amp;BP$2,'Compr. Q. - HCN'!$C:$I,5,FALSE()))),$BJ78)),1,0)</f>
        <v>0</v>
      </c>
      <c r="BQ78" s="25">
        <f t="shared" si="86"/>
        <v>0</v>
      </c>
      <c r="BR78" s="25">
        <f t="shared" si="87"/>
        <v>3</v>
      </c>
      <c r="BS78" s="25">
        <f>IF($G78="OB",IF($D78="Tabular",VLOOKUP($BJ$3&amp;"-"&amp;"1",'Compr. Q. - Online Banking'!$C:$K,9,FALSE()),VLOOKUP($BJ$3&amp;"-"&amp;"1",'Compr. Q. - Online Banking'!$C:$K,8,FALSE())),IF($D78="Tabular",VLOOKUP($BJ$3&amp;"-"&amp;"1",'Compr. Q. - HCN'!$C:$K,9,FALSE()),VLOOKUP($BJ$3&amp;"-"&amp;"1",'Compr. Q. - HCN'!$C:$K,8,FALSE())))</f>
        <v>1</v>
      </c>
      <c r="BT78" s="25">
        <f t="shared" si="88"/>
        <v>0</v>
      </c>
      <c r="BU78" s="25">
        <f t="shared" si="89"/>
        <v>0</v>
      </c>
      <c r="BV78" s="25">
        <f t="shared" si="90"/>
        <v>0</v>
      </c>
      <c r="BW78" s="25" t="str">
        <f>VLOOKUP($A78,'dataset combined'!$A:$BJ,$I$2+3*BW$2,FALSE)</f>
        <v>Severe</v>
      </c>
      <c r="BX78" s="25"/>
      <c r="BY78" s="25">
        <f>IF(ISNUMBER(SEARCH(IF($G78="OB",IF($D78="Tabular",VLOOKUP($BW$3&amp;"-"&amp;BY$2,'Compr. Q. - Online Banking'!$C:$I,7,FALSE()),VLOOKUP($BW$3&amp;"-"&amp;BY$2,'Compr. Q. - Online Banking'!$C:$I,5,FALSE())),IF($D78="Tabular",VLOOKUP($BW$3&amp;"-"&amp;BY$2,'Compr. Q. - HCN'!$C:$I,7,FALSE()),VLOOKUP($BW$3&amp;"-"&amp;BY$2,'Compr. Q. - HCN'!$C:$I,5,FALSE()))),$BW78)),1,0)</f>
        <v>1</v>
      </c>
      <c r="BZ78" s="25">
        <f>IF(ISNUMBER(SEARCH(IF($G78="OB",IF($D78="Tabular",VLOOKUP($BW$3&amp;"-"&amp;BZ$2,'Compr. Q. - Online Banking'!$C:$I,7,FALSE()),VLOOKUP($BW$3&amp;"-"&amp;BZ$2,'Compr. Q. - Online Banking'!$C:$I,5,FALSE())),IF($D78="Tabular",VLOOKUP($BW$3&amp;"-"&amp;BZ$2,'Compr. Q. - HCN'!$C:$I,7,FALSE()),VLOOKUP($BW$3&amp;"-"&amp;BZ$2,'Compr. Q. - HCN'!$C:$I,5,FALSE()))),$BW78)),1,0)</f>
        <v>0</v>
      </c>
      <c r="CA78" s="25">
        <f>IF(ISNUMBER(SEARCH(IF($G78="OB",IF($D78="Tabular",VLOOKUP($BW$3&amp;"-"&amp;CA$2,'Compr. Q. - Online Banking'!$C:$I,7,FALSE()),VLOOKUP($BW$3&amp;"-"&amp;CA$2,'Compr. Q. - Online Banking'!$C:$I,5,FALSE())),IF($D78="Tabular",VLOOKUP($BW$3&amp;"-"&amp;CA$2,'Compr. Q. - HCN'!$C:$I,7,FALSE()),VLOOKUP($BW$3&amp;"-"&amp;CA$2,'Compr. Q. - HCN'!$C:$I,5,FALSE()))),$BW78)),1,0)</f>
        <v>0</v>
      </c>
      <c r="CB78" s="25">
        <f>IF(ISNUMBER(SEARCH(IF($G78="OB",IF($D78="Tabular",VLOOKUP($BW$3&amp;"-"&amp;CB$2,'Compr. Q. - Online Banking'!$C:$I,7,FALSE()),VLOOKUP($BW$3&amp;"-"&amp;CB$2,'Compr. Q. - Online Banking'!$C:$I,5,FALSE())),IF($D78="Tabular",VLOOKUP($BW$3&amp;"-"&amp;CB$2,'Compr. Q. - HCN'!$C:$I,7,FALSE()),VLOOKUP($BW$3&amp;"-"&amp;CB$2,'Compr. Q. - HCN'!$C:$I,5,FALSE()))),$BW78)),1,0)</f>
        <v>0</v>
      </c>
      <c r="CC78" s="25">
        <f>IF(ISNUMBER(SEARCH(IF($G78="OB",IF($D78="Tabular",VLOOKUP($BW$3&amp;"-"&amp;CC$2,'Compr. Q. - Online Banking'!$C:$I,7,FALSE()),VLOOKUP($BW$3&amp;"-"&amp;CC$2,'Compr. Q. - Online Banking'!$C:$I,5,FALSE())),IF($D78="Tabular",VLOOKUP($BW$3&amp;"-"&amp;CC$2,'Compr. Q. - HCN'!$C:$I,7,FALSE()),VLOOKUP($BW$3&amp;"-"&amp;CC$2,'Compr. Q. - HCN'!$C:$I,5,FALSE()))),$BW78)),1,0)</f>
        <v>0</v>
      </c>
      <c r="CD78" s="25">
        <f t="shared" si="91"/>
        <v>1</v>
      </c>
      <c r="CE78" s="25">
        <f t="shared" si="92"/>
        <v>1</v>
      </c>
      <c r="CF78" s="25">
        <f>IF($G78="OB",IF($D78="Tabular",VLOOKUP($BW$3&amp;"-"&amp;"1",'Compr. Q. - Online Banking'!$C:$K,9,FALSE()),VLOOKUP($BW$3&amp;"-"&amp;"1",'Compr. Q. - Online Banking'!$C:$K,8,FALSE())),IF($D78="Tabular",VLOOKUP($BW$3&amp;"-"&amp;"1",'Compr. Q. - HCN'!$C:$K,9,FALSE()),VLOOKUP($BW$3&amp;"-"&amp;"1",'Compr. Q. - HCN'!$C:$K,8,FALSE())))</f>
        <v>1</v>
      </c>
      <c r="CG78" s="25">
        <f t="shared" si="93"/>
        <v>1</v>
      </c>
      <c r="CH78" s="25">
        <f t="shared" si="94"/>
        <v>1</v>
      </c>
      <c r="CI78" s="25">
        <f t="shared" si="95"/>
        <v>1</v>
      </c>
    </row>
    <row r="79" spans="1:87" ht="119" x14ac:dyDescent="0.2">
      <c r="A79" s="24" t="str">
        <f t="shared" si="64"/>
        <v>3117396-P2</v>
      </c>
      <c r="B79" s="38">
        <v>3117396</v>
      </c>
      <c r="C79" s="24" t="s">
        <v>688</v>
      </c>
      <c r="D79" s="39" t="s">
        <v>568</v>
      </c>
      <c r="E79" s="39" t="s">
        <v>440</v>
      </c>
      <c r="F79" s="39" t="s">
        <v>433</v>
      </c>
      <c r="G79" s="38" t="str">
        <f t="shared" si="65"/>
        <v>OB</v>
      </c>
      <c r="H79" s="24"/>
      <c r="I79" s="28"/>
      <c r="J79" s="25" t="str">
        <f>VLOOKUP($A79,'dataset combined'!$A:$BJ,$I$2+3*J$2,FALSE)</f>
        <v>Lack of mechanisms for authentication of app; Weak malware protection</v>
      </c>
      <c r="K79" s="24"/>
      <c r="L79" s="25">
        <f>IF(ISNUMBER(SEARCH(IF($G79="OB",IF($D79="Tabular",VLOOKUP($J$3&amp;"-"&amp;L$2,'Compr. Q. - Online Banking'!$C:$I,7,FALSE()),VLOOKUP($J$3&amp;"-"&amp;L$2,'Compr. Q. - Online Banking'!$C:$I,5,FALSE())),IF($D79="Tabular",VLOOKUP($J$3&amp;"-"&amp;L$2,'Compr. Q. - HCN'!$C:$I,7,FALSE()),VLOOKUP($J$3&amp;"-"&amp;L$2,'Compr. Q. - HCN'!$C:$I,5,FALSE()))),$J79)),1,0)</f>
        <v>1</v>
      </c>
      <c r="M79" s="25">
        <f>IF(ISNUMBER(SEARCH(IF($G79="OB",IF($D79="Tabular",VLOOKUP($J$3&amp;"-"&amp;M$2,'Compr. Q. - Online Banking'!$C:$I,7,FALSE()),VLOOKUP($J$3&amp;"-"&amp;M$2,'Compr. Q. - Online Banking'!$C:$I,5,FALSE())),IF($D79="Tabular",VLOOKUP($J$3&amp;"-"&amp;M$2,'Compr. Q. - HCN'!$C:$I,7,FALSE()),VLOOKUP($J$3&amp;"-"&amp;M$2,'Compr. Q. - HCN'!$C:$I,5,FALSE()))),$J79)),1,0)</f>
        <v>1</v>
      </c>
      <c r="N79" s="25">
        <f>IF(ISNUMBER(SEARCH(IF($G79="OB",IF($D79="Tabular",VLOOKUP($J$3&amp;"-"&amp;N$2,'Compr. Q. - Online Banking'!$C:$I,7,FALSE()),VLOOKUP($J$3&amp;"-"&amp;N$2,'Compr. Q. - Online Banking'!$C:$I,5,FALSE())),IF($D79="Tabular",VLOOKUP($J$3&amp;"-"&amp;N$2,'Compr. Q. - HCN'!$C:$I,7,FALSE()),VLOOKUP($J$3&amp;"-"&amp;N$2,'Compr. Q. - HCN'!$C:$I,5,FALSE()))),$J79)),1,0)</f>
        <v>0</v>
      </c>
      <c r="O79" s="25">
        <f>IF(ISNUMBER(SEARCH(IF($G79="OB",IF($D79="Tabular",VLOOKUP($J$3&amp;"-"&amp;O$2,'Compr. Q. - Online Banking'!$C:$I,7,FALSE()),VLOOKUP($J$3&amp;"-"&amp;O$2,'Compr. Q. - Online Banking'!$C:$I,5,FALSE())),IF($D79="Tabular",VLOOKUP($J$3&amp;"-"&amp;O$2,'Compr. Q. - HCN'!$C:$I,7,FALSE()),VLOOKUP($J$3&amp;"-"&amp;O$2,'Compr. Q. - HCN'!$C:$I,5,FALSE()))),$J79)),1,0)</f>
        <v>0</v>
      </c>
      <c r="P79" s="25">
        <f>IF(ISNUMBER(SEARCH(IF($G79="OB",IF($D79="Tabular",VLOOKUP($J$3&amp;"-"&amp;P$2,'Compr. Q. - Online Banking'!$C:$I,7,FALSE()),VLOOKUP($J$3&amp;"-"&amp;P$2,'Compr. Q. - Online Banking'!$C:$I,5,FALSE())),IF($D79="Tabular",VLOOKUP($J$3&amp;"-"&amp;P$2,'Compr. Q. - HCN'!$C:$I,7,FALSE()),VLOOKUP($J$3&amp;"-"&amp;P$2,'Compr. Q. - HCN'!$C:$I,5,FALSE()))),$J79)),1,0)</f>
        <v>0</v>
      </c>
      <c r="Q79" s="24">
        <f t="shared" si="66"/>
        <v>2</v>
      </c>
      <c r="R79" s="24">
        <f t="shared" si="67"/>
        <v>2</v>
      </c>
      <c r="S79" s="24">
        <f>IF($G79="OB",IF($D79="Tabular",VLOOKUP($J$3&amp;"-"&amp;"1",'Compr. Q. - Online Banking'!$C:$K,9,FALSE()),VLOOKUP($J$3&amp;"-"&amp;"1",'Compr. Q. - Online Banking'!$C:$K,8,FALSE())),IF($D79="Tabular",VLOOKUP($J$3&amp;"-"&amp;"1",'Compr. Q. - HCN'!$C:$K,9,FALSE()),VLOOKUP($J$3&amp;"-"&amp;"1",'Compr. Q. - HCN'!$C:$K,8,FALSE())))</f>
        <v>2</v>
      </c>
      <c r="T79" s="24">
        <f t="shared" si="68"/>
        <v>1</v>
      </c>
      <c r="U79" s="24">
        <f t="shared" si="69"/>
        <v>1</v>
      </c>
      <c r="V79" s="24">
        <f t="shared" si="70"/>
        <v>1</v>
      </c>
      <c r="W79" s="25" t="str">
        <f>VLOOKUP($A79,'dataset combined'!$A:$BJ,$I$2+3*W$2,FALSE)</f>
        <v>Availability of service; Integrity of account data</v>
      </c>
      <c r="X79" s="24"/>
      <c r="Y79" s="25">
        <f>IF(ISNUMBER(SEARCH(IF($G79="OB",IF($D79="Tabular",VLOOKUP($W$3&amp;"-"&amp;Y$2,'Compr. Q. - Online Banking'!$C:$I,7,FALSE()),VLOOKUP($W$3&amp;"-"&amp;Y$2,'Compr. Q. - Online Banking'!$C:$I,5,FALSE())),IF($D79="Tabular",VLOOKUP($W$3&amp;"-"&amp;Y$2,'Compr. Q. - HCN'!$C:$I,7,FALSE()),VLOOKUP($W$3&amp;"-"&amp;Y$2,'Compr. Q. - HCN'!$C:$I,5,FALSE()))),$W79)),1,0)</f>
        <v>1</v>
      </c>
      <c r="Z79" s="25">
        <f>IF(ISNUMBER(SEARCH(IF($G79="OB",IF($D79="Tabular",VLOOKUP($W$3&amp;"-"&amp;Z$2,'Compr. Q. - Online Banking'!$C:$I,7,FALSE()),VLOOKUP($W$3&amp;"-"&amp;Z$2,'Compr. Q. - Online Banking'!$C:$I,5,FALSE())),IF($D79="Tabular",VLOOKUP($W$3&amp;"-"&amp;Z$2,'Compr. Q. - HCN'!$C:$I,7,FALSE()),VLOOKUP($W$3&amp;"-"&amp;Z$2,'Compr. Q. - HCN'!$C:$I,5,FALSE()))),$W79)),1,0)</f>
        <v>1</v>
      </c>
      <c r="AA79" s="25">
        <f>IF(ISNUMBER(SEARCH(IF($G79="OB",IF($D79="Tabular",VLOOKUP($W$3&amp;"-"&amp;AA$2,'Compr. Q. - Online Banking'!$C:$I,7,FALSE()),VLOOKUP($W$3&amp;"-"&amp;AA$2,'Compr. Q. - Online Banking'!$C:$I,5,FALSE())),IF($D79="Tabular",VLOOKUP($W$3&amp;"-"&amp;AA$2,'Compr. Q. - HCN'!$C:$I,7,FALSE()),VLOOKUP($W$3&amp;"-"&amp;AA$2,'Compr. Q. - HCN'!$C:$I,5,FALSE()))),$W79)),1,0)</f>
        <v>0</v>
      </c>
      <c r="AB79" s="25">
        <f>IF(ISNUMBER(SEARCH(IF($G79="OB",IF($D79="Tabular",VLOOKUP($W$3&amp;"-"&amp;AB$2,'Compr. Q. - Online Banking'!$C:$I,7,FALSE()),VLOOKUP($W$3&amp;"-"&amp;AB$2,'Compr. Q. - Online Banking'!$C:$I,5,FALSE())),IF($D79="Tabular",VLOOKUP($W$3&amp;"-"&amp;AB$2,'Compr. Q. - HCN'!$C:$I,7,FALSE()),VLOOKUP($W$3&amp;"-"&amp;AB$2,'Compr. Q. - HCN'!$C:$I,5,FALSE()))),$W79)),1,0)</f>
        <v>0</v>
      </c>
      <c r="AC79" s="25">
        <f>IF(ISNUMBER(SEARCH(IF($G79="OB",IF($D79="Tabular",VLOOKUP($W$3&amp;"-"&amp;AC$2,'Compr. Q. - Online Banking'!$C:$I,7,FALSE()),VLOOKUP($W$3&amp;"-"&amp;AC$2,'Compr. Q. - Online Banking'!$C:$I,5,FALSE())),IF($D79="Tabular",VLOOKUP($W$3&amp;"-"&amp;AC$2,'Compr. Q. - HCN'!$C:$I,7,FALSE()),VLOOKUP($W$3&amp;"-"&amp;AC$2,'Compr. Q. - HCN'!$C:$I,5,FALSE()))),$W79)),1,0)</f>
        <v>0</v>
      </c>
      <c r="AD79" s="24">
        <f t="shared" si="71"/>
        <v>2</v>
      </c>
      <c r="AE79" s="24">
        <f t="shared" si="72"/>
        <v>2</v>
      </c>
      <c r="AF79" s="24">
        <f>IF($G79="OB",IF($D79="Tabular",VLOOKUP($W$3&amp;"-"&amp;"1",'Compr. Q. - Online Banking'!$C:$K,9,FALSE()),VLOOKUP($W$3&amp;"-"&amp;"1",'Compr. Q. - Online Banking'!$C:$K,8,FALSE())),IF($D79="Tabular",VLOOKUP($W$3&amp;"-"&amp;"1",'Compr. Q. - HCN'!$C:$K,9,FALSE()),VLOOKUP($W$3&amp;"-"&amp;"1",'Compr. Q. - HCN'!$C:$K,8,FALSE())))</f>
        <v>2</v>
      </c>
      <c r="AG79" s="24">
        <f t="shared" si="73"/>
        <v>1</v>
      </c>
      <c r="AH79" s="24">
        <f t="shared" si="74"/>
        <v>1</v>
      </c>
      <c r="AI79" s="24">
        <f t="shared" si="75"/>
        <v>1</v>
      </c>
      <c r="AJ79" s="25" t="str">
        <f>VLOOKUP($A79,'dataset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79" s="24"/>
      <c r="AL79" s="25">
        <f>IF(ISNUMBER(SEARCH(IF($G79="OB",IF($D79="Tabular",VLOOKUP($AJ$3&amp;"-"&amp;AL$2,'Compr. Q. - Online Banking'!$C:$I,7,FALSE()),VLOOKUP($AJ$3&amp;"-"&amp;AL$2,'Compr. Q. - Online Banking'!$C:$I,5,FALSE())),IF($D79="Tabular",VLOOKUP($AJ$3&amp;"-"&amp;AL$2,'Compr. Q. - HCN'!$C:$I,7,FALSE()),VLOOKUP($AJ$3&amp;"-"&amp;AL$2,'Compr. Q. - HCN'!$C:$I,5,FALSE()))),$AJ79)),1,0)</f>
        <v>1</v>
      </c>
      <c r="AM79" s="25">
        <f>IF(ISNUMBER(SEARCH(IF($G79="OB",IF($D79="Tabular",VLOOKUP($AJ$3&amp;"-"&amp;AM$2,'Compr. Q. - Online Banking'!$C:$I,7,FALSE()),VLOOKUP($AJ$3&amp;"-"&amp;AM$2,'Compr. Q. - Online Banking'!$C:$I,5,FALSE())),IF($D79="Tabular",VLOOKUP($AJ$3&amp;"-"&amp;AM$2,'Compr. Q. - HCN'!$C:$I,7,FALSE()),VLOOKUP($AJ$3&amp;"-"&amp;AM$2,'Compr. Q. - HCN'!$C:$I,5,FALSE()))),$AJ79)),1,0)</f>
        <v>1</v>
      </c>
      <c r="AN79" s="25">
        <f>IF(ISNUMBER(SEARCH(IF($G79="OB",IF($D79="Tabular",VLOOKUP($AJ$3&amp;"-"&amp;AN$2,'Compr. Q. - Online Banking'!$C:$I,7,FALSE()),VLOOKUP($AJ$3&amp;"-"&amp;AN$2,'Compr. Q. - Online Banking'!$C:$I,5,FALSE())),IF($D79="Tabular",VLOOKUP($AJ$3&amp;"-"&amp;AN$2,'Compr. Q. - HCN'!$C:$I,7,FALSE()),VLOOKUP($AJ$3&amp;"-"&amp;AN$2,'Compr. Q. - HCN'!$C:$I,5,FALSE()))),$AJ79)),1,0)</f>
        <v>1</v>
      </c>
      <c r="AO79" s="25">
        <f>IF(ISNUMBER(SEARCH(IF($G79="OB",IF($D79="Tabular",VLOOKUP($AJ$3&amp;"-"&amp;AO$2,'Compr. Q. - Online Banking'!$C:$I,7,FALSE()),VLOOKUP($AJ$3&amp;"-"&amp;AO$2,'Compr. Q. - Online Banking'!$C:$I,5,FALSE())),IF($D79="Tabular",VLOOKUP($AJ$3&amp;"-"&amp;AO$2,'Compr. Q. - HCN'!$C:$I,7,FALSE()),VLOOKUP($AJ$3&amp;"-"&amp;AO$2,'Compr. Q. - HCN'!$C:$I,5,FALSE()))),$AJ79)),1,0)</f>
        <v>0</v>
      </c>
      <c r="AP79" s="25">
        <f>IF(ISNUMBER(SEARCH(IF($G79="OB",IF($D79="Tabular",VLOOKUP($AJ$3&amp;"-"&amp;AP$2,'Compr. Q. - Online Banking'!$C:$I,7,FALSE()),VLOOKUP($AJ$3&amp;"-"&amp;AP$2,'Compr. Q. - Online Banking'!$C:$I,5,FALSE())),IF($D79="Tabular",VLOOKUP($AJ$3&amp;"-"&amp;AP$2,'Compr. Q. - HCN'!$C:$I,7,FALSE()),VLOOKUP($AJ$3&amp;"-"&amp;AP$2,'Compr. Q. - HCN'!$C:$I,5,FALSE()))),$AJ79)),1,0)</f>
        <v>0</v>
      </c>
      <c r="AQ79" s="24">
        <f t="shared" si="76"/>
        <v>3</v>
      </c>
      <c r="AR79" s="24">
        <f t="shared" si="77"/>
        <v>3</v>
      </c>
      <c r="AS79" s="24">
        <f>IF($G79="OB",IF($D79="Tabular",VLOOKUP($AJ$3&amp;"-"&amp;"1",'Compr. Q. - Online Banking'!$C:$K,9,FALSE()),VLOOKUP($AJ$3&amp;"-"&amp;"1",'Compr. Q. - Online Banking'!$C:$K,8,FALSE())),IF($D79="Tabular",VLOOKUP($AJ$3&amp;"-"&amp;"1",'Compr. Q. - HCN'!$C:$K,9,FALSE()),VLOOKUP($AJ$3&amp;"-"&amp;"1",'Compr. Q. - HCN'!$C:$K,8,FALSE())))</f>
        <v>3</v>
      </c>
      <c r="AT79" s="24">
        <f t="shared" si="78"/>
        <v>1</v>
      </c>
      <c r="AU79" s="24">
        <f t="shared" si="79"/>
        <v>1</v>
      </c>
      <c r="AV79" s="24">
        <f t="shared" si="80"/>
        <v>1</v>
      </c>
      <c r="AW79" s="25" t="str">
        <f>VLOOKUP($A79,'dataset combined'!$A:$BJ,$I$2+3*AW$2,FALSE)</f>
        <v>Denial-of-service attack; Fake banking app offered on application store leads to alteration of transaction data; Fake banking app offered on application store leads to sniffing customer credentials. Which leads to unauthorized access to customer account via fake app.; Smartphone infected by malware and this leads to alteration of transaction data; Web-application goes down</v>
      </c>
      <c r="AX79" s="24" t="s">
        <v>724</v>
      </c>
      <c r="AY79" s="25">
        <f>IF(ISNUMBER(SEARCH(IF($G79="OB",IF($D79="Tabular",VLOOKUP($AW$3&amp;"-"&amp;AY$2,'Compr. Q. - Online Banking'!$C:$I,7,FALSE()),VLOOKUP($AW$3&amp;"-"&amp;AY$2,'Compr. Q. - Online Banking'!$C:$I,5,FALSE())),IF($D79="Tabular",VLOOKUP($AW$3&amp;"-"&amp;AY$2,'Compr. Q. - HCN'!$C:$I,7,FALSE()),VLOOKUP($AW$3&amp;"-"&amp;AY$2,'Compr. Q. - HCN'!$C:$I,5,FALSE()))),$AW79)),1,0)</f>
        <v>0</v>
      </c>
      <c r="AZ79" s="25">
        <f>IF(ISNUMBER(SEARCH(IF($G79="OB",IF($D79="Tabular",VLOOKUP($AW$3&amp;"-"&amp;AZ$2,'Compr. Q. - Online Banking'!$C:$I,7,FALSE()),VLOOKUP($AW$3&amp;"-"&amp;AZ$2,'Compr. Q. - Online Banking'!$C:$I,5,FALSE())),IF($D79="Tabular",VLOOKUP($AW$3&amp;"-"&amp;AZ$2,'Compr. Q. - HCN'!$C:$I,7,FALSE()),VLOOKUP($AW$3&amp;"-"&amp;AZ$2,'Compr. Q. - HCN'!$C:$I,5,FALSE()))),$AW79)),1,0)</f>
        <v>0</v>
      </c>
      <c r="BA79" s="25">
        <f>IF(ISNUMBER(SEARCH(IF($G79="OB",IF($D79="Tabular",VLOOKUP($AW$3&amp;"-"&amp;BA$2,'Compr. Q. - Online Banking'!$C:$I,7,FALSE()),VLOOKUP($AW$3&amp;"-"&amp;BA$2,'Compr. Q. - Online Banking'!$C:$I,5,FALSE())),IF($D79="Tabular",VLOOKUP($AW$3&amp;"-"&amp;BA$2,'Compr. Q. - HCN'!$C:$I,7,FALSE()),VLOOKUP($AW$3&amp;"-"&amp;BA$2,'Compr. Q. - HCN'!$C:$I,5,FALSE()))),$AW79)),1,0)</f>
        <v>0</v>
      </c>
      <c r="BB79" s="25">
        <f>IF(ISNUMBER(SEARCH(IF($G79="OB",IF($D79="Tabular",VLOOKUP($AW$3&amp;"-"&amp;BB$2,'Compr. Q. - Online Banking'!$C:$I,7,FALSE()),VLOOKUP($AW$3&amp;"-"&amp;BB$2,'Compr. Q. - Online Banking'!$C:$I,5,FALSE())),IF($D79="Tabular",VLOOKUP($AW$3&amp;"-"&amp;BB$2,'Compr. Q. - HCN'!$C:$I,7,FALSE()),VLOOKUP($AW$3&amp;"-"&amp;BB$2,'Compr. Q. - HCN'!$C:$I,5,FALSE()))),$AW79)),1,0)</f>
        <v>0</v>
      </c>
      <c r="BC79" s="25">
        <f>IF(ISNUMBER(SEARCH(IF($G79="OB",IF($D79="Tabular",VLOOKUP($AW$3&amp;"-"&amp;BC$2,'Compr. Q. - Online Banking'!$C:$I,7,FALSE()),VLOOKUP($AW$3&amp;"-"&amp;BC$2,'Compr. Q. - Online Banking'!$C:$I,5,FALSE())),IF($D79="Tabular",VLOOKUP($AW$3&amp;"-"&amp;BC$2,'Compr. Q. - HCN'!$C:$I,7,FALSE()),VLOOKUP($AW$3&amp;"-"&amp;BC$2,'Compr. Q. - HCN'!$C:$I,5,FALSE()))),$AW79)),1,0)</f>
        <v>0</v>
      </c>
      <c r="BD79" s="24">
        <f t="shared" si="81"/>
        <v>0</v>
      </c>
      <c r="BE79" s="24">
        <f t="shared" si="82"/>
        <v>5</v>
      </c>
      <c r="BF79" s="24">
        <f>IF($G79="OB",IF($D79="Tabular",VLOOKUP($AW$3&amp;"-"&amp;"1",'Compr. Q. - Online Banking'!$C:$K,9,FALSE()),VLOOKUP($AW$3&amp;"-"&amp;"1",'Compr. Q. - Online Banking'!$C:$K,8,FALSE())),IF($D79="Tabular",VLOOKUP($AW$3&amp;"-"&amp;"1",'Compr. Q. - HCN'!$C:$K,9,FALSE()),VLOOKUP($AW$3&amp;"-"&amp;"1",'Compr. Q. - HCN'!$C:$K,8,FALSE())))</f>
        <v>2</v>
      </c>
      <c r="BG79" s="24">
        <f t="shared" si="83"/>
        <v>0</v>
      </c>
      <c r="BH79" s="24">
        <f t="shared" si="84"/>
        <v>0</v>
      </c>
      <c r="BI79" s="24">
        <f t="shared" si="85"/>
        <v>0</v>
      </c>
      <c r="BJ79" s="25" t="str">
        <f>VLOOKUP($A79,'dataset combined'!$A:$BJ,$I$2+3*BJ$2,FALSE)</f>
        <v>Minor</v>
      </c>
      <c r="BK79" s="25" t="s">
        <v>750</v>
      </c>
      <c r="BL79" s="25">
        <f>IF(ISNUMBER(SEARCH(IF($G79="OB",IF($D79="Tabular",VLOOKUP($BJ$3&amp;"-"&amp;BL$2,'Compr. Q. - Online Banking'!$C:$I,7,FALSE()),VLOOKUP($BJ$3&amp;"-"&amp;BL$2,'Compr. Q. - Online Banking'!$C:$I,5,FALSE())),IF($D79="Tabular",VLOOKUP($BJ$3&amp;"-"&amp;BL$2,'Compr. Q. - HCN'!$C:$I,7,FALSE()),VLOOKUP($BJ$3&amp;"-"&amp;BL$2,'Compr. Q. - HCN'!$C:$I,5,FALSE()))),$BJ79)),1,0)</f>
        <v>0</v>
      </c>
      <c r="BM79" s="25">
        <f>IF(ISNUMBER(SEARCH(IF($G79="OB",IF($D79="Tabular",VLOOKUP($BJ$3&amp;"-"&amp;BM$2,'Compr. Q. - Online Banking'!$C:$I,7,FALSE()),VLOOKUP($BJ$3&amp;"-"&amp;BM$2,'Compr. Q. - Online Banking'!$C:$I,5,FALSE())),IF($D79="Tabular",VLOOKUP($BJ$3&amp;"-"&amp;BM$2,'Compr. Q. - HCN'!$C:$I,7,FALSE()),VLOOKUP($BJ$3&amp;"-"&amp;BM$2,'Compr. Q. - HCN'!$C:$I,5,FALSE()))),$BJ79)),1,0)</f>
        <v>0</v>
      </c>
      <c r="BN79" s="25">
        <f>IF(ISNUMBER(SEARCH(IF($G79="OB",IF($D79="Tabular",VLOOKUP($BJ$3&amp;"-"&amp;BN$2,'Compr. Q. - Online Banking'!$C:$I,7,FALSE()),VLOOKUP($BJ$3&amp;"-"&amp;BN$2,'Compr. Q. - Online Banking'!$C:$I,5,FALSE())),IF($D79="Tabular",VLOOKUP($BJ$3&amp;"-"&amp;BN$2,'Compr. Q. - HCN'!$C:$I,7,FALSE()),VLOOKUP($BJ$3&amp;"-"&amp;BN$2,'Compr. Q. - HCN'!$C:$I,5,FALSE()))),$BJ79)),1,0)</f>
        <v>0</v>
      </c>
      <c r="BO79" s="25">
        <f>IF(ISNUMBER(SEARCH(IF($G79="OB",IF($D79="Tabular",VLOOKUP($BJ$3&amp;"-"&amp;BO$2,'Compr. Q. - Online Banking'!$C:$I,7,FALSE()),VLOOKUP($BJ$3&amp;"-"&amp;BO$2,'Compr. Q. - Online Banking'!$C:$I,5,FALSE())),IF($D79="Tabular",VLOOKUP($BJ$3&amp;"-"&amp;BO$2,'Compr. Q. - HCN'!$C:$I,7,FALSE()),VLOOKUP($BJ$3&amp;"-"&amp;BO$2,'Compr. Q. - HCN'!$C:$I,5,FALSE()))),$BJ79)),1,0)</f>
        <v>0</v>
      </c>
      <c r="BP79" s="25">
        <f>IF(ISNUMBER(SEARCH(IF($G79="OB",IF($D79="Tabular",VLOOKUP($BJ$3&amp;"-"&amp;BP$2,'Compr. Q. - Online Banking'!$C:$I,7,FALSE()),VLOOKUP($BJ$3&amp;"-"&amp;BP$2,'Compr. Q. - Online Banking'!$C:$I,5,FALSE())),IF($D79="Tabular",VLOOKUP($BJ$3&amp;"-"&amp;BP$2,'Compr. Q. - HCN'!$C:$I,7,FALSE()),VLOOKUP($BJ$3&amp;"-"&amp;BP$2,'Compr. Q. - HCN'!$C:$I,5,FALSE()))),$BJ79)),1,0)</f>
        <v>0</v>
      </c>
      <c r="BQ79" s="24">
        <f t="shared" si="86"/>
        <v>0</v>
      </c>
      <c r="BR79" s="24">
        <f t="shared" si="87"/>
        <v>1</v>
      </c>
      <c r="BS79" s="24">
        <f>IF($G79="OB",IF($D79="Tabular",VLOOKUP($BJ$3&amp;"-"&amp;"1",'Compr. Q. - Online Banking'!$C:$K,9,FALSE()),VLOOKUP($BJ$3&amp;"-"&amp;"1",'Compr. Q. - Online Banking'!$C:$K,8,FALSE())),IF($D79="Tabular",VLOOKUP($BJ$3&amp;"-"&amp;"1",'Compr. Q. - HCN'!$C:$K,9,FALSE()),VLOOKUP($BJ$3&amp;"-"&amp;"1",'Compr. Q. - HCN'!$C:$K,8,FALSE())))</f>
        <v>1</v>
      </c>
      <c r="BT79" s="24">
        <f t="shared" si="88"/>
        <v>0</v>
      </c>
      <c r="BU79" s="24">
        <f t="shared" si="89"/>
        <v>0</v>
      </c>
      <c r="BV79" s="24">
        <f t="shared" si="90"/>
        <v>0</v>
      </c>
      <c r="BW79" s="25" t="str">
        <f>VLOOKUP($A79,'dataset combined'!$A:$BJ,$I$2+3*BW$2,FALSE)</f>
        <v>Minor</v>
      </c>
      <c r="BX79" s="24"/>
      <c r="BY79" s="25">
        <f>IF(ISNUMBER(SEARCH(IF($G79="OB",IF($D79="Tabular",VLOOKUP($BW$3&amp;"-"&amp;BY$2,'Compr. Q. - Online Banking'!$C:$I,7,FALSE()),VLOOKUP($BW$3&amp;"-"&amp;BY$2,'Compr. Q. - Online Banking'!$C:$I,5,FALSE())),IF($D79="Tabular",VLOOKUP($BW$3&amp;"-"&amp;BY$2,'Compr. Q. - HCN'!$C:$I,7,FALSE()),VLOOKUP($BW$3&amp;"-"&amp;BY$2,'Compr. Q. - HCN'!$C:$I,5,FALSE()))),$BW79)),1,0)</f>
        <v>1</v>
      </c>
      <c r="BZ79" s="25">
        <f>IF(ISNUMBER(SEARCH(IF($G79="OB",IF($D79="Tabular",VLOOKUP($BW$3&amp;"-"&amp;BZ$2,'Compr. Q. - Online Banking'!$C:$I,7,FALSE()),VLOOKUP($BW$3&amp;"-"&amp;BZ$2,'Compr. Q. - Online Banking'!$C:$I,5,FALSE())),IF($D79="Tabular",VLOOKUP($BW$3&amp;"-"&amp;BZ$2,'Compr. Q. - HCN'!$C:$I,7,FALSE()),VLOOKUP($BW$3&amp;"-"&amp;BZ$2,'Compr. Q. - HCN'!$C:$I,5,FALSE()))),$BW79)),1,0)</f>
        <v>0</v>
      </c>
      <c r="CA79" s="25">
        <f>IF(ISNUMBER(SEARCH(IF($G79="OB",IF($D79="Tabular",VLOOKUP($BW$3&amp;"-"&amp;CA$2,'Compr. Q. - Online Banking'!$C:$I,7,FALSE()),VLOOKUP($BW$3&amp;"-"&amp;CA$2,'Compr. Q. - Online Banking'!$C:$I,5,FALSE())),IF($D79="Tabular",VLOOKUP($BW$3&amp;"-"&amp;CA$2,'Compr. Q. - HCN'!$C:$I,7,FALSE()),VLOOKUP($BW$3&amp;"-"&amp;CA$2,'Compr. Q. - HCN'!$C:$I,5,FALSE()))),$BW79)),1,0)</f>
        <v>0</v>
      </c>
      <c r="CB79" s="25">
        <f>IF(ISNUMBER(SEARCH(IF($G79="OB",IF($D79="Tabular",VLOOKUP($BW$3&amp;"-"&amp;CB$2,'Compr. Q. - Online Banking'!$C:$I,7,FALSE()),VLOOKUP($BW$3&amp;"-"&amp;CB$2,'Compr. Q. - Online Banking'!$C:$I,5,FALSE())),IF($D79="Tabular",VLOOKUP($BW$3&amp;"-"&amp;CB$2,'Compr. Q. - HCN'!$C:$I,7,FALSE()),VLOOKUP($BW$3&amp;"-"&amp;CB$2,'Compr. Q. - HCN'!$C:$I,5,FALSE()))),$BW79)),1,0)</f>
        <v>0</v>
      </c>
      <c r="CC79" s="25">
        <f>IF(ISNUMBER(SEARCH(IF($G79="OB",IF($D79="Tabular",VLOOKUP($BW$3&amp;"-"&amp;CC$2,'Compr. Q. - Online Banking'!$C:$I,7,FALSE()),VLOOKUP($BW$3&amp;"-"&amp;CC$2,'Compr. Q. - Online Banking'!$C:$I,5,FALSE())),IF($D79="Tabular",VLOOKUP($BW$3&amp;"-"&amp;CC$2,'Compr. Q. - HCN'!$C:$I,7,FALSE()),VLOOKUP($BW$3&amp;"-"&amp;CC$2,'Compr. Q. - HCN'!$C:$I,5,FALSE()))),$BW79)),1,0)</f>
        <v>0</v>
      </c>
      <c r="CD79" s="24">
        <f t="shared" si="91"/>
        <v>1</v>
      </c>
      <c r="CE79" s="24">
        <f t="shared" si="92"/>
        <v>1</v>
      </c>
      <c r="CF79" s="24">
        <f>IF($G79="OB",IF($D79="Tabular",VLOOKUP($BW$3&amp;"-"&amp;"1",'Compr. Q. - Online Banking'!$C:$K,9,FALSE()),VLOOKUP($BW$3&amp;"-"&amp;"1",'Compr. Q. - Online Banking'!$C:$K,8,FALSE())),IF($D79="Tabular",VLOOKUP($BW$3&amp;"-"&amp;"1",'Compr. Q. - HCN'!$C:$K,9,FALSE()),VLOOKUP($BW$3&amp;"-"&amp;"1",'Compr. Q. - HCN'!$C:$K,8,FALSE())))</f>
        <v>1</v>
      </c>
      <c r="CG79" s="24">
        <f t="shared" si="93"/>
        <v>1</v>
      </c>
      <c r="CH79" s="24">
        <f t="shared" si="94"/>
        <v>1</v>
      </c>
      <c r="CI79" s="24">
        <f t="shared" si="95"/>
        <v>1</v>
      </c>
    </row>
    <row r="80" spans="1:87" ht="51" x14ac:dyDescent="0.2">
      <c r="A80" s="24" t="str">
        <f t="shared" si="64"/>
        <v>3117397-P1</v>
      </c>
      <c r="B80" s="38">
        <v>3117397</v>
      </c>
      <c r="C80" s="24" t="s">
        <v>688</v>
      </c>
      <c r="D80" s="39" t="s">
        <v>538</v>
      </c>
      <c r="E80" s="39" t="s">
        <v>381</v>
      </c>
      <c r="F80" s="38" t="s">
        <v>402</v>
      </c>
      <c r="G80" s="38" t="str">
        <f t="shared" si="65"/>
        <v>OB</v>
      </c>
      <c r="H80" s="24"/>
      <c r="I80" s="28"/>
      <c r="J80" s="25" t="str">
        <f>VLOOKUP($A80,'dataset combined'!$A:$BJ,$I$2+3*J$2,FALSE)</f>
        <v>Lack of mechanisms for authentication of app; Weak malware protection</v>
      </c>
      <c r="K80" s="24"/>
      <c r="L80" s="25">
        <f>IF(ISNUMBER(SEARCH(IF($G80="OB",IF($D80="Tabular",VLOOKUP($J$3&amp;"-"&amp;L$2,'Compr. Q. - Online Banking'!$C:$I,7,FALSE()),VLOOKUP($J$3&amp;"-"&amp;L$2,'Compr. Q. - Online Banking'!$C:$I,5,FALSE())),IF($D80="Tabular",VLOOKUP($J$3&amp;"-"&amp;L$2,'Compr. Q. - HCN'!$C:$I,7,FALSE()),VLOOKUP($J$3&amp;"-"&amp;L$2,'Compr. Q. - HCN'!$C:$I,5,FALSE()))),$J80)),1,0)</f>
        <v>1</v>
      </c>
      <c r="M80" s="25">
        <f>IF(ISNUMBER(SEARCH(IF($G80="OB",IF($D80="Tabular",VLOOKUP($J$3&amp;"-"&amp;M$2,'Compr. Q. - Online Banking'!$C:$I,7,FALSE()),VLOOKUP($J$3&amp;"-"&amp;M$2,'Compr. Q. - Online Banking'!$C:$I,5,FALSE())),IF($D80="Tabular",VLOOKUP($J$3&amp;"-"&amp;M$2,'Compr. Q. - HCN'!$C:$I,7,FALSE()),VLOOKUP($J$3&amp;"-"&amp;M$2,'Compr. Q. - HCN'!$C:$I,5,FALSE()))),$J80)),1,0)</f>
        <v>1</v>
      </c>
      <c r="N80" s="25">
        <f>IF(ISNUMBER(SEARCH(IF($G80="OB",IF($D80="Tabular",VLOOKUP($J$3&amp;"-"&amp;N$2,'Compr. Q. - Online Banking'!$C:$I,7,FALSE()),VLOOKUP($J$3&amp;"-"&amp;N$2,'Compr. Q. - Online Banking'!$C:$I,5,FALSE())),IF($D80="Tabular",VLOOKUP($J$3&amp;"-"&amp;N$2,'Compr. Q. - HCN'!$C:$I,7,FALSE()),VLOOKUP($J$3&amp;"-"&amp;N$2,'Compr. Q. - HCN'!$C:$I,5,FALSE()))),$J80)),1,0)</f>
        <v>0</v>
      </c>
      <c r="O80" s="25">
        <f>IF(ISNUMBER(SEARCH(IF($G80="OB",IF($D80="Tabular",VLOOKUP($J$3&amp;"-"&amp;O$2,'Compr. Q. - Online Banking'!$C:$I,7,FALSE()),VLOOKUP($J$3&amp;"-"&amp;O$2,'Compr. Q. - Online Banking'!$C:$I,5,FALSE())),IF($D80="Tabular",VLOOKUP($J$3&amp;"-"&amp;O$2,'Compr. Q. - HCN'!$C:$I,7,FALSE()),VLOOKUP($J$3&amp;"-"&amp;O$2,'Compr. Q. - HCN'!$C:$I,5,FALSE()))),$J80)),1,0)</f>
        <v>0</v>
      </c>
      <c r="P80" s="25">
        <f>IF(ISNUMBER(SEARCH(IF($G80="OB",IF($D80="Tabular",VLOOKUP($J$3&amp;"-"&amp;P$2,'Compr. Q. - Online Banking'!$C:$I,7,FALSE()),VLOOKUP($J$3&amp;"-"&amp;P$2,'Compr. Q. - Online Banking'!$C:$I,5,FALSE())),IF($D80="Tabular",VLOOKUP($J$3&amp;"-"&amp;P$2,'Compr. Q. - HCN'!$C:$I,7,FALSE()),VLOOKUP($J$3&amp;"-"&amp;P$2,'Compr. Q. - HCN'!$C:$I,5,FALSE()))),$J80)),1,0)</f>
        <v>0</v>
      </c>
      <c r="Q80" s="24">
        <f t="shared" si="66"/>
        <v>2</v>
      </c>
      <c r="R80" s="24">
        <f t="shared" si="67"/>
        <v>2</v>
      </c>
      <c r="S80" s="24">
        <f>IF($G80="OB",IF($D80="Tabular",VLOOKUP($J$3&amp;"-"&amp;"1",'Compr. Q. - Online Banking'!$C:$K,9,FALSE()),VLOOKUP($J$3&amp;"-"&amp;"1",'Compr. Q. - Online Banking'!$C:$K,8,FALSE())),IF($D80="Tabular",VLOOKUP($J$3&amp;"-"&amp;"1",'Compr. Q. - HCN'!$C:$K,9,FALSE()),VLOOKUP($J$3&amp;"-"&amp;"1",'Compr. Q. - HCN'!$C:$K,8,FALSE())))</f>
        <v>2</v>
      </c>
      <c r="T80" s="24">
        <f t="shared" si="68"/>
        <v>1</v>
      </c>
      <c r="U80" s="24">
        <f t="shared" si="69"/>
        <v>1</v>
      </c>
      <c r="V80" s="24">
        <f t="shared" si="70"/>
        <v>1</v>
      </c>
      <c r="W80" s="25" t="str">
        <f>VLOOKUP($A80,'dataset combined'!$A:$BJ,$I$2+3*W$2,FALSE)</f>
        <v>Availability of service; Integrity of account data</v>
      </c>
      <c r="X80" s="24"/>
      <c r="Y80" s="25">
        <f>IF(ISNUMBER(SEARCH(IF($G80="OB",IF($D80="Tabular",VLOOKUP($W$3&amp;"-"&amp;Y$2,'Compr. Q. - Online Banking'!$C:$I,7,FALSE()),VLOOKUP($W$3&amp;"-"&amp;Y$2,'Compr. Q. - Online Banking'!$C:$I,5,FALSE())),IF($D80="Tabular",VLOOKUP($W$3&amp;"-"&amp;Y$2,'Compr. Q. - HCN'!$C:$I,7,FALSE()),VLOOKUP($W$3&amp;"-"&amp;Y$2,'Compr. Q. - HCN'!$C:$I,5,FALSE()))),$W80)),1,0)</f>
        <v>1</v>
      </c>
      <c r="Z80" s="25">
        <f>IF(ISNUMBER(SEARCH(IF($G80="OB",IF($D80="Tabular",VLOOKUP($W$3&amp;"-"&amp;Z$2,'Compr. Q. - Online Banking'!$C:$I,7,FALSE()),VLOOKUP($W$3&amp;"-"&amp;Z$2,'Compr. Q. - Online Banking'!$C:$I,5,FALSE())),IF($D80="Tabular",VLOOKUP($W$3&amp;"-"&amp;Z$2,'Compr. Q. - HCN'!$C:$I,7,FALSE()),VLOOKUP($W$3&amp;"-"&amp;Z$2,'Compr. Q. - HCN'!$C:$I,5,FALSE()))),$W80)),1,0)</f>
        <v>1</v>
      </c>
      <c r="AA80" s="25">
        <f>IF(ISNUMBER(SEARCH(IF($G80="OB",IF($D80="Tabular",VLOOKUP($W$3&amp;"-"&amp;AA$2,'Compr. Q. - Online Banking'!$C:$I,7,FALSE()),VLOOKUP($W$3&amp;"-"&amp;AA$2,'Compr. Q. - Online Banking'!$C:$I,5,FALSE())),IF($D80="Tabular",VLOOKUP($W$3&amp;"-"&amp;AA$2,'Compr. Q. - HCN'!$C:$I,7,FALSE()),VLOOKUP($W$3&amp;"-"&amp;AA$2,'Compr. Q. - HCN'!$C:$I,5,FALSE()))),$W80)),1,0)</f>
        <v>0</v>
      </c>
      <c r="AB80" s="25">
        <f>IF(ISNUMBER(SEARCH(IF($G80="OB",IF($D80="Tabular",VLOOKUP($W$3&amp;"-"&amp;AB$2,'Compr. Q. - Online Banking'!$C:$I,7,FALSE()),VLOOKUP($W$3&amp;"-"&amp;AB$2,'Compr. Q. - Online Banking'!$C:$I,5,FALSE())),IF($D80="Tabular",VLOOKUP($W$3&amp;"-"&amp;AB$2,'Compr. Q. - HCN'!$C:$I,7,FALSE()),VLOOKUP($W$3&amp;"-"&amp;AB$2,'Compr. Q. - HCN'!$C:$I,5,FALSE()))),$W80)),1,0)</f>
        <v>0</v>
      </c>
      <c r="AC80" s="25">
        <f>IF(ISNUMBER(SEARCH(IF($G80="OB",IF($D80="Tabular",VLOOKUP($W$3&amp;"-"&amp;AC$2,'Compr. Q. - Online Banking'!$C:$I,7,FALSE()),VLOOKUP($W$3&amp;"-"&amp;AC$2,'Compr. Q. - Online Banking'!$C:$I,5,FALSE())),IF($D80="Tabular",VLOOKUP($W$3&amp;"-"&amp;AC$2,'Compr. Q. - HCN'!$C:$I,7,FALSE()),VLOOKUP($W$3&amp;"-"&amp;AC$2,'Compr. Q. - HCN'!$C:$I,5,FALSE()))),$W80)),1,0)</f>
        <v>0</v>
      </c>
      <c r="AD80" s="24">
        <f t="shared" si="71"/>
        <v>2</v>
      </c>
      <c r="AE80" s="24">
        <f t="shared" si="72"/>
        <v>2</v>
      </c>
      <c r="AF80" s="24">
        <f>IF($G80="OB",IF($D80="Tabular",VLOOKUP($W$3&amp;"-"&amp;"1",'Compr. Q. - Online Banking'!$C:$K,9,FALSE()),VLOOKUP($W$3&amp;"-"&amp;"1",'Compr. Q. - Online Banking'!$C:$K,8,FALSE())),IF($D80="Tabular",VLOOKUP($W$3&amp;"-"&amp;"1",'Compr. Q. - HCN'!$C:$K,9,FALSE()),VLOOKUP($W$3&amp;"-"&amp;"1",'Compr. Q. - HCN'!$C:$K,8,FALSE())))</f>
        <v>2</v>
      </c>
      <c r="AG80" s="24">
        <f t="shared" si="73"/>
        <v>1</v>
      </c>
      <c r="AH80" s="24">
        <f t="shared" si="74"/>
        <v>1</v>
      </c>
      <c r="AI80" s="24">
        <f t="shared" si="75"/>
        <v>1</v>
      </c>
      <c r="AJ80" s="25" t="str">
        <f>VLOOKUP($A80,'dataset combined'!$A:$BJ,$I$2+3*AJ$2,FALSE)</f>
        <v>Fake banking app offered on application store; Keylogger installed on computer; Sniffing of customer credentials; Spear-phishing attack on customers</v>
      </c>
      <c r="AK80" s="24"/>
      <c r="AL80" s="25">
        <f>IF(ISNUMBER(SEARCH(IF($G80="OB",IF($D80="Tabular",VLOOKUP($AJ$3&amp;"-"&amp;AL$2,'Compr. Q. - Online Banking'!$C:$I,7,FALSE()),VLOOKUP($AJ$3&amp;"-"&amp;AL$2,'Compr. Q. - Online Banking'!$C:$I,5,FALSE())),IF($D80="Tabular",VLOOKUP($AJ$3&amp;"-"&amp;AL$2,'Compr. Q. - HCN'!$C:$I,7,FALSE()),VLOOKUP($AJ$3&amp;"-"&amp;AL$2,'Compr. Q. - HCN'!$C:$I,5,FALSE()))),$AJ80)),1,0)</f>
        <v>1</v>
      </c>
      <c r="AM80" s="25">
        <f>IF(ISNUMBER(SEARCH(IF($G80="OB",IF($D80="Tabular",VLOOKUP($AJ$3&amp;"-"&amp;AM$2,'Compr. Q. - Online Banking'!$C:$I,7,FALSE()),VLOOKUP($AJ$3&amp;"-"&amp;AM$2,'Compr. Q. - Online Banking'!$C:$I,5,FALSE())),IF($D80="Tabular",VLOOKUP($AJ$3&amp;"-"&amp;AM$2,'Compr. Q. - HCN'!$C:$I,7,FALSE()),VLOOKUP($AJ$3&amp;"-"&amp;AM$2,'Compr. Q. - HCN'!$C:$I,5,FALSE()))),$AJ80)),1,0)</f>
        <v>1</v>
      </c>
      <c r="AN80" s="25">
        <f>IF(ISNUMBER(SEARCH(IF($G80="OB",IF($D80="Tabular",VLOOKUP($AJ$3&amp;"-"&amp;AN$2,'Compr. Q. - Online Banking'!$C:$I,7,FALSE()),VLOOKUP($AJ$3&amp;"-"&amp;AN$2,'Compr. Q. - Online Banking'!$C:$I,5,FALSE())),IF($D80="Tabular",VLOOKUP($AJ$3&amp;"-"&amp;AN$2,'Compr. Q. - HCN'!$C:$I,7,FALSE()),VLOOKUP($AJ$3&amp;"-"&amp;AN$2,'Compr. Q. - HCN'!$C:$I,5,FALSE()))),$AJ80)),1,0)</f>
        <v>1</v>
      </c>
      <c r="AO80" s="25">
        <f>IF(ISNUMBER(SEARCH(IF($G80="OB",IF($D80="Tabular",VLOOKUP($AJ$3&amp;"-"&amp;AO$2,'Compr. Q. - Online Banking'!$C:$I,7,FALSE()),VLOOKUP($AJ$3&amp;"-"&amp;AO$2,'Compr. Q. - Online Banking'!$C:$I,5,FALSE())),IF($D80="Tabular",VLOOKUP($AJ$3&amp;"-"&amp;AO$2,'Compr. Q. - HCN'!$C:$I,7,FALSE()),VLOOKUP($AJ$3&amp;"-"&amp;AO$2,'Compr. Q. - HCN'!$C:$I,5,FALSE()))),$AJ80)),1,0)</f>
        <v>1</v>
      </c>
      <c r="AP80" s="25">
        <f>IF(ISNUMBER(SEARCH(IF($G80="OB",IF($D80="Tabular",VLOOKUP($AJ$3&amp;"-"&amp;AP$2,'Compr. Q. - Online Banking'!$C:$I,7,FALSE()),VLOOKUP($AJ$3&amp;"-"&amp;AP$2,'Compr. Q. - Online Banking'!$C:$I,5,FALSE())),IF($D80="Tabular",VLOOKUP($AJ$3&amp;"-"&amp;AP$2,'Compr. Q. - HCN'!$C:$I,7,FALSE()),VLOOKUP($AJ$3&amp;"-"&amp;AP$2,'Compr. Q. - HCN'!$C:$I,5,FALSE()))),$AJ80)),1,0)</f>
        <v>0</v>
      </c>
      <c r="AQ80" s="24">
        <f t="shared" si="76"/>
        <v>4</v>
      </c>
      <c r="AR80" s="24">
        <f t="shared" si="77"/>
        <v>4</v>
      </c>
      <c r="AS80" s="24">
        <f>IF($G80="OB",IF($D80="Tabular",VLOOKUP($AJ$3&amp;"-"&amp;"1",'Compr. Q. - Online Banking'!$C:$K,9,FALSE()),VLOOKUP($AJ$3&amp;"-"&amp;"1",'Compr. Q. - Online Banking'!$C:$K,8,FALSE())),IF($D80="Tabular",VLOOKUP($AJ$3&amp;"-"&amp;"1",'Compr. Q. - HCN'!$C:$K,9,FALSE()),VLOOKUP($AJ$3&amp;"-"&amp;"1",'Compr. Q. - HCN'!$C:$K,8,FALSE())))</f>
        <v>4</v>
      </c>
      <c r="AT80" s="24">
        <f t="shared" si="78"/>
        <v>1</v>
      </c>
      <c r="AU80" s="24">
        <f t="shared" si="79"/>
        <v>1</v>
      </c>
      <c r="AV80" s="24">
        <f t="shared" si="80"/>
        <v>1</v>
      </c>
      <c r="AW80" s="25" t="str">
        <f>VLOOKUP($A80,'dataset combined'!$A:$BJ,$I$2+3*AW$2,FALSE)</f>
        <v>Cyber criminal; Hacker</v>
      </c>
      <c r="AX80" s="24"/>
      <c r="AY80" s="25">
        <f>IF(ISNUMBER(SEARCH(IF($G80="OB",IF($D80="Tabular",VLOOKUP($AW$3&amp;"-"&amp;AY$2,'Compr. Q. - Online Banking'!$C:$I,7,FALSE()),VLOOKUP($AW$3&amp;"-"&amp;AY$2,'Compr. Q. - Online Banking'!$C:$I,5,FALSE())),IF($D80="Tabular",VLOOKUP($AW$3&amp;"-"&amp;AY$2,'Compr. Q. - HCN'!$C:$I,7,FALSE()),VLOOKUP($AW$3&amp;"-"&amp;AY$2,'Compr. Q. - HCN'!$C:$I,5,FALSE()))),$AW80)),1,0)</f>
        <v>1</v>
      </c>
      <c r="AZ80" s="25">
        <f>IF(ISNUMBER(SEARCH(IF($G80="OB",IF($D80="Tabular",VLOOKUP($AW$3&amp;"-"&amp;AZ$2,'Compr. Q. - Online Banking'!$C:$I,7,FALSE()),VLOOKUP($AW$3&amp;"-"&amp;AZ$2,'Compr. Q. - Online Banking'!$C:$I,5,FALSE())),IF($D80="Tabular",VLOOKUP($AW$3&amp;"-"&amp;AZ$2,'Compr. Q. - HCN'!$C:$I,7,FALSE()),VLOOKUP($AW$3&amp;"-"&amp;AZ$2,'Compr. Q. - HCN'!$C:$I,5,FALSE()))),$AW80)),1,0)</f>
        <v>1</v>
      </c>
      <c r="BA80" s="25">
        <f>IF(ISNUMBER(SEARCH(IF($G80="OB",IF($D80="Tabular",VLOOKUP($AW$3&amp;"-"&amp;BA$2,'Compr. Q. - Online Banking'!$C:$I,7,FALSE()),VLOOKUP($AW$3&amp;"-"&amp;BA$2,'Compr. Q. - Online Banking'!$C:$I,5,FALSE())),IF($D80="Tabular",VLOOKUP($AW$3&amp;"-"&amp;BA$2,'Compr. Q. - HCN'!$C:$I,7,FALSE()),VLOOKUP($AW$3&amp;"-"&amp;BA$2,'Compr. Q. - HCN'!$C:$I,5,FALSE()))),$AW80)),1,0)</f>
        <v>0</v>
      </c>
      <c r="BB80" s="25">
        <f>IF(ISNUMBER(SEARCH(IF($G80="OB",IF($D80="Tabular",VLOOKUP($AW$3&amp;"-"&amp;BB$2,'Compr. Q. - Online Banking'!$C:$I,7,FALSE()),VLOOKUP($AW$3&amp;"-"&amp;BB$2,'Compr. Q. - Online Banking'!$C:$I,5,FALSE())),IF($D80="Tabular",VLOOKUP($AW$3&amp;"-"&amp;BB$2,'Compr. Q. - HCN'!$C:$I,7,FALSE()),VLOOKUP($AW$3&amp;"-"&amp;BB$2,'Compr. Q. - HCN'!$C:$I,5,FALSE()))),$AW80)),1,0)</f>
        <v>0</v>
      </c>
      <c r="BC80" s="25">
        <f>IF(ISNUMBER(SEARCH(IF($G80="OB",IF($D80="Tabular",VLOOKUP($AW$3&amp;"-"&amp;BC$2,'Compr. Q. - Online Banking'!$C:$I,7,FALSE()),VLOOKUP($AW$3&amp;"-"&amp;BC$2,'Compr. Q. - Online Banking'!$C:$I,5,FALSE())),IF($D80="Tabular",VLOOKUP($AW$3&amp;"-"&amp;BC$2,'Compr. Q. - HCN'!$C:$I,7,FALSE()),VLOOKUP($AW$3&amp;"-"&amp;BC$2,'Compr. Q. - HCN'!$C:$I,5,FALSE()))),$AW80)),1,0)</f>
        <v>0</v>
      </c>
      <c r="BD80" s="24">
        <f t="shared" si="81"/>
        <v>2</v>
      </c>
      <c r="BE80" s="24">
        <f t="shared" si="82"/>
        <v>2</v>
      </c>
      <c r="BF80" s="24">
        <f>IF($G80="OB",IF($D80="Tabular",VLOOKUP($AW$3&amp;"-"&amp;"1",'Compr. Q. - Online Banking'!$C:$K,9,FALSE()),VLOOKUP($AW$3&amp;"-"&amp;"1",'Compr. Q. - Online Banking'!$C:$K,8,FALSE())),IF($D80="Tabular",VLOOKUP($AW$3&amp;"-"&amp;"1",'Compr. Q. - HCN'!$C:$K,9,FALSE()),VLOOKUP($AW$3&amp;"-"&amp;"1",'Compr. Q. - HCN'!$C:$K,8,FALSE())))</f>
        <v>2</v>
      </c>
      <c r="BG80" s="24">
        <f t="shared" si="83"/>
        <v>1</v>
      </c>
      <c r="BH80" s="24">
        <f t="shared" si="84"/>
        <v>1</v>
      </c>
      <c r="BI80" s="24">
        <f t="shared" si="85"/>
        <v>1</v>
      </c>
      <c r="BJ80" s="25" t="str">
        <f>VLOOKUP($A80,'dataset combined'!$A:$BJ,$I$2+3*BJ$2,FALSE)</f>
        <v>Likely</v>
      </c>
      <c r="BK80" s="24"/>
      <c r="BL80" s="25">
        <f>IF(ISNUMBER(SEARCH(IF($G80="OB",IF($D80="Tabular",VLOOKUP($BJ$3&amp;"-"&amp;BL$2,'Compr. Q. - Online Banking'!$C:$I,7,FALSE()),VLOOKUP($BJ$3&amp;"-"&amp;BL$2,'Compr. Q. - Online Banking'!$C:$I,5,FALSE())),IF($D80="Tabular",VLOOKUP($BJ$3&amp;"-"&amp;BL$2,'Compr. Q. - HCN'!$C:$I,7,FALSE()),VLOOKUP($BJ$3&amp;"-"&amp;BL$2,'Compr. Q. - HCN'!$C:$I,5,FALSE()))),$BJ80)),1,0)</f>
        <v>1</v>
      </c>
      <c r="BM80" s="25">
        <f>IF(ISNUMBER(SEARCH(IF($G80="OB",IF($D80="Tabular",VLOOKUP($BJ$3&amp;"-"&amp;BM$2,'Compr. Q. - Online Banking'!$C:$I,7,FALSE()),VLOOKUP($BJ$3&amp;"-"&amp;BM$2,'Compr. Q. - Online Banking'!$C:$I,5,FALSE())),IF($D80="Tabular",VLOOKUP($BJ$3&amp;"-"&amp;BM$2,'Compr. Q. - HCN'!$C:$I,7,FALSE()),VLOOKUP($BJ$3&amp;"-"&amp;BM$2,'Compr. Q. - HCN'!$C:$I,5,FALSE()))),$BJ80)),1,0)</f>
        <v>0</v>
      </c>
      <c r="BN80" s="25">
        <f>IF(ISNUMBER(SEARCH(IF($G80="OB",IF($D80="Tabular",VLOOKUP($BJ$3&amp;"-"&amp;BN$2,'Compr. Q. - Online Banking'!$C:$I,7,FALSE()),VLOOKUP($BJ$3&amp;"-"&amp;BN$2,'Compr. Q. - Online Banking'!$C:$I,5,FALSE())),IF($D80="Tabular",VLOOKUP($BJ$3&amp;"-"&amp;BN$2,'Compr. Q. - HCN'!$C:$I,7,FALSE()),VLOOKUP($BJ$3&amp;"-"&amp;BN$2,'Compr. Q. - HCN'!$C:$I,5,FALSE()))),$BJ80)),1,0)</f>
        <v>0</v>
      </c>
      <c r="BO80" s="25">
        <f>IF(ISNUMBER(SEARCH(IF($G80="OB",IF($D80="Tabular",VLOOKUP($BJ$3&amp;"-"&amp;BO$2,'Compr. Q. - Online Banking'!$C:$I,7,FALSE()),VLOOKUP($BJ$3&amp;"-"&amp;BO$2,'Compr. Q. - Online Banking'!$C:$I,5,FALSE())),IF($D80="Tabular",VLOOKUP($BJ$3&amp;"-"&amp;BO$2,'Compr. Q. - HCN'!$C:$I,7,FALSE()),VLOOKUP($BJ$3&amp;"-"&amp;BO$2,'Compr. Q. - HCN'!$C:$I,5,FALSE()))),$BJ80)),1,0)</f>
        <v>0</v>
      </c>
      <c r="BP80" s="25">
        <f>IF(ISNUMBER(SEARCH(IF($G80="OB",IF($D80="Tabular",VLOOKUP($BJ$3&amp;"-"&amp;BP$2,'Compr. Q. - Online Banking'!$C:$I,7,FALSE()),VLOOKUP($BJ$3&amp;"-"&amp;BP$2,'Compr. Q. - Online Banking'!$C:$I,5,FALSE())),IF($D80="Tabular",VLOOKUP($BJ$3&amp;"-"&amp;BP$2,'Compr. Q. - HCN'!$C:$I,7,FALSE()),VLOOKUP($BJ$3&amp;"-"&amp;BP$2,'Compr. Q. - HCN'!$C:$I,5,FALSE()))),$BJ80)),1,0)</f>
        <v>0</v>
      </c>
      <c r="BQ80" s="24">
        <f t="shared" si="86"/>
        <v>1</v>
      </c>
      <c r="BR80" s="24">
        <f t="shared" si="87"/>
        <v>1</v>
      </c>
      <c r="BS80" s="24">
        <f>IF($G80="OB",IF($D80="Tabular",VLOOKUP($BJ$3&amp;"-"&amp;"1",'Compr. Q. - Online Banking'!$C:$K,9,FALSE()),VLOOKUP($BJ$3&amp;"-"&amp;"1",'Compr. Q. - Online Banking'!$C:$K,8,FALSE())),IF($D80="Tabular",VLOOKUP($BJ$3&amp;"-"&amp;"1",'Compr. Q. - HCN'!$C:$K,9,FALSE()),VLOOKUP($BJ$3&amp;"-"&amp;"1",'Compr. Q. - HCN'!$C:$K,8,FALSE())))</f>
        <v>1</v>
      </c>
      <c r="BT80" s="24">
        <f t="shared" si="88"/>
        <v>1</v>
      </c>
      <c r="BU80" s="24">
        <f t="shared" si="89"/>
        <v>1</v>
      </c>
      <c r="BV80" s="24">
        <f t="shared" si="90"/>
        <v>1</v>
      </c>
      <c r="BW80" s="25" t="str">
        <f>VLOOKUP($A80,'dataset combined'!$A:$BJ,$I$2+3*BW$2,FALSE)</f>
        <v>Minor</v>
      </c>
      <c r="BX80" s="24"/>
      <c r="BY80" s="25">
        <f>IF(ISNUMBER(SEARCH(IF($G80="OB",IF($D80="Tabular",VLOOKUP($BW$3&amp;"-"&amp;BY$2,'Compr. Q. - Online Banking'!$C:$I,7,FALSE()),VLOOKUP($BW$3&amp;"-"&amp;BY$2,'Compr. Q. - Online Banking'!$C:$I,5,FALSE())),IF($D80="Tabular",VLOOKUP($BW$3&amp;"-"&amp;BY$2,'Compr. Q. - HCN'!$C:$I,7,FALSE()),VLOOKUP($BW$3&amp;"-"&amp;BY$2,'Compr. Q. - HCN'!$C:$I,5,FALSE()))),$BW80)),1,0)</f>
        <v>1</v>
      </c>
      <c r="BZ80" s="25">
        <f>IF(ISNUMBER(SEARCH(IF($G80="OB",IF($D80="Tabular",VLOOKUP($BW$3&amp;"-"&amp;BZ$2,'Compr. Q. - Online Banking'!$C:$I,7,FALSE()),VLOOKUP($BW$3&amp;"-"&amp;BZ$2,'Compr. Q. - Online Banking'!$C:$I,5,FALSE())),IF($D80="Tabular",VLOOKUP($BW$3&amp;"-"&amp;BZ$2,'Compr. Q. - HCN'!$C:$I,7,FALSE()),VLOOKUP($BW$3&amp;"-"&amp;BZ$2,'Compr. Q. - HCN'!$C:$I,5,FALSE()))),$BW80)),1,0)</f>
        <v>0</v>
      </c>
      <c r="CA80" s="25">
        <f>IF(ISNUMBER(SEARCH(IF($G80="OB",IF($D80="Tabular",VLOOKUP($BW$3&amp;"-"&amp;CA$2,'Compr. Q. - Online Banking'!$C:$I,7,FALSE()),VLOOKUP($BW$3&amp;"-"&amp;CA$2,'Compr. Q. - Online Banking'!$C:$I,5,FALSE())),IF($D80="Tabular",VLOOKUP($BW$3&amp;"-"&amp;CA$2,'Compr. Q. - HCN'!$C:$I,7,FALSE()),VLOOKUP($BW$3&amp;"-"&amp;CA$2,'Compr. Q. - HCN'!$C:$I,5,FALSE()))),$BW80)),1,0)</f>
        <v>0</v>
      </c>
      <c r="CB80" s="25">
        <f>IF(ISNUMBER(SEARCH(IF($G80="OB",IF($D80="Tabular",VLOOKUP($BW$3&amp;"-"&amp;CB$2,'Compr. Q. - Online Banking'!$C:$I,7,FALSE()),VLOOKUP($BW$3&amp;"-"&amp;CB$2,'Compr. Q. - Online Banking'!$C:$I,5,FALSE())),IF($D80="Tabular",VLOOKUP($BW$3&amp;"-"&amp;CB$2,'Compr. Q. - HCN'!$C:$I,7,FALSE()),VLOOKUP($BW$3&amp;"-"&amp;CB$2,'Compr. Q. - HCN'!$C:$I,5,FALSE()))),$BW80)),1,0)</f>
        <v>0</v>
      </c>
      <c r="CC80" s="25">
        <f>IF(ISNUMBER(SEARCH(IF($G80="OB",IF($D80="Tabular",VLOOKUP($BW$3&amp;"-"&amp;CC$2,'Compr. Q. - Online Banking'!$C:$I,7,FALSE()),VLOOKUP($BW$3&amp;"-"&amp;CC$2,'Compr. Q. - Online Banking'!$C:$I,5,FALSE())),IF($D80="Tabular",VLOOKUP($BW$3&amp;"-"&amp;CC$2,'Compr. Q. - HCN'!$C:$I,7,FALSE()),VLOOKUP($BW$3&amp;"-"&amp;CC$2,'Compr. Q. - HCN'!$C:$I,5,FALSE()))),$BW80)),1,0)</f>
        <v>0</v>
      </c>
      <c r="CD80" s="24">
        <f t="shared" si="91"/>
        <v>1</v>
      </c>
      <c r="CE80" s="24">
        <f t="shared" si="92"/>
        <v>1</v>
      </c>
      <c r="CF80" s="24">
        <f>IF($G80="OB",IF($D80="Tabular",VLOOKUP($BW$3&amp;"-"&amp;"1",'Compr. Q. - Online Banking'!$C:$K,9,FALSE()),VLOOKUP($BW$3&amp;"-"&amp;"1",'Compr. Q. - Online Banking'!$C:$K,8,FALSE())),IF($D80="Tabular",VLOOKUP($BW$3&amp;"-"&amp;"1",'Compr. Q. - HCN'!$C:$K,9,FALSE()),VLOOKUP($BW$3&amp;"-"&amp;"1",'Compr. Q. - HCN'!$C:$K,8,FALSE())))</f>
        <v>1</v>
      </c>
      <c r="CG80" s="24">
        <f t="shared" si="93"/>
        <v>1</v>
      </c>
      <c r="CH80" s="24">
        <f t="shared" si="94"/>
        <v>1</v>
      </c>
      <c r="CI80" s="24">
        <f t="shared" si="95"/>
        <v>1</v>
      </c>
    </row>
    <row r="81" spans="1:87" ht="51" x14ac:dyDescent="0.2">
      <c r="A81" s="25" t="str">
        <f t="shared" si="64"/>
        <v>3117397-P2</v>
      </c>
      <c r="B81" s="25">
        <v>3117397</v>
      </c>
      <c r="C81" s="25" t="s">
        <v>688</v>
      </c>
      <c r="D81" s="25" t="s">
        <v>538</v>
      </c>
      <c r="E81" s="25" t="s">
        <v>381</v>
      </c>
      <c r="F81" s="25" t="s">
        <v>433</v>
      </c>
      <c r="G81" s="25" t="str">
        <f t="shared" si="65"/>
        <v>HCN</v>
      </c>
      <c r="H81" s="25"/>
      <c r="I81" s="25"/>
      <c r="J81" s="25" t="str">
        <f>VLOOKUP($A81,'dataset combined'!$A:$BJ,$I$2+3*J$2,FALSE)</f>
        <v>Insufficient malware detection; Insufficient security policy; Lack of security awareness</v>
      </c>
      <c r="K81" s="25"/>
      <c r="L81" s="25">
        <f>IF(ISNUMBER(SEARCH(IF($G81="OB",IF($D81="Tabular",VLOOKUP($J$3&amp;"-"&amp;L$2,'Compr. Q. - Online Banking'!$C:$I,7,FALSE()),VLOOKUP($J$3&amp;"-"&amp;L$2,'Compr. Q. - Online Banking'!$C:$I,5,FALSE())),IF($D81="Tabular",VLOOKUP($J$3&amp;"-"&amp;L$2,'Compr. Q. - HCN'!$C:$I,7,FALSE()),VLOOKUP($J$3&amp;"-"&amp;L$2,'Compr. Q. - HCN'!$C:$I,5,FALSE()))),$J81)),1,0)</f>
        <v>1</v>
      </c>
      <c r="M81" s="25">
        <f>IF(ISNUMBER(SEARCH(IF($G81="OB",IF($D81="Tabular",VLOOKUP($J$3&amp;"-"&amp;M$2,'Compr. Q. - Online Banking'!$C:$I,7,FALSE()),VLOOKUP($J$3&amp;"-"&amp;M$2,'Compr. Q. - Online Banking'!$C:$I,5,FALSE())),IF($D81="Tabular",VLOOKUP($J$3&amp;"-"&amp;M$2,'Compr. Q. - HCN'!$C:$I,7,FALSE()),VLOOKUP($J$3&amp;"-"&amp;M$2,'Compr. Q. - HCN'!$C:$I,5,FALSE()))),$J81)),1,0)</f>
        <v>1</v>
      </c>
      <c r="N81" s="25">
        <f>IF(ISNUMBER(SEARCH(IF($G81="OB",IF($D81="Tabular",VLOOKUP($J$3&amp;"-"&amp;N$2,'Compr. Q. - Online Banking'!$C:$I,7,FALSE()),VLOOKUP($J$3&amp;"-"&amp;N$2,'Compr. Q. - Online Banking'!$C:$I,5,FALSE())),IF($D81="Tabular",VLOOKUP($J$3&amp;"-"&amp;N$2,'Compr. Q. - HCN'!$C:$I,7,FALSE()),VLOOKUP($J$3&amp;"-"&amp;N$2,'Compr. Q. - HCN'!$C:$I,5,FALSE()))),$J81)),1,0)</f>
        <v>1</v>
      </c>
      <c r="O81" s="25">
        <f>IF(ISNUMBER(SEARCH(IF($G81="OB",IF($D81="Tabular",VLOOKUP($J$3&amp;"-"&amp;O$2,'Compr. Q. - Online Banking'!$C:$I,7,FALSE()),VLOOKUP($J$3&amp;"-"&amp;O$2,'Compr. Q. - Online Banking'!$C:$I,5,FALSE())),IF($D81="Tabular",VLOOKUP($J$3&amp;"-"&amp;O$2,'Compr. Q. - HCN'!$C:$I,7,FALSE()),VLOOKUP($J$3&amp;"-"&amp;O$2,'Compr. Q. - HCN'!$C:$I,5,FALSE()))),$J81)),1,0)</f>
        <v>0</v>
      </c>
      <c r="P81" s="25">
        <f>IF(ISNUMBER(SEARCH(IF($G81="OB",IF($D81="Tabular",VLOOKUP($J$3&amp;"-"&amp;P$2,'Compr. Q. - Online Banking'!$C:$I,7,FALSE()),VLOOKUP($J$3&amp;"-"&amp;P$2,'Compr. Q. - Online Banking'!$C:$I,5,FALSE())),IF($D81="Tabular",VLOOKUP($J$3&amp;"-"&amp;P$2,'Compr. Q. - HCN'!$C:$I,7,FALSE()),VLOOKUP($J$3&amp;"-"&amp;P$2,'Compr. Q. - HCN'!$C:$I,5,FALSE()))),$J81)),1,0)</f>
        <v>0</v>
      </c>
      <c r="Q81" s="25">
        <f t="shared" si="66"/>
        <v>3</v>
      </c>
      <c r="R81" s="25">
        <f t="shared" si="67"/>
        <v>3</v>
      </c>
      <c r="S81" s="25">
        <f>IF($G81="OB",IF($D81="Tabular",VLOOKUP($J$3&amp;"-"&amp;"1",'Compr. Q. - Online Banking'!$C:$K,9,FALSE()),VLOOKUP($J$3&amp;"-"&amp;"1",'Compr. Q. - Online Banking'!$C:$K,8,FALSE())),IF($D81="Tabular",VLOOKUP($J$3&amp;"-"&amp;"1",'Compr. Q. - HCN'!$C:$K,9,FALSE()),VLOOKUP($J$3&amp;"-"&amp;"1",'Compr. Q. - HCN'!$C:$K,8,FALSE())))</f>
        <v>3</v>
      </c>
      <c r="T81" s="25">
        <f t="shared" si="68"/>
        <v>1</v>
      </c>
      <c r="U81" s="25">
        <f t="shared" si="69"/>
        <v>1</v>
      </c>
      <c r="V81" s="25">
        <f t="shared" si="70"/>
        <v>1</v>
      </c>
      <c r="W81" s="25" t="str">
        <f>VLOOKUP($A81,'dataset combined'!$A:$BJ,$I$2+3*W$2,FALSE)</f>
        <v>Data confidentiality; Privacy</v>
      </c>
      <c r="X81" s="25"/>
      <c r="Y81" s="25">
        <f>IF(ISNUMBER(SEARCH(IF($G81="OB",IF($D81="Tabular",VLOOKUP($W$3&amp;"-"&amp;Y$2,'Compr. Q. - Online Banking'!$C:$I,7,FALSE()),VLOOKUP($W$3&amp;"-"&amp;Y$2,'Compr. Q. - Online Banking'!$C:$I,5,FALSE())),IF($D81="Tabular",VLOOKUP($W$3&amp;"-"&amp;Y$2,'Compr. Q. - HCN'!$C:$I,7,FALSE()),VLOOKUP($W$3&amp;"-"&amp;Y$2,'Compr. Q. - HCN'!$C:$I,5,FALSE()))),$W81)),1,0)</f>
        <v>1</v>
      </c>
      <c r="Z81" s="25">
        <f>IF(ISNUMBER(SEARCH(IF($G81="OB",IF($D81="Tabular",VLOOKUP($W$3&amp;"-"&amp;Z$2,'Compr. Q. - Online Banking'!$C:$I,7,FALSE()),VLOOKUP($W$3&amp;"-"&amp;Z$2,'Compr. Q. - Online Banking'!$C:$I,5,FALSE())),IF($D81="Tabular",VLOOKUP($W$3&amp;"-"&amp;Z$2,'Compr. Q. - HCN'!$C:$I,7,FALSE()),VLOOKUP($W$3&amp;"-"&amp;Z$2,'Compr. Q. - HCN'!$C:$I,5,FALSE()))),$W81)),1,0)</f>
        <v>1</v>
      </c>
      <c r="AA81" s="25">
        <f>IF(ISNUMBER(SEARCH(IF($G81="OB",IF($D81="Tabular",VLOOKUP($W$3&amp;"-"&amp;AA$2,'Compr. Q. - Online Banking'!$C:$I,7,FALSE()),VLOOKUP($W$3&amp;"-"&amp;AA$2,'Compr. Q. - Online Banking'!$C:$I,5,FALSE())),IF($D81="Tabular",VLOOKUP($W$3&amp;"-"&amp;AA$2,'Compr. Q. - HCN'!$C:$I,7,FALSE()),VLOOKUP($W$3&amp;"-"&amp;AA$2,'Compr. Q. - HCN'!$C:$I,5,FALSE()))),$W81)),1,0)</f>
        <v>0</v>
      </c>
      <c r="AB81" s="25">
        <f>IF(ISNUMBER(SEARCH(IF($G81="OB",IF($D81="Tabular",VLOOKUP($W$3&amp;"-"&amp;AB$2,'Compr. Q. - Online Banking'!$C:$I,7,FALSE()),VLOOKUP($W$3&amp;"-"&amp;AB$2,'Compr. Q. - Online Banking'!$C:$I,5,FALSE())),IF($D81="Tabular",VLOOKUP($W$3&amp;"-"&amp;AB$2,'Compr. Q. - HCN'!$C:$I,7,FALSE()),VLOOKUP($W$3&amp;"-"&amp;AB$2,'Compr. Q. - HCN'!$C:$I,5,FALSE()))),$W81)),1,0)</f>
        <v>0</v>
      </c>
      <c r="AC81" s="25">
        <f>IF(ISNUMBER(SEARCH(IF($G81="OB",IF($D81="Tabular",VLOOKUP($W$3&amp;"-"&amp;AC$2,'Compr. Q. - Online Banking'!$C:$I,7,FALSE()),VLOOKUP($W$3&amp;"-"&amp;AC$2,'Compr. Q. - Online Banking'!$C:$I,5,FALSE())),IF($D81="Tabular",VLOOKUP($W$3&amp;"-"&amp;AC$2,'Compr. Q. - HCN'!$C:$I,7,FALSE()),VLOOKUP($W$3&amp;"-"&amp;AC$2,'Compr. Q. - HCN'!$C:$I,5,FALSE()))),$W81)),1,0)</f>
        <v>0</v>
      </c>
      <c r="AD81" s="25">
        <f t="shared" si="71"/>
        <v>2</v>
      </c>
      <c r="AE81" s="25">
        <f t="shared" si="72"/>
        <v>2</v>
      </c>
      <c r="AF81" s="25">
        <f>IF($G81="OB",IF($D81="Tabular",VLOOKUP($W$3&amp;"-"&amp;"1",'Compr. Q. - Online Banking'!$C:$K,9,FALSE()),VLOOKUP($W$3&amp;"-"&amp;"1",'Compr. Q. - Online Banking'!$C:$K,8,FALSE())),IF($D81="Tabular",VLOOKUP($W$3&amp;"-"&amp;"1",'Compr. Q. - HCN'!$C:$K,9,FALSE()),VLOOKUP($W$3&amp;"-"&amp;"1",'Compr. Q. - HCN'!$C:$K,8,FALSE())))</f>
        <v>2</v>
      </c>
      <c r="AG81" s="25">
        <f t="shared" si="73"/>
        <v>1</v>
      </c>
      <c r="AH81" s="25">
        <f t="shared" si="74"/>
        <v>1</v>
      </c>
      <c r="AI81" s="25">
        <f t="shared" si="75"/>
        <v>1</v>
      </c>
      <c r="AJ81" s="25" t="str">
        <f>VLOOKUP($A81,'dataset combined'!$A:$BJ,$I$2+3*AJ$2,FALSE)</f>
        <v>Cyber criminal sends crafted phishing emails to HCN users; Sniffing of user credentials; SQL injection attack; Successful SQL injection</v>
      </c>
      <c r="AK81" s="25" t="s">
        <v>733</v>
      </c>
      <c r="AL81" s="25">
        <f>IF(ISNUMBER(SEARCH(IF($G81="OB",IF($D81="Tabular",VLOOKUP($AJ$3&amp;"-"&amp;AL$2,'Compr. Q. - Online Banking'!$C:$I,7,FALSE()),VLOOKUP($AJ$3&amp;"-"&amp;AL$2,'Compr. Q. - Online Banking'!$C:$I,5,FALSE())),IF($D81="Tabular",VLOOKUP($AJ$3&amp;"-"&amp;AL$2,'Compr. Q. - HCN'!$C:$I,7,FALSE()),VLOOKUP($AJ$3&amp;"-"&amp;AL$2,'Compr. Q. - HCN'!$C:$I,5,FALSE()))),$AJ81)),1,0)</f>
        <v>1</v>
      </c>
      <c r="AM81" s="25">
        <f>IF(ISNUMBER(SEARCH(IF($G81="OB",IF($D81="Tabular",VLOOKUP($AJ$3&amp;"-"&amp;AM$2,'Compr. Q. - Online Banking'!$C:$I,7,FALSE()),VLOOKUP($AJ$3&amp;"-"&amp;AM$2,'Compr. Q. - Online Banking'!$C:$I,5,FALSE())),IF($D81="Tabular",VLOOKUP($AJ$3&amp;"-"&amp;AM$2,'Compr. Q. - HCN'!$C:$I,7,FALSE()),VLOOKUP($AJ$3&amp;"-"&amp;AM$2,'Compr. Q. - HCN'!$C:$I,5,FALSE()))),$AJ81)),1,0)</f>
        <v>1</v>
      </c>
      <c r="AN81" s="25">
        <f>IF(ISNUMBER(SEARCH(IF($G81="OB",IF($D81="Tabular",VLOOKUP($AJ$3&amp;"-"&amp;AN$2,'Compr. Q. - Online Banking'!$C:$I,7,FALSE()),VLOOKUP($AJ$3&amp;"-"&amp;AN$2,'Compr. Q. - Online Banking'!$C:$I,5,FALSE())),IF($D81="Tabular",VLOOKUP($AJ$3&amp;"-"&amp;AN$2,'Compr. Q. - HCN'!$C:$I,7,FALSE()),VLOOKUP($AJ$3&amp;"-"&amp;AN$2,'Compr. Q. - HCN'!$C:$I,5,FALSE()))),$AJ81)),1,0)</f>
        <v>1</v>
      </c>
      <c r="AO81" s="25">
        <f>IF(ISNUMBER(SEARCH(IF($G81="OB",IF($D81="Tabular",VLOOKUP($AJ$3&amp;"-"&amp;AO$2,'Compr. Q. - Online Banking'!$C:$I,7,FALSE()),VLOOKUP($AJ$3&amp;"-"&amp;AO$2,'Compr. Q. - Online Banking'!$C:$I,5,FALSE())),IF($D81="Tabular",VLOOKUP($AJ$3&amp;"-"&amp;AO$2,'Compr. Q. - HCN'!$C:$I,7,FALSE()),VLOOKUP($AJ$3&amp;"-"&amp;AO$2,'Compr. Q. - HCN'!$C:$I,5,FALSE()))),$AJ81)),1,0)</f>
        <v>1</v>
      </c>
      <c r="AP81" s="25">
        <f>IF(ISNUMBER(SEARCH(IF($G81="OB",IF($D81="Tabular",VLOOKUP($AJ$3&amp;"-"&amp;AP$2,'Compr. Q. - Online Banking'!$C:$I,7,FALSE()),VLOOKUP($AJ$3&amp;"-"&amp;AP$2,'Compr. Q. - Online Banking'!$C:$I,5,FALSE())),IF($D81="Tabular",VLOOKUP($AJ$3&amp;"-"&amp;AP$2,'Compr. Q. - HCN'!$C:$I,7,FALSE()),VLOOKUP($AJ$3&amp;"-"&amp;AP$2,'Compr. Q. - HCN'!$C:$I,5,FALSE()))),$AJ81)),1,0)</f>
        <v>0</v>
      </c>
      <c r="AQ81" s="25">
        <f t="shared" si="76"/>
        <v>4</v>
      </c>
      <c r="AR81" s="25">
        <f t="shared" si="77"/>
        <v>4</v>
      </c>
      <c r="AS81" s="25">
        <f>IF($G81="OB",IF($D81="Tabular",VLOOKUP($AJ$3&amp;"-"&amp;"1",'Compr. Q. - Online Banking'!$C:$K,9,FALSE()),VLOOKUP($AJ$3&amp;"-"&amp;"1",'Compr. Q. - Online Banking'!$C:$K,8,FALSE())),IF($D81="Tabular",VLOOKUP($AJ$3&amp;"-"&amp;"1",'Compr. Q. - HCN'!$C:$K,9,FALSE()),VLOOKUP($AJ$3&amp;"-"&amp;"1",'Compr. Q. - HCN'!$C:$K,8,FALSE())))</f>
        <v>5</v>
      </c>
      <c r="AT81" s="25">
        <f t="shared" si="78"/>
        <v>1</v>
      </c>
      <c r="AU81" s="25">
        <f t="shared" si="79"/>
        <v>0.8</v>
      </c>
      <c r="AV81" s="25">
        <f t="shared" si="80"/>
        <v>0.88888888888888895</v>
      </c>
      <c r="AW81" s="25" t="str">
        <f>VLOOKUP($A81,'dataset combined'!$A:$BJ,$I$2+3*AW$2,FALSE)</f>
        <v>Data reviewer; HCN user</v>
      </c>
      <c r="AX81" s="25" t="s">
        <v>746</v>
      </c>
      <c r="AY81" s="25">
        <f>IF(ISNUMBER(SEARCH(IF($G81="OB",IF($D81="Tabular",VLOOKUP($AW$3&amp;"-"&amp;AY$2,'Compr. Q. - Online Banking'!$C:$I,7,FALSE()),VLOOKUP($AW$3&amp;"-"&amp;AY$2,'Compr. Q. - Online Banking'!$C:$I,5,FALSE())),IF($D81="Tabular",VLOOKUP($AW$3&amp;"-"&amp;AY$2,'Compr. Q. - HCN'!$C:$I,7,FALSE()),VLOOKUP($AW$3&amp;"-"&amp;AY$2,'Compr. Q. - HCN'!$C:$I,5,FALSE()))),$AW81)),1,0)</f>
        <v>1</v>
      </c>
      <c r="AZ81" s="25">
        <f>IF(ISNUMBER(SEARCH(IF($G81="OB",IF($D81="Tabular",VLOOKUP($AW$3&amp;"-"&amp;AZ$2,'Compr. Q. - Online Banking'!$C:$I,7,FALSE()),VLOOKUP($AW$3&amp;"-"&amp;AZ$2,'Compr. Q. - Online Banking'!$C:$I,5,FALSE())),IF($D81="Tabular",VLOOKUP($AW$3&amp;"-"&amp;AZ$2,'Compr. Q. - HCN'!$C:$I,7,FALSE()),VLOOKUP($AW$3&amp;"-"&amp;AZ$2,'Compr. Q. - HCN'!$C:$I,5,FALSE()))),$AW81)),1,0)</f>
        <v>0</v>
      </c>
      <c r="BA81" s="25">
        <f>IF(ISNUMBER(SEARCH(IF($G81="OB",IF($D81="Tabular",VLOOKUP($AW$3&amp;"-"&amp;BA$2,'Compr. Q. - Online Banking'!$C:$I,7,FALSE()),VLOOKUP($AW$3&amp;"-"&amp;BA$2,'Compr. Q. - Online Banking'!$C:$I,5,FALSE())),IF($D81="Tabular",VLOOKUP($AW$3&amp;"-"&amp;BA$2,'Compr. Q. - HCN'!$C:$I,7,FALSE()),VLOOKUP($AW$3&amp;"-"&amp;BA$2,'Compr. Q. - HCN'!$C:$I,5,FALSE()))),$AW81)),1,0)</f>
        <v>1</v>
      </c>
      <c r="BB81" s="25">
        <f>IF(ISNUMBER(SEARCH(IF($G81="OB",IF($D81="Tabular",VLOOKUP($AW$3&amp;"-"&amp;BB$2,'Compr. Q. - Online Banking'!$C:$I,7,FALSE()),VLOOKUP($AW$3&amp;"-"&amp;BB$2,'Compr. Q. - Online Banking'!$C:$I,5,FALSE())),IF($D81="Tabular",VLOOKUP($AW$3&amp;"-"&amp;BB$2,'Compr. Q. - HCN'!$C:$I,7,FALSE()),VLOOKUP($AW$3&amp;"-"&amp;BB$2,'Compr. Q. - HCN'!$C:$I,5,FALSE()))),$AW81)),1,0)</f>
        <v>0</v>
      </c>
      <c r="BC81" s="25">
        <f>IF(ISNUMBER(SEARCH(IF($G81="OB",IF($D81="Tabular",VLOOKUP($AW$3&amp;"-"&amp;BC$2,'Compr. Q. - Online Banking'!$C:$I,7,FALSE()),VLOOKUP($AW$3&amp;"-"&amp;BC$2,'Compr. Q. - Online Banking'!$C:$I,5,FALSE())),IF($D81="Tabular",VLOOKUP($AW$3&amp;"-"&amp;BC$2,'Compr. Q. - HCN'!$C:$I,7,FALSE()),VLOOKUP($AW$3&amp;"-"&amp;BC$2,'Compr. Q. - HCN'!$C:$I,5,FALSE()))),$AW81)),1,0)</f>
        <v>0</v>
      </c>
      <c r="BD81" s="25">
        <f t="shared" si="81"/>
        <v>2</v>
      </c>
      <c r="BE81" s="25">
        <f t="shared" si="82"/>
        <v>2</v>
      </c>
      <c r="BF81" s="25">
        <f>IF($G81="OB",IF($D81="Tabular",VLOOKUP($AW$3&amp;"-"&amp;"1",'Compr. Q. - Online Banking'!$C:$K,9,FALSE()),VLOOKUP($AW$3&amp;"-"&amp;"1",'Compr. Q. - Online Banking'!$C:$K,8,FALSE())),IF($D81="Tabular",VLOOKUP($AW$3&amp;"-"&amp;"1",'Compr. Q. - HCN'!$C:$K,9,FALSE()),VLOOKUP($AW$3&amp;"-"&amp;"1",'Compr. Q. - HCN'!$C:$K,8,FALSE())))</f>
        <v>3</v>
      </c>
      <c r="BG81" s="25">
        <f t="shared" si="83"/>
        <v>1</v>
      </c>
      <c r="BH81" s="25">
        <f t="shared" si="84"/>
        <v>0.66666666666666663</v>
      </c>
      <c r="BI81" s="25">
        <f t="shared" si="85"/>
        <v>0.8</v>
      </c>
      <c r="BJ81" s="25" t="str">
        <f>VLOOKUP($A81,'dataset combined'!$A:$BJ,$I$2+3*BJ$2,FALSE)</f>
        <v>Unlikely</v>
      </c>
      <c r="BK81" s="25" t="s">
        <v>749</v>
      </c>
      <c r="BL81" s="25">
        <f>IF(ISNUMBER(SEARCH(IF($G81="OB",IF($D81="Tabular",VLOOKUP($BJ$3&amp;"-"&amp;BL$2,'Compr. Q. - Online Banking'!$C:$I,7,FALSE()),VLOOKUP($BJ$3&amp;"-"&amp;BL$2,'Compr. Q. - Online Banking'!$C:$I,5,FALSE())),IF($D81="Tabular",VLOOKUP($BJ$3&amp;"-"&amp;BL$2,'Compr. Q. - HCN'!$C:$I,7,FALSE()),VLOOKUP($BJ$3&amp;"-"&amp;BL$2,'Compr. Q. - HCN'!$C:$I,5,FALSE()))),$BJ81)),1,0)</f>
        <v>0</v>
      </c>
      <c r="BM81" s="25">
        <f>IF(ISNUMBER(SEARCH(IF($G81="OB",IF($D81="Tabular",VLOOKUP($BJ$3&amp;"-"&amp;BM$2,'Compr. Q. - Online Banking'!$C:$I,7,FALSE()),VLOOKUP($BJ$3&amp;"-"&amp;BM$2,'Compr. Q. - Online Banking'!$C:$I,5,FALSE())),IF($D81="Tabular",VLOOKUP($BJ$3&amp;"-"&amp;BM$2,'Compr. Q. - HCN'!$C:$I,7,FALSE()),VLOOKUP($BJ$3&amp;"-"&amp;BM$2,'Compr. Q. - HCN'!$C:$I,5,FALSE()))),$BJ81)),1,0)</f>
        <v>0</v>
      </c>
      <c r="BN81" s="25">
        <f>IF(ISNUMBER(SEARCH(IF($G81="OB",IF($D81="Tabular",VLOOKUP($BJ$3&amp;"-"&amp;BN$2,'Compr. Q. - Online Banking'!$C:$I,7,FALSE()),VLOOKUP($BJ$3&amp;"-"&amp;BN$2,'Compr. Q. - Online Banking'!$C:$I,5,FALSE())),IF($D81="Tabular",VLOOKUP($BJ$3&amp;"-"&amp;BN$2,'Compr. Q. - HCN'!$C:$I,7,FALSE()),VLOOKUP($BJ$3&amp;"-"&amp;BN$2,'Compr. Q. - HCN'!$C:$I,5,FALSE()))),$BJ81)),1,0)</f>
        <v>0</v>
      </c>
      <c r="BO81" s="25">
        <f>IF(ISNUMBER(SEARCH(IF($G81="OB",IF($D81="Tabular",VLOOKUP($BJ$3&amp;"-"&amp;BO$2,'Compr. Q. - Online Banking'!$C:$I,7,FALSE()),VLOOKUP($BJ$3&amp;"-"&amp;BO$2,'Compr. Q. - Online Banking'!$C:$I,5,FALSE())),IF($D81="Tabular",VLOOKUP($BJ$3&amp;"-"&amp;BO$2,'Compr. Q. - HCN'!$C:$I,7,FALSE()),VLOOKUP($BJ$3&amp;"-"&amp;BO$2,'Compr. Q. - HCN'!$C:$I,5,FALSE()))),$BJ81)),1,0)</f>
        <v>0</v>
      </c>
      <c r="BP81" s="25">
        <f>IF(ISNUMBER(SEARCH(IF($G81="OB",IF($D81="Tabular",VLOOKUP($BJ$3&amp;"-"&amp;BP$2,'Compr. Q. - Online Banking'!$C:$I,7,FALSE()),VLOOKUP($BJ$3&amp;"-"&amp;BP$2,'Compr. Q. - Online Banking'!$C:$I,5,FALSE())),IF($D81="Tabular",VLOOKUP($BJ$3&amp;"-"&amp;BP$2,'Compr. Q. - HCN'!$C:$I,7,FALSE()),VLOOKUP($BJ$3&amp;"-"&amp;BP$2,'Compr. Q. - HCN'!$C:$I,5,FALSE()))),$BJ81)),1,0)</f>
        <v>0</v>
      </c>
      <c r="BQ81" s="25">
        <f t="shared" si="86"/>
        <v>0</v>
      </c>
      <c r="BR81" s="25">
        <f t="shared" si="87"/>
        <v>1</v>
      </c>
      <c r="BS81" s="25">
        <f>IF($G81="OB",IF($D81="Tabular",VLOOKUP($BJ$3&amp;"-"&amp;"1",'Compr. Q. - Online Banking'!$C:$K,9,FALSE()),VLOOKUP($BJ$3&amp;"-"&amp;"1",'Compr. Q. - Online Banking'!$C:$K,8,FALSE())),IF($D81="Tabular",VLOOKUP($BJ$3&amp;"-"&amp;"1",'Compr. Q. - HCN'!$C:$K,9,FALSE()),VLOOKUP($BJ$3&amp;"-"&amp;"1",'Compr. Q. - HCN'!$C:$K,8,FALSE())))</f>
        <v>1</v>
      </c>
      <c r="BT81" s="25">
        <f t="shared" si="88"/>
        <v>0</v>
      </c>
      <c r="BU81" s="25">
        <f t="shared" si="89"/>
        <v>0</v>
      </c>
      <c r="BV81" s="25">
        <f t="shared" si="90"/>
        <v>0</v>
      </c>
      <c r="BW81" s="25" t="str">
        <f>VLOOKUP($A81,'dataset combined'!$A:$BJ,$I$2+3*BW$2,FALSE)</f>
        <v>Severe</v>
      </c>
      <c r="BX81" s="25"/>
      <c r="BY81" s="25">
        <f>IF(ISNUMBER(SEARCH(IF($G81="OB",IF($D81="Tabular",VLOOKUP($BW$3&amp;"-"&amp;BY$2,'Compr. Q. - Online Banking'!$C:$I,7,FALSE()),VLOOKUP($BW$3&amp;"-"&amp;BY$2,'Compr. Q. - Online Banking'!$C:$I,5,FALSE())),IF($D81="Tabular",VLOOKUP($BW$3&amp;"-"&amp;BY$2,'Compr. Q. - HCN'!$C:$I,7,FALSE()),VLOOKUP($BW$3&amp;"-"&amp;BY$2,'Compr. Q. - HCN'!$C:$I,5,FALSE()))),$BW81)),1,0)</f>
        <v>1</v>
      </c>
      <c r="BZ81" s="25">
        <f>IF(ISNUMBER(SEARCH(IF($G81="OB",IF($D81="Tabular",VLOOKUP($BW$3&amp;"-"&amp;BZ$2,'Compr. Q. - Online Banking'!$C:$I,7,FALSE()),VLOOKUP($BW$3&amp;"-"&amp;BZ$2,'Compr. Q. - Online Banking'!$C:$I,5,FALSE())),IF($D81="Tabular",VLOOKUP($BW$3&amp;"-"&amp;BZ$2,'Compr. Q. - HCN'!$C:$I,7,FALSE()),VLOOKUP($BW$3&amp;"-"&amp;BZ$2,'Compr. Q. - HCN'!$C:$I,5,FALSE()))),$BW81)),1,0)</f>
        <v>0</v>
      </c>
      <c r="CA81" s="25">
        <f>IF(ISNUMBER(SEARCH(IF($G81="OB",IF($D81="Tabular",VLOOKUP($BW$3&amp;"-"&amp;CA$2,'Compr. Q. - Online Banking'!$C:$I,7,FALSE()),VLOOKUP($BW$3&amp;"-"&amp;CA$2,'Compr. Q. - Online Banking'!$C:$I,5,FALSE())),IF($D81="Tabular",VLOOKUP($BW$3&amp;"-"&amp;CA$2,'Compr. Q. - HCN'!$C:$I,7,FALSE()),VLOOKUP($BW$3&amp;"-"&amp;CA$2,'Compr. Q. - HCN'!$C:$I,5,FALSE()))),$BW81)),1,0)</f>
        <v>0</v>
      </c>
      <c r="CB81" s="25">
        <f>IF(ISNUMBER(SEARCH(IF($G81="OB",IF($D81="Tabular",VLOOKUP($BW$3&amp;"-"&amp;CB$2,'Compr. Q. - Online Banking'!$C:$I,7,FALSE()),VLOOKUP($BW$3&amp;"-"&amp;CB$2,'Compr. Q. - Online Banking'!$C:$I,5,FALSE())),IF($D81="Tabular",VLOOKUP($BW$3&amp;"-"&amp;CB$2,'Compr. Q. - HCN'!$C:$I,7,FALSE()),VLOOKUP($BW$3&amp;"-"&amp;CB$2,'Compr. Q. - HCN'!$C:$I,5,FALSE()))),$BW81)),1,0)</f>
        <v>0</v>
      </c>
      <c r="CC81" s="25">
        <f>IF(ISNUMBER(SEARCH(IF($G81="OB",IF($D81="Tabular",VLOOKUP($BW$3&amp;"-"&amp;CC$2,'Compr. Q. - Online Banking'!$C:$I,7,FALSE()),VLOOKUP($BW$3&amp;"-"&amp;CC$2,'Compr. Q. - Online Banking'!$C:$I,5,FALSE())),IF($D81="Tabular",VLOOKUP($BW$3&amp;"-"&amp;CC$2,'Compr. Q. - HCN'!$C:$I,7,FALSE()),VLOOKUP($BW$3&amp;"-"&amp;CC$2,'Compr. Q. - HCN'!$C:$I,5,FALSE()))),$BW81)),1,0)</f>
        <v>0</v>
      </c>
      <c r="CD81" s="25">
        <f t="shared" si="91"/>
        <v>1</v>
      </c>
      <c r="CE81" s="25">
        <f t="shared" si="92"/>
        <v>1</v>
      </c>
      <c r="CF81" s="25">
        <f>IF($G81="OB",IF($D81="Tabular",VLOOKUP($BW$3&amp;"-"&amp;"1",'Compr. Q. - Online Banking'!$C:$K,9,FALSE()),VLOOKUP($BW$3&amp;"-"&amp;"1",'Compr. Q. - Online Banking'!$C:$K,8,FALSE())),IF($D81="Tabular",VLOOKUP($BW$3&amp;"-"&amp;"1",'Compr. Q. - HCN'!$C:$K,9,FALSE()),VLOOKUP($BW$3&amp;"-"&amp;"1",'Compr. Q. - HCN'!$C:$K,8,FALSE())))</f>
        <v>1</v>
      </c>
      <c r="CG81" s="25">
        <f t="shared" si="93"/>
        <v>1</v>
      </c>
      <c r="CH81" s="25">
        <f t="shared" si="94"/>
        <v>1</v>
      </c>
      <c r="CI81" s="25">
        <f t="shared" si="95"/>
        <v>1</v>
      </c>
    </row>
    <row r="82" spans="1:87" ht="68" x14ac:dyDescent="0.2">
      <c r="A82" s="25" t="str">
        <f t="shared" si="64"/>
        <v>3117399-P1</v>
      </c>
      <c r="B82" s="25">
        <v>3117399</v>
      </c>
      <c r="C82" s="25" t="s">
        <v>688</v>
      </c>
      <c r="D82" s="25" t="s">
        <v>568</v>
      </c>
      <c r="E82" s="25" t="s">
        <v>440</v>
      </c>
      <c r="F82" s="25" t="s">
        <v>402</v>
      </c>
      <c r="G82" s="25" t="str">
        <f t="shared" si="65"/>
        <v>HCN</v>
      </c>
      <c r="H82" s="25"/>
      <c r="I82" s="25"/>
      <c r="J82" s="25" t="str">
        <f>VLOOKUP($A82,'dataset combined'!$A:$BJ,$I$2+3*J$2,FALSE)</f>
        <v>Insufficient malware detection; Insufficient security policy; Lack of security awareness</v>
      </c>
      <c r="K82" s="25"/>
      <c r="L82" s="25">
        <f>IF(ISNUMBER(SEARCH(IF($G82="OB",IF($D82="Tabular",VLOOKUP($J$3&amp;"-"&amp;L$2,'Compr. Q. - Online Banking'!$C:$I,7,FALSE()),VLOOKUP($J$3&amp;"-"&amp;L$2,'Compr. Q. - Online Banking'!$C:$I,5,FALSE())),IF($D82="Tabular",VLOOKUP($J$3&amp;"-"&amp;L$2,'Compr. Q. - HCN'!$C:$I,7,FALSE()),VLOOKUP($J$3&amp;"-"&amp;L$2,'Compr. Q. - HCN'!$C:$I,5,FALSE()))),$J82)),1,0)</f>
        <v>1</v>
      </c>
      <c r="M82" s="25">
        <f>IF(ISNUMBER(SEARCH(IF($G82="OB",IF($D82="Tabular",VLOOKUP($J$3&amp;"-"&amp;M$2,'Compr. Q. - Online Banking'!$C:$I,7,FALSE()),VLOOKUP($J$3&amp;"-"&amp;M$2,'Compr. Q. - Online Banking'!$C:$I,5,FALSE())),IF($D82="Tabular",VLOOKUP($J$3&amp;"-"&amp;M$2,'Compr. Q. - HCN'!$C:$I,7,FALSE()),VLOOKUP($J$3&amp;"-"&amp;M$2,'Compr. Q. - HCN'!$C:$I,5,FALSE()))),$J82)),1,0)</f>
        <v>1</v>
      </c>
      <c r="N82" s="25">
        <f>IF(ISNUMBER(SEARCH(IF($G82="OB",IF($D82="Tabular",VLOOKUP($J$3&amp;"-"&amp;N$2,'Compr. Q. - Online Banking'!$C:$I,7,FALSE()),VLOOKUP($J$3&amp;"-"&amp;N$2,'Compr. Q. - Online Banking'!$C:$I,5,FALSE())),IF($D82="Tabular",VLOOKUP($J$3&amp;"-"&amp;N$2,'Compr. Q. - HCN'!$C:$I,7,FALSE()),VLOOKUP($J$3&amp;"-"&amp;N$2,'Compr. Q. - HCN'!$C:$I,5,FALSE()))),$J82)),1,0)</f>
        <v>1</v>
      </c>
      <c r="O82" s="25">
        <f>IF(ISNUMBER(SEARCH(IF($G82="OB",IF($D82="Tabular",VLOOKUP($J$3&amp;"-"&amp;O$2,'Compr. Q. - Online Banking'!$C:$I,7,FALSE()),VLOOKUP($J$3&amp;"-"&amp;O$2,'Compr. Q. - Online Banking'!$C:$I,5,FALSE())),IF($D82="Tabular",VLOOKUP($J$3&amp;"-"&amp;O$2,'Compr. Q. - HCN'!$C:$I,7,FALSE()),VLOOKUP($J$3&amp;"-"&amp;O$2,'Compr. Q. - HCN'!$C:$I,5,FALSE()))),$J82)),1,0)</f>
        <v>0</v>
      </c>
      <c r="P82" s="25">
        <f>IF(ISNUMBER(SEARCH(IF($G82="OB",IF($D82="Tabular",VLOOKUP($J$3&amp;"-"&amp;P$2,'Compr. Q. - Online Banking'!$C:$I,7,FALSE()),VLOOKUP($J$3&amp;"-"&amp;P$2,'Compr. Q. - Online Banking'!$C:$I,5,FALSE())),IF($D82="Tabular",VLOOKUP($J$3&amp;"-"&amp;P$2,'Compr. Q. - HCN'!$C:$I,7,FALSE()),VLOOKUP($J$3&amp;"-"&amp;P$2,'Compr. Q. - HCN'!$C:$I,5,FALSE()))),$J82)),1,0)</f>
        <v>0</v>
      </c>
      <c r="Q82" s="25">
        <f t="shared" si="66"/>
        <v>3</v>
      </c>
      <c r="R82" s="25">
        <f t="shared" si="67"/>
        <v>3</v>
      </c>
      <c r="S82" s="25">
        <f>IF($G82="OB",IF($D82="Tabular",VLOOKUP($J$3&amp;"-"&amp;"1",'Compr. Q. - Online Banking'!$C:$K,9,FALSE()),VLOOKUP($J$3&amp;"-"&amp;"1",'Compr. Q. - Online Banking'!$C:$K,8,FALSE())),IF($D82="Tabular",VLOOKUP($J$3&amp;"-"&amp;"1",'Compr. Q. - HCN'!$C:$K,9,FALSE()),VLOOKUP($J$3&amp;"-"&amp;"1",'Compr. Q. - HCN'!$C:$K,8,FALSE())))</f>
        <v>3</v>
      </c>
      <c r="T82" s="25">
        <f t="shared" si="68"/>
        <v>1</v>
      </c>
      <c r="U82" s="25">
        <f t="shared" si="69"/>
        <v>1</v>
      </c>
      <c r="V82" s="25">
        <f t="shared" si="70"/>
        <v>1</v>
      </c>
      <c r="W82" s="25" t="str">
        <f>VLOOKUP($A82,'dataset combined'!$A:$BJ,$I$2+3*W$2,FALSE)</f>
        <v>Data confidentiality; Privacy</v>
      </c>
      <c r="X82" s="25"/>
      <c r="Y82" s="25">
        <f>IF(ISNUMBER(SEARCH(IF($G82="OB",IF($D82="Tabular",VLOOKUP($W$3&amp;"-"&amp;Y$2,'Compr. Q. - Online Banking'!$C:$I,7,FALSE()),VLOOKUP($W$3&amp;"-"&amp;Y$2,'Compr. Q. - Online Banking'!$C:$I,5,FALSE())),IF($D82="Tabular",VLOOKUP($W$3&amp;"-"&amp;Y$2,'Compr. Q. - HCN'!$C:$I,7,FALSE()),VLOOKUP($W$3&amp;"-"&amp;Y$2,'Compr. Q. - HCN'!$C:$I,5,FALSE()))),$W82)),1,0)</f>
        <v>1</v>
      </c>
      <c r="Z82" s="25">
        <f>IF(ISNUMBER(SEARCH(IF($G82="OB",IF($D82="Tabular",VLOOKUP($W$3&amp;"-"&amp;Z$2,'Compr. Q. - Online Banking'!$C:$I,7,FALSE()),VLOOKUP($W$3&amp;"-"&amp;Z$2,'Compr. Q. - Online Banking'!$C:$I,5,FALSE())),IF($D82="Tabular",VLOOKUP($W$3&amp;"-"&amp;Z$2,'Compr. Q. - HCN'!$C:$I,7,FALSE()),VLOOKUP($W$3&amp;"-"&amp;Z$2,'Compr. Q. - HCN'!$C:$I,5,FALSE()))),$W82)),1,0)</f>
        <v>1</v>
      </c>
      <c r="AA82" s="25">
        <f>IF(ISNUMBER(SEARCH(IF($G82="OB",IF($D82="Tabular",VLOOKUP($W$3&amp;"-"&amp;AA$2,'Compr. Q. - Online Banking'!$C:$I,7,FALSE()),VLOOKUP($W$3&amp;"-"&amp;AA$2,'Compr. Q. - Online Banking'!$C:$I,5,FALSE())),IF($D82="Tabular",VLOOKUP($W$3&amp;"-"&amp;AA$2,'Compr. Q. - HCN'!$C:$I,7,FALSE()),VLOOKUP($W$3&amp;"-"&amp;AA$2,'Compr. Q. - HCN'!$C:$I,5,FALSE()))),$W82)),1,0)</f>
        <v>0</v>
      </c>
      <c r="AB82" s="25">
        <f>IF(ISNUMBER(SEARCH(IF($G82="OB",IF($D82="Tabular",VLOOKUP($W$3&amp;"-"&amp;AB$2,'Compr. Q. - Online Banking'!$C:$I,7,FALSE()),VLOOKUP($W$3&amp;"-"&amp;AB$2,'Compr. Q. - Online Banking'!$C:$I,5,FALSE())),IF($D82="Tabular",VLOOKUP($W$3&amp;"-"&amp;AB$2,'Compr. Q. - HCN'!$C:$I,7,FALSE()),VLOOKUP($W$3&amp;"-"&amp;AB$2,'Compr. Q. - HCN'!$C:$I,5,FALSE()))),$W82)),1,0)</f>
        <v>0</v>
      </c>
      <c r="AC82" s="25">
        <f>IF(ISNUMBER(SEARCH(IF($G82="OB",IF($D82="Tabular",VLOOKUP($W$3&amp;"-"&amp;AC$2,'Compr. Q. - Online Banking'!$C:$I,7,FALSE()),VLOOKUP($W$3&amp;"-"&amp;AC$2,'Compr. Q. - Online Banking'!$C:$I,5,FALSE())),IF($D82="Tabular",VLOOKUP($W$3&amp;"-"&amp;AC$2,'Compr. Q. - HCN'!$C:$I,7,FALSE()),VLOOKUP($W$3&amp;"-"&amp;AC$2,'Compr. Q. - HCN'!$C:$I,5,FALSE()))),$W82)),1,0)</f>
        <v>0</v>
      </c>
      <c r="AD82" s="25">
        <f t="shared" si="71"/>
        <v>2</v>
      </c>
      <c r="AE82" s="25">
        <f t="shared" si="72"/>
        <v>2</v>
      </c>
      <c r="AF82" s="25">
        <f>IF($G82="OB",IF($D82="Tabular",VLOOKUP($W$3&amp;"-"&amp;"1",'Compr. Q. - Online Banking'!$C:$K,9,FALSE()),VLOOKUP($W$3&amp;"-"&amp;"1",'Compr. Q. - Online Banking'!$C:$K,8,FALSE())),IF($D82="Tabular",VLOOKUP($W$3&amp;"-"&amp;"1",'Compr. Q. - HCN'!$C:$K,9,FALSE()),VLOOKUP($W$3&amp;"-"&amp;"1",'Compr. Q. - HCN'!$C:$K,8,FALSE())))</f>
        <v>2</v>
      </c>
      <c r="AG82" s="25">
        <f t="shared" si="73"/>
        <v>1</v>
      </c>
      <c r="AH82" s="25">
        <f t="shared" si="74"/>
        <v>1</v>
      </c>
      <c r="AI82" s="25">
        <f t="shared" si="75"/>
        <v>1</v>
      </c>
      <c r="AJ82" s="25" t="str">
        <f>VLOOKUP($A82,'dataset combined'!$A:$BJ,$I$2+3*AJ$2,FALSE)</f>
        <v>Cyber criminal sends crafted phishing emails to HCN users and this leads to sniffing of user credentials.; Cyber criminal sends crafted phishing emails to HCN users and this leads to that HCN network infected by malware.</v>
      </c>
      <c r="AK82" s="25"/>
      <c r="AL82" s="25">
        <f>IF(ISNUMBER(SEARCH(IF($G82="OB",IF($D82="Tabular",VLOOKUP($AJ$3&amp;"-"&amp;AL$2,'Compr. Q. - Online Banking'!$C:$I,7,FALSE()),VLOOKUP($AJ$3&amp;"-"&amp;AL$2,'Compr. Q. - Online Banking'!$C:$I,5,FALSE())),IF($D82="Tabular",VLOOKUP($AJ$3&amp;"-"&amp;AL$2,'Compr. Q. - HCN'!$C:$I,7,FALSE()),VLOOKUP($AJ$3&amp;"-"&amp;AL$2,'Compr. Q. - HCN'!$C:$I,5,FALSE()))),$AJ82)),1,0)</f>
        <v>0</v>
      </c>
      <c r="AM82" s="25">
        <f>IF(ISNUMBER(SEARCH(IF($G82="OB",IF($D82="Tabular",VLOOKUP($AJ$3&amp;"-"&amp;AM$2,'Compr. Q. - Online Banking'!$C:$I,7,FALSE()),VLOOKUP($AJ$3&amp;"-"&amp;AM$2,'Compr. Q. - Online Banking'!$C:$I,5,FALSE())),IF($D82="Tabular",VLOOKUP($AJ$3&amp;"-"&amp;AM$2,'Compr. Q. - HCN'!$C:$I,7,FALSE()),VLOOKUP($AJ$3&amp;"-"&amp;AM$2,'Compr. Q. - HCN'!$C:$I,5,FALSE()))),$AJ82)),1,0)</f>
        <v>1</v>
      </c>
      <c r="AN82" s="25">
        <f>IF(ISNUMBER(SEARCH(IF($G82="OB",IF($D82="Tabular",VLOOKUP($AJ$3&amp;"-"&amp;AN$2,'Compr. Q. - Online Banking'!$C:$I,7,FALSE()),VLOOKUP($AJ$3&amp;"-"&amp;AN$2,'Compr. Q. - Online Banking'!$C:$I,5,FALSE())),IF($D82="Tabular",VLOOKUP($AJ$3&amp;"-"&amp;AN$2,'Compr. Q. - HCN'!$C:$I,7,FALSE()),VLOOKUP($AJ$3&amp;"-"&amp;AN$2,'Compr. Q. - HCN'!$C:$I,5,FALSE()))),$AJ82)),1,0)</f>
        <v>1</v>
      </c>
      <c r="AO82" s="25">
        <f>IF(ISNUMBER(SEARCH(IF($G82="OB",IF($D82="Tabular",VLOOKUP($AJ$3&amp;"-"&amp;AO$2,'Compr. Q. - Online Banking'!$C:$I,7,FALSE()),VLOOKUP($AJ$3&amp;"-"&amp;AO$2,'Compr. Q. - Online Banking'!$C:$I,5,FALSE())),IF($D82="Tabular",VLOOKUP($AJ$3&amp;"-"&amp;AO$2,'Compr. Q. - HCN'!$C:$I,7,FALSE()),VLOOKUP($AJ$3&amp;"-"&amp;AO$2,'Compr. Q. - HCN'!$C:$I,5,FALSE()))),$AJ82)),1,0)</f>
        <v>0</v>
      </c>
      <c r="AP82" s="25">
        <f>IF(ISNUMBER(SEARCH(IF($G82="OB",IF($D82="Tabular",VLOOKUP($AJ$3&amp;"-"&amp;AP$2,'Compr. Q. - Online Banking'!$C:$I,7,FALSE()),VLOOKUP($AJ$3&amp;"-"&amp;AP$2,'Compr. Q. - Online Banking'!$C:$I,5,FALSE())),IF($D82="Tabular",VLOOKUP($AJ$3&amp;"-"&amp;AP$2,'Compr. Q. - HCN'!$C:$I,7,FALSE()),VLOOKUP($AJ$3&amp;"-"&amp;AP$2,'Compr. Q. - HCN'!$C:$I,5,FALSE()))),$AJ82)),1,0)</f>
        <v>0</v>
      </c>
      <c r="AQ82" s="25">
        <f t="shared" si="76"/>
        <v>2</v>
      </c>
      <c r="AR82" s="25">
        <f t="shared" si="77"/>
        <v>2</v>
      </c>
      <c r="AS82" s="25">
        <f>IF($G82="OB",IF($D82="Tabular",VLOOKUP($AJ$3&amp;"-"&amp;"1",'Compr. Q. - Online Banking'!$C:$K,9,FALSE()),VLOOKUP($AJ$3&amp;"-"&amp;"1",'Compr. Q. - Online Banking'!$C:$K,8,FALSE())),IF($D82="Tabular",VLOOKUP($AJ$3&amp;"-"&amp;"1",'Compr. Q. - HCN'!$C:$K,9,FALSE()),VLOOKUP($AJ$3&amp;"-"&amp;"1",'Compr. Q. - HCN'!$C:$K,8,FALSE())))</f>
        <v>2</v>
      </c>
      <c r="AT82" s="25">
        <f t="shared" si="78"/>
        <v>1</v>
      </c>
      <c r="AU82" s="25">
        <f t="shared" si="79"/>
        <v>1</v>
      </c>
      <c r="AV82" s="25">
        <f t="shared" si="80"/>
        <v>1</v>
      </c>
      <c r="AW82" s="25" t="str">
        <f>VLOOKUP($A82,'dataset combined'!$A:$BJ,$I$2+3*AW$2,FALSE)</f>
        <v>Admin; Cyber criminal; Data reviewer; Hacker; HCN user</v>
      </c>
      <c r="AX82" s="25"/>
      <c r="AY82" s="25">
        <f>IF(ISNUMBER(SEARCH(IF($G82="OB",IF($D82="Tabular",VLOOKUP($AW$3&amp;"-"&amp;AY$2,'Compr. Q. - Online Banking'!$C:$I,7,FALSE()),VLOOKUP($AW$3&amp;"-"&amp;AY$2,'Compr. Q. - Online Banking'!$C:$I,5,FALSE())),IF($D82="Tabular",VLOOKUP($AW$3&amp;"-"&amp;AY$2,'Compr. Q. - HCN'!$C:$I,7,FALSE()),VLOOKUP($AW$3&amp;"-"&amp;AY$2,'Compr. Q. - HCN'!$C:$I,5,FALSE()))),$AW82)),1,0)</f>
        <v>1</v>
      </c>
      <c r="AZ82" s="25">
        <f>IF(ISNUMBER(SEARCH(IF($G82="OB",IF($D82="Tabular",VLOOKUP($AW$3&amp;"-"&amp;AZ$2,'Compr. Q. - Online Banking'!$C:$I,7,FALSE()),VLOOKUP($AW$3&amp;"-"&amp;AZ$2,'Compr. Q. - Online Banking'!$C:$I,5,FALSE())),IF($D82="Tabular",VLOOKUP($AW$3&amp;"-"&amp;AZ$2,'Compr. Q. - HCN'!$C:$I,7,FALSE()),VLOOKUP($AW$3&amp;"-"&amp;AZ$2,'Compr. Q. - HCN'!$C:$I,5,FALSE()))),$AW82)),1,0)</f>
        <v>1</v>
      </c>
      <c r="BA82" s="25">
        <f>IF(ISNUMBER(SEARCH(IF($G82="OB",IF($D82="Tabular",VLOOKUP($AW$3&amp;"-"&amp;BA$2,'Compr. Q. - Online Banking'!$C:$I,7,FALSE()),VLOOKUP($AW$3&amp;"-"&amp;BA$2,'Compr. Q. - Online Banking'!$C:$I,5,FALSE())),IF($D82="Tabular",VLOOKUP($AW$3&amp;"-"&amp;BA$2,'Compr. Q. - HCN'!$C:$I,7,FALSE()),VLOOKUP($AW$3&amp;"-"&amp;BA$2,'Compr. Q. - HCN'!$C:$I,5,FALSE()))),$AW82)),1,0)</f>
        <v>1</v>
      </c>
      <c r="BB82" s="25">
        <f>IF(ISNUMBER(SEARCH(IF($G82="OB",IF($D82="Tabular",VLOOKUP($AW$3&amp;"-"&amp;BB$2,'Compr. Q. - Online Banking'!$C:$I,7,FALSE()),VLOOKUP($AW$3&amp;"-"&amp;BB$2,'Compr. Q. - Online Banking'!$C:$I,5,FALSE())),IF($D82="Tabular",VLOOKUP($AW$3&amp;"-"&amp;BB$2,'Compr. Q. - HCN'!$C:$I,7,FALSE()),VLOOKUP($AW$3&amp;"-"&amp;BB$2,'Compr. Q. - HCN'!$C:$I,5,FALSE()))),$AW82)),1,0)</f>
        <v>1</v>
      </c>
      <c r="BC82" s="25">
        <f>IF(ISNUMBER(SEARCH(IF($G82="OB",IF($D82="Tabular",VLOOKUP($AW$3&amp;"-"&amp;BC$2,'Compr. Q. - Online Banking'!$C:$I,7,FALSE()),VLOOKUP($AW$3&amp;"-"&amp;BC$2,'Compr. Q. - Online Banking'!$C:$I,5,FALSE())),IF($D82="Tabular",VLOOKUP($AW$3&amp;"-"&amp;BC$2,'Compr. Q. - HCN'!$C:$I,7,FALSE()),VLOOKUP($AW$3&amp;"-"&amp;BC$2,'Compr. Q. - HCN'!$C:$I,5,FALSE()))),$AW82)),1,0)</f>
        <v>1</v>
      </c>
      <c r="BD82" s="25">
        <f t="shared" si="81"/>
        <v>5</v>
      </c>
      <c r="BE82" s="25">
        <f t="shared" si="82"/>
        <v>5</v>
      </c>
      <c r="BF82" s="25">
        <f>IF($G82="OB",IF($D82="Tabular",VLOOKUP($AW$3&amp;"-"&amp;"1",'Compr. Q. - Online Banking'!$C:$K,9,FALSE()),VLOOKUP($AW$3&amp;"-"&amp;"1",'Compr. Q. - Online Banking'!$C:$K,8,FALSE())),IF($D82="Tabular",VLOOKUP($AW$3&amp;"-"&amp;"1",'Compr. Q. - HCN'!$C:$K,9,FALSE()),VLOOKUP($AW$3&amp;"-"&amp;"1",'Compr. Q. - HCN'!$C:$K,8,FALSE())))</f>
        <v>5</v>
      </c>
      <c r="BG82" s="25">
        <f t="shared" si="83"/>
        <v>1</v>
      </c>
      <c r="BH82" s="25">
        <f t="shared" si="84"/>
        <v>1</v>
      </c>
      <c r="BI82" s="25">
        <f t="shared" si="85"/>
        <v>1</v>
      </c>
      <c r="BJ82" s="25" t="str">
        <f>VLOOKUP($A82,'dataset combined'!$A:$BJ,$I$2+3*BJ$2,FALSE)</f>
        <v>Very unlikely</v>
      </c>
      <c r="BK82" s="25"/>
      <c r="BL82" s="25">
        <f>IF(ISNUMBER(SEARCH(IF($G82="OB",IF($D82="Tabular",VLOOKUP($BJ$3&amp;"-"&amp;BL$2,'Compr. Q. - Online Banking'!$C:$I,7,FALSE()),VLOOKUP($BJ$3&amp;"-"&amp;BL$2,'Compr. Q. - Online Banking'!$C:$I,5,FALSE())),IF($D82="Tabular",VLOOKUP($BJ$3&amp;"-"&amp;BL$2,'Compr. Q. - HCN'!$C:$I,7,FALSE()),VLOOKUP($BJ$3&amp;"-"&amp;BL$2,'Compr. Q. - HCN'!$C:$I,5,FALSE()))),$BJ82)),1,0)</f>
        <v>1</v>
      </c>
      <c r="BM82" s="25">
        <f>IF(ISNUMBER(SEARCH(IF($G82="OB",IF($D82="Tabular",VLOOKUP($BJ$3&amp;"-"&amp;BM$2,'Compr. Q. - Online Banking'!$C:$I,7,FALSE()),VLOOKUP($BJ$3&amp;"-"&amp;BM$2,'Compr. Q. - Online Banking'!$C:$I,5,FALSE())),IF($D82="Tabular",VLOOKUP($BJ$3&amp;"-"&amp;BM$2,'Compr. Q. - HCN'!$C:$I,7,FALSE()),VLOOKUP($BJ$3&amp;"-"&amp;BM$2,'Compr. Q. - HCN'!$C:$I,5,FALSE()))),$BJ82)),1,0)</f>
        <v>0</v>
      </c>
      <c r="BN82" s="25">
        <f>IF(ISNUMBER(SEARCH(IF($G82="OB",IF($D82="Tabular",VLOOKUP($BJ$3&amp;"-"&amp;BN$2,'Compr. Q. - Online Banking'!$C:$I,7,FALSE()),VLOOKUP($BJ$3&amp;"-"&amp;BN$2,'Compr. Q. - Online Banking'!$C:$I,5,FALSE())),IF($D82="Tabular",VLOOKUP($BJ$3&amp;"-"&amp;BN$2,'Compr. Q. - HCN'!$C:$I,7,FALSE()),VLOOKUP($BJ$3&amp;"-"&amp;BN$2,'Compr. Q. - HCN'!$C:$I,5,FALSE()))),$BJ82)),1,0)</f>
        <v>0</v>
      </c>
      <c r="BO82" s="25">
        <f>IF(ISNUMBER(SEARCH(IF($G82="OB",IF($D82="Tabular",VLOOKUP($BJ$3&amp;"-"&amp;BO$2,'Compr. Q. - Online Banking'!$C:$I,7,FALSE()),VLOOKUP($BJ$3&amp;"-"&amp;BO$2,'Compr. Q. - Online Banking'!$C:$I,5,FALSE())),IF($D82="Tabular",VLOOKUP($BJ$3&amp;"-"&amp;BO$2,'Compr. Q. - HCN'!$C:$I,7,FALSE()),VLOOKUP($BJ$3&amp;"-"&amp;BO$2,'Compr. Q. - HCN'!$C:$I,5,FALSE()))),$BJ82)),1,0)</f>
        <v>0</v>
      </c>
      <c r="BP82" s="25">
        <f>IF(ISNUMBER(SEARCH(IF($G82="OB",IF($D82="Tabular",VLOOKUP($BJ$3&amp;"-"&amp;BP$2,'Compr. Q. - Online Banking'!$C:$I,7,FALSE()),VLOOKUP($BJ$3&amp;"-"&amp;BP$2,'Compr. Q. - Online Banking'!$C:$I,5,FALSE())),IF($D82="Tabular",VLOOKUP($BJ$3&amp;"-"&amp;BP$2,'Compr. Q. - HCN'!$C:$I,7,FALSE()),VLOOKUP($BJ$3&amp;"-"&amp;BP$2,'Compr. Q. - HCN'!$C:$I,5,FALSE()))),$BJ82)),1,0)</f>
        <v>0</v>
      </c>
      <c r="BQ82" s="25">
        <f t="shared" si="86"/>
        <v>1</v>
      </c>
      <c r="BR82" s="25">
        <f t="shared" si="87"/>
        <v>1</v>
      </c>
      <c r="BS82" s="25">
        <f>IF($G82="OB",IF($D82="Tabular",VLOOKUP($BJ$3&amp;"-"&amp;"1",'Compr. Q. - Online Banking'!$C:$K,9,FALSE()),VLOOKUP($BJ$3&amp;"-"&amp;"1",'Compr. Q. - Online Banking'!$C:$K,8,FALSE())),IF($D82="Tabular",VLOOKUP($BJ$3&amp;"-"&amp;"1",'Compr. Q. - HCN'!$C:$K,9,FALSE()),VLOOKUP($BJ$3&amp;"-"&amp;"1",'Compr. Q. - HCN'!$C:$K,8,FALSE())))</f>
        <v>1</v>
      </c>
      <c r="BT82" s="25">
        <f t="shared" si="88"/>
        <v>1</v>
      </c>
      <c r="BU82" s="25">
        <f t="shared" si="89"/>
        <v>1</v>
      </c>
      <c r="BV82" s="25">
        <f t="shared" si="90"/>
        <v>1</v>
      </c>
      <c r="BW82" s="25" t="str">
        <f>VLOOKUP($A82,'dataset combined'!$A:$BJ,$I$2+3*BW$2,FALSE)</f>
        <v>Very unlikely</v>
      </c>
      <c r="BX82" s="25"/>
      <c r="BY82" s="25">
        <f>IF(ISNUMBER(SEARCH(IF($G82="OB",IF($D82="Tabular",VLOOKUP($BW$3&amp;"-"&amp;BY$2,'Compr. Q. - Online Banking'!$C:$I,7,FALSE()),VLOOKUP($BW$3&amp;"-"&amp;BY$2,'Compr. Q. - Online Banking'!$C:$I,5,FALSE())),IF($D82="Tabular",VLOOKUP($BW$3&amp;"-"&amp;BY$2,'Compr. Q. - HCN'!$C:$I,7,FALSE()),VLOOKUP($BW$3&amp;"-"&amp;BY$2,'Compr. Q. - HCN'!$C:$I,5,FALSE()))),$BW82)),1,0)</f>
        <v>0</v>
      </c>
      <c r="BZ82" s="25">
        <f>IF(ISNUMBER(SEARCH(IF($G82="OB",IF($D82="Tabular",VLOOKUP($BW$3&amp;"-"&amp;BZ$2,'Compr. Q. - Online Banking'!$C:$I,7,FALSE()),VLOOKUP($BW$3&amp;"-"&amp;BZ$2,'Compr. Q. - Online Banking'!$C:$I,5,FALSE())),IF($D82="Tabular",VLOOKUP($BW$3&amp;"-"&amp;BZ$2,'Compr. Q. - HCN'!$C:$I,7,FALSE()),VLOOKUP($BW$3&amp;"-"&amp;BZ$2,'Compr. Q. - HCN'!$C:$I,5,FALSE()))),$BW82)),1,0)</f>
        <v>0</v>
      </c>
      <c r="CA82" s="25">
        <f>IF(ISNUMBER(SEARCH(IF($G82="OB",IF($D82="Tabular",VLOOKUP($BW$3&amp;"-"&amp;CA$2,'Compr. Q. - Online Banking'!$C:$I,7,FALSE()),VLOOKUP($BW$3&amp;"-"&amp;CA$2,'Compr. Q. - Online Banking'!$C:$I,5,FALSE())),IF($D82="Tabular",VLOOKUP($BW$3&amp;"-"&amp;CA$2,'Compr. Q. - HCN'!$C:$I,7,FALSE()),VLOOKUP($BW$3&amp;"-"&amp;CA$2,'Compr. Q. - HCN'!$C:$I,5,FALSE()))),$BW82)),1,0)</f>
        <v>0</v>
      </c>
      <c r="CB82" s="25">
        <f>IF(ISNUMBER(SEARCH(IF($G82="OB",IF($D82="Tabular",VLOOKUP($BW$3&amp;"-"&amp;CB$2,'Compr. Q. - Online Banking'!$C:$I,7,FALSE()),VLOOKUP($BW$3&amp;"-"&amp;CB$2,'Compr. Q. - Online Banking'!$C:$I,5,FALSE())),IF($D82="Tabular",VLOOKUP($BW$3&amp;"-"&amp;CB$2,'Compr. Q. - HCN'!$C:$I,7,FALSE()),VLOOKUP($BW$3&amp;"-"&amp;CB$2,'Compr. Q. - HCN'!$C:$I,5,FALSE()))),$BW82)),1,0)</f>
        <v>0</v>
      </c>
      <c r="CC82" s="25">
        <f>IF(ISNUMBER(SEARCH(IF($G82="OB",IF($D82="Tabular",VLOOKUP($BW$3&amp;"-"&amp;CC$2,'Compr. Q. - Online Banking'!$C:$I,7,FALSE()),VLOOKUP($BW$3&amp;"-"&amp;CC$2,'Compr. Q. - Online Banking'!$C:$I,5,FALSE())),IF($D82="Tabular",VLOOKUP($BW$3&amp;"-"&amp;CC$2,'Compr. Q. - HCN'!$C:$I,7,FALSE()),VLOOKUP($BW$3&amp;"-"&amp;CC$2,'Compr. Q. - HCN'!$C:$I,5,FALSE()))),$BW82)),1,0)</f>
        <v>0</v>
      </c>
      <c r="CD82" s="25">
        <f t="shared" si="91"/>
        <v>0</v>
      </c>
      <c r="CE82" s="25">
        <f t="shared" si="92"/>
        <v>1</v>
      </c>
      <c r="CF82" s="25">
        <f>IF($G82="OB",IF($D82="Tabular",VLOOKUP($BW$3&amp;"-"&amp;"1",'Compr. Q. - Online Banking'!$C:$K,9,FALSE()),VLOOKUP($BW$3&amp;"-"&amp;"1",'Compr. Q. - Online Banking'!$C:$K,8,FALSE())),IF($D82="Tabular",VLOOKUP($BW$3&amp;"-"&amp;"1",'Compr. Q. - HCN'!$C:$K,9,FALSE()),VLOOKUP($BW$3&amp;"-"&amp;"1",'Compr. Q. - HCN'!$C:$K,8,FALSE())))</f>
        <v>1</v>
      </c>
      <c r="CG82" s="25">
        <f t="shared" si="93"/>
        <v>0</v>
      </c>
      <c r="CH82" s="25">
        <f t="shared" si="94"/>
        <v>0</v>
      </c>
      <c r="CI82" s="25">
        <f t="shared" si="95"/>
        <v>0</v>
      </c>
    </row>
    <row r="83" spans="1:87" ht="85" x14ac:dyDescent="0.2">
      <c r="A83" s="24" t="str">
        <f t="shared" si="64"/>
        <v>3117399-P2</v>
      </c>
      <c r="B83" s="38">
        <v>3117399</v>
      </c>
      <c r="C83" s="24" t="s">
        <v>688</v>
      </c>
      <c r="D83" s="39" t="s">
        <v>568</v>
      </c>
      <c r="E83" s="39" t="s">
        <v>440</v>
      </c>
      <c r="F83" s="39" t="s">
        <v>433</v>
      </c>
      <c r="G83" s="38" t="str">
        <f t="shared" si="65"/>
        <v>OB</v>
      </c>
      <c r="H83" s="24"/>
      <c r="I83" s="28"/>
      <c r="J83" s="25" t="str">
        <f>VLOOKUP($A83,'dataset combined'!$A:$BJ,$I$2+3*J$2,FALSE)</f>
        <v>Lack of mechanisms for authentication of app; Weak malware protection</v>
      </c>
      <c r="K83" s="24"/>
      <c r="L83" s="25">
        <f>IF(ISNUMBER(SEARCH(IF($G83="OB",IF($D83="Tabular",VLOOKUP($J$3&amp;"-"&amp;L$2,'Compr. Q. - Online Banking'!$C:$I,7,FALSE()),VLOOKUP($J$3&amp;"-"&amp;L$2,'Compr. Q. - Online Banking'!$C:$I,5,FALSE())),IF($D83="Tabular",VLOOKUP($J$3&amp;"-"&amp;L$2,'Compr. Q. - HCN'!$C:$I,7,FALSE()),VLOOKUP($J$3&amp;"-"&amp;L$2,'Compr. Q. - HCN'!$C:$I,5,FALSE()))),$J83)),1,0)</f>
        <v>1</v>
      </c>
      <c r="M83" s="25">
        <f>IF(ISNUMBER(SEARCH(IF($G83="OB",IF($D83="Tabular",VLOOKUP($J$3&amp;"-"&amp;M$2,'Compr. Q. - Online Banking'!$C:$I,7,FALSE()),VLOOKUP($J$3&amp;"-"&amp;M$2,'Compr. Q. - Online Banking'!$C:$I,5,FALSE())),IF($D83="Tabular",VLOOKUP($J$3&amp;"-"&amp;M$2,'Compr. Q. - HCN'!$C:$I,7,FALSE()),VLOOKUP($J$3&amp;"-"&amp;M$2,'Compr. Q. - HCN'!$C:$I,5,FALSE()))),$J83)),1,0)</f>
        <v>1</v>
      </c>
      <c r="N83" s="25">
        <f>IF(ISNUMBER(SEARCH(IF($G83="OB",IF($D83="Tabular",VLOOKUP($J$3&amp;"-"&amp;N$2,'Compr. Q. - Online Banking'!$C:$I,7,FALSE()),VLOOKUP($J$3&amp;"-"&amp;N$2,'Compr. Q. - Online Banking'!$C:$I,5,FALSE())),IF($D83="Tabular",VLOOKUP($J$3&amp;"-"&amp;N$2,'Compr. Q. - HCN'!$C:$I,7,FALSE()),VLOOKUP($J$3&amp;"-"&amp;N$2,'Compr. Q. - HCN'!$C:$I,5,FALSE()))),$J83)),1,0)</f>
        <v>0</v>
      </c>
      <c r="O83" s="25">
        <f>IF(ISNUMBER(SEARCH(IF($G83="OB",IF($D83="Tabular",VLOOKUP($J$3&amp;"-"&amp;O$2,'Compr. Q. - Online Banking'!$C:$I,7,FALSE()),VLOOKUP($J$3&amp;"-"&amp;O$2,'Compr. Q. - Online Banking'!$C:$I,5,FALSE())),IF($D83="Tabular",VLOOKUP($J$3&amp;"-"&amp;O$2,'Compr. Q. - HCN'!$C:$I,7,FALSE()),VLOOKUP($J$3&amp;"-"&amp;O$2,'Compr. Q. - HCN'!$C:$I,5,FALSE()))),$J83)),1,0)</f>
        <v>0</v>
      </c>
      <c r="P83" s="25">
        <f>IF(ISNUMBER(SEARCH(IF($G83="OB",IF($D83="Tabular",VLOOKUP($J$3&amp;"-"&amp;P$2,'Compr. Q. - Online Banking'!$C:$I,7,FALSE()),VLOOKUP($J$3&amp;"-"&amp;P$2,'Compr. Q. - Online Banking'!$C:$I,5,FALSE())),IF($D83="Tabular",VLOOKUP($J$3&amp;"-"&amp;P$2,'Compr. Q. - HCN'!$C:$I,7,FALSE()),VLOOKUP($J$3&amp;"-"&amp;P$2,'Compr. Q. - HCN'!$C:$I,5,FALSE()))),$J83)),1,0)</f>
        <v>0</v>
      </c>
      <c r="Q83" s="24">
        <f t="shared" si="66"/>
        <v>2</v>
      </c>
      <c r="R83" s="24">
        <f t="shared" si="67"/>
        <v>2</v>
      </c>
      <c r="S83" s="24">
        <f>IF($G83="OB",IF($D83="Tabular",VLOOKUP($J$3&amp;"-"&amp;"1",'Compr. Q. - Online Banking'!$C:$K,9,FALSE()),VLOOKUP($J$3&amp;"-"&amp;"1",'Compr. Q. - Online Banking'!$C:$K,8,FALSE())),IF($D83="Tabular",VLOOKUP($J$3&amp;"-"&amp;"1",'Compr. Q. - HCN'!$C:$K,9,FALSE()),VLOOKUP($J$3&amp;"-"&amp;"1",'Compr. Q. - HCN'!$C:$K,8,FALSE())))</f>
        <v>2</v>
      </c>
      <c r="T83" s="24">
        <f t="shared" si="68"/>
        <v>1</v>
      </c>
      <c r="U83" s="24">
        <f t="shared" si="69"/>
        <v>1</v>
      </c>
      <c r="V83" s="24">
        <f t="shared" si="70"/>
        <v>1</v>
      </c>
      <c r="W83" s="25" t="str">
        <f>VLOOKUP($A83,'dataset combined'!$A:$BJ,$I$2+3*W$2,FALSE)</f>
        <v>Availability of service; Integrity of account data</v>
      </c>
      <c r="X83" s="24"/>
      <c r="Y83" s="25">
        <f>IF(ISNUMBER(SEARCH(IF($G83="OB",IF($D83="Tabular",VLOOKUP($W$3&amp;"-"&amp;Y$2,'Compr. Q. - Online Banking'!$C:$I,7,FALSE()),VLOOKUP($W$3&amp;"-"&amp;Y$2,'Compr. Q. - Online Banking'!$C:$I,5,FALSE())),IF($D83="Tabular",VLOOKUP($W$3&amp;"-"&amp;Y$2,'Compr. Q. - HCN'!$C:$I,7,FALSE()),VLOOKUP($W$3&amp;"-"&amp;Y$2,'Compr. Q. - HCN'!$C:$I,5,FALSE()))),$W83)),1,0)</f>
        <v>1</v>
      </c>
      <c r="Z83" s="25">
        <f>IF(ISNUMBER(SEARCH(IF($G83="OB",IF($D83="Tabular",VLOOKUP($W$3&amp;"-"&amp;Z$2,'Compr. Q. - Online Banking'!$C:$I,7,FALSE()),VLOOKUP($W$3&amp;"-"&amp;Z$2,'Compr. Q. - Online Banking'!$C:$I,5,FALSE())),IF($D83="Tabular",VLOOKUP($W$3&amp;"-"&amp;Z$2,'Compr. Q. - HCN'!$C:$I,7,FALSE()),VLOOKUP($W$3&amp;"-"&amp;Z$2,'Compr. Q. - HCN'!$C:$I,5,FALSE()))),$W83)),1,0)</f>
        <v>1</v>
      </c>
      <c r="AA83" s="25">
        <f>IF(ISNUMBER(SEARCH(IF($G83="OB",IF($D83="Tabular",VLOOKUP($W$3&amp;"-"&amp;AA$2,'Compr. Q. - Online Banking'!$C:$I,7,FALSE()),VLOOKUP($W$3&amp;"-"&amp;AA$2,'Compr. Q. - Online Banking'!$C:$I,5,FALSE())),IF($D83="Tabular",VLOOKUP($W$3&amp;"-"&amp;AA$2,'Compr. Q. - HCN'!$C:$I,7,FALSE()),VLOOKUP($W$3&amp;"-"&amp;AA$2,'Compr. Q. - HCN'!$C:$I,5,FALSE()))),$W83)),1,0)</f>
        <v>0</v>
      </c>
      <c r="AB83" s="25">
        <f>IF(ISNUMBER(SEARCH(IF($G83="OB",IF($D83="Tabular",VLOOKUP($W$3&amp;"-"&amp;AB$2,'Compr. Q. - Online Banking'!$C:$I,7,FALSE()),VLOOKUP($W$3&amp;"-"&amp;AB$2,'Compr. Q. - Online Banking'!$C:$I,5,FALSE())),IF($D83="Tabular",VLOOKUP($W$3&amp;"-"&amp;AB$2,'Compr. Q. - HCN'!$C:$I,7,FALSE()),VLOOKUP($W$3&amp;"-"&amp;AB$2,'Compr. Q. - HCN'!$C:$I,5,FALSE()))),$W83)),1,0)</f>
        <v>0</v>
      </c>
      <c r="AC83" s="25">
        <f>IF(ISNUMBER(SEARCH(IF($G83="OB",IF($D83="Tabular",VLOOKUP($W$3&amp;"-"&amp;AC$2,'Compr. Q. - Online Banking'!$C:$I,7,FALSE()),VLOOKUP($W$3&amp;"-"&amp;AC$2,'Compr. Q. - Online Banking'!$C:$I,5,FALSE())),IF($D83="Tabular",VLOOKUP($W$3&amp;"-"&amp;AC$2,'Compr. Q. - HCN'!$C:$I,7,FALSE()),VLOOKUP($W$3&amp;"-"&amp;AC$2,'Compr. Q. - HCN'!$C:$I,5,FALSE()))),$W83)),1,0)</f>
        <v>0</v>
      </c>
      <c r="AD83" s="24">
        <f t="shared" si="71"/>
        <v>2</v>
      </c>
      <c r="AE83" s="24">
        <f t="shared" si="72"/>
        <v>2</v>
      </c>
      <c r="AF83" s="24">
        <f>IF($G83="OB",IF($D83="Tabular",VLOOKUP($W$3&amp;"-"&amp;"1",'Compr. Q. - Online Banking'!$C:$K,9,FALSE()),VLOOKUP($W$3&amp;"-"&amp;"1",'Compr. Q. - Online Banking'!$C:$K,8,FALSE())),IF($D83="Tabular",VLOOKUP($W$3&amp;"-"&amp;"1",'Compr. Q. - HCN'!$C:$K,9,FALSE()),VLOOKUP($W$3&amp;"-"&amp;"1",'Compr. Q. - HCN'!$C:$K,8,FALSE())))</f>
        <v>2</v>
      </c>
      <c r="AG83" s="24">
        <f t="shared" si="73"/>
        <v>1</v>
      </c>
      <c r="AH83" s="24">
        <f t="shared" si="74"/>
        <v>1</v>
      </c>
      <c r="AI83" s="24">
        <f t="shared" si="75"/>
        <v>1</v>
      </c>
      <c r="AJ83" s="25" t="str">
        <f>VLOOKUP($A83,'dataset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83" s="24"/>
      <c r="AL83" s="25">
        <f>IF(ISNUMBER(SEARCH(IF($G83="OB",IF($D83="Tabular",VLOOKUP($AJ$3&amp;"-"&amp;AL$2,'Compr. Q. - Online Banking'!$C:$I,7,FALSE()),VLOOKUP($AJ$3&amp;"-"&amp;AL$2,'Compr. Q. - Online Banking'!$C:$I,5,FALSE())),IF($D83="Tabular",VLOOKUP($AJ$3&amp;"-"&amp;AL$2,'Compr. Q. - HCN'!$C:$I,7,FALSE()),VLOOKUP($AJ$3&amp;"-"&amp;AL$2,'Compr. Q. - HCN'!$C:$I,5,FALSE()))),$AJ83)),1,0)</f>
        <v>1</v>
      </c>
      <c r="AM83" s="25">
        <f>IF(ISNUMBER(SEARCH(IF($G83="OB",IF($D83="Tabular",VLOOKUP($AJ$3&amp;"-"&amp;AM$2,'Compr. Q. - Online Banking'!$C:$I,7,FALSE()),VLOOKUP($AJ$3&amp;"-"&amp;AM$2,'Compr. Q. - Online Banking'!$C:$I,5,FALSE())),IF($D83="Tabular",VLOOKUP($AJ$3&amp;"-"&amp;AM$2,'Compr. Q. - HCN'!$C:$I,7,FALSE()),VLOOKUP($AJ$3&amp;"-"&amp;AM$2,'Compr. Q. - HCN'!$C:$I,5,FALSE()))),$AJ83)),1,0)</f>
        <v>1</v>
      </c>
      <c r="AN83" s="25">
        <f>IF(ISNUMBER(SEARCH(IF($G83="OB",IF($D83="Tabular",VLOOKUP($AJ$3&amp;"-"&amp;AN$2,'Compr. Q. - Online Banking'!$C:$I,7,FALSE()),VLOOKUP($AJ$3&amp;"-"&amp;AN$2,'Compr. Q. - Online Banking'!$C:$I,5,FALSE())),IF($D83="Tabular",VLOOKUP($AJ$3&amp;"-"&amp;AN$2,'Compr. Q. - HCN'!$C:$I,7,FALSE()),VLOOKUP($AJ$3&amp;"-"&amp;AN$2,'Compr. Q. - HCN'!$C:$I,5,FALSE()))),$AJ83)),1,0)</f>
        <v>1</v>
      </c>
      <c r="AO83" s="25">
        <f>IF(ISNUMBER(SEARCH(IF($G83="OB",IF($D83="Tabular",VLOOKUP($AJ$3&amp;"-"&amp;AO$2,'Compr. Q. - Online Banking'!$C:$I,7,FALSE()),VLOOKUP($AJ$3&amp;"-"&amp;AO$2,'Compr. Q. - Online Banking'!$C:$I,5,FALSE())),IF($D83="Tabular",VLOOKUP($AJ$3&amp;"-"&amp;AO$2,'Compr. Q. - HCN'!$C:$I,7,FALSE()),VLOOKUP($AJ$3&amp;"-"&amp;AO$2,'Compr. Q. - HCN'!$C:$I,5,FALSE()))),$AJ83)),1,0)</f>
        <v>0</v>
      </c>
      <c r="AP83" s="25">
        <f>IF(ISNUMBER(SEARCH(IF($G83="OB",IF($D83="Tabular",VLOOKUP($AJ$3&amp;"-"&amp;AP$2,'Compr. Q. - Online Banking'!$C:$I,7,FALSE()),VLOOKUP($AJ$3&amp;"-"&amp;AP$2,'Compr. Q. - Online Banking'!$C:$I,5,FALSE())),IF($D83="Tabular",VLOOKUP($AJ$3&amp;"-"&amp;AP$2,'Compr. Q. - HCN'!$C:$I,7,FALSE()),VLOOKUP($AJ$3&amp;"-"&amp;AP$2,'Compr. Q. - HCN'!$C:$I,5,FALSE()))),$AJ83)),1,0)</f>
        <v>0</v>
      </c>
      <c r="AQ83" s="24">
        <f t="shared" si="76"/>
        <v>3</v>
      </c>
      <c r="AR83" s="24">
        <f t="shared" si="77"/>
        <v>3</v>
      </c>
      <c r="AS83" s="24">
        <f>IF($G83="OB",IF($D83="Tabular",VLOOKUP($AJ$3&amp;"-"&amp;"1",'Compr. Q. - Online Banking'!$C:$K,9,FALSE()),VLOOKUP($AJ$3&amp;"-"&amp;"1",'Compr. Q. - Online Banking'!$C:$K,8,FALSE())),IF($D83="Tabular",VLOOKUP($AJ$3&amp;"-"&amp;"1",'Compr. Q. - HCN'!$C:$K,9,FALSE()),VLOOKUP($AJ$3&amp;"-"&amp;"1",'Compr. Q. - HCN'!$C:$K,8,FALSE())))</f>
        <v>3</v>
      </c>
      <c r="AT83" s="24">
        <f t="shared" si="78"/>
        <v>1</v>
      </c>
      <c r="AU83" s="24">
        <f t="shared" si="79"/>
        <v>1</v>
      </c>
      <c r="AV83" s="24">
        <f t="shared" si="80"/>
        <v>1</v>
      </c>
      <c r="AW83" s="25" t="str">
        <f>VLOOKUP($A83,'dataset combined'!$A:$BJ,$I$2+3*AW$2,FALSE)</f>
        <v>Cyber criminal; Hacker</v>
      </c>
      <c r="AX83" s="24"/>
      <c r="AY83" s="25">
        <f>IF(ISNUMBER(SEARCH(IF($G83="OB",IF($D83="Tabular",VLOOKUP($AW$3&amp;"-"&amp;AY$2,'Compr. Q. - Online Banking'!$C:$I,7,FALSE()),VLOOKUP($AW$3&amp;"-"&amp;AY$2,'Compr. Q. - Online Banking'!$C:$I,5,FALSE())),IF($D83="Tabular",VLOOKUP($AW$3&amp;"-"&amp;AY$2,'Compr. Q. - HCN'!$C:$I,7,FALSE()),VLOOKUP($AW$3&amp;"-"&amp;AY$2,'Compr. Q. - HCN'!$C:$I,5,FALSE()))),$AW83)),1,0)</f>
        <v>1</v>
      </c>
      <c r="AZ83" s="25">
        <f>IF(ISNUMBER(SEARCH(IF($G83="OB",IF($D83="Tabular",VLOOKUP($AW$3&amp;"-"&amp;AZ$2,'Compr. Q. - Online Banking'!$C:$I,7,FALSE()),VLOOKUP($AW$3&amp;"-"&amp;AZ$2,'Compr. Q. - Online Banking'!$C:$I,5,FALSE())),IF($D83="Tabular",VLOOKUP($AW$3&amp;"-"&amp;AZ$2,'Compr. Q. - HCN'!$C:$I,7,FALSE()),VLOOKUP($AW$3&amp;"-"&amp;AZ$2,'Compr. Q. - HCN'!$C:$I,5,FALSE()))),$AW83)),1,0)</f>
        <v>1</v>
      </c>
      <c r="BA83" s="25">
        <f>IF(ISNUMBER(SEARCH(IF($G83="OB",IF($D83="Tabular",VLOOKUP($AW$3&amp;"-"&amp;BA$2,'Compr. Q. - Online Banking'!$C:$I,7,FALSE()),VLOOKUP($AW$3&amp;"-"&amp;BA$2,'Compr. Q. - Online Banking'!$C:$I,5,FALSE())),IF($D83="Tabular",VLOOKUP($AW$3&amp;"-"&amp;BA$2,'Compr. Q. - HCN'!$C:$I,7,FALSE()),VLOOKUP($AW$3&amp;"-"&amp;BA$2,'Compr. Q. - HCN'!$C:$I,5,FALSE()))),$AW83)),1,0)</f>
        <v>0</v>
      </c>
      <c r="BB83" s="25">
        <f>IF(ISNUMBER(SEARCH(IF($G83="OB",IF($D83="Tabular",VLOOKUP($AW$3&amp;"-"&amp;BB$2,'Compr. Q. - Online Banking'!$C:$I,7,FALSE()),VLOOKUP($AW$3&amp;"-"&amp;BB$2,'Compr. Q. - Online Banking'!$C:$I,5,FALSE())),IF($D83="Tabular",VLOOKUP($AW$3&amp;"-"&amp;BB$2,'Compr. Q. - HCN'!$C:$I,7,FALSE()),VLOOKUP($AW$3&amp;"-"&amp;BB$2,'Compr. Q. - HCN'!$C:$I,5,FALSE()))),$AW83)),1,0)</f>
        <v>0</v>
      </c>
      <c r="BC83" s="25">
        <f>IF(ISNUMBER(SEARCH(IF($G83="OB",IF($D83="Tabular",VLOOKUP($AW$3&amp;"-"&amp;BC$2,'Compr. Q. - Online Banking'!$C:$I,7,FALSE()),VLOOKUP($AW$3&amp;"-"&amp;BC$2,'Compr. Q. - Online Banking'!$C:$I,5,FALSE())),IF($D83="Tabular",VLOOKUP($AW$3&amp;"-"&amp;BC$2,'Compr. Q. - HCN'!$C:$I,7,FALSE()),VLOOKUP($AW$3&amp;"-"&amp;BC$2,'Compr. Q. - HCN'!$C:$I,5,FALSE()))),$AW83)),1,0)</f>
        <v>0</v>
      </c>
      <c r="BD83" s="24">
        <f t="shared" si="81"/>
        <v>2</v>
      </c>
      <c r="BE83" s="24">
        <f t="shared" si="82"/>
        <v>2</v>
      </c>
      <c r="BF83" s="24">
        <f>IF($G83="OB",IF($D83="Tabular",VLOOKUP($AW$3&amp;"-"&amp;"1",'Compr. Q. - Online Banking'!$C:$K,9,FALSE()),VLOOKUP($AW$3&amp;"-"&amp;"1",'Compr. Q. - Online Banking'!$C:$K,8,FALSE())),IF($D83="Tabular",VLOOKUP($AW$3&amp;"-"&amp;"1",'Compr. Q. - HCN'!$C:$K,9,FALSE()),VLOOKUP($AW$3&amp;"-"&amp;"1",'Compr. Q. - HCN'!$C:$K,8,FALSE())))</f>
        <v>2</v>
      </c>
      <c r="BG83" s="24">
        <f t="shared" si="83"/>
        <v>1</v>
      </c>
      <c r="BH83" s="24">
        <f t="shared" si="84"/>
        <v>1</v>
      </c>
      <c r="BI83" s="24">
        <f t="shared" si="85"/>
        <v>1</v>
      </c>
      <c r="BJ83" s="25" t="str">
        <f>VLOOKUP($A83,'dataset combined'!$A:$BJ,$I$2+3*BJ$2,FALSE)</f>
        <v>Minor</v>
      </c>
      <c r="BK83" s="24" t="s">
        <v>750</v>
      </c>
      <c r="BL83" s="25">
        <f>IF(ISNUMBER(SEARCH(IF($G83="OB",IF($D83="Tabular",VLOOKUP($BJ$3&amp;"-"&amp;BL$2,'Compr. Q. - Online Banking'!$C:$I,7,FALSE()),VLOOKUP($BJ$3&amp;"-"&amp;BL$2,'Compr. Q. - Online Banking'!$C:$I,5,FALSE())),IF($D83="Tabular",VLOOKUP($BJ$3&amp;"-"&amp;BL$2,'Compr. Q. - HCN'!$C:$I,7,FALSE()),VLOOKUP($BJ$3&amp;"-"&amp;BL$2,'Compr. Q. - HCN'!$C:$I,5,FALSE()))),$BJ83)),1,0)</f>
        <v>0</v>
      </c>
      <c r="BM83" s="25">
        <f>IF(ISNUMBER(SEARCH(IF($G83="OB",IF($D83="Tabular",VLOOKUP($BJ$3&amp;"-"&amp;BM$2,'Compr. Q. - Online Banking'!$C:$I,7,FALSE()),VLOOKUP($BJ$3&amp;"-"&amp;BM$2,'Compr. Q. - Online Banking'!$C:$I,5,FALSE())),IF($D83="Tabular",VLOOKUP($BJ$3&amp;"-"&amp;BM$2,'Compr. Q. - HCN'!$C:$I,7,FALSE()),VLOOKUP($BJ$3&amp;"-"&amp;BM$2,'Compr. Q. - HCN'!$C:$I,5,FALSE()))),$BJ83)),1,0)</f>
        <v>0</v>
      </c>
      <c r="BN83" s="25">
        <f>IF(ISNUMBER(SEARCH(IF($G83="OB",IF($D83="Tabular",VLOOKUP($BJ$3&amp;"-"&amp;BN$2,'Compr. Q. - Online Banking'!$C:$I,7,FALSE()),VLOOKUP($BJ$3&amp;"-"&amp;BN$2,'Compr. Q. - Online Banking'!$C:$I,5,FALSE())),IF($D83="Tabular",VLOOKUP($BJ$3&amp;"-"&amp;BN$2,'Compr. Q. - HCN'!$C:$I,7,FALSE()),VLOOKUP($BJ$3&amp;"-"&amp;BN$2,'Compr. Q. - HCN'!$C:$I,5,FALSE()))),$BJ83)),1,0)</f>
        <v>0</v>
      </c>
      <c r="BO83" s="25">
        <f>IF(ISNUMBER(SEARCH(IF($G83="OB",IF($D83="Tabular",VLOOKUP($BJ$3&amp;"-"&amp;BO$2,'Compr. Q. - Online Banking'!$C:$I,7,FALSE()),VLOOKUP($BJ$3&amp;"-"&amp;BO$2,'Compr. Q. - Online Banking'!$C:$I,5,FALSE())),IF($D83="Tabular",VLOOKUP($BJ$3&amp;"-"&amp;BO$2,'Compr. Q. - HCN'!$C:$I,7,FALSE()),VLOOKUP($BJ$3&amp;"-"&amp;BO$2,'Compr. Q. - HCN'!$C:$I,5,FALSE()))),$BJ83)),1,0)</f>
        <v>0</v>
      </c>
      <c r="BP83" s="25">
        <f>IF(ISNUMBER(SEARCH(IF($G83="OB",IF($D83="Tabular",VLOOKUP($BJ$3&amp;"-"&amp;BP$2,'Compr. Q. - Online Banking'!$C:$I,7,FALSE()),VLOOKUP($BJ$3&amp;"-"&amp;BP$2,'Compr. Q. - Online Banking'!$C:$I,5,FALSE())),IF($D83="Tabular",VLOOKUP($BJ$3&amp;"-"&amp;BP$2,'Compr. Q. - HCN'!$C:$I,7,FALSE()),VLOOKUP($BJ$3&amp;"-"&amp;BP$2,'Compr. Q. - HCN'!$C:$I,5,FALSE()))),$BJ83)),1,0)</f>
        <v>0</v>
      </c>
      <c r="BQ83" s="24">
        <f t="shared" si="86"/>
        <v>0</v>
      </c>
      <c r="BR83" s="24">
        <f t="shared" si="87"/>
        <v>1</v>
      </c>
      <c r="BS83" s="24">
        <f>IF($G83="OB",IF($D83="Tabular",VLOOKUP($BJ$3&amp;"-"&amp;"1",'Compr. Q. - Online Banking'!$C:$K,9,FALSE()),VLOOKUP($BJ$3&amp;"-"&amp;"1",'Compr. Q. - Online Banking'!$C:$K,8,FALSE())),IF($D83="Tabular",VLOOKUP($BJ$3&amp;"-"&amp;"1",'Compr. Q. - HCN'!$C:$K,9,FALSE()),VLOOKUP($BJ$3&amp;"-"&amp;"1",'Compr. Q. - HCN'!$C:$K,8,FALSE())))</f>
        <v>1</v>
      </c>
      <c r="BT83" s="24">
        <f t="shared" si="88"/>
        <v>0</v>
      </c>
      <c r="BU83" s="24">
        <f t="shared" si="89"/>
        <v>0</v>
      </c>
      <c r="BV83" s="24">
        <f t="shared" si="90"/>
        <v>0</v>
      </c>
      <c r="BW83" s="25" t="str">
        <f>VLOOKUP($A83,'dataset combined'!$A:$BJ,$I$2+3*BW$2,FALSE)</f>
        <v>Minor</v>
      </c>
      <c r="BX83" s="24"/>
      <c r="BY83" s="25">
        <f>IF(ISNUMBER(SEARCH(IF($G83="OB",IF($D83="Tabular",VLOOKUP($BW$3&amp;"-"&amp;BY$2,'Compr. Q. - Online Banking'!$C:$I,7,FALSE()),VLOOKUP($BW$3&amp;"-"&amp;BY$2,'Compr. Q. - Online Banking'!$C:$I,5,FALSE())),IF($D83="Tabular",VLOOKUP($BW$3&amp;"-"&amp;BY$2,'Compr. Q. - HCN'!$C:$I,7,FALSE()),VLOOKUP($BW$3&amp;"-"&amp;BY$2,'Compr. Q. - HCN'!$C:$I,5,FALSE()))),$BW83)),1,0)</f>
        <v>1</v>
      </c>
      <c r="BZ83" s="25">
        <f>IF(ISNUMBER(SEARCH(IF($G83="OB",IF($D83="Tabular",VLOOKUP($BW$3&amp;"-"&amp;BZ$2,'Compr. Q. - Online Banking'!$C:$I,7,FALSE()),VLOOKUP($BW$3&amp;"-"&amp;BZ$2,'Compr. Q. - Online Banking'!$C:$I,5,FALSE())),IF($D83="Tabular",VLOOKUP($BW$3&amp;"-"&amp;BZ$2,'Compr. Q. - HCN'!$C:$I,7,FALSE()),VLOOKUP($BW$3&amp;"-"&amp;BZ$2,'Compr. Q. - HCN'!$C:$I,5,FALSE()))),$BW83)),1,0)</f>
        <v>0</v>
      </c>
      <c r="CA83" s="25">
        <f>IF(ISNUMBER(SEARCH(IF($G83="OB",IF($D83="Tabular",VLOOKUP($BW$3&amp;"-"&amp;CA$2,'Compr. Q. - Online Banking'!$C:$I,7,FALSE()),VLOOKUP($BW$3&amp;"-"&amp;CA$2,'Compr. Q. - Online Banking'!$C:$I,5,FALSE())),IF($D83="Tabular",VLOOKUP($BW$3&amp;"-"&amp;CA$2,'Compr. Q. - HCN'!$C:$I,7,FALSE()),VLOOKUP($BW$3&amp;"-"&amp;CA$2,'Compr. Q. - HCN'!$C:$I,5,FALSE()))),$BW83)),1,0)</f>
        <v>0</v>
      </c>
      <c r="CB83" s="25">
        <f>IF(ISNUMBER(SEARCH(IF($G83="OB",IF($D83="Tabular",VLOOKUP($BW$3&amp;"-"&amp;CB$2,'Compr. Q. - Online Banking'!$C:$I,7,FALSE()),VLOOKUP($BW$3&amp;"-"&amp;CB$2,'Compr. Q. - Online Banking'!$C:$I,5,FALSE())),IF($D83="Tabular",VLOOKUP($BW$3&amp;"-"&amp;CB$2,'Compr. Q. - HCN'!$C:$I,7,FALSE()),VLOOKUP($BW$3&amp;"-"&amp;CB$2,'Compr. Q. - HCN'!$C:$I,5,FALSE()))),$BW83)),1,0)</f>
        <v>0</v>
      </c>
      <c r="CC83" s="25">
        <f>IF(ISNUMBER(SEARCH(IF($G83="OB",IF($D83="Tabular",VLOOKUP($BW$3&amp;"-"&amp;CC$2,'Compr. Q. - Online Banking'!$C:$I,7,FALSE()),VLOOKUP($BW$3&amp;"-"&amp;CC$2,'Compr. Q. - Online Banking'!$C:$I,5,FALSE())),IF($D83="Tabular",VLOOKUP($BW$3&amp;"-"&amp;CC$2,'Compr. Q. - HCN'!$C:$I,7,FALSE()),VLOOKUP($BW$3&amp;"-"&amp;CC$2,'Compr. Q. - HCN'!$C:$I,5,FALSE()))),$BW83)),1,0)</f>
        <v>0</v>
      </c>
      <c r="CD83" s="24">
        <f t="shared" si="91"/>
        <v>1</v>
      </c>
      <c r="CE83" s="24">
        <f t="shared" si="92"/>
        <v>1</v>
      </c>
      <c r="CF83" s="24">
        <f>IF($G83="OB",IF($D83="Tabular",VLOOKUP($BW$3&amp;"-"&amp;"1",'Compr. Q. - Online Banking'!$C:$K,9,FALSE()),VLOOKUP($BW$3&amp;"-"&amp;"1",'Compr. Q. - Online Banking'!$C:$K,8,FALSE())),IF($D83="Tabular",VLOOKUP($BW$3&amp;"-"&amp;"1",'Compr. Q. - HCN'!$C:$K,9,FALSE()),VLOOKUP($BW$3&amp;"-"&amp;"1",'Compr. Q. - HCN'!$C:$K,8,FALSE())))</f>
        <v>1</v>
      </c>
      <c r="CG83" s="24">
        <f t="shared" si="93"/>
        <v>1</v>
      </c>
      <c r="CH83" s="24">
        <f t="shared" si="94"/>
        <v>1</v>
      </c>
      <c r="CI83" s="24">
        <f t="shared" si="95"/>
        <v>1</v>
      </c>
    </row>
    <row r="84" spans="1:87" ht="204" x14ac:dyDescent="0.2">
      <c r="A84" s="24" t="str">
        <f t="shared" si="64"/>
        <v>3117400-P1</v>
      </c>
      <c r="B84" s="38">
        <v>3117400</v>
      </c>
      <c r="C84" s="24" t="s">
        <v>688</v>
      </c>
      <c r="D84" s="39" t="s">
        <v>154</v>
      </c>
      <c r="E84" s="39" t="s">
        <v>381</v>
      </c>
      <c r="F84" s="38" t="s">
        <v>402</v>
      </c>
      <c r="G84" s="38" t="str">
        <f t="shared" si="65"/>
        <v>OB</v>
      </c>
      <c r="H84" s="24"/>
      <c r="I84" s="28"/>
      <c r="J84" s="25" t="str">
        <f>VLOOKUP($A84,'dataset combined'!$A:$BJ,$I$2+3*J$2,FALSE)</f>
        <v>Availability of service; Customer's browser infected by Trojan; Cyber criminal; Fake banking app offered on application store; Hacker; Hacker alters transaction data; Immature technology; Insufficient detection of spyware; Insufficient resilience; Keylogger installed on computer; Lack of mechanisms for authentication of app; Online banking service goes down; Poor security awareness; Smartphone infected by malware; Sniffing of customer credentials; Spear-phishing attack on customers; Use of web application; User authenticity; Weak malware protection; Web-application goes down</v>
      </c>
      <c r="K84" s="24" t="s">
        <v>723</v>
      </c>
      <c r="L84" s="25">
        <f>IF(ISNUMBER(SEARCH(IF($G84="OB",IF($D84="Tabular",VLOOKUP($J$3&amp;"-"&amp;L$2,'Compr. Q. - Online Banking'!$C:$I,7,FALSE()),VLOOKUP($J$3&amp;"-"&amp;L$2,'Compr. Q. - Online Banking'!$C:$I,5,FALSE())),IF($D84="Tabular",VLOOKUP($J$3&amp;"-"&amp;L$2,'Compr. Q. - HCN'!$C:$I,7,FALSE()),VLOOKUP($J$3&amp;"-"&amp;L$2,'Compr. Q. - HCN'!$C:$I,5,FALSE()))),$J84)),1,0)</f>
        <v>1</v>
      </c>
      <c r="M84" s="25">
        <f>IF(ISNUMBER(SEARCH(IF($G84="OB",IF($D84="Tabular",VLOOKUP($J$3&amp;"-"&amp;M$2,'Compr. Q. - Online Banking'!$C:$I,7,FALSE()),VLOOKUP($J$3&amp;"-"&amp;M$2,'Compr. Q. - Online Banking'!$C:$I,5,FALSE())),IF($D84="Tabular",VLOOKUP($J$3&amp;"-"&amp;M$2,'Compr. Q. - HCN'!$C:$I,7,FALSE()),VLOOKUP($J$3&amp;"-"&amp;M$2,'Compr. Q. - HCN'!$C:$I,5,FALSE()))),$J84)),1,0)</f>
        <v>1</v>
      </c>
      <c r="N84" s="25">
        <f>IF(ISNUMBER(SEARCH(IF($G84="OB",IF($D84="Tabular",VLOOKUP($J$3&amp;"-"&amp;N$2,'Compr. Q. - Online Banking'!$C:$I,7,FALSE()),VLOOKUP($J$3&amp;"-"&amp;N$2,'Compr. Q. - Online Banking'!$C:$I,5,FALSE())),IF($D84="Tabular",VLOOKUP($J$3&amp;"-"&amp;N$2,'Compr. Q. - HCN'!$C:$I,7,FALSE()),VLOOKUP($J$3&amp;"-"&amp;N$2,'Compr. Q. - HCN'!$C:$I,5,FALSE()))),$J84)),1,0)</f>
        <v>0</v>
      </c>
      <c r="O84" s="25">
        <f>IF(ISNUMBER(SEARCH(IF($G84="OB",IF($D84="Tabular",VLOOKUP($J$3&amp;"-"&amp;O$2,'Compr. Q. - Online Banking'!$C:$I,7,FALSE()),VLOOKUP($J$3&amp;"-"&amp;O$2,'Compr. Q. - Online Banking'!$C:$I,5,FALSE())),IF($D84="Tabular",VLOOKUP($J$3&amp;"-"&amp;O$2,'Compr. Q. - HCN'!$C:$I,7,FALSE()),VLOOKUP($J$3&amp;"-"&amp;O$2,'Compr. Q. - HCN'!$C:$I,5,FALSE()))),$J84)),1,0)</f>
        <v>0</v>
      </c>
      <c r="P84" s="25">
        <f>IF(ISNUMBER(SEARCH(IF($G84="OB",IF($D84="Tabular",VLOOKUP($J$3&amp;"-"&amp;P$2,'Compr. Q. - Online Banking'!$C:$I,7,FALSE()),VLOOKUP($J$3&amp;"-"&amp;P$2,'Compr. Q. - Online Banking'!$C:$I,5,FALSE())),IF($D84="Tabular",VLOOKUP($J$3&amp;"-"&amp;P$2,'Compr. Q. - HCN'!$C:$I,7,FALSE()),VLOOKUP($J$3&amp;"-"&amp;P$2,'Compr. Q. - HCN'!$C:$I,5,FALSE()))),$J84)),1,0)</f>
        <v>0</v>
      </c>
      <c r="Q84" s="24">
        <f t="shared" si="66"/>
        <v>2</v>
      </c>
      <c r="R84" s="24">
        <f t="shared" si="67"/>
        <v>20</v>
      </c>
      <c r="S84" s="24">
        <f>IF($G84="OB",IF($D84="Tabular",VLOOKUP($J$3&amp;"-"&amp;"1",'Compr. Q. - Online Banking'!$C:$K,9,FALSE()),VLOOKUP($J$3&amp;"-"&amp;"1",'Compr. Q. - Online Banking'!$C:$K,8,FALSE())),IF($D84="Tabular",VLOOKUP($J$3&amp;"-"&amp;"1",'Compr. Q. - HCN'!$C:$K,9,FALSE()),VLOOKUP($J$3&amp;"-"&amp;"1",'Compr. Q. - HCN'!$C:$K,8,FALSE())))</f>
        <v>2</v>
      </c>
      <c r="T84" s="24">
        <f t="shared" si="68"/>
        <v>0.1</v>
      </c>
      <c r="U84" s="24">
        <f t="shared" si="69"/>
        <v>1</v>
      </c>
      <c r="V84" s="24">
        <f t="shared" si="70"/>
        <v>0.18181818181818182</v>
      </c>
      <c r="W84" s="25" t="str">
        <f>VLOOKUP($A84,'dataset combined'!$A:$BJ,$I$2+3*W$2,FALSE)</f>
        <v>Availability of service; Confidentiality of customer data; Integrity of account data</v>
      </c>
      <c r="X84" s="24" t="s">
        <v>730</v>
      </c>
      <c r="Y84" s="25">
        <f>IF(ISNUMBER(SEARCH(IF($G84="OB",IF($D84="Tabular",VLOOKUP($W$3&amp;"-"&amp;Y$2,'Compr. Q. - Online Banking'!$C:$I,7,FALSE()),VLOOKUP($W$3&amp;"-"&amp;Y$2,'Compr. Q. - Online Banking'!$C:$I,5,FALSE())),IF($D84="Tabular",VLOOKUP($W$3&amp;"-"&amp;Y$2,'Compr. Q. - HCN'!$C:$I,7,FALSE()),VLOOKUP($W$3&amp;"-"&amp;Y$2,'Compr. Q. - HCN'!$C:$I,5,FALSE()))),$W84)),1,0)</f>
        <v>1</v>
      </c>
      <c r="Z84" s="25">
        <f>IF(ISNUMBER(SEARCH(IF($G84="OB",IF($D84="Tabular",VLOOKUP($W$3&amp;"-"&amp;Z$2,'Compr. Q. - Online Banking'!$C:$I,7,FALSE()),VLOOKUP($W$3&amp;"-"&amp;Z$2,'Compr. Q. - Online Banking'!$C:$I,5,FALSE())),IF($D84="Tabular",VLOOKUP($W$3&amp;"-"&amp;Z$2,'Compr. Q. - HCN'!$C:$I,7,FALSE()),VLOOKUP($W$3&amp;"-"&amp;Z$2,'Compr. Q. - HCN'!$C:$I,5,FALSE()))),$W84)),1,0)</f>
        <v>1</v>
      </c>
      <c r="AA84" s="25">
        <f>IF(ISNUMBER(SEARCH(IF($G84="OB",IF($D84="Tabular",VLOOKUP($W$3&amp;"-"&amp;AA$2,'Compr. Q. - Online Banking'!$C:$I,7,FALSE()),VLOOKUP($W$3&amp;"-"&amp;AA$2,'Compr. Q. - Online Banking'!$C:$I,5,FALSE())),IF($D84="Tabular",VLOOKUP($W$3&amp;"-"&amp;AA$2,'Compr. Q. - HCN'!$C:$I,7,FALSE()),VLOOKUP($W$3&amp;"-"&amp;AA$2,'Compr. Q. - HCN'!$C:$I,5,FALSE()))),$W84)),1,0)</f>
        <v>0</v>
      </c>
      <c r="AB84" s="25">
        <f>IF(ISNUMBER(SEARCH(IF($G84="OB",IF($D84="Tabular",VLOOKUP($W$3&amp;"-"&amp;AB$2,'Compr. Q. - Online Banking'!$C:$I,7,FALSE()),VLOOKUP($W$3&amp;"-"&amp;AB$2,'Compr. Q. - Online Banking'!$C:$I,5,FALSE())),IF($D84="Tabular",VLOOKUP($W$3&amp;"-"&amp;AB$2,'Compr. Q. - HCN'!$C:$I,7,FALSE()),VLOOKUP($W$3&amp;"-"&amp;AB$2,'Compr. Q. - HCN'!$C:$I,5,FALSE()))),$W84)),1,0)</f>
        <v>0</v>
      </c>
      <c r="AC84" s="25">
        <f>IF(ISNUMBER(SEARCH(IF($G84="OB",IF($D84="Tabular",VLOOKUP($W$3&amp;"-"&amp;AC$2,'Compr. Q. - Online Banking'!$C:$I,7,FALSE()),VLOOKUP($W$3&amp;"-"&amp;AC$2,'Compr. Q. - Online Banking'!$C:$I,5,FALSE())),IF($D84="Tabular",VLOOKUP($W$3&amp;"-"&amp;AC$2,'Compr. Q. - HCN'!$C:$I,7,FALSE()),VLOOKUP($W$3&amp;"-"&amp;AC$2,'Compr. Q. - HCN'!$C:$I,5,FALSE()))),$W84)),1,0)</f>
        <v>0</v>
      </c>
      <c r="AD84" s="24">
        <f t="shared" si="71"/>
        <v>2</v>
      </c>
      <c r="AE84" s="24">
        <f t="shared" si="72"/>
        <v>3</v>
      </c>
      <c r="AF84" s="24">
        <f>IF($G84="OB",IF($D84="Tabular",VLOOKUP($W$3&amp;"-"&amp;"1",'Compr. Q. - Online Banking'!$C:$K,9,FALSE()),VLOOKUP($W$3&amp;"-"&amp;"1",'Compr. Q. - Online Banking'!$C:$K,8,FALSE())),IF($D84="Tabular",VLOOKUP($W$3&amp;"-"&amp;"1",'Compr. Q. - HCN'!$C:$K,9,FALSE()),VLOOKUP($W$3&amp;"-"&amp;"1",'Compr. Q. - HCN'!$C:$K,8,FALSE())))</f>
        <v>2</v>
      </c>
      <c r="AG84" s="24">
        <f t="shared" si="73"/>
        <v>0.66666666666666663</v>
      </c>
      <c r="AH84" s="24">
        <f t="shared" si="74"/>
        <v>1</v>
      </c>
      <c r="AI84" s="24">
        <f t="shared" si="75"/>
        <v>0.8</v>
      </c>
      <c r="AJ84" s="25" t="str">
        <f>VLOOKUP($A84,'dataset combined'!$A:$BJ,$I$2+3*AJ$2,FALSE)</f>
        <v>Customer's browser infected by Trojan; Denial-of-service attack; Fake banking app offered on application store; Hacker alters transaction data; Keylogger installed on computer; Smartphone infected by malware; Sniffing of customer credentials; Spear-phishing attack on customers; Web-application goes down</v>
      </c>
      <c r="AK84" s="24" t="s">
        <v>743</v>
      </c>
      <c r="AL84" s="25">
        <f>IF(ISNUMBER(SEARCH(IF($G84="OB",IF($D84="Tabular",VLOOKUP($AJ$3&amp;"-"&amp;AL$2,'Compr. Q. - Online Banking'!$C:$I,7,FALSE()),VLOOKUP($AJ$3&amp;"-"&amp;AL$2,'Compr. Q. - Online Banking'!$C:$I,5,FALSE())),IF($D84="Tabular",VLOOKUP($AJ$3&amp;"-"&amp;AL$2,'Compr. Q. - HCN'!$C:$I,7,FALSE()),VLOOKUP($AJ$3&amp;"-"&amp;AL$2,'Compr. Q. - HCN'!$C:$I,5,FALSE()))),$AJ84)),1,0)</f>
        <v>1</v>
      </c>
      <c r="AM84" s="25">
        <f>IF(ISNUMBER(SEARCH(IF($G84="OB",IF($D84="Tabular",VLOOKUP($AJ$3&amp;"-"&amp;AM$2,'Compr. Q. - Online Banking'!$C:$I,7,FALSE()),VLOOKUP($AJ$3&amp;"-"&amp;AM$2,'Compr. Q. - Online Banking'!$C:$I,5,FALSE())),IF($D84="Tabular",VLOOKUP($AJ$3&amp;"-"&amp;AM$2,'Compr. Q. - HCN'!$C:$I,7,FALSE()),VLOOKUP($AJ$3&amp;"-"&amp;AM$2,'Compr. Q. - HCN'!$C:$I,5,FALSE()))),$AJ84)),1,0)</f>
        <v>1</v>
      </c>
      <c r="AN84" s="25">
        <f>IF(ISNUMBER(SEARCH(IF($G84="OB",IF($D84="Tabular",VLOOKUP($AJ$3&amp;"-"&amp;AN$2,'Compr. Q. - Online Banking'!$C:$I,7,FALSE()),VLOOKUP($AJ$3&amp;"-"&amp;AN$2,'Compr. Q. - Online Banking'!$C:$I,5,FALSE())),IF($D84="Tabular",VLOOKUP($AJ$3&amp;"-"&amp;AN$2,'Compr. Q. - HCN'!$C:$I,7,FALSE()),VLOOKUP($AJ$3&amp;"-"&amp;AN$2,'Compr. Q. - HCN'!$C:$I,5,FALSE()))),$AJ84)),1,0)</f>
        <v>1</v>
      </c>
      <c r="AO84" s="25">
        <f>IF(ISNUMBER(SEARCH(IF($G84="OB",IF($D84="Tabular",VLOOKUP($AJ$3&amp;"-"&amp;AO$2,'Compr. Q. - Online Banking'!$C:$I,7,FALSE()),VLOOKUP($AJ$3&amp;"-"&amp;AO$2,'Compr. Q. - Online Banking'!$C:$I,5,FALSE())),IF($D84="Tabular",VLOOKUP($AJ$3&amp;"-"&amp;AO$2,'Compr. Q. - HCN'!$C:$I,7,FALSE()),VLOOKUP($AJ$3&amp;"-"&amp;AO$2,'Compr. Q. - HCN'!$C:$I,5,FALSE()))),$AJ84)),1,0)</f>
        <v>1</v>
      </c>
      <c r="AP84" s="25">
        <f>IF(ISNUMBER(SEARCH(IF($G84="OB",IF($D84="Tabular",VLOOKUP($AJ$3&amp;"-"&amp;AP$2,'Compr. Q. - Online Banking'!$C:$I,7,FALSE()),VLOOKUP($AJ$3&amp;"-"&amp;AP$2,'Compr. Q. - Online Banking'!$C:$I,5,FALSE())),IF($D84="Tabular",VLOOKUP($AJ$3&amp;"-"&amp;AP$2,'Compr. Q. - HCN'!$C:$I,7,FALSE()),VLOOKUP($AJ$3&amp;"-"&amp;AP$2,'Compr. Q. - HCN'!$C:$I,5,FALSE()))),$AJ84)),1,0)</f>
        <v>0</v>
      </c>
      <c r="AQ84" s="24">
        <f t="shared" si="76"/>
        <v>4</v>
      </c>
      <c r="AR84" s="24">
        <f t="shared" si="77"/>
        <v>9</v>
      </c>
      <c r="AS84" s="24">
        <f>IF($G84="OB",IF($D84="Tabular",VLOOKUP($AJ$3&amp;"-"&amp;"1",'Compr. Q. - Online Banking'!$C:$K,9,FALSE()),VLOOKUP($AJ$3&amp;"-"&amp;"1",'Compr. Q. - Online Banking'!$C:$K,8,FALSE())),IF($D84="Tabular",VLOOKUP($AJ$3&amp;"-"&amp;"1",'Compr. Q. - HCN'!$C:$K,9,FALSE()),VLOOKUP($AJ$3&amp;"-"&amp;"1",'Compr. Q. - HCN'!$C:$K,8,FALSE())))</f>
        <v>4</v>
      </c>
      <c r="AT84" s="24">
        <f t="shared" si="78"/>
        <v>0.44444444444444442</v>
      </c>
      <c r="AU84" s="24">
        <f t="shared" si="79"/>
        <v>1</v>
      </c>
      <c r="AV84" s="24">
        <f t="shared" si="80"/>
        <v>0.61538461538461531</v>
      </c>
      <c r="AW84" s="25" t="str">
        <f>VLOOKUP($A84,'dataset combined'!$A:$BJ,$I$2+3*AW$2,FALSE)</f>
        <v>Cyber criminal; Hacker</v>
      </c>
      <c r="AX84" s="24"/>
      <c r="AY84" s="25">
        <f>IF(ISNUMBER(SEARCH(IF($G84="OB",IF($D84="Tabular",VLOOKUP($AW$3&amp;"-"&amp;AY$2,'Compr. Q. - Online Banking'!$C:$I,7,FALSE()),VLOOKUP($AW$3&amp;"-"&amp;AY$2,'Compr. Q. - Online Banking'!$C:$I,5,FALSE())),IF($D84="Tabular",VLOOKUP($AW$3&amp;"-"&amp;AY$2,'Compr. Q. - HCN'!$C:$I,7,FALSE()),VLOOKUP($AW$3&amp;"-"&amp;AY$2,'Compr. Q. - HCN'!$C:$I,5,FALSE()))),$AW84)),1,0)</f>
        <v>1</v>
      </c>
      <c r="AZ84" s="25">
        <f>IF(ISNUMBER(SEARCH(IF($G84="OB",IF($D84="Tabular",VLOOKUP($AW$3&amp;"-"&amp;AZ$2,'Compr. Q. - Online Banking'!$C:$I,7,FALSE()),VLOOKUP($AW$3&amp;"-"&amp;AZ$2,'Compr. Q. - Online Banking'!$C:$I,5,FALSE())),IF($D84="Tabular",VLOOKUP($AW$3&amp;"-"&amp;AZ$2,'Compr. Q. - HCN'!$C:$I,7,FALSE()),VLOOKUP($AW$3&amp;"-"&amp;AZ$2,'Compr. Q. - HCN'!$C:$I,5,FALSE()))),$AW84)),1,0)</f>
        <v>1</v>
      </c>
      <c r="BA84" s="25">
        <f>IF(ISNUMBER(SEARCH(IF($G84="OB",IF($D84="Tabular",VLOOKUP($AW$3&amp;"-"&amp;BA$2,'Compr. Q. - Online Banking'!$C:$I,7,FALSE()),VLOOKUP($AW$3&amp;"-"&amp;BA$2,'Compr. Q. - Online Banking'!$C:$I,5,FALSE())),IF($D84="Tabular",VLOOKUP($AW$3&amp;"-"&amp;BA$2,'Compr. Q. - HCN'!$C:$I,7,FALSE()),VLOOKUP($AW$3&amp;"-"&amp;BA$2,'Compr. Q. - HCN'!$C:$I,5,FALSE()))),$AW84)),1,0)</f>
        <v>0</v>
      </c>
      <c r="BB84" s="25">
        <f>IF(ISNUMBER(SEARCH(IF($G84="OB",IF($D84="Tabular",VLOOKUP($AW$3&amp;"-"&amp;BB$2,'Compr. Q. - Online Banking'!$C:$I,7,FALSE()),VLOOKUP($AW$3&amp;"-"&amp;BB$2,'Compr. Q. - Online Banking'!$C:$I,5,FALSE())),IF($D84="Tabular",VLOOKUP($AW$3&amp;"-"&amp;BB$2,'Compr. Q. - HCN'!$C:$I,7,FALSE()),VLOOKUP($AW$3&amp;"-"&amp;BB$2,'Compr. Q. - HCN'!$C:$I,5,FALSE()))),$AW84)),1,0)</f>
        <v>0</v>
      </c>
      <c r="BC84" s="25">
        <f>IF(ISNUMBER(SEARCH(IF($G84="OB",IF($D84="Tabular",VLOOKUP($AW$3&amp;"-"&amp;BC$2,'Compr. Q. - Online Banking'!$C:$I,7,FALSE()),VLOOKUP($AW$3&amp;"-"&amp;BC$2,'Compr. Q. - Online Banking'!$C:$I,5,FALSE())),IF($D84="Tabular",VLOOKUP($AW$3&amp;"-"&amp;BC$2,'Compr. Q. - HCN'!$C:$I,7,FALSE()),VLOOKUP($AW$3&amp;"-"&amp;BC$2,'Compr. Q. - HCN'!$C:$I,5,FALSE()))),$AW84)),1,0)</f>
        <v>0</v>
      </c>
      <c r="BD84" s="24">
        <f t="shared" si="81"/>
        <v>2</v>
      </c>
      <c r="BE84" s="24">
        <f t="shared" si="82"/>
        <v>2</v>
      </c>
      <c r="BF84" s="24">
        <f>IF($G84="OB",IF($D84="Tabular",VLOOKUP($AW$3&amp;"-"&amp;"1",'Compr. Q. - Online Banking'!$C:$K,9,FALSE()),VLOOKUP($AW$3&amp;"-"&amp;"1",'Compr. Q. - Online Banking'!$C:$K,8,FALSE())),IF($D84="Tabular",VLOOKUP($AW$3&amp;"-"&amp;"1",'Compr. Q. - HCN'!$C:$K,9,FALSE()),VLOOKUP($AW$3&amp;"-"&amp;"1",'Compr. Q. - HCN'!$C:$K,8,FALSE())))</f>
        <v>2</v>
      </c>
      <c r="BG84" s="24">
        <f t="shared" si="83"/>
        <v>1</v>
      </c>
      <c r="BH84" s="24">
        <f t="shared" si="84"/>
        <v>1</v>
      </c>
      <c r="BI84" s="24">
        <f t="shared" si="85"/>
        <v>1</v>
      </c>
      <c r="BJ84" s="25" t="str">
        <f>VLOOKUP($A84,'dataset combined'!$A:$BJ,$I$2+3*BJ$2,FALSE)</f>
        <v>Likely</v>
      </c>
      <c r="BK84" s="24"/>
      <c r="BL84" s="25">
        <f>IF(ISNUMBER(SEARCH(IF($G84="OB",IF($D84="Tabular",VLOOKUP($BJ$3&amp;"-"&amp;BL$2,'Compr. Q. - Online Banking'!$C:$I,7,FALSE()),VLOOKUP($BJ$3&amp;"-"&amp;BL$2,'Compr. Q. - Online Banking'!$C:$I,5,FALSE())),IF($D84="Tabular",VLOOKUP($BJ$3&amp;"-"&amp;BL$2,'Compr. Q. - HCN'!$C:$I,7,FALSE()),VLOOKUP($BJ$3&amp;"-"&amp;BL$2,'Compr. Q. - HCN'!$C:$I,5,FALSE()))),$BJ84)),1,0)</f>
        <v>1</v>
      </c>
      <c r="BM84" s="25">
        <f>IF(ISNUMBER(SEARCH(IF($G84="OB",IF($D84="Tabular",VLOOKUP($BJ$3&amp;"-"&amp;BM$2,'Compr. Q. - Online Banking'!$C:$I,7,FALSE()),VLOOKUP($BJ$3&amp;"-"&amp;BM$2,'Compr. Q. - Online Banking'!$C:$I,5,FALSE())),IF($D84="Tabular",VLOOKUP($BJ$3&amp;"-"&amp;BM$2,'Compr. Q. - HCN'!$C:$I,7,FALSE()),VLOOKUP($BJ$3&amp;"-"&amp;BM$2,'Compr. Q. - HCN'!$C:$I,5,FALSE()))),$BJ84)),1,0)</f>
        <v>0</v>
      </c>
      <c r="BN84" s="25">
        <f>IF(ISNUMBER(SEARCH(IF($G84="OB",IF($D84="Tabular",VLOOKUP($BJ$3&amp;"-"&amp;BN$2,'Compr. Q. - Online Banking'!$C:$I,7,FALSE()),VLOOKUP($BJ$3&amp;"-"&amp;BN$2,'Compr. Q. - Online Banking'!$C:$I,5,FALSE())),IF($D84="Tabular",VLOOKUP($BJ$3&amp;"-"&amp;BN$2,'Compr. Q. - HCN'!$C:$I,7,FALSE()),VLOOKUP($BJ$3&amp;"-"&amp;BN$2,'Compr. Q. - HCN'!$C:$I,5,FALSE()))),$BJ84)),1,0)</f>
        <v>0</v>
      </c>
      <c r="BO84" s="25">
        <f>IF(ISNUMBER(SEARCH(IF($G84="OB",IF($D84="Tabular",VLOOKUP($BJ$3&amp;"-"&amp;BO$2,'Compr. Q. - Online Banking'!$C:$I,7,FALSE()),VLOOKUP($BJ$3&amp;"-"&amp;BO$2,'Compr. Q. - Online Banking'!$C:$I,5,FALSE())),IF($D84="Tabular",VLOOKUP($BJ$3&amp;"-"&amp;BO$2,'Compr. Q. - HCN'!$C:$I,7,FALSE()),VLOOKUP($BJ$3&amp;"-"&amp;BO$2,'Compr. Q. - HCN'!$C:$I,5,FALSE()))),$BJ84)),1,0)</f>
        <v>0</v>
      </c>
      <c r="BP84" s="25">
        <f>IF(ISNUMBER(SEARCH(IF($G84="OB",IF($D84="Tabular",VLOOKUP($BJ$3&amp;"-"&amp;BP$2,'Compr. Q. - Online Banking'!$C:$I,7,FALSE()),VLOOKUP($BJ$3&amp;"-"&amp;BP$2,'Compr. Q. - Online Banking'!$C:$I,5,FALSE())),IF($D84="Tabular",VLOOKUP($BJ$3&amp;"-"&amp;BP$2,'Compr. Q. - HCN'!$C:$I,7,FALSE()),VLOOKUP($BJ$3&amp;"-"&amp;BP$2,'Compr. Q. - HCN'!$C:$I,5,FALSE()))),$BJ84)),1,0)</f>
        <v>0</v>
      </c>
      <c r="BQ84" s="24">
        <f t="shared" si="86"/>
        <v>1</v>
      </c>
      <c r="BR84" s="24">
        <f t="shared" si="87"/>
        <v>1</v>
      </c>
      <c r="BS84" s="24">
        <f>IF($G84="OB",IF($D84="Tabular",VLOOKUP($BJ$3&amp;"-"&amp;"1",'Compr. Q. - Online Banking'!$C:$K,9,FALSE()),VLOOKUP($BJ$3&amp;"-"&amp;"1",'Compr. Q. - Online Banking'!$C:$K,8,FALSE())),IF($D84="Tabular",VLOOKUP($BJ$3&amp;"-"&amp;"1",'Compr. Q. - HCN'!$C:$K,9,FALSE()),VLOOKUP($BJ$3&amp;"-"&amp;"1",'Compr. Q. - HCN'!$C:$K,8,FALSE())))</f>
        <v>1</v>
      </c>
      <c r="BT84" s="24">
        <f t="shared" si="88"/>
        <v>1</v>
      </c>
      <c r="BU84" s="24">
        <f t="shared" si="89"/>
        <v>1</v>
      </c>
      <c r="BV84" s="24">
        <f t="shared" si="90"/>
        <v>1</v>
      </c>
      <c r="BW84" s="25" t="str">
        <f>VLOOKUP($A84,'dataset combined'!$A:$BJ,$I$2+3*BW$2,FALSE)</f>
        <v>Minor</v>
      </c>
      <c r="BX84" s="24"/>
      <c r="BY84" s="25">
        <f>IF(ISNUMBER(SEARCH(IF($G84="OB",IF($D84="Tabular",VLOOKUP($BW$3&amp;"-"&amp;BY$2,'Compr. Q. - Online Banking'!$C:$I,7,FALSE()),VLOOKUP($BW$3&amp;"-"&amp;BY$2,'Compr. Q. - Online Banking'!$C:$I,5,FALSE())),IF($D84="Tabular",VLOOKUP($BW$3&amp;"-"&amp;BY$2,'Compr. Q. - HCN'!$C:$I,7,FALSE()),VLOOKUP($BW$3&amp;"-"&amp;BY$2,'Compr. Q. - HCN'!$C:$I,5,FALSE()))),$BW84)),1,0)</f>
        <v>1</v>
      </c>
      <c r="BZ84" s="25">
        <f>IF(ISNUMBER(SEARCH(IF($G84="OB",IF($D84="Tabular",VLOOKUP($BW$3&amp;"-"&amp;BZ$2,'Compr. Q. - Online Banking'!$C:$I,7,FALSE()),VLOOKUP($BW$3&amp;"-"&amp;BZ$2,'Compr. Q. - Online Banking'!$C:$I,5,FALSE())),IF($D84="Tabular",VLOOKUP($BW$3&amp;"-"&amp;BZ$2,'Compr. Q. - HCN'!$C:$I,7,FALSE()),VLOOKUP($BW$3&amp;"-"&amp;BZ$2,'Compr. Q. - HCN'!$C:$I,5,FALSE()))),$BW84)),1,0)</f>
        <v>0</v>
      </c>
      <c r="CA84" s="25">
        <f>IF(ISNUMBER(SEARCH(IF($G84="OB",IF($D84="Tabular",VLOOKUP($BW$3&amp;"-"&amp;CA$2,'Compr. Q. - Online Banking'!$C:$I,7,FALSE()),VLOOKUP($BW$3&amp;"-"&amp;CA$2,'Compr. Q. - Online Banking'!$C:$I,5,FALSE())),IF($D84="Tabular",VLOOKUP($BW$3&amp;"-"&amp;CA$2,'Compr. Q. - HCN'!$C:$I,7,FALSE()),VLOOKUP($BW$3&amp;"-"&amp;CA$2,'Compr. Q. - HCN'!$C:$I,5,FALSE()))),$BW84)),1,0)</f>
        <v>0</v>
      </c>
      <c r="CB84" s="25">
        <f>IF(ISNUMBER(SEARCH(IF($G84="OB",IF($D84="Tabular",VLOOKUP($BW$3&amp;"-"&amp;CB$2,'Compr. Q. - Online Banking'!$C:$I,7,FALSE()),VLOOKUP($BW$3&amp;"-"&amp;CB$2,'Compr. Q. - Online Banking'!$C:$I,5,FALSE())),IF($D84="Tabular",VLOOKUP($BW$3&amp;"-"&amp;CB$2,'Compr. Q. - HCN'!$C:$I,7,FALSE()),VLOOKUP($BW$3&amp;"-"&amp;CB$2,'Compr. Q. - HCN'!$C:$I,5,FALSE()))),$BW84)),1,0)</f>
        <v>0</v>
      </c>
      <c r="CC84" s="25">
        <f>IF(ISNUMBER(SEARCH(IF($G84="OB",IF($D84="Tabular",VLOOKUP($BW$3&amp;"-"&amp;CC$2,'Compr. Q. - Online Banking'!$C:$I,7,FALSE()),VLOOKUP($BW$3&amp;"-"&amp;CC$2,'Compr. Q. - Online Banking'!$C:$I,5,FALSE())),IF($D84="Tabular",VLOOKUP($BW$3&amp;"-"&amp;CC$2,'Compr. Q. - HCN'!$C:$I,7,FALSE()),VLOOKUP($BW$3&amp;"-"&amp;CC$2,'Compr. Q. - HCN'!$C:$I,5,FALSE()))),$BW84)),1,0)</f>
        <v>0</v>
      </c>
      <c r="CD84" s="24">
        <f t="shared" si="91"/>
        <v>1</v>
      </c>
      <c r="CE84" s="24">
        <f t="shared" si="92"/>
        <v>1</v>
      </c>
      <c r="CF84" s="24">
        <f>IF($G84="OB",IF($D84="Tabular",VLOOKUP($BW$3&amp;"-"&amp;"1",'Compr. Q. - Online Banking'!$C:$K,9,FALSE()),VLOOKUP($BW$3&amp;"-"&amp;"1",'Compr. Q. - Online Banking'!$C:$K,8,FALSE())),IF($D84="Tabular",VLOOKUP($BW$3&amp;"-"&amp;"1",'Compr. Q. - HCN'!$C:$K,9,FALSE()),VLOOKUP($BW$3&amp;"-"&amp;"1",'Compr. Q. - HCN'!$C:$K,8,FALSE())))</f>
        <v>1</v>
      </c>
      <c r="CG84" s="24">
        <f t="shared" si="93"/>
        <v>1</v>
      </c>
      <c r="CH84" s="24">
        <f t="shared" si="94"/>
        <v>1</v>
      </c>
      <c r="CI84" s="24">
        <f t="shared" si="95"/>
        <v>1</v>
      </c>
    </row>
    <row r="85" spans="1:87" ht="51" x14ac:dyDescent="0.2">
      <c r="A85" s="25" t="str">
        <f t="shared" si="64"/>
        <v>3117400-P2</v>
      </c>
      <c r="B85" s="25">
        <v>3117400</v>
      </c>
      <c r="C85" s="25" t="s">
        <v>688</v>
      </c>
      <c r="D85" s="25" t="s">
        <v>154</v>
      </c>
      <c r="E85" s="25" t="s">
        <v>381</v>
      </c>
      <c r="F85" s="25" t="s">
        <v>433</v>
      </c>
      <c r="G85" s="25" t="str">
        <f t="shared" si="65"/>
        <v>HCN</v>
      </c>
      <c r="H85" s="25"/>
      <c r="I85" s="25"/>
      <c r="J85" s="25" t="str">
        <f>VLOOKUP($A85,'dataset combined'!$A:$BJ,$I$2+3*J$2,FALSE)</f>
        <v>Insufficient malware detection; Insufficient security policy</v>
      </c>
      <c r="K85" s="25" t="s">
        <v>726</v>
      </c>
      <c r="L85" s="25">
        <f>IF(ISNUMBER(SEARCH(IF($G85="OB",IF($D85="Tabular",VLOOKUP($J$3&amp;"-"&amp;L$2,'Compr. Q. - Online Banking'!$C:$I,7,FALSE()),VLOOKUP($J$3&amp;"-"&amp;L$2,'Compr. Q. - Online Banking'!$C:$I,5,FALSE())),IF($D85="Tabular",VLOOKUP($J$3&amp;"-"&amp;L$2,'Compr. Q. - HCN'!$C:$I,7,FALSE()),VLOOKUP($J$3&amp;"-"&amp;L$2,'Compr. Q. - HCN'!$C:$I,5,FALSE()))),$J85)),1,0)</f>
        <v>0</v>
      </c>
      <c r="M85" s="25">
        <f>IF(ISNUMBER(SEARCH(IF($G85="OB",IF($D85="Tabular",VLOOKUP($J$3&amp;"-"&amp;M$2,'Compr. Q. - Online Banking'!$C:$I,7,FALSE()),VLOOKUP($J$3&amp;"-"&amp;M$2,'Compr. Q. - Online Banking'!$C:$I,5,FALSE())),IF($D85="Tabular",VLOOKUP($J$3&amp;"-"&amp;M$2,'Compr. Q. - HCN'!$C:$I,7,FALSE()),VLOOKUP($J$3&amp;"-"&amp;M$2,'Compr. Q. - HCN'!$C:$I,5,FALSE()))),$J85)),1,0)</f>
        <v>1</v>
      </c>
      <c r="N85" s="25">
        <f>IF(ISNUMBER(SEARCH(IF($G85="OB",IF($D85="Tabular",VLOOKUP($J$3&amp;"-"&amp;N$2,'Compr. Q. - Online Banking'!$C:$I,7,FALSE()),VLOOKUP($J$3&amp;"-"&amp;N$2,'Compr. Q. - Online Banking'!$C:$I,5,FALSE())),IF($D85="Tabular",VLOOKUP($J$3&amp;"-"&amp;N$2,'Compr. Q. - HCN'!$C:$I,7,FALSE()),VLOOKUP($J$3&amp;"-"&amp;N$2,'Compr. Q. - HCN'!$C:$I,5,FALSE()))),$J85)),1,0)</f>
        <v>1</v>
      </c>
      <c r="O85" s="25">
        <f>IF(ISNUMBER(SEARCH(IF($G85="OB",IF($D85="Tabular",VLOOKUP($J$3&amp;"-"&amp;O$2,'Compr. Q. - Online Banking'!$C:$I,7,FALSE()),VLOOKUP($J$3&amp;"-"&amp;O$2,'Compr. Q. - Online Banking'!$C:$I,5,FALSE())),IF($D85="Tabular",VLOOKUP($J$3&amp;"-"&amp;O$2,'Compr. Q. - HCN'!$C:$I,7,FALSE()),VLOOKUP($J$3&amp;"-"&amp;O$2,'Compr. Q. - HCN'!$C:$I,5,FALSE()))),$J85)),1,0)</f>
        <v>0</v>
      </c>
      <c r="P85" s="25">
        <f>IF(ISNUMBER(SEARCH(IF($G85="OB",IF($D85="Tabular",VLOOKUP($J$3&amp;"-"&amp;P$2,'Compr. Q. - Online Banking'!$C:$I,7,FALSE()),VLOOKUP($J$3&amp;"-"&amp;P$2,'Compr. Q. - Online Banking'!$C:$I,5,FALSE())),IF($D85="Tabular",VLOOKUP($J$3&amp;"-"&amp;P$2,'Compr. Q. - HCN'!$C:$I,7,FALSE()),VLOOKUP($J$3&amp;"-"&amp;P$2,'Compr. Q. - HCN'!$C:$I,5,FALSE()))),$J85)),1,0)</f>
        <v>0</v>
      </c>
      <c r="Q85" s="25">
        <f t="shared" si="66"/>
        <v>2</v>
      </c>
      <c r="R85" s="25">
        <f t="shared" si="67"/>
        <v>2</v>
      </c>
      <c r="S85" s="25">
        <f>IF($G85="OB",IF($D85="Tabular",VLOOKUP($J$3&amp;"-"&amp;"1",'Compr. Q. - Online Banking'!$C:$K,9,FALSE()),VLOOKUP($J$3&amp;"-"&amp;"1",'Compr. Q. - Online Banking'!$C:$K,8,FALSE())),IF($D85="Tabular",VLOOKUP($J$3&amp;"-"&amp;"1",'Compr. Q. - HCN'!$C:$K,9,FALSE()),VLOOKUP($J$3&amp;"-"&amp;"1",'Compr. Q. - HCN'!$C:$K,8,FALSE())))</f>
        <v>3</v>
      </c>
      <c r="T85" s="25">
        <f t="shared" si="68"/>
        <v>1</v>
      </c>
      <c r="U85" s="25">
        <f t="shared" si="69"/>
        <v>0.66666666666666663</v>
      </c>
      <c r="V85" s="25">
        <f t="shared" si="70"/>
        <v>0.8</v>
      </c>
      <c r="W85" s="25" t="str">
        <f>VLOOKUP($A85,'dataset combined'!$A:$BJ,$I$2+3*W$2,FALSE)</f>
        <v>Data confidentiality; Privacy</v>
      </c>
      <c r="X85" s="25"/>
      <c r="Y85" s="25">
        <f>IF(ISNUMBER(SEARCH(IF($G85="OB",IF($D85="Tabular",VLOOKUP($W$3&amp;"-"&amp;Y$2,'Compr. Q. - Online Banking'!$C:$I,7,FALSE()),VLOOKUP($W$3&amp;"-"&amp;Y$2,'Compr. Q. - Online Banking'!$C:$I,5,FALSE())),IF($D85="Tabular",VLOOKUP($W$3&amp;"-"&amp;Y$2,'Compr. Q. - HCN'!$C:$I,7,FALSE()),VLOOKUP($W$3&amp;"-"&amp;Y$2,'Compr. Q. - HCN'!$C:$I,5,FALSE()))),$W85)),1,0)</f>
        <v>1</v>
      </c>
      <c r="Z85" s="25">
        <f>IF(ISNUMBER(SEARCH(IF($G85="OB",IF($D85="Tabular",VLOOKUP($W$3&amp;"-"&amp;Z$2,'Compr. Q. - Online Banking'!$C:$I,7,FALSE()),VLOOKUP($W$3&amp;"-"&amp;Z$2,'Compr. Q. - Online Banking'!$C:$I,5,FALSE())),IF($D85="Tabular",VLOOKUP($W$3&amp;"-"&amp;Z$2,'Compr. Q. - HCN'!$C:$I,7,FALSE()),VLOOKUP($W$3&amp;"-"&amp;Z$2,'Compr. Q. - HCN'!$C:$I,5,FALSE()))),$W85)),1,0)</f>
        <v>1</v>
      </c>
      <c r="AA85" s="25">
        <f>IF(ISNUMBER(SEARCH(IF($G85="OB",IF($D85="Tabular",VLOOKUP($W$3&amp;"-"&amp;AA$2,'Compr. Q. - Online Banking'!$C:$I,7,FALSE()),VLOOKUP($W$3&amp;"-"&amp;AA$2,'Compr. Q. - Online Banking'!$C:$I,5,FALSE())),IF($D85="Tabular",VLOOKUP($W$3&amp;"-"&amp;AA$2,'Compr. Q. - HCN'!$C:$I,7,FALSE()),VLOOKUP($W$3&amp;"-"&amp;AA$2,'Compr. Q. - HCN'!$C:$I,5,FALSE()))),$W85)),1,0)</f>
        <v>0</v>
      </c>
      <c r="AB85" s="25">
        <f>IF(ISNUMBER(SEARCH(IF($G85="OB",IF($D85="Tabular",VLOOKUP($W$3&amp;"-"&amp;AB$2,'Compr. Q. - Online Banking'!$C:$I,7,FALSE()),VLOOKUP($W$3&amp;"-"&amp;AB$2,'Compr. Q. - Online Banking'!$C:$I,5,FALSE())),IF($D85="Tabular",VLOOKUP($W$3&amp;"-"&amp;AB$2,'Compr. Q. - HCN'!$C:$I,7,FALSE()),VLOOKUP($W$3&amp;"-"&amp;AB$2,'Compr. Q. - HCN'!$C:$I,5,FALSE()))),$W85)),1,0)</f>
        <v>0</v>
      </c>
      <c r="AC85" s="25">
        <f>IF(ISNUMBER(SEARCH(IF($G85="OB",IF($D85="Tabular",VLOOKUP($W$3&amp;"-"&amp;AC$2,'Compr. Q. - Online Banking'!$C:$I,7,FALSE()),VLOOKUP($W$3&amp;"-"&amp;AC$2,'Compr. Q. - Online Banking'!$C:$I,5,FALSE())),IF($D85="Tabular",VLOOKUP($W$3&amp;"-"&amp;AC$2,'Compr. Q. - HCN'!$C:$I,7,FALSE()),VLOOKUP($W$3&amp;"-"&amp;AC$2,'Compr. Q. - HCN'!$C:$I,5,FALSE()))),$W85)),1,0)</f>
        <v>0</v>
      </c>
      <c r="AD85" s="25">
        <f t="shared" si="71"/>
        <v>2</v>
      </c>
      <c r="AE85" s="25">
        <f t="shared" si="72"/>
        <v>2</v>
      </c>
      <c r="AF85" s="25">
        <f>IF($G85="OB",IF($D85="Tabular",VLOOKUP($W$3&amp;"-"&amp;"1",'Compr. Q. - Online Banking'!$C:$K,9,FALSE()),VLOOKUP($W$3&amp;"-"&amp;"1",'Compr. Q. - Online Banking'!$C:$K,8,FALSE())),IF($D85="Tabular",VLOOKUP($W$3&amp;"-"&amp;"1",'Compr. Q. - HCN'!$C:$K,9,FALSE()),VLOOKUP($W$3&amp;"-"&amp;"1",'Compr. Q. - HCN'!$C:$K,8,FALSE())))</f>
        <v>2</v>
      </c>
      <c r="AG85" s="25">
        <f t="shared" si="73"/>
        <v>1</v>
      </c>
      <c r="AH85" s="25">
        <f t="shared" si="74"/>
        <v>1</v>
      </c>
      <c r="AI85" s="25">
        <f t="shared" si="75"/>
        <v>1</v>
      </c>
      <c r="AJ85" s="25" t="str">
        <f>VLOOKUP($A85,'dataset combined'!$A:$BJ,$I$2+3*AJ$2,FALSE)</f>
        <v>Cyber criminal sends crafted phishing emails to HCN users; Sniffing of user credentials; SQL injection attack; Successful SQL injection</v>
      </c>
      <c r="AK85" s="25" t="s">
        <v>733</v>
      </c>
      <c r="AL85" s="25">
        <f>IF(ISNUMBER(SEARCH(IF($G85="OB",IF($D85="Tabular",VLOOKUP($AJ$3&amp;"-"&amp;AL$2,'Compr. Q. - Online Banking'!$C:$I,7,FALSE()),VLOOKUP($AJ$3&amp;"-"&amp;AL$2,'Compr. Q. - Online Banking'!$C:$I,5,FALSE())),IF($D85="Tabular",VLOOKUP($AJ$3&amp;"-"&amp;AL$2,'Compr. Q. - HCN'!$C:$I,7,FALSE()),VLOOKUP($AJ$3&amp;"-"&amp;AL$2,'Compr. Q. - HCN'!$C:$I,5,FALSE()))),$AJ85)),1,0)</f>
        <v>1</v>
      </c>
      <c r="AM85" s="25">
        <f>IF(ISNUMBER(SEARCH(IF($G85="OB",IF($D85="Tabular",VLOOKUP($AJ$3&amp;"-"&amp;AM$2,'Compr. Q. - Online Banking'!$C:$I,7,FALSE()),VLOOKUP($AJ$3&amp;"-"&amp;AM$2,'Compr. Q. - Online Banking'!$C:$I,5,FALSE())),IF($D85="Tabular",VLOOKUP($AJ$3&amp;"-"&amp;AM$2,'Compr. Q. - HCN'!$C:$I,7,FALSE()),VLOOKUP($AJ$3&amp;"-"&amp;AM$2,'Compr. Q. - HCN'!$C:$I,5,FALSE()))),$AJ85)),1,0)</f>
        <v>1</v>
      </c>
      <c r="AN85" s="25">
        <f>IF(ISNUMBER(SEARCH(IF($G85="OB",IF($D85="Tabular",VLOOKUP($AJ$3&amp;"-"&amp;AN$2,'Compr. Q. - Online Banking'!$C:$I,7,FALSE()),VLOOKUP($AJ$3&amp;"-"&amp;AN$2,'Compr. Q. - Online Banking'!$C:$I,5,FALSE())),IF($D85="Tabular",VLOOKUP($AJ$3&amp;"-"&amp;AN$2,'Compr. Q. - HCN'!$C:$I,7,FALSE()),VLOOKUP($AJ$3&amp;"-"&amp;AN$2,'Compr. Q. - HCN'!$C:$I,5,FALSE()))),$AJ85)),1,0)</f>
        <v>1</v>
      </c>
      <c r="AO85" s="25">
        <f>IF(ISNUMBER(SEARCH(IF($G85="OB",IF($D85="Tabular",VLOOKUP($AJ$3&amp;"-"&amp;AO$2,'Compr. Q. - Online Banking'!$C:$I,7,FALSE()),VLOOKUP($AJ$3&amp;"-"&amp;AO$2,'Compr. Q. - Online Banking'!$C:$I,5,FALSE())),IF($D85="Tabular",VLOOKUP($AJ$3&amp;"-"&amp;AO$2,'Compr. Q. - HCN'!$C:$I,7,FALSE()),VLOOKUP($AJ$3&amp;"-"&amp;AO$2,'Compr. Q. - HCN'!$C:$I,5,FALSE()))),$AJ85)),1,0)</f>
        <v>1</v>
      </c>
      <c r="AP85" s="25">
        <f>IF(ISNUMBER(SEARCH(IF($G85="OB",IF($D85="Tabular",VLOOKUP($AJ$3&amp;"-"&amp;AP$2,'Compr. Q. - Online Banking'!$C:$I,7,FALSE()),VLOOKUP($AJ$3&amp;"-"&amp;AP$2,'Compr. Q. - Online Banking'!$C:$I,5,FALSE())),IF($D85="Tabular",VLOOKUP($AJ$3&amp;"-"&amp;AP$2,'Compr. Q. - HCN'!$C:$I,7,FALSE()),VLOOKUP($AJ$3&amp;"-"&amp;AP$2,'Compr. Q. - HCN'!$C:$I,5,FALSE()))),$AJ85)),1,0)</f>
        <v>0</v>
      </c>
      <c r="AQ85" s="25">
        <f t="shared" si="76"/>
        <v>4</v>
      </c>
      <c r="AR85" s="25">
        <f t="shared" si="77"/>
        <v>4</v>
      </c>
      <c r="AS85" s="25">
        <f>IF($G85="OB",IF($D85="Tabular",VLOOKUP($AJ$3&amp;"-"&amp;"1",'Compr. Q. - Online Banking'!$C:$K,9,FALSE()),VLOOKUP($AJ$3&amp;"-"&amp;"1",'Compr. Q. - Online Banking'!$C:$K,8,FALSE())),IF($D85="Tabular",VLOOKUP($AJ$3&amp;"-"&amp;"1",'Compr. Q. - HCN'!$C:$K,9,FALSE()),VLOOKUP($AJ$3&amp;"-"&amp;"1",'Compr. Q. - HCN'!$C:$K,8,FALSE())))</f>
        <v>5</v>
      </c>
      <c r="AT85" s="25">
        <f t="shared" si="78"/>
        <v>1</v>
      </c>
      <c r="AU85" s="25">
        <f t="shared" si="79"/>
        <v>0.8</v>
      </c>
      <c r="AV85" s="25">
        <f t="shared" si="80"/>
        <v>0.88888888888888895</v>
      </c>
      <c r="AW85" s="25" t="str">
        <f>VLOOKUP($A85,'dataset combined'!$A:$BJ,$I$2+3*AW$2,FALSE)</f>
        <v>Data reviewer; HCN user</v>
      </c>
      <c r="AX85" s="25" t="s">
        <v>746</v>
      </c>
      <c r="AY85" s="25">
        <f>IF(ISNUMBER(SEARCH(IF($G85="OB",IF($D85="Tabular",VLOOKUP($AW$3&amp;"-"&amp;AY$2,'Compr. Q. - Online Banking'!$C:$I,7,FALSE()),VLOOKUP($AW$3&amp;"-"&amp;AY$2,'Compr. Q. - Online Banking'!$C:$I,5,FALSE())),IF($D85="Tabular",VLOOKUP($AW$3&amp;"-"&amp;AY$2,'Compr. Q. - HCN'!$C:$I,7,FALSE()),VLOOKUP($AW$3&amp;"-"&amp;AY$2,'Compr. Q. - HCN'!$C:$I,5,FALSE()))),$AW85)),1,0)</f>
        <v>1</v>
      </c>
      <c r="AZ85" s="25">
        <f>IF(ISNUMBER(SEARCH(IF($G85="OB",IF($D85="Tabular",VLOOKUP($AW$3&amp;"-"&amp;AZ$2,'Compr. Q. - Online Banking'!$C:$I,7,FALSE()),VLOOKUP($AW$3&amp;"-"&amp;AZ$2,'Compr. Q. - Online Banking'!$C:$I,5,FALSE())),IF($D85="Tabular",VLOOKUP($AW$3&amp;"-"&amp;AZ$2,'Compr. Q. - HCN'!$C:$I,7,FALSE()),VLOOKUP($AW$3&amp;"-"&amp;AZ$2,'Compr. Q. - HCN'!$C:$I,5,FALSE()))),$AW85)),1,0)</f>
        <v>0</v>
      </c>
      <c r="BA85" s="25">
        <f>IF(ISNUMBER(SEARCH(IF($G85="OB",IF($D85="Tabular",VLOOKUP($AW$3&amp;"-"&amp;BA$2,'Compr. Q. - Online Banking'!$C:$I,7,FALSE()),VLOOKUP($AW$3&amp;"-"&amp;BA$2,'Compr. Q. - Online Banking'!$C:$I,5,FALSE())),IF($D85="Tabular",VLOOKUP($AW$3&amp;"-"&amp;BA$2,'Compr. Q. - HCN'!$C:$I,7,FALSE()),VLOOKUP($AW$3&amp;"-"&amp;BA$2,'Compr. Q. - HCN'!$C:$I,5,FALSE()))),$AW85)),1,0)</f>
        <v>1</v>
      </c>
      <c r="BB85" s="25">
        <f>IF(ISNUMBER(SEARCH(IF($G85="OB",IF($D85="Tabular",VLOOKUP($AW$3&amp;"-"&amp;BB$2,'Compr. Q. - Online Banking'!$C:$I,7,FALSE()),VLOOKUP($AW$3&amp;"-"&amp;BB$2,'Compr. Q. - Online Banking'!$C:$I,5,FALSE())),IF($D85="Tabular",VLOOKUP($AW$3&amp;"-"&amp;BB$2,'Compr. Q. - HCN'!$C:$I,7,FALSE()),VLOOKUP($AW$3&amp;"-"&amp;BB$2,'Compr. Q. - HCN'!$C:$I,5,FALSE()))),$AW85)),1,0)</f>
        <v>0</v>
      </c>
      <c r="BC85" s="25">
        <f>IF(ISNUMBER(SEARCH(IF($G85="OB",IF($D85="Tabular",VLOOKUP($AW$3&amp;"-"&amp;BC$2,'Compr. Q. - Online Banking'!$C:$I,7,FALSE()),VLOOKUP($AW$3&amp;"-"&amp;BC$2,'Compr. Q. - Online Banking'!$C:$I,5,FALSE())),IF($D85="Tabular",VLOOKUP($AW$3&amp;"-"&amp;BC$2,'Compr. Q. - HCN'!$C:$I,7,FALSE()),VLOOKUP($AW$3&amp;"-"&amp;BC$2,'Compr. Q. - HCN'!$C:$I,5,FALSE()))),$AW85)),1,0)</f>
        <v>0</v>
      </c>
      <c r="BD85" s="25">
        <f t="shared" si="81"/>
        <v>2</v>
      </c>
      <c r="BE85" s="25">
        <f t="shared" si="82"/>
        <v>2</v>
      </c>
      <c r="BF85" s="25">
        <f>IF($G85="OB",IF($D85="Tabular",VLOOKUP($AW$3&amp;"-"&amp;"1",'Compr. Q. - Online Banking'!$C:$K,9,FALSE()),VLOOKUP($AW$3&amp;"-"&amp;"1",'Compr. Q. - Online Banking'!$C:$K,8,FALSE())),IF($D85="Tabular",VLOOKUP($AW$3&amp;"-"&amp;"1",'Compr. Q. - HCN'!$C:$K,9,FALSE()),VLOOKUP($AW$3&amp;"-"&amp;"1",'Compr. Q. - HCN'!$C:$K,8,FALSE())))</f>
        <v>3</v>
      </c>
      <c r="BG85" s="25">
        <f t="shared" si="83"/>
        <v>1</v>
      </c>
      <c r="BH85" s="25">
        <f t="shared" si="84"/>
        <v>0.66666666666666663</v>
      </c>
      <c r="BI85" s="25">
        <f t="shared" si="85"/>
        <v>0.8</v>
      </c>
      <c r="BJ85" s="25" t="str">
        <f>VLOOKUP($A85,'dataset combined'!$A:$BJ,$I$2+3*BJ$2,FALSE)</f>
        <v>Unlikely</v>
      </c>
      <c r="BK85" s="25" t="s">
        <v>749</v>
      </c>
      <c r="BL85" s="25">
        <f>IF(ISNUMBER(SEARCH(IF($G85="OB",IF($D85="Tabular",VLOOKUP($BJ$3&amp;"-"&amp;BL$2,'Compr. Q. - Online Banking'!$C:$I,7,FALSE()),VLOOKUP($BJ$3&amp;"-"&amp;BL$2,'Compr. Q. - Online Banking'!$C:$I,5,FALSE())),IF($D85="Tabular",VLOOKUP($BJ$3&amp;"-"&amp;BL$2,'Compr. Q. - HCN'!$C:$I,7,FALSE()),VLOOKUP($BJ$3&amp;"-"&amp;BL$2,'Compr. Q. - HCN'!$C:$I,5,FALSE()))),$BJ85)),1,0)</f>
        <v>0</v>
      </c>
      <c r="BM85" s="25">
        <f>IF(ISNUMBER(SEARCH(IF($G85="OB",IF($D85="Tabular",VLOOKUP($BJ$3&amp;"-"&amp;BM$2,'Compr. Q. - Online Banking'!$C:$I,7,FALSE()),VLOOKUP($BJ$3&amp;"-"&amp;BM$2,'Compr. Q. - Online Banking'!$C:$I,5,FALSE())),IF($D85="Tabular",VLOOKUP($BJ$3&amp;"-"&amp;BM$2,'Compr. Q. - HCN'!$C:$I,7,FALSE()),VLOOKUP($BJ$3&amp;"-"&amp;BM$2,'Compr. Q. - HCN'!$C:$I,5,FALSE()))),$BJ85)),1,0)</f>
        <v>0</v>
      </c>
      <c r="BN85" s="25">
        <f>IF(ISNUMBER(SEARCH(IF($G85="OB",IF($D85="Tabular",VLOOKUP($BJ$3&amp;"-"&amp;BN$2,'Compr. Q. - Online Banking'!$C:$I,7,FALSE()),VLOOKUP($BJ$3&amp;"-"&amp;BN$2,'Compr. Q. - Online Banking'!$C:$I,5,FALSE())),IF($D85="Tabular",VLOOKUP($BJ$3&amp;"-"&amp;BN$2,'Compr. Q. - HCN'!$C:$I,7,FALSE()),VLOOKUP($BJ$3&amp;"-"&amp;BN$2,'Compr. Q. - HCN'!$C:$I,5,FALSE()))),$BJ85)),1,0)</f>
        <v>0</v>
      </c>
      <c r="BO85" s="25">
        <f>IF(ISNUMBER(SEARCH(IF($G85="OB",IF($D85="Tabular",VLOOKUP($BJ$3&amp;"-"&amp;BO$2,'Compr. Q. - Online Banking'!$C:$I,7,FALSE()),VLOOKUP($BJ$3&amp;"-"&amp;BO$2,'Compr. Q. - Online Banking'!$C:$I,5,FALSE())),IF($D85="Tabular",VLOOKUP($BJ$3&amp;"-"&amp;BO$2,'Compr. Q. - HCN'!$C:$I,7,FALSE()),VLOOKUP($BJ$3&amp;"-"&amp;BO$2,'Compr. Q. - HCN'!$C:$I,5,FALSE()))),$BJ85)),1,0)</f>
        <v>0</v>
      </c>
      <c r="BP85" s="25">
        <f>IF(ISNUMBER(SEARCH(IF($G85="OB",IF($D85="Tabular",VLOOKUP($BJ$3&amp;"-"&amp;BP$2,'Compr. Q. - Online Banking'!$C:$I,7,FALSE()),VLOOKUP($BJ$3&amp;"-"&amp;BP$2,'Compr. Q. - Online Banking'!$C:$I,5,FALSE())),IF($D85="Tabular",VLOOKUP($BJ$3&amp;"-"&amp;BP$2,'Compr. Q. - HCN'!$C:$I,7,FALSE()),VLOOKUP($BJ$3&amp;"-"&amp;BP$2,'Compr. Q. - HCN'!$C:$I,5,FALSE()))),$BJ85)),1,0)</f>
        <v>0</v>
      </c>
      <c r="BQ85" s="25">
        <f t="shared" si="86"/>
        <v>0</v>
      </c>
      <c r="BR85" s="25">
        <f t="shared" si="87"/>
        <v>1</v>
      </c>
      <c r="BS85" s="25">
        <f>IF($G85="OB",IF($D85="Tabular",VLOOKUP($BJ$3&amp;"-"&amp;"1",'Compr. Q. - Online Banking'!$C:$K,9,FALSE()),VLOOKUP($BJ$3&amp;"-"&amp;"1",'Compr. Q. - Online Banking'!$C:$K,8,FALSE())),IF($D85="Tabular",VLOOKUP($BJ$3&amp;"-"&amp;"1",'Compr. Q. - HCN'!$C:$K,9,FALSE()),VLOOKUP($BJ$3&amp;"-"&amp;"1",'Compr. Q. - HCN'!$C:$K,8,FALSE())))</f>
        <v>1</v>
      </c>
      <c r="BT85" s="25">
        <f t="shared" si="88"/>
        <v>0</v>
      </c>
      <c r="BU85" s="25">
        <f t="shared" si="89"/>
        <v>0</v>
      </c>
      <c r="BV85" s="25">
        <f t="shared" si="90"/>
        <v>0</v>
      </c>
      <c r="BW85" s="25" t="str">
        <f>VLOOKUP($A85,'dataset combined'!$A:$BJ,$I$2+3*BW$2,FALSE)</f>
        <v>Severe</v>
      </c>
      <c r="BX85" s="25"/>
      <c r="BY85" s="25">
        <f>IF(ISNUMBER(SEARCH(IF($G85="OB",IF($D85="Tabular",VLOOKUP($BW$3&amp;"-"&amp;BY$2,'Compr. Q. - Online Banking'!$C:$I,7,FALSE()),VLOOKUP($BW$3&amp;"-"&amp;BY$2,'Compr. Q. - Online Banking'!$C:$I,5,FALSE())),IF($D85="Tabular",VLOOKUP($BW$3&amp;"-"&amp;BY$2,'Compr. Q. - HCN'!$C:$I,7,FALSE()),VLOOKUP($BW$3&amp;"-"&amp;BY$2,'Compr. Q. - HCN'!$C:$I,5,FALSE()))),$BW85)),1,0)</f>
        <v>1</v>
      </c>
      <c r="BZ85" s="25">
        <f>IF(ISNUMBER(SEARCH(IF($G85="OB",IF($D85="Tabular",VLOOKUP($BW$3&amp;"-"&amp;BZ$2,'Compr. Q. - Online Banking'!$C:$I,7,FALSE()),VLOOKUP($BW$3&amp;"-"&amp;BZ$2,'Compr. Q. - Online Banking'!$C:$I,5,FALSE())),IF($D85="Tabular",VLOOKUP($BW$3&amp;"-"&amp;BZ$2,'Compr. Q. - HCN'!$C:$I,7,FALSE()),VLOOKUP($BW$3&amp;"-"&amp;BZ$2,'Compr. Q. - HCN'!$C:$I,5,FALSE()))),$BW85)),1,0)</f>
        <v>0</v>
      </c>
      <c r="CA85" s="25">
        <f>IF(ISNUMBER(SEARCH(IF($G85="OB",IF($D85="Tabular",VLOOKUP($BW$3&amp;"-"&amp;CA$2,'Compr. Q. - Online Banking'!$C:$I,7,FALSE()),VLOOKUP($BW$3&amp;"-"&amp;CA$2,'Compr. Q. - Online Banking'!$C:$I,5,FALSE())),IF($D85="Tabular",VLOOKUP($BW$3&amp;"-"&amp;CA$2,'Compr. Q. - HCN'!$C:$I,7,FALSE()),VLOOKUP($BW$3&amp;"-"&amp;CA$2,'Compr. Q. - HCN'!$C:$I,5,FALSE()))),$BW85)),1,0)</f>
        <v>0</v>
      </c>
      <c r="CB85" s="25">
        <f>IF(ISNUMBER(SEARCH(IF($G85="OB",IF($D85="Tabular",VLOOKUP($BW$3&amp;"-"&amp;CB$2,'Compr. Q. - Online Banking'!$C:$I,7,FALSE()),VLOOKUP($BW$3&amp;"-"&amp;CB$2,'Compr. Q. - Online Banking'!$C:$I,5,FALSE())),IF($D85="Tabular",VLOOKUP($BW$3&amp;"-"&amp;CB$2,'Compr. Q. - HCN'!$C:$I,7,FALSE()),VLOOKUP($BW$3&amp;"-"&amp;CB$2,'Compr. Q. - HCN'!$C:$I,5,FALSE()))),$BW85)),1,0)</f>
        <v>0</v>
      </c>
      <c r="CC85" s="25">
        <f>IF(ISNUMBER(SEARCH(IF($G85="OB",IF($D85="Tabular",VLOOKUP($BW$3&amp;"-"&amp;CC$2,'Compr. Q. - Online Banking'!$C:$I,7,FALSE()),VLOOKUP($BW$3&amp;"-"&amp;CC$2,'Compr. Q. - Online Banking'!$C:$I,5,FALSE())),IF($D85="Tabular",VLOOKUP($BW$3&amp;"-"&amp;CC$2,'Compr. Q. - HCN'!$C:$I,7,FALSE()),VLOOKUP($BW$3&amp;"-"&amp;CC$2,'Compr. Q. - HCN'!$C:$I,5,FALSE()))),$BW85)),1,0)</f>
        <v>0</v>
      </c>
      <c r="CD85" s="25">
        <f t="shared" si="91"/>
        <v>1</v>
      </c>
      <c r="CE85" s="25">
        <f t="shared" si="92"/>
        <v>1</v>
      </c>
      <c r="CF85" s="25">
        <f>IF($G85="OB",IF($D85="Tabular",VLOOKUP($BW$3&amp;"-"&amp;"1",'Compr. Q. - Online Banking'!$C:$K,9,FALSE()),VLOOKUP($BW$3&amp;"-"&amp;"1",'Compr. Q. - Online Banking'!$C:$K,8,FALSE())),IF($D85="Tabular",VLOOKUP($BW$3&amp;"-"&amp;"1",'Compr. Q. - HCN'!$C:$K,9,FALSE()),VLOOKUP($BW$3&amp;"-"&amp;"1",'Compr. Q. - HCN'!$C:$K,8,FALSE())))</f>
        <v>1</v>
      </c>
      <c r="CG85" s="25">
        <f t="shared" si="93"/>
        <v>1</v>
      </c>
      <c r="CH85" s="25">
        <f t="shared" si="94"/>
        <v>1</v>
      </c>
      <c r="CI85" s="25">
        <f t="shared" si="95"/>
        <v>1</v>
      </c>
    </row>
    <row r="86" spans="1:87" ht="102" x14ac:dyDescent="0.2">
      <c r="A86" s="24" t="str">
        <f t="shared" si="64"/>
        <v>3117401-P1</v>
      </c>
      <c r="B86" s="38">
        <v>3117401</v>
      </c>
      <c r="C86" s="24" t="s">
        <v>688</v>
      </c>
      <c r="D86" s="39" t="s">
        <v>568</v>
      </c>
      <c r="E86" s="39" t="s">
        <v>381</v>
      </c>
      <c r="F86" s="38" t="s">
        <v>402</v>
      </c>
      <c r="G86" s="38" t="str">
        <f t="shared" si="65"/>
        <v>OB</v>
      </c>
      <c r="H86" s="24"/>
      <c r="I86" s="28"/>
      <c r="J86" s="25" t="str">
        <f>VLOOKUP($A86,'dataset combined'!$A:$BJ,$I$2+3*J$2,FALSE)</f>
        <v>Lack of mechanisms for authentication of app; Weak malware protection</v>
      </c>
      <c r="K86" s="24"/>
      <c r="L86" s="25">
        <f>IF(ISNUMBER(SEARCH(IF($G86="OB",IF($D86="Tabular",VLOOKUP($J$3&amp;"-"&amp;L$2,'Compr. Q. - Online Banking'!$C:$I,7,FALSE()),VLOOKUP($J$3&amp;"-"&amp;L$2,'Compr. Q. - Online Banking'!$C:$I,5,FALSE())),IF($D86="Tabular",VLOOKUP($J$3&amp;"-"&amp;L$2,'Compr. Q. - HCN'!$C:$I,7,FALSE()),VLOOKUP($J$3&amp;"-"&amp;L$2,'Compr. Q. - HCN'!$C:$I,5,FALSE()))),$J86)),1,0)</f>
        <v>1</v>
      </c>
      <c r="M86" s="25">
        <f>IF(ISNUMBER(SEARCH(IF($G86="OB",IF($D86="Tabular",VLOOKUP($J$3&amp;"-"&amp;M$2,'Compr. Q. - Online Banking'!$C:$I,7,FALSE()),VLOOKUP($J$3&amp;"-"&amp;M$2,'Compr. Q. - Online Banking'!$C:$I,5,FALSE())),IF($D86="Tabular",VLOOKUP($J$3&amp;"-"&amp;M$2,'Compr. Q. - HCN'!$C:$I,7,FALSE()),VLOOKUP($J$3&amp;"-"&amp;M$2,'Compr. Q. - HCN'!$C:$I,5,FALSE()))),$J86)),1,0)</f>
        <v>1</v>
      </c>
      <c r="N86" s="25">
        <f>IF(ISNUMBER(SEARCH(IF($G86="OB",IF($D86="Tabular",VLOOKUP($J$3&amp;"-"&amp;N$2,'Compr. Q. - Online Banking'!$C:$I,7,FALSE()),VLOOKUP($J$3&amp;"-"&amp;N$2,'Compr. Q. - Online Banking'!$C:$I,5,FALSE())),IF($D86="Tabular",VLOOKUP($J$3&amp;"-"&amp;N$2,'Compr. Q. - HCN'!$C:$I,7,FALSE()),VLOOKUP($J$3&amp;"-"&amp;N$2,'Compr. Q. - HCN'!$C:$I,5,FALSE()))),$J86)),1,0)</f>
        <v>0</v>
      </c>
      <c r="O86" s="25">
        <f>IF(ISNUMBER(SEARCH(IF($G86="OB",IF($D86="Tabular",VLOOKUP($J$3&amp;"-"&amp;O$2,'Compr. Q. - Online Banking'!$C:$I,7,FALSE()),VLOOKUP($J$3&amp;"-"&amp;O$2,'Compr. Q. - Online Banking'!$C:$I,5,FALSE())),IF($D86="Tabular",VLOOKUP($J$3&amp;"-"&amp;O$2,'Compr. Q. - HCN'!$C:$I,7,FALSE()),VLOOKUP($J$3&amp;"-"&amp;O$2,'Compr. Q. - HCN'!$C:$I,5,FALSE()))),$J86)),1,0)</f>
        <v>0</v>
      </c>
      <c r="P86" s="25">
        <f>IF(ISNUMBER(SEARCH(IF($G86="OB",IF($D86="Tabular",VLOOKUP($J$3&amp;"-"&amp;P$2,'Compr. Q. - Online Banking'!$C:$I,7,FALSE()),VLOOKUP($J$3&amp;"-"&amp;P$2,'Compr. Q. - Online Banking'!$C:$I,5,FALSE())),IF($D86="Tabular",VLOOKUP($J$3&amp;"-"&amp;P$2,'Compr. Q. - HCN'!$C:$I,7,FALSE()),VLOOKUP($J$3&amp;"-"&amp;P$2,'Compr. Q. - HCN'!$C:$I,5,FALSE()))),$J86)),1,0)</f>
        <v>0</v>
      </c>
      <c r="Q86" s="24">
        <f t="shared" si="66"/>
        <v>2</v>
      </c>
      <c r="R86" s="24">
        <f t="shared" si="67"/>
        <v>2</v>
      </c>
      <c r="S86" s="24">
        <f>IF($G86="OB",IF($D86="Tabular",VLOOKUP($J$3&amp;"-"&amp;"1",'Compr. Q. - Online Banking'!$C:$K,9,FALSE()),VLOOKUP($J$3&amp;"-"&amp;"1",'Compr. Q. - Online Banking'!$C:$K,8,FALSE())),IF($D86="Tabular",VLOOKUP($J$3&amp;"-"&amp;"1",'Compr. Q. - HCN'!$C:$K,9,FALSE()),VLOOKUP($J$3&amp;"-"&amp;"1",'Compr. Q. - HCN'!$C:$K,8,FALSE())))</f>
        <v>2</v>
      </c>
      <c r="T86" s="24">
        <f t="shared" si="68"/>
        <v>1</v>
      </c>
      <c r="U86" s="24">
        <f t="shared" si="69"/>
        <v>1</v>
      </c>
      <c r="V86" s="24">
        <f t="shared" si="70"/>
        <v>1</v>
      </c>
      <c r="W86" s="25" t="str">
        <f>VLOOKUP($A86,'dataset combined'!$A:$BJ,$I$2+3*W$2,FALSE)</f>
        <v>Integrity of account data</v>
      </c>
      <c r="X86" s="24" t="s">
        <v>731</v>
      </c>
      <c r="Y86" s="25">
        <f>IF(ISNUMBER(SEARCH(IF($G86="OB",IF($D86="Tabular",VLOOKUP($W$3&amp;"-"&amp;Y$2,'Compr. Q. - Online Banking'!$C:$I,7,FALSE()),VLOOKUP($W$3&amp;"-"&amp;Y$2,'Compr. Q. - Online Banking'!$C:$I,5,FALSE())),IF($D86="Tabular",VLOOKUP($W$3&amp;"-"&amp;Y$2,'Compr. Q. - HCN'!$C:$I,7,FALSE()),VLOOKUP($W$3&amp;"-"&amp;Y$2,'Compr. Q. - HCN'!$C:$I,5,FALSE()))),$W86)),1,0)</f>
        <v>1</v>
      </c>
      <c r="Z86" s="25">
        <f>IF(ISNUMBER(SEARCH(IF($G86="OB",IF($D86="Tabular",VLOOKUP($W$3&amp;"-"&amp;Z$2,'Compr. Q. - Online Banking'!$C:$I,7,FALSE()),VLOOKUP($W$3&amp;"-"&amp;Z$2,'Compr. Q. - Online Banking'!$C:$I,5,FALSE())),IF($D86="Tabular",VLOOKUP($W$3&amp;"-"&amp;Z$2,'Compr. Q. - HCN'!$C:$I,7,FALSE()),VLOOKUP($W$3&amp;"-"&amp;Z$2,'Compr. Q. - HCN'!$C:$I,5,FALSE()))),$W86)),1,0)</f>
        <v>0</v>
      </c>
      <c r="AA86" s="25">
        <f>IF(ISNUMBER(SEARCH(IF($G86="OB",IF($D86="Tabular",VLOOKUP($W$3&amp;"-"&amp;AA$2,'Compr. Q. - Online Banking'!$C:$I,7,FALSE()),VLOOKUP($W$3&amp;"-"&amp;AA$2,'Compr. Q. - Online Banking'!$C:$I,5,FALSE())),IF($D86="Tabular",VLOOKUP($W$3&amp;"-"&amp;AA$2,'Compr. Q. - HCN'!$C:$I,7,FALSE()),VLOOKUP($W$3&amp;"-"&amp;AA$2,'Compr. Q. - HCN'!$C:$I,5,FALSE()))),$W86)),1,0)</f>
        <v>0</v>
      </c>
      <c r="AB86" s="25">
        <f>IF(ISNUMBER(SEARCH(IF($G86="OB",IF($D86="Tabular",VLOOKUP($W$3&amp;"-"&amp;AB$2,'Compr. Q. - Online Banking'!$C:$I,7,FALSE()),VLOOKUP($W$3&amp;"-"&amp;AB$2,'Compr. Q. - Online Banking'!$C:$I,5,FALSE())),IF($D86="Tabular",VLOOKUP($W$3&amp;"-"&amp;AB$2,'Compr. Q. - HCN'!$C:$I,7,FALSE()),VLOOKUP($W$3&amp;"-"&amp;AB$2,'Compr. Q. - HCN'!$C:$I,5,FALSE()))),$W86)),1,0)</f>
        <v>0</v>
      </c>
      <c r="AC86" s="25">
        <f>IF(ISNUMBER(SEARCH(IF($G86="OB",IF($D86="Tabular",VLOOKUP($W$3&amp;"-"&amp;AC$2,'Compr. Q. - Online Banking'!$C:$I,7,FALSE()),VLOOKUP($W$3&amp;"-"&amp;AC$2,'Compr. Q. - Online Banking'!$C:$I,5,FALSE())),IF($D86="Tabular",VLOOKUP($W$3&amp;"-"&amp;AC$2,'Compr. Q. - HCN'!$C:$I,7,FALSE()),VLOOKUP($W$3&amp;"-"&amp;AC$2,'Compr. Q. - HCN'!$C:$I,5,FALSE()))),$W86)),1,0)</f>
        <v>0</v>
      </c>
      <c r="AD86" s="24">
        <f t="shared" si="71"/>
        <v>1</v>
      </c>
      <c r="AE86" s="24">
        <f t="shared" si="72"/>
        <v>1</v>
      </c>
      <c r="AF86" s="24">
        <f>IF($G86="OB",IF($D86="Tabular",VLOOKUP($W$3&amp;"-"&amp;"1",'Compr. Q. - Online Banking'!$C:$K,9,FALSE()),VLOOKUP($W$3&amp;"-"&amp;"1",'Compr. Q. - Online Banking'!$C:$K,8,FALSE())),IF($D86="Tabular",VLOOKUP($W$3&amp;"-"&amp;"1",'Compr. Q. - HCN'!$C:$K,9,FALSE()),VLOOKUP($W$3&amp;"-"&amp;"1",'Compr. Q. - HCN'!$C:$K,8,FALSE())))</f>
        <v>2</v>
      </c>
      <c r="AG86" s="24">
        <f t="shared" si="73"/>
        <v>1</v>
      </c>
      <c r="AH86" s="24">
        <f t="shared" si="74"/>
        <v>0.5</v>
      </c>
      <c r="AI86" s="24">
        <f t="shared" si="75"/>
        <v>0.66666666666666663</v>
      </c>
      <c r="AJ86" s="25" t="str">
        <f>VLOOKUP($A86,'dataset combined'!$A:$BJ,$I$2+3*AJ$2,FALSE)</f>
        <v>Fake banking app offered on application store and this leads to sniffing customer credentials; Keylogger installed on computer and this leads to sniffing customer credentials. Which leads to unauthorized access to customer account via web application.; Spear-phishing attack on customers leads to sniffing customer credentials</v>
      </c>
      <c r="AK86" s="24" t="s">
        <v>743</v>
      </c>
      <c r="AL86" s="25">
        <f>IF(ISNUMBER(SEARCH(IF($G86="OB",IF($D86="Tabular",VLOOKUP($AJ$3&amp;"-"&amp;AL$2,'Compr. Q. - Online Banking'!$C:$I,7,FALSE()),VLOOKUP($AJ$3&amp;"-"&amp;AL$2,'Compr. Q. - Online Banking'!$C:$I,5,FALSE())),IF($D86="Tabular",VLOOKUP($AJ$3&amp;"-"&amp;AL$2,'Compr. Q. - HCN'!$C:$I,7,FALSE()),VLOOKUP($AJ$3&amp;"-"&amp;AL$2,'Compr. Q. - HCN'!$C:$I,5,FALSE()))),$AJ86)),1,0)</f>
        <v>0</v>
      </c>
      <c r="AM86" s="25">
        <f>IF(ISNUMBER(SEARCH(IF($G86="OB",IF($D86="Tabular",VLOOKUP($AJ$3&amp;"-"&amp;AM$2,'Compr. Q. - Online Banking'!$C:$I,7,FALSE()),VLOOKUP($AJ$3&amp;"-"&amp;AM$2,'Compr. Q. - Online Banking'!$C:$I,5,FALSE())),IF($D86="Tabular",VLOOKUP($AJ$3&amp;"-"&amp;AM$2,'Compr. Q. - HCN'!$C:$I,7,FALSE()),VLOOKUP($AJ$3&amp;"-"&amp;AM$2,'Compr. Q. - HCN'!$C:$I,5,FALSE()))),$AJ86)),1,0)</f>
        <v>1</v>
      </c>
      <c r="AN86" s="25">
        <f>IF(ISNUMBER(SEARCH(IF($G86="OB",IF($D86="Tabular",VLOOKUP($AJ$3&amp;"-"&amp;AN$2,'Compr. Q. - Online Banking'!$C:$I,7,FALSE()),VLOOKUP($AJ$3&amp;"-"&amp;AN$2,'Compr. Q. - Online Banking'!$C:$I,5,FALSE())),IF($D86="Tabular",VLOOKUP($AJ$3&amp;"-"&amp;AN$2,'Compr. Q. - HCN'!$C:$I,7,FALSE()),VLOOKUP($AJ$3&amp;"-"&amp;AN$2,'Compr. Q. - HCN'!$C:$I,5,FALSE()))),$AJ86)),1,0)</f>
        <v>1</v>
      </c>
      <c r="AO86" s="25">
        <f>IF(ISNUMBER(SEARCH(IF($G86="OB",IF($D86="Tabular",VLOOKUP($AJ$3&amp;"-"&amp;AO$2,'Compr. Q. - Online Banking'!$C:$I,7,FALSE()),VLOOKUP($AJ$3&amp;"-"&amp;AO$2,'Compr. Q. - Online Banking'!$C:$I,5,FALSE())),IF($D86="Tabular",VLOOKUP($AJ$3&amp;"-"&amp;AO$2,'Compr. Q. - HCN'!$C:$I,7,FALSE()),VLOOKUP($AJ$3&amp;"-"&amp;AO$2,'Compr. Q. - HCN'!$C:$I,5,FALSE()))),$AJ86)),1,0)</f>
        <v>0</v>
      </c>
      <c r="AP86" s="25">
        <f>IF(ISNUMBER(SEARCH(IF($G86="OB",IF($D86="Tabular",VLOOKUP($AJ$3&amp;"-"&amp;AP$2,'Compr. Q. - Online Banking'!$C:$I,7,FALSE()),VLOOKUP($AJ$3&amp;"-"&amp;AP$2,'Compr. Q. - Online Banking'!$C:$I,5,FALSE())),IF($D86="Tabular",VLOOKUP($AJ$3&amp;"-"&amp;AP$2,'Compr. Q. - HCN'!$C:$I,7,FALSE()),VLOOKUP($AJ$3&amp;"-"&amp;AP$2,'Compr. Q. - HCN'!$C:$I,5,FALSE()))),$AJ86)),1,0)</f>
        <v>0</v>
      </c>
      <c r="AQ86" s="24">
        <f t="shared" si="76"/>
        <v>2</v>
      </c>
      <c r="AR86" s="24">
        <f t="shared" si="77"/>
        <v>3</v>
      </c>
      <c r="AS86" s="24">
        <f>IF($G86="OB",IF($D86="Tabular",VLOOKUP($AJ$3&amp;"-"&amp;"1",'Compr. Q. - Online Banking'!$C:$K,9,FALSE()),VLOOKUP($AJ$3&amp;"-"&amp;"1",'Compr. Q. - Online Banking'!$C:$K,8,FALSE())),IF($D86="Tabular",VLOOKUP($AJ$3&amp;"-"&amp;"1",'Compr. Q. - HCN'!$C:$K,9,FALSE()),VLOOKUP($AJ$3&amp;"-"&amp;"1",'Compr. Q. - HCN'!$C:$K,8,FALSE())))</f>
        <v>3</v>
      </c>
      <c r="AT86" s="24">
        <f t="shared" si="78"/>
        <v>0.66666666666666663</v>
      </c>
      <c r="AU86" s="24">
        <f t="shared" si="79"/>
        <v>0.66666666666666663</v>
      </c>
      <c r="AV86" s="24">
        <f t="shared" si="80"/>
        <v>0.66666666666666663</v>
      </c>
      <c r="AW86" s="25" t="str">
        <f>VLOOKUP($A86,'dataset combined'!$A:$BJ,$I$2+3*AW$2,FALSE)</f>
        <v>Cyber criminal; Hacker</v>
      </c>
      <c r="AX86" s="24"/>
      <c r="AY86" s="25">
        <f>IF(ISNUMBER(SEARCH(IF($G86="OB",IF($D86="Tabular",VLOOKUP($AW$3&amp;"-"&amp;AY$2,'Compr. Q. - Online Banking'!$C:$I,7,FALSE()),VLOOKUP($AW$3&amp;"-"&amp;AY$2,'Compr. Q. - Online Banking'!$C:$I,5,FALSE())),IF($D86="Tabular",VLOOKUP($AW$3&amp;"-"&amp;AY$2,'Compr. Q. - HCN'!$C:$I,7,FALSE()),VLOOKUP($AW$3&amp;"-"&amp;AY$2,'Compr. Q. - HCN'!$C:$I,5,FALSE()))),$AW86)),1,0)</f>
        <v>1</v>
      </c>
      <c r="AZ86" s="25">
        <f>IF(ISNUMBER(SEARCH(IF($G86="OB",IF($D86="Tabular",VLOOKUP($AW$3&amp;"-"&amp;AZ$2,'Compr. Q. - Online Banking'!$C:$I,7,FALSE()),VLOOKUP($AW$3&amp;"-"&amp;AZ$2,'Compr. Q. - Online Banking'!$C:$I,5,FALSE())),IF($D86="Tabular",VLOOKUP($AW$3&amp;"-"&amp;AZ$2,'Compr. Q. - HCN'!$C:$I,7,FALSE()),VLOOKUP($AW$3&amp;"-"&amp;AZ$2,'Compr. Q. - HCN'!$C:$I,5,FALSE()))),$AW86)),1,0)</f>
        <v>1</v>
      </c>
      <c r="BA86" s="25">
        <f>IF(ISNUMBER(SEARCH(IF($G86="OB",IF($D86="Tabular",VLOOKUP($AW$3&amp;"-"&amp;BA$2,'Compr. Q. - Online Banking'!$C:$I,7,FALSE()),VLOOKUP($AW$3&amp;"-"&amp;BA$2,'Compr. Q. - Online Banking'!$C:$I,5,FALSE())),IF($D86="Tabular",VLOOKUP($AW$3&amp;"-"&amp;BA$2,'Compr. Q. - HCN'!$C:$I,7,FALSE()),VLOOKUP($AW$3&amp;"-"&amp;BA$2,'Compr. Q. - HCN'!$C:$I,5,FALSE()))),$AW86)),1,0)</f>
        <v>0</v>
      </c>
      <c r="BB86" s="25">
        <f>IF(ISNUMBER(SEARCH(IF($G86="OB",IF($D86="Tabular",VLOOKUP($AW$3&amp;"-"&amp;BB$2,'Compr. Q. - Online Banking'!$C:$I,7,FALSE()),VLOOKUP($AW$3&amp;"-"&amp;BB$2,'Compr. Q. - Online Banking'!$C:$I,5,FALSE())),IF($D86="Tabular",VLOOKUP($AW$3&amp;"-"&amp;BB$2,'Compr. Q. - HCN'!$C:$I,7,FALSE()),VLOOKUP($AW$3&amp;"-"&amp;BB$2,'Compr. Q. - HCN'!$C:$I,5,FALSE()))),$AW86)),1,0)</f>
        <v>0</v>
      </c>
      <c r="BC86" s="25">
        <f>IF(ISNUMBER(SEARCH(IF($G86="OB",IF($D86="Tabular",VLOOKUP($AW$3&amp;"-"&amp;BC$2,'Compr. Q. - Online Banking'!$C:$I,7,FALSE()),VLOOKUP($AW$3&amp;"-"&amp;BC$2,'Compr. Q. - Online Banking'!$C:$I,5,FALSE())),IF($D86="Tabular",VLOOKUP($AW$3&amp;"-"&amp;BC$2,'Compr. Q. - HCN'!$C:$I,7,FALSE()),VLOOKUP($AW$3&amp;"-"&amp;BC$2,'Compr. Q. - HCN'!$C:$I,5,FALSE()))),$AW86)),1,0)</f>
        <v>0</v>
      </c>
      <c r="BD86" s="24">
        <f t="shared" si="81"/>
        <v>2</v>
      </c>
      <c r="BE86" s="24">
        <f t="shared" si="82"/>
        <v>2</v>
      </c>
      <c r="BF86" s="24">
        <f>IF($G86="OB",IF($D86="Tabular",VLOOKUP($AW$3&amp;"-"&amp;"1",'Compr. Q. - Online Banking'!$C:$K,9,FALSE()),VLOOKUP($AW$3&amp;"-"&amp;"1",'Compr. Q. - Online Banking'!$C:$K,8,FALSE())),IF($D86="Tabular",VLOOKUP($AW$3&amp;"-"&amp;"1",'Compr. Q. - HCN'!$C:$K,9,FALSE()),VLOOKUP($AW$3&amp;"-"&amp;"1",'Compr. Q. - HCN'!$C:$K,8,FALSE())))</f>
        <v>2</v>
      </c>
      <c r="BG86" s="24">
        <f t="shared" si="83"/>
        <v>1</v>
      </c>
      <c r="BH86" s="24">
        <f t="shared" si="84"/>
        <v>1</v>
      </c>
      <c r="BI86" s="24">
        <f t="shared" si="85"/>
        <v>1</v>
      </c>
      <c r="BJ86" s="25" t="str">
        <f>VLOOKUP($A86,'dataset combined'!$A:$BJ,$I$2+3*BJ$2,FALSE)</f>
        <v>Unauthorized access to customer account via fake app</v>
      </c>
      <c r="BK86" s="24" t="s">
        <v>728</v>
      </c>
      <c r="BL86" s="25">
        <f>IF(ISNUMBER(SEARCH(IF($G86="OB",IF($D86="Tabular",VLOOKUP($BJ$3&amp;"-"&amp;BL$2,'Compr. Q. - Online Banking'!$C:$I,7,FALSE()),VLOOKUP($BJ$3&amp;"-"&amp;BL$2,'Compr. Q. - Online Banking'!$C:$I,5,FALSE())),IF($D86="Tabular",VLOOKUP($BJ$3&amp;"-"&amp;BL$2,'Compr. Q. - HCN'!$C:$I,7,FALSE()),VLOOKUP($BJ$3&amp;"-"&amp;BL$2,'Compr. Q. - HCN'!$C:$I,5,FALSE()))),$BJ86)),1,0)</f>
        <v>0</v>
      </c>
      <c r="BM86" s="25">
        <f>IF(ISNUMBER(SEARCH(IF($G86="OB",IF($D86="Tabular",VLOOKUP($BJ$3&amp;"-"&amp;BM$2,'Compr. Q. - Online Banking'!$C:$I,7,FALSE()),VLOOKUP($BJ$3&amp;"-"&amp;BM$2,'Compr. Q. - Online Banking'!$C:$I,5,FALSE())),IF($D86="Tabular",VLOOKUP($BJ$3&amp;"-"&amp;BM$2,'Compr. Q. - HCN'!$C:$I,7,FALSE()),VLOOKUP($BJ$3&amp;"-"&amp;BM$2,'Compr. Q. - HCN'!$C:$I,5,FALSE()))),$BJ86)),1,0)</f>
        <v>0</v>
      </c>
      <c r="BN86" s="25">
        <f>IF(ISNUMBER(SEARCH(IF($G86="OB",IF($D86="Tabular",VLOOKUP($BJ$3&amp;"-"&amp;BN$2,'Compr. Q. - Online Banking'!$C:$I,7,FALSE()),VLOOKUP($BJ$3&amp;"-"&amp;BN$2,'Compr. Q. - Online Banking'!$C:$I,5,FALSE())),IF($D86="Tabular",VLOOKUP($BJ$3&amp;"-"&amp;BN$2,'Compr. Q. - HCN'!$C:$I,7,FALSE()),VLOOKUP($BJ$3&amp;"-"&amp;BN$2,'Compr. Q. - HCN'!$C:$I,5,FALSE()))),$BJ86)),1,0)</f>
        <v>0</v>
      </c>
      <c r="BO86" s="25">
        <f>IF(ISNUMBER(SEARCH(IF($G86="OB",IF($D86="Tabular",VLOOKUP($BJ$3&amp;"-"&amp;BO$2,'Compr. Q. - Online Banking'!$C:$I,7,FALSE()),VLOOKUP($BJ$3&amp;"-"&amp;BO$2,'Compr. Q. - Online Banking'!$C:$I,5,FALSE())),IF($D86="Tabular",VLOOKUP($BJ$3&amp;"-"&amp;BO$2,'Compr. Q. - HCN'!$C:$I,7,FALSE()),VLOOKUP($BJ$3&amp;"-"&amp;BO$2,'Compr. Q. - HCN'!$C:$I,5,FALSE()))),$BJ86)),1,0)</f>
        <v>0</v>
      </c>
      <c r="BP86" s="25">
        <f>IF(ISNUMBER(SEARCH(IF($G86="OB",IF($D86="Tabular",VLOOKUP($BJ$3&amp;"-"&amp;BP$2,'Compr. Q. - Online Banking'!$C:$I,7,FALSE()),VLOOKUP($BJ$3&amp;"-"&amp;BP$2,'Compr. Q. - Online Banking'!$C:$I,5,FALSE())),IF($D86="Tabular",VLOOKUP($BJ$3&amp;"-"&amp;BP$2,'Compr. Q. - HCN'!$C:$I,7,FALSE()),VLOOKUP($BJ$3&amp;"-"&amp;BP$2,'Compr. Q. - HCN'!$C:$I,5,FALSE()))),$BJ86)),1,0)</f>
        <v>0</v>
      </c>
      <c r="BQ86" s="24">
        <f t="shared" si="86"/>
        <v>0</v>
      </c>
      <c r="BR86" s="24">
        <f t="shared" si="87"/>
        <v>1</v>
      </c>
      <c r="BS86" s="24">
        <f>IF($G86="OB",IF($D86="Tabular",VLOOKUP($BJ$3&amp;"-"&amp;"1",'Compr. Q. - Online Banking'!$C:$K,9,FALSE()),VLOOKUP($BJ$3&amp;"-"&amp;"1",'Compr. Q. - Online Banking'!$C:$K,8,FALSE())),IF($D86="Tabular",VLOOKUP($BJ$3&amp;"-"&amp;"1",'Compr. Q. - HCN'!$C:$K,9,FALSE()),VLOOKUP($BJ$3&amp;"-"&amp;"1",'Compr. Q. - HCN'!$C:$K,8,FALSE())))</f>
        <v>1</v>
      </c>
      <c r="BT86" s="24">
        <f t="shared" si="88"/>
        <v>0</v>
      </c>
      <c r="BU86" s="24">
        <f t="shared" si="89"/>
        <v>0</v>
      </c>
      <c r="BV86" s="24">
        <f t="shared" si="90"/>
        <v>0</v>
      </c>
      <c r="BW86" s="25" t="str">
        <f>VLOOKUP($A86,'dataset combined'!$A:$BJ,$I$2+3*BW$2,FALSE)</f>
        <v>Minor</v>
      </c>
      <c r="BX86" s="24"/>
      <c r="BY86" s="25">
        <f>IF(ISNUMBER(SEARCH(IF($G86="OB",IF($D86="Tabular",VLOOKUP($BW$3&amp;"-"&amp;BY$2,'Compr. Q. - Online Banking'!$C:$I,7,FALSE()),VLOOKUP($BW$3&amp;"-"&amp;BY$2,'Compr. Q. - Online Banking'!$C:$I,5,FALSE())),IF($D86="Tabular",VLOOKUP($BW$3&amp;"-"&amp;BY$2,'Compr. Q. - HCN'!$C:$I,7,FALSE()),VLOOKUP($BW$3&amp;"-"&amp;BY$2,'Compr. Q. - HCN'!$C:$I,5,FALSE()))),$BW86)),1,0)</f>
        <v>1</v>
      </c>
      <c r="BZ86" s="25">
        <f>IF(ISNUMBER(SEARCH(IF($G86="OB",IF($D86="Tabular",VLOOKUP($BW$3&amp;"-"&amp;BZ$2,'Compr. Q. - Online Banking'!$C:$I,7,FALSE()),VLOOKUP($BW$3&amp;"-"&amp;BZ$2,'Compr. Q. - Online Banking'!$C:$I,5,FALSE())),IF($D86="Tabular",VLOOKUP($BW$3&amp;"-"&amp;BZ$2,'Compr. Q. - HCN'!$C:$I,7,FALSE()),VLOOKUP($BW$3&amp;"-"&amp;BZ$2,'Compr. Q. - HCN'!$C:$I,5,FALSE()))),$BW86)),1,0)</f>
        <v>0</v>
      </c>
      <c r="CA86" s="25">
        <f>IF(ISNUMBER(SEARCH(IF($G86="OB",IF($D86="Tabular",VLOOKUP($BW$3&amp;"-"&amp;CA$2,'Compr. Q. - Online Banking'!$C:$I,7,FALSE()),VLOOKUP($BW$3&amp;"-"&amp;CA$2,'Compr. Q. - Online Banking'!$C:$I,5,FALSE())),IF($D86="Tabular",VLOOKUP($BW$3&amp;"-"&amp;CA$2,'Compr. Q. - HCN'!$C:$I,7,FALSE()),VLOOKUP($BW$3&amp;"-"&amp;CA$2,'Compr. Q. - HCN'!$C:$I,5,FALSE()))),$BW86)),1,0)</f>
        <v>0</v>
      </c>
      <c r="CB86" s="25">
        <f>IF(ISNUMBER(SEARCH(IF($G86="OB",IF($D86="Tabular",VLOOKUP($BW$3&amp;"-"&amp;CB$2,'Compr. Q. - Online Banking'!$C:$I,7,FALSE()),VLOOKUP($BW$3&amp;"-"&amp;CB$2,'Compr. Q. - Online Banking'!$C:$I,5,FALSE())),IF($D86="Tabular",VLOOKUP($BW$3&amp;"-"&amp;CB$2,'Compr. Q. - HCN'!$C:$I,7,FALSE()),VLOOKUP($BW$3&amp;"-"&amp;CB$2,'Compr. Q. - HCN'!$C:$I,5,FALSE()))),$BW86)),1,0)</f>
        <v>0</v>
      </c>
      <c r="CC86" s="25">
        <f>IF(ISNUMBER(SEARCH(IF($G86="OB",IF($D86="Tabular",VLOOKUP($BW$3&amp;"-"&amp;CC$2,'Compr. Q. - Online Banking'!$C:$I,7,FALSE()),VLOOKUP($BW$3&amp;"-"&amp;CC$2,'Compr. Q. - Online Banking'!$C:$I,5,FALSE())),IF($D86="Tabular",VLOOKUP($BW$3&amp;"-"&amp;CC$2,'Compr. Q. - HCN'!$C:$I,7,FALSE()),VLOOKUP($BW$3&amp;"-"&amp;CC$2,'Compr. Q. - HCN'!$C:$I,5,FALSE()))),$BW86)),1,0)</f>
        <v>0</v>
      </c>
      <c r="CD86" s="24">
        <f t="shared" si="91"/>
        <v>1</v>
      </c>
      <c r="CE86" s="24">
        <f t="shared" si="92"/>
        <v>1</v>
      </c>
      <c r="CF86" s="24">
        <f>IF($G86="OB",IF($D86="Tabular",VLOOKUP($BW$3&amp;"-"&amp;"1",'Compr. Q. - Online Banking'!$C:$K,9,FALSE()),VLOOKUP($BW$3&amp;"-"&amp;"1",'Compr. Q. - Online Banking'!$C:$K,8,FALSE())),IF($D86="Tabular",VLOOKUP($BW$3&amp;"-"&amp;"1",'Compr. Q. - HCN'!$C:$K,9,FALSE()),VLOOKUP($BW$3&amp;"-"&amp;"1",'Compr. Q. - HCN'!$C:$K,8,FALSE())))</f>
        <v>1</v>
      </c>
      <c r="CG86" s="24">
        <f t="shared" si="93"/>
        <v>1</v>
      </c>
      <c r="CH86" s="24">
        <f t="shared" si="94"/>
        <v>1</v>
      </c>
      <c r="CI86" s="24">
        <f t="shared" si="95"/>
        <v>1</v>
      </c>
    </row>
    <row r="87" spans="1:87" ht="68" x14ac:dyDescent="0.2">
      <c r="A87" s="25" t="str">
        <f t="shared" si="64"/>
        <v>3117401-P2</v>
      </c>
      <c r="B87" s="25">
        <v>3117401</v>
      </c>
      <c r="C87" s="25" t="s">
        <v>688</v>
      </c>
      <c r="D87" s="25" t="s">
        <v>568</v>
      </c>
      <c r="E87" s="25" t="s">
        <v>381</v>
      </c>
      <c r="F87" s="25" t="s">
        <v>433</v>
      </c>
      <c r="G87" s="25" t="str">
        <f t="shared" si="65"/>
        <v>HCN</v>
      </c>
      <c r="H87" s="25"/>
      <c r="I87" s="25"/>
      <c r="J87" s="25" t="str">
        <f>VLOOKUP($A87,'dataset combined'!$A:$BJ,$I$2+3*J$2,FALSE)</f>
        <v>Insufficient malware detection; Insufficient security policy; Lack of security awareness</v>
      </c>
      <c r="K87" s="25"/>
      <c r="L87" s="25">
        <f>IF(ISNUMBER(SEARCH(IF($G87="OB",IF($D87="Tabular",VLOOKUP($J$3&amp;"-"&amp;L$2,'Compr. Q. - Online Banking'!$C:$I,7,FALSE()),VLOOKUP($J$3&amp;"-"&amp;L$2,'Compr. Q. - Online Banking'!$C:$I,5,FALSE())),IF($D87="Tabular",VLOOKUP($J$3&amp;"-"&amp;L$2,'Compr. Q. - HCN'!$C:$I,7,FALSE()),VLOOKUP($J$3&amp;"-"&amp;L$2,'Compr. Q. - HCN'!$C:$I,5,FALSE()))),$J87)),1,0)</f>
        <v>1</v>
      </c>
      <c r="M87" s="25">
        <f>IF(ISNUMBER(SEARCH(IF($G87="OB",IF($D87="Tabular",VLOOKUP($J$3&amp;"-"&amp;M$2,'Compr. Q. - Online Banking'!$C:$I,7,FALSE()),VLOOKUP($J$3&amp;"-"&amp;M$2,'Compr. Q. - Online Banking'!$C:$I,5,FALSE())),IF($D87="Tabular",VLOOKUP($J$3&amp;"-"&amp;M$2,'Compr. Q. - HCN'!$C:$I,7,FALSE()),VLOOKUP($J$3&amp;"-"&amp;M$2,'Compr. Q. - HCN'!$C:$I,5,FALSE()))),$J87)),1,0)</f>
        <v>1</v>
      </c>
      <c r="N87" s="25">
        <f>IF(ISNUMBER(SEARCH(IF($G87="OB",IF($D87="Tabular",VLOOKUP($J$3&amp;"-"&amp;N$2,'Compr. Q. - Online Banking'!$C:$I,7,FALSE()),VLOOKUP($J$3&amp;"-"&amp;N$2,'Compr. Q. - Online Banking'!$C:$I,5,FALSE())),IF($D87="Tabular",VLOOKUP($J$3&amp;"-"&amp;N$2,'Compr. Q. - HCN'!$C:$I,7,FALSE()),VLOOKUP($J$3&amp;"-"&amp;N$2,'Compr. Q. - HCN'!$C:$I,5,FALSE()))),$J87)),1,0)</f>
        <v>1</v>
      </c>
      <c r="O87" s="25">
        <f>IF(ISNUMBER(SEARCH(IF($G87="OB",IF($D87="Tabular",VLOOKUP($J$3&amp;"-"&amp;O$2,'Compr. Q. - Online Banking'!$C:$I,7,FALSE()),VLOOKUP($J$3&amp;"-"&amp;O$2,'Compr. Q. - Online Banking'!$C:$I,5,FALSE())),IF($D87="Tabular",VLOOKUP($J$3&amp;"-"&amp;O$2,'Compr. Q. - HCN'!$C:$I,7,FALSE()),VLOOKUP($J$3&amp;"-"&amp;O$2,'Compr. Q. - HCN'!$C:$I,5,FALSE()))),$J87)),1,0)</f>
        <v>0</v>
      </c>
      <c r="P87" s="25">
        <f>IF(ISNUMBER(SEARCH(IF($G87="OB",IF($D87="Tabular",VLOOKUP($J$3&amp;"-"&amp;P$2,'Compr. Q. - Online Banking'!$C:$I,7,FALSE()),VLOOKUP($J$3&amp;"-"&amp;P$2,'Compr. Q. - Online Banking'!$C:$I,5,FALSE())),IF($D87="Tabular",VLOOKUP($J$3&amp;"-"&amp;P$2,'Compr. Q. - HCN'!$C:$I,7,FALSE()),VLOOKUP($J$3&amp;"-"&amp;P$2,'Compr. Q. - HCN'!$C:$I,5,FALSE()))),$J87)),1,0)</f>
        <v>0</v>
      </c>
      <c r="Q87" s="25">
        <f t="shared" si="66"/>
        <v>3</v>
      </c>
      <c r="R87" s="25">
        <f t="shared" si="67"/>
        <v>3</v>
      </c>
      <c r="S87" s="25">
        <f>IF($G87="OB",IF($D87="Tabular",VLOOKUP($J$3&amp;"-"&amp;"1",'Compr. Q. - Online Banking'!$C:$K,9,FALSE()),VLOOKUP($J$3&amp;"-"&amp;"1",'Compr. Q. - Online Banking'!$C:$K,8,FALSE())),IF($D87="Tabular",VLOOKUP($J$3&amp;"-"&amp;"1",'Compr. Q. - HCN'!$C:$K,9,FALSE()),VLOOKUP($J$3&amp;"-"&amp;"1",'Compr. Q. - HCN'!$C:$K,8,FALSE())))</f>
        <v>3</v>
      </c>
      <c r="T87" s="25">
        <f t="shared" si="68"/>
        <v>1</v>
      </c>
      <c r="U87" s="25">
        <f t="shared" si="69"/>
        <v>1</v>
      </c>
      <c r="V87" s="25">
        <f t="shared" si="70"/>
        <v>1</v>
      </c>
      <c r="W87" s="25" t="str">
        <f>VLOOKUP($A87,'dataset combined'!$A:$BJ,$I$2+3*W$2,FALSE)</f>
        <v>Data confidentiality; Privacy</v>
      </c>
      <c r="X87" s="25"/>
      <c r="Y87" s="25">
        <f>IF(ISNUMBER(SEARCH(IF($G87="OB",IF($D87="Tabular",VLOOKUP($W$3&amp;"-"&amp;Y$2,'Compr. Q. - Online Banking'!$C:$I,7,FALSE()),VLOOKUP($W$3&amp;"-"&amp;Y$2,'Compr. Q. - Online Banking'!$C:$I,5,FALSE())),IF($D87="Tabular",VLOOKUP($W$3&amp;"-"&amp;Y$2,'Compr. Q. - HCN'!$C:$I,7,FALSE()),VLOOKUP($W$3&amp;"-"&amp;Y$2,'Compr. Q. - HCN'!$C:$I,5,FALSE()))),$W87)),1,0)</f>
        <v>1</v>
      </c>
      <c r="Z87" s="25">
        <f>IF(ISNUMBER(SEARCH(IF($G87="OB",IF($D87="Tabular",VLOOKUP($W$3&amp;"-"&amp;Z$2,'Compr. Q. - Online Banking'!$C:$I,7,FALSE()),VLOOKUP($W$3&amp;"-"&amp;Z$2,'Compr. Q. - Online Banking'!$C:$I,5,FALSE())),IF($D87="Tabular",VLOOKUP($W$3&amp;"-"&amp;Z$2,'Compr. Q. - HCN'!$C:$I,7,FALSE()),VLOOKUP($W$3&amp;"-"&amp;Z$2,'Compr. Q. - HCN'!$C:$I,5,FALSE()))),$W87)),1,0)</f>
        <v>1</v>
      </c>
      <c r="AA87" s="25">
        <f>IF(ISNUMBER(SEARCH(IF($G87="OB",IF($D87="Tabular",VLOOKUP($W$3&amp;"-"&amp;AA$2,'Compr. Q. - Online Banking'!$C:$I,7,FALSE()),VLOOKUP($W$3&amp;"-"&amp;AA$2,'Compr. Q. - Online Banking'!$C:$I,5,FALSE())),IF($D87="Tabular",VLOOKUP($W$3&amp;"-"&amp;AA$2,'Compr. Q. - HCN'!$C:$I,7,FALSE()),VLOOKUP($W$3&amp;"-"&amp;AA$2,'Compr. Q. - HCN'!$C:$I,5,FALSE()))),$W87)),1,0)</f>
        <v>0</v>
      </c>
      <c r="AB87" s="25">
        <f>IF(ISNUMBER(SEARCH(IF($G87="OB",IF($D87="Tabular",VLOOKUP($W$3&amp;"-"&amp;AB$2,'Compr. Q. - Online Banking'!$C:$I,7,FALSE()),VLOOKUP($W$3&amp;"-"&amp;AB$2,'Compr. Q. - Online Banking'!$C:$I,5,FALSE())),IF($D87="Tabular",VLOOKUP($W$3&amp;"-"&amp;AB$2,'Compr. Q. - HCN'!$C:$I,7,FALSE()),VLOOKUP($W$3&amp;"-"&amp;AB$2,'Compr. Q. - HCN'!$C:$I,5,FALSE()))),$W87)),1,0)</f>
        <v>0</v>
      </c>
      <c r="AC87" s="25">
        <f>IF(ISNUMBER(SEARCH(IF($G87="OB",IF($D87="Tabular",VLOOKUP($W$3&amp;"-"&amp;AC$2,'Compr. Q. - Online Banking'!$C:$I,7,FALSE()),VLOOKUP($W$3&amp;"-"&amp;AC$2,'Compr. Q. - Online Banking'!$C:$I,5,FALSE())),IF($D87="Tabular",VLOOKUP($W$3&amp;"-"&amp;AC$2,'Compr. Q. - HCN'!$C:$I,7,FALSE()),VLOOKUP($W$3&amp;"-"&amp;AC$2,'Compr. Q. - HCN'!$C:$I,5,FALSE()))),$W87)),1,0)</f>
        <v>0</v>
      </c>
      <c r="AD87" s="25">
        <f t="shared" si="71"/>
        <v>2</v>
      </c>
      <c r="AE87" s="25">
        <f t="shared" si="72"/>
        <v>2</v>
      </c>
      <c r="AF87" s="25">
        <f>IF($G87="OB",IF($D87="Tabular",VLOOKUP($W$3&amp;"-"&amp;"1",'Compr. Q. - Online Banking'!$C:$K,9,FALSE()),VLOOKUP($W$3&amp;"-"&amp;"1",'Compr. Q. - Online Banking'!$C:$K,8,FALSE())),IF($D87="Tabular",VLOOKUP($W$3&amp;"-"&amp;"1",'Compr. Q. - HCN'!$C:$K,9,FALSE()),VLOOKUP($W$3&amp;"-"&amp;"1",'Compr. Q. - HCN'!$C:$K,8,FALSE())))</f>
        <v>2</v>
      </c>
      <c r="AG87" s="25">
        <f t="shared" si="73"/>
        <v>1</v>
      </c>
      <c r="AH87" s="25">
        <f t="shared" si="74"/>
        <v>1</v>
      </c>
      <c r="AI87" s="25">
        <f t="shared" si="75"/>
        <v>1</v>
      </c>
      <c r="AJ87" s="25" t="str">
        <f>VLOOKUP($A87,'dataset combined'!$A:$BJ,$I$2+3*AJ$2,FALSE)</f>
        <v>Cyber criminal sends crafted phishing emails to HCN users and this leads to sniffing of user credentials.; Cyber criminal sends crafted phishing emails to HCN users and this leads to that HCN network infected by malware.</v>
      </c>
      <c r="AK87" s="25"/>
      <c r="AL87" s="25">
        <f>IF(ISNUMBER(SEARCH(IF($G87="OB",IF($D87="Tabular",VLOOKUP($AJ$3&amp;"-"&amp;AL$2,'Compr. Q. - Online Banking'!$C:$I,7,FALSE()),VLOOKUP($AJ$3&amp;"-"&amp;AL$2,'Compr. Q. - Online Banking'!$C:$I,5,FALSE())),IF($D87="Tabular",VLOOKUP($AJ$3&amp;"-"&amp;AL$2,'Compr. Q. - HCN'!$C:$I,7,FALSE()),VLOOKUP($AJ$3&amp;"-"&amp;AL$2,'Compr. Q. - HCN'!$C:$I,5,FALSE()))),$AJ87)),1,0)</f>
        <v>0</v>
      </c>
      <c r="AM87" s="25">
        <f>IF(ISNUMBER(SEARCH(IF($G87="OB",IF($D87="Tabular",VLOOKUP($AJ$3&amp;"-"&amp;AM$2,'Compr. Q. - Online Banking'!$C:$I,7,FALSE()),VLOOKUP($AJ$3&amp;"-"&amp;AM$2,'Compr. Q. - Online Banking'!$C:$I,5,FALSE())),IF($D87="Tabular",VLOOKUP($AJ$3&amp;"-"&amp;AM$2,'Compr. Q. - HCN'!$C:$I,7,FALSE()),VLOOKUP($AJ$3&amp;"-"&amp;AM$2,'Compr. Q. - HCN'!$C:$I,5,FALSE()))),$AJ87)),1,0)</f>
        <v>1</v>
      </c>
      <c r="AN87" s="25">
        <f>IF(ISNUMBER(SEARCH(IF($G87="OB",IF($D87="Tabular",VLOOKUP($AJ$3&amp;"-"&amp;AN$2,'Compr. Q. - Online Banking'!$C:$I,7,FALSE()),VLOOKUP($AJ$3&amp;"-"&amp;AN$2,'Compr. Q. - Online Banking'!$C:$I,5,FALSE())),IF($D87="Tabular",VLOOKUP($AJ$3&amp;"-"&amp;AN$2,'Compr. Q. - HCN'!$C:$I,7,FALSE()),VLOOKUP($AJ$3&amp;"-"&amp;AN$2,'Compr. Q. - HCN'!$C:$I,5,FALSE()))),$AJ87)),1,0)</f>
        <v>1</v>
      </c>
      <c r="AO87" s="25">
        <f>IF(ISNUMBER(SEARCH(IF($G87="OB",IF($D87="Tabular",VLOOKUP($AJ$3&amp;"-"&amp;AO$2,'Compr. Q. - Online Banking'!$C:$I,7,FALSE()),VLOOKUP($AJ$3&amp;"-"&amp;AO$2,'Compr. Q. - Online Banking'!$C:$I,5,FALSE())),IF($D87="Tabular",VLOOKUP($AJ$3&amp;"-"&amp;AO$2,'Compr. Q. - HCN'!$C:$I,7,FALSE()),VLOOKUP($AJ$3&amp;"-"&amp;AO$2,'Compr. Q. - HCN'!$C:$I,5,FALSE()))),$AJ87)),1,0)</f>
        <v>0</v>
      </c>
      <c r="AP87" s="25">
        <f>IF(ISNUMBER(SEARCH(IF($G87="OB",IF($D87="Tabular",VLOOKUP($AJ$3&amp;"-"&amp;AP$2,'Compr. Q. - Online Banking'!$C:$I,7,FALSE()),VLOOKUP($AJ$3&amp;"-"&amp;AP$2,'Compr. Q. - Online Banking'!$C:$I,5,FALSE())),IF($D87="Tabular",VLOOKUP($AJ$3&amp;"-"&amp;AP$2,'Compr. Q. - HCN'!$C:$I,7,FALSE()),VLOOKUP($AJ$3&amp;"-"&amp;AP$2,'Compr. Q. - HCN'!$C:$I,5,FALSE()))),$AJ87)),1,0)</f>
        <v>0</v>
      </c>
      <c r="AQ87" s="25">
        <f t="shared" si="76"/>
        <v>2</v>
      </c>
      <c r="AR87" s="25">
        <f t="shared" si="77"/>
        <v>2</v>
      </c>
      <c r="AS87" s="25">
        <f>IF($G87="OB",IF($D87="Tabular",VLOOKUP($AJ$3&amp;"-"&amp;"1",'Compr. Q. - Online Banking'!$C:$K,9,FALSE()),VLOOKUP($AJ$3&amp;"-"&amp;"1",'Compr. Q. - Online Banking'!$C:$K,8,FALSE())),IF($D87="Tabular",VLOOKUP($AJ$3&amp;"-"&amp;"1",'Compr. Q. - HCN'!$C:$K,9,FALSE()),VLOOKUP($AJ$3&amp;"-"&amp;"1",'Compr. Q. - HCN'!$C:$K,8,FALSE())))</f>
        <v>2</v>
      </c>
      <c r="AT87" s="25">
        <f t="shared" si="78"/>
        <v>1</v>
      </c>
      <c r="AU87" s="25">
        <f t="shared" si="79"/>
        <v>1</v>
      </c>
      <c r="AV87" s="25">
        <f t="shared" si="80"/>
        <v>1</v>
      </c>
      <c r="AW87" s="25" t="str">
        <f>VLOOKUP($A87,'dataset combined'!$A:$BJ,$I$2+3*AW$2,FALSE)</f>
        <v>Data reviewer; Hacker; HCN user</v>
      </c>
      <c r="AX87" s="25" t="s">
        <v>746</v>
      </c>
      <c r="AY87" s="25">
        <f>IF(ISNUMBER(SEARCH(IF($G87="OB",IF($D87="Tabular",VLOOKUP($AW$3&amp;"-"&amp;AY$2,'Compr. Q. - Online Banking'!$C:$I,7,FALSE()),VLOOKUP($AW$3&amp;"-"&amp;AY$2,'Compr. Q. - Online Banking'!$C:$I,5,FALSE())),IF($D87="Tabular",VLOOKUP($AW$3&amp;"-"&amp;AY$2,'Compr. Q. - HCN'!$C:$I,7,FALSE()),VLOOKUP($AW$3&amp;"-"&amp;AY$2,'Compr. Q. - HCN'!$C:$I,5,FALSE()))),$AW87)),1,0)</f>
        <v>1</v>
      </c>
      <c r="AZ87" s="25">
        <f>IF(ISNUMBER(SEARCH(IF($G87="OB",IF($D87="Tabular",VLOOKUP($AW$3&amp;"-"&amp;AZ$2,'Compr. Q. - Online Banking'!$C:$I,7,FALSE()),VLOOKUP($AW$3&amp;"-"&amp;AZ$2,'Compr. Q. - Online Banking'!$C:$I,5,FALSE())),IF($D87="Tabular",VLOOKUP($AW$3&amp;"-"&amp;AZ$2,'Compr. Q. - HCN'!$C:$I,7,FALSE()),VLOOKUP($AW$3&amp;"-"&amp;AZ$2,'Compr. Q. - HCN'!$C:$I,5,FALSE()))),$AW87)),1,0)</f>
        <v>0</v>
      </c>
      <c r="BA87" s="25">
        <f>IF(ISNUMBER(SEARCH(IF($G87="OB",IF($D87="Tabular",VLOOKUP($AW$3&amp;"-"&amp;BA$2,'Compr. Q. - Online Banking'!$C:$I,7,FALSE()),VLOOKUP($AW$3&amp;"-"&amp;BA$2,'Compr. Q. - Online Banking'!$C:$I,5,FALSE())),IF($D87="Tabular",VLOOKUP($AW$3&amp;"-"&amp;BA$2,'Compr. Q. - HCN'!$C:$I,7,FALSE()),VLOOKUP($AW$3&amp;"-"&amp;BA$2,'Compr. Q. - HCN'!$C:$I,5,FALSE()))),$AW87)),1,0)</f>
        <v>1</v>
      </c>
      <c r="BB87" s="25">
        <f>IF(ISNUMBER(SEARCH(IF($G87="OB",IF($D87="Tabular",VLOOKUP($AW$3&amp;"-"&amp;BB$2,'Compr. Q. - Online Banking'!$C:$I,7,FALSE()),VLOOKUP($AW$3&amp;"-"&amp;BB$2,'Compr. Q. - Online Banking'!$C:$I,5,FALSE())),IF($D87="Tabular",VLOOKUP($AW$3&amp;"-"&amp;BB$2,'Compr. Q. - HCN'!$C:$I,7,FALSE()),VLOOKUP($AW$3&amp;"-"&amp;BB$2,'Compr. Q. - HCN'!$C:$I,5,FALSE()))),$AW87)),1,0)</f>
        <v>1</v>
      </c>
      <c r="BC87" s="25">
        <f>IF(ISNUMBER(SEARCH(IF($G87="OB",IF($D87="Tabular",VLOOKUP($AW$3&amp;"-"&amp;BC$2,'Compr. Q. - Online Banking'!$C:$I,7,FALSE()),VLOOKUP($AW$3&amp;"-"&amp;BC$2,'Compr. Q. - Online Banking'!$C:$I,5,FALSE())),IF($D87="Tabular",VLOOKUP($AW$3&amp;"-"&amp;BC$2,'Compr. Q. - HCN'!$C:$I,7,FALSE()),VLOOKUP($AW$3&amp;"-"&amp;BC$2,'Compr. Q. - HCN'!$C:$I,5,FALSE()))),$AW87)),1,0)</f>
        <v>0</v>
      </c>
      <c r="BD87" s="25">
        <f t="shared" si="81"/>
        <v>3</v>
      </c>
      <c r="BE87" s="25">
        <f t="shared" si="82"/>
        <v>3</v>
      </c>
      <c r="BF87" s="25">
        <f>IF($G87="OB",IF($D87="Tabular",VLOOKUP($AW$3&amp;"-"&amp;"1",'Compr. Q. - Online Banking'!$C:$K,9,FALSE()),VLOOKUP($AW$3&amp;"-"&amp;"1",'Compr. Q. - Online Banking'!$C:$K,8,FALSE())),IF($D87="Tabular",VLOOKUP($AW$3&amp;"-"&amp;"1",'Compr. Q. - HCN'!$C:$K,9,FALSE()),VLOOKUP($AW$3&amp;"-"&amp;"1",'Compr. Q. - HCN'!$C:$K,8,FALSE())))</f>
        <v>5</v>
      </c>
      <c r="BG87" s="25">
        <f t="shared" si="83"/>
        <v>1</v>
      </c>
      <c r="BH87" s="25">
        <f t="shared" si="84"/>
        <v>0.6</v>
      </c>
      <c r="BI87" s="25">
        <f t="shared" si="85"/>
        <v>0.74999999999999989</v>
      </c>
      <c r="BJ87" s="25" t="str">
        <f>VLOOKUP($A87,'dataset combined'!$A:$BJ,$I$2+3*BJ$2,FALSE)</f>
        <v>Severe</v>
      </c>
      <c r="BK87" s="25" t="s">
        <v>748</v>
      </c>
      <c r="BL87" s="25">
        <f>IF(ISNUMBER(SEARCH(IF($G87="OB",IF($D87="Tabular",VLOOKUP($BJ$3&amp;"-"&amp;BL$2,'Compr. Q. - Online Banking'!$C:$I,7,FALSE()),VLOOKUP($BJ$3&amp;"-"&amp;BL$2,'Compr. Q. - Online Banking'!$C:$I,5,FALSE())),IF($D87="Tabular",VLOOKUP($BJ$3&amp;"-"&amp;BL$2,'Compr. Q. - HCN'!$C:$I,7,FALSE()),VLOOKUP($BJ$3&amp;"-"&amp;BL$2,'Compr. Q. - HCN'!$C:$I,5,FALSE()))),$BJ87)),1,0)</f>
        <v>0</v>
      </c>
      <c r="BM87" s="25">
        <f>IF(ISNUMBER(SEARCH(IF($G87="OB",IF($D87="Tabular",VLOOKUP($BJ$3&amp;"-"&amp;BM$2,'Compr. Q. - Online Banking'!$C:$I,7,FALSE()),VLOOKUP($BJ$3&amp;"-"&amp;BM$2,'Compr. Q. - Online Banking'!$C:$I,5,FALSE())),IF($D87="Tabular",VLOOKUP($BJ$3&amp;"-"&amp;BM$2,'Compr. Q. - HCN'!$C:$I,7,FALSE()),VLOOKUP($BJ$3&amp;"-"&amp;BM$2,'Compr. Q. - HCN'!$C:$I,5,FALSE()))),$BJ87)),1,0)</f>
        <v>0</v>
      </c>
      <c r="BN87" s="25">
        <f>IF(ISNUMBER(SEARCH(IF($G87="OB",IF($D87="Tabular",VLOOKUP($BJ$3&amp;"-"&amp;BN$2,'Compr. Q. - Online Banking'!$C:$I,7,FALSE()),VLOOKUP($BJ$3&amp;"-"&amp;BN$2,'Compr. Q. - Online Banking'!$C:$I,5,FALSE())),IF($D87="Tabular",VLOOKUP($BJ$3&amp;"-"&amp;BN$2,'Compr. Q. - HCN'!$C:$I,7,FALSE()),VLOOKUP($BJ$3&amp;"-"&amp;BN$2,'Compr. Q. - HCN'!$C:$I,5,FALSE()))),$BJ87)),1,0)</f>
        <v>0</v>
      </c>
      <c r="BO87" s="25">
        <f>IF(ISNUMBER(SEARCH(IF($G87="OB",IF($D87="Tabular",VLOOKUP($BJ$3&amp;"-"&amp;BO$2,'Compr. Q. - Online Banking'!$C:$I,7,FALSE()),VLOOKUP($BJ$3&amp;"-"&amp;BO$2,'Compr. Q. - Online Banking'!$C:$I,5,FALSE())),IF($D87="Tabular",VLOOKUP($BJ$3&amp;"-"&amp;BO$2,'Compr. Q. - HCN'!$C:$I,7,FALSE()),VLOOKUP($BJ$3&amp;"-"&amp;BO$2,'Compr. Q. - HCN'!$C:$I,5,FALSE()))),$BJ87)),1,0)</f>
        <v>0</v>
      </c>
      <c r="BP87" s="25">
        <f>IF(ISNUMBER(SEARCH(IF($G87="OB",IF($D87="Tabular",VLOOKUP($BJ$3&amp;"-"&amp;BP$2,'Compr. Q. - Online Banking'!$C:$I,7,FALSE()),VLOOKUP($BJ$3&amp;"-"&amp;BP$2,'Compr. Q. - Online Banking'!$C:$I,5,FALSE())),IF($D87="Tabular",VLOOKUP($BJ$3&amp;"-"&amp;BP$2,'Compr. Q. - HCN'!$C:$I,7,FALSE()),VLOOKUP($BJ$3&amp;"-"&amp;BP$2,'Compr. Q. - HCN'!$C:$I,5,FALSE()))),$BJ87)),1,0)</f>
        <v>0</v>
      </c>
      <c r="BQ87" s="25">
        <f t="shared" si="86"/>
        <v>0</v>
      </c>
      <c r="BR87" s="25">
        <f t="shared" si="87"/>
        <v>1</v>
      </c>
      <c r="BS87" s="25">
        <f>IF($G87="OB",IF($D87="Tabular",VLOOKUP($BJ$3&amp;"-"&amp;"1",'Compr. Q. - Online Banking'!$C:$K,9,FALSE()),VLOOKUP($BJ$3&amp;"-"&amp;"1",'Compr. Q. - Online Banking'!$C:$K,8,FALSE())),IF($D87="Tabular",VLOOKUP($BJ$3&amp;"-"&amp;"1",'Compr. Q. - HCN'!$C:$K,9,FALSE()),VLOOKUP($BJ$3&amp;"-"&amp;"1",'Compr. Q. - HCN'!$C:$K,8,FALSE())))</f>
        <v>1</v>
      </c>
      <c r="BT87" s="25">
        <f t="shared" si="88"/>
        <v>0</v>
      </c>
      <c r="BU87" s="25">
        <f t="shared" si="89"/>
        <v>0</v>
      </c>
      <c r="BV87" s="25">
        <f t="shared" si="90"/>
        <v>0</v>
      </c>
      <c r="BW87" s="25" t="str">
        <f>VLOOKUP($A87,'dataset combined'!$A:$BJ,$I$2+3*BW$2,FALSE)</f>
        <v>Severe</v>
      </c>
      <c r="BX87" s="25"/>
      <c r="BY87" s="25">
        <f>IF(ISNUMBER(SEARCH(IF($G87="OB",IF($D87="Tabular",VLOOKUP($BW$3&amp;"-"&amp;BY$2,'Compr. Q. - Online Banking'!$C:$I,7,FALSE()),VLOOKUP($BW$3&amp;"-"&amp;BY$2,'Compr. Q. - Online Banking'!$C:$I,5,FALSE())),IF($D87="Tabular",VLOOKUP($BW$3&amp;"-"&amp;BY$2,'Compr. Q. - HCN'!$C:$I,7,FALSE()),VLOOKUP($BW$3&amp;"-"&amp;BY$2,'Compr. Q. - HCN'!$C:$I,5,FALSE()))),$BW87)),1,0)</f>
        <v>1</v>
      </c>
      <c r="BZ87" s="25">
        <f>IF(ISNUMBER(SEARCH(IF($G87="OB",IF($D87="Tabular",VLOOKUP($BW$3&amp;"-"&amp;BZ$2,'Compr. Q. - Online Banking'!$C:$I,7,FALSE()),VLOOKUP($BW$3&amp;"-"&amp;BZ$2,'Compr. Q. - Online Banking'!$C:$I,5,FALSE())),IF($D87="Tabular",VLOOKUP($BW$3&amp;"-"&amp;BZ$2,'Compr. Q. - HCN'!$C:$I,7,FALSE()),VLOOKUP($BW$3&amp;"-"&amp;BZ$2,'Compr. Q. - HCN'!$C:$I,5,FALSE()))),$BW87)),1,0)</f>
        <v>0</v>
      </c>
      <c r="CA87" s="25">
        <f>IF(ISNUMBER(SEARCH(IF($G87="OB",IF($D87="Tabular",VLOOKUP($BW$3&amp;"-"&amp;CA$2,'Compr. Q. - Online Banking'!$C:$I,7,FALSE()),VLOOKUP($BW$3&amp;"-"&amp;CA$2,'Compr. Q. - Online Banking'!$C:$I,5,FALSE())),IF($D87="Tabular",VLOOKUP($BW$3&amp;"-"&amp;CA$2,'Compr. Q. - HCN'!$C:$I,7,FALSE()),VLOOKUP($BW$3&amp;"-"&amp;CA$2,'Compr. Q. - HCN'!$C:$I,5,FALSE()))),$BW87)),1,0)</f>
        <v>0</v>
      </c>
      <c r="CB87" s="25">
        <f>IF(ISNUMBER(SEARCH(IF($G87="OB",IF($D87="Tabular",VLOOKUP($BW$3&amp;"-"&amp;CB$2,'Compr. Q. - Online Banking'!$C:$I,7,FALSE()),VLOOKUP($BW$3&amp;"-"&amp;CB$2,'Compr. Q. - Online Banking'!$C:$I,5,FALSE())),IF($D87="Tabular",VLOOKUP($BW$3&amp;"-"&amp;CB$2,'Compr. Q. - HCN'!$C:$I,7,FALSE()),VLOOKUP($BW$3&amp;"-"&amp;CB$2,'Compr. Q. - HCN'!$C:$I,5,FALSE()))),$BW87)),1,0)</f>
        <v>0</v>
      </c>
      <c r="CC87" s="25">
        <f>IF(ISNUMBER(SEARCH(IF($G87="OB",IF($D87="Tabular",VLOOKUP($BW$3&amp;"-"&amp;CC$2,'Compr. Q. - Online Banking'!$C:$I,7,FALSE()),VLOOKUP($BW$3&amp;"-"&amp;CC$2,'Compr. Q. - Online Banking'!$C:$I,5,FALSE())),IF($D87="Tabular",VLOOKUP($BW$3&amp;"-"&amp;CC$2,'Compr. Q. - HCN'!$C:$I,7,FALSE()),VLOOKUP($BW$3&amp;"-"&amp;CC$2,'Compr. Q. - HCN'!$C:$I,5,FALSE()))),$BW87)),1,0)</f>
        <v>0</v>
      </c>
      <c r="CD87" s="25">
        <f t="shared" si="91"/>
        <v>1</v>
      </c>
      <c r="CE87" s="25">
        <f t="shared" si="92"/>
        <v>1</v>
      </c>
      <c r="CF87" s="25">
        <f>IF($G87="OB",IF($D87="Tabular",VLOOKUP($BW$3&amp;"-"&amp;"1",'Compr. Q. - Online Banking'!$C:$K,9,FALSE()),VLOOKUP($BW$3&amp;"-"&amp;"1",'Compr. Q. - Online Banking'!$C:$K,8,FALSE())),IF($D87="Tabular",VLOOKUP($BW$3&amp;"-"&amp;"1",'Compr. Q. - HCN'!$C:$K,9,FALSE()),VLOOKUP($BW$3&amp;"-"&amp;"1",'Compr. Q. - HCN'!$C:$K,8,FALSE())))</f>
        <v>1</v>
      </c>
      <c r="CG87" s="25">
        <f t="shared" si="93"/>
        <v>1</v>
      </c>
      <c r="CH87" s="25">
        <f t="shared" si="94"/>
        <v>1</v>
      </c>
      <c r="CI87" s="25">
        <f t="shared" si="95"/>
        <v>1</v>
      </c>
    </row>
    <row r="88" spans="1:87" ht="238" x14ac:dyDescent="0.2">
      <c r="A88" s="24" t="str">
        <f t="shared" si="64"/>
        <v>3117402-P1</v>
      </c>
      <c r="B88" s="38">
        <v>3117402</v>
      </c>
      <c r="C88" s="24" t="s">
        <v>688</v>
      </c>
      <c r="D88" s="39" t="s">
        <v>568</v>
      </c>
      <c r="E88" s="39" t="s">
        <v>381</v>
      </c>
      <c r="F88" s="39" t="s">
        <v>402</v>
      </c>
      <c r="G88" s="38" t="str">
        <f t="shared" si="65"/>
        <v>OB</v>
      </c>
      <c r="H88" s="24"/>
      <c r="I88" s="28"/>
      <c r="J88" s="25" t="str">
        <f>VLOOKUP($A88,'dataset combined'!$A:$BJ,$I$2+3*J$2,FALSE)</f>
        <v>Fake banking app offered on application store leads to alteration of transaction data; Fake banking app offered on application store leads to sniffing customer credentials. Which leads to unauthorized access to customer account via fake app.; Smartphone infected by malware and this leads to alteration of transaction data</v>
      </c>
      <c r="K88" s="24" t="s">
        <v>724</v>
      </c>
      <c r="L88" s="25">
        <f>IF(ISNUMBER(SEARCH(IF($G88="OB",IF($D88="Tabular",VLOOKUP($J$3&amp;"-"&amp;L$2,'Compr. Q. - Online Banking'!$C:$I,7,FALSE()),VLOOKUP($J$3&amp;"-"&amp;L$2,'Compr. Q. - Online Banking'!$C:$I,5,FALSE())),IF($D88="Tabular",VLOOKUP($J$3&amp;"-"&amp;L$2,'Compr. Q. - HCN'!$C:$I,7,FALSE()),VLOOKUP($J$3&amp;"-"&amp;L$2,'Compr. Q. - HCN'!$C:$I,5,FALSE()))),$J88)),1,0)</f>
        <v>0</v>
      </c>
      <c r="M88" s="25">
        <f>IF(ISNUMBER(SEARCH(IF($G88="OB",IF($D88="Tabular",VLOOKUP($J$3&amp;"-"&amp;M$2,'Compr. Q. - Online Banking'!$C:$I,7,FALSE()),VLOOKUP($J$3&amp;"-"&amp;M$2,'Compr. Q. - Online Banking'!$C:$I,5,FALSE())),IF($D88="Tabular",VLOOKUP($J$3&amp;"-"&amp;M$2,'Compr. Q. - HCN'!$C:$I,7,FALSE()),VLOOKUP($J$3&amp;"-"&amp;M$2,'Compr. Q. - HCN'!$C:$I,5,FALSE()))),$J88)),1,0)</f>
        <v>0</v>
      </c>
      <c r="N88" s="25">
        <f>IF(ISNUMBER(SEARCH(IF($G88="OB",IF($D88="Tabular",VLOOKUP($J$3&amp;"-"&amp;N$2,'Compr. Q. - Online Banking'!$C:$I,7,FALSE()),VLOOKUP($J$3&amp;"-"&amp;N$2,'Compr. Q. - Online Banking'!$C:$I,5,FALSE())),IF($D88="Tabular",VLOOKUP($J$3&amp;"-"&amp;N$2,'Compr. Q. - HCN'!$C:$I,7,FALSE()),VLOOKUP($J$3&amp;"-"&amp;N$2,'Compr. Q. - HCN'!$C:$I,5,FALSE()))),$J88)),1,0)</f>
        <v>0</v>
      </c>
      <c r="O88" s="25">
        <f>IF(ISNUMBER(SEARCH(IF($G88="OB",IF($D88="Tabular",VLOOKUP($J$3&amp;"-"&amp;O$2,'Compr. Q. - Online Banking'!$C:$I,7,FALSE()),VLOOKUP($J$3&amp;"-"&amp;O$2,'Compr. Q. - Online Banking'!$C:$I,5,FALSE())),IF($D88="Tabular",VLOOKUP($J$3&amp;"-"&amp;O$2,'Compr. Q. - HCN'!$C:$I,7,FALSE()),VLOOKUP($J$3&amp;"-"&amp;O$2,'Compr. Q. - HCN'!$C:$I,5,FALSE()))),$J88)),1,0)</f>
        <v>0</v>
      </c>
      <c r="P88" s="25">
        <f>IF(ISNUMBER(SEARCH(IF($G88="OB",IF($D88="Tabular",VLOOKUP($J$3&amp;"-"&amp;P$2,'Compr. Q. - Online Banking'!$C:$I,7,FALSE()),VLOOKUP($J$3&amp;"-"&amp;P$2,'Compr. Q. - Online Banking'!$C:$I,5,FALSE())),IF($D88="Tabular",VLOOKUP($J$3&amp;"-"&amp;P$2,'Compr. Q. - HCN'!$C:$I,7,FALSE()),VLOOKUP($J$3&amp;"-"&amp;P$2,'Compr. Q. - HCN'!$C:$I,5,FALSE()))),$J88)),1,0)</f>
        <v>0</v>
      </c>
      <c r="Q88" s="24">
        <f t="shared" si="66"/>
        <v>0</v>
      </c>
      <c r="R88" s="24">
        <f t="shared" si="67"/>
        <v>3</v>
      </c>
      <c r="S88" s="24">
        <f>IF($G88="OB",IF($D88="Tabular",VLOOKUP($J$3&amp;"-"&amp;"1",'Compr. Q. - Online Banking'!$C:$K,9,FALSE()),VLOOKUP($J$3&amp;"-"&amp;"1",'Compr. Q. - Online Banking'!$C:$K,8,FALSE())),IF($D88="Tabular",VLOOKUP($J$3&amp;"-"&amp;"1",'Compr. Q. - HCN'!$C:$K,9,FALSE()),VLOOKUP($J$3&amp;"-"&amp;"1",'Compr. Q. - HCN'!$C:$K,8,FALSE())))</f>
        <v>2</v>
      </c>
      <c r="T88" s="24">
        <f t="shared" si="68"/>
        <v>0</v>
      </c>
      <c r="U88" s="24">
        <f t="shared" si="69"/>
        <v>0</v>
      </c>
      <c r="V88" s="24">
        <f t="shared" si="70"/>
        <v>0</v>
      </c>
      <c r="W88" s="25" t="str">
        <f>VLOOKUP($A88,'dataset combined'!$A:$BJ,$I$2+3*W$2,FALSE)</f>
        <v>Customer's browser infected by Trojan and this leads to alteration of transaction data; Denial-of-service attack; Smartphone infected by malware and this leads to alteration of transaction data; Web-application goes down</v>
      </c>
      <c r="X88" s="24" t="s">
        <v>724</v>
      </c>
      <c r="Y88" s="25">
        <f>IF(ISNUMBER(SEARCH(IF($G88="OB",IF($D88="Tabular",VLOOKUP($W$3&amp;"-"&amp;Y$2,'Compr. Q. - Online Banking'!$C:$I,7,FALSE()),VLOOKUP($W$3&amp;"-"&amp;Y$2,'Compr. Q. - Online Banking'!$C:$I,5,FALSE())),IF($D88="Tabular",VLOOKUP($W$3&amp;"-"&amp;Y$2,'Compr. Q. - HCN'!$C:$I,7,FALSE()),VLOOKUP($W$3&amp;"-"&amp;Y$2,'Compr. Q. - HCN'!$C:$I,5,FALSE()))),$W88)),1,0)</f>
        <v>0</v>
      </c>
      <c r="Z88" s="25">
        <f>IF(ISNUMBER(SEARCH(IF($G88="OB",IF($D88="Tabular",VLOOKUP($W$3&amp;"-"&amp;Z$2,'Compr. Q. - Online Banking'!$C:$I,7,FALSE()),VLOOKUP($W$3&amp;"-"&amp;Z$2,'Compr. Q. - Online Banking'!$C:$I,5,FALSE())),IF($D88="Tabular",VLOOKUP($W$3&amp;"-"&amp;Z$2,'Compr. Q. - HCN'!$C:$I,7,FALSE()),VLOOKUP($W$3&amp;"-"&amp;Z$2,'Compr. Q. - HCN'!$C:$I,5,FALSE()))),$W88)),1,0)</f>
        <v>0</v>
      </c>
      <c r="AA88" s="25">
        <f>IF(ISNUMBER(SEARCH(IF($G88="OB",IF($D88="Tabular",VLOOKUP($W$3&amp;"-"&amp;AA$2,'Compr. Q. - Online Banking'!$C:$I,7,FALSE()),VLOOKUP($W$3&amp;"-"&amp;AA$2,'Compr. Q. - Online Banking'!$C:$I,5,FALSE())),IF($D88="Tabular",VLOOKUP($W$3&amp;"-"&amp;AA$2,'Compr. Q. - HCN'!$C:$I,7,FALSE()),VLOOKUP($W$3&amp;"-"&amp;AA$2,'Compr. Q. - HCN'!$C:$I,5,FALSE()))),$W88)),1,0)</f>
        <v>0</v>
      </c>
      <c r="AB88" s="25">
        <f>IF(ISNUMBER(SEARCH(IF($G88="OB",IF($D88="Tabular",VLOOKUP($W$3&amp;"-"&amp;AB$2,'Compr. Q. - Online Banking'!$C:$I,7,FALSE()),VLOOKUP($W$3&amp;"-"&amp;AB$2,'Compr. Q. - Online Banking'!$C:$I,5,FALSE())),IF($D88="Tabular",VLOOKUP($W$3&amp;"-"&amp;AB$2,'Compr. Q. - HCN'!$C:$I,7,FALSE()),VLOOKUP($W$3&amp;"-"&amp;AB$2,'Compr. Q. - HCN'!$C:$I,5,FALSE()))),$W88)),1,0)</f>
        <v>0</v>
      </c>
      <c r="AC88" s="25">
        <f>IF(ISNUMBER(SEARCH(IF($G88="OB",IF($D88="Tabular",VLOOKUP($W$3&amp;"-"&amp;AC$2,'Compr. Q. - Online Banking'!$C:$I,7,FALSE()),VLOOKUP($W$3&amp;"-"&amp;AC$2,'Compr. Q. - Online Banking'!$C:$I,5,FALSE())),IF($D88="Tabular",VLOOKUP($W$3&amp;"-"&amp;AC$2,'Compr. Q. - HCN'!$C:$I,7,FALSE()),VLOOKUP($W$3&amp;"-"&amp;AC$2,'Compr. Q. - HCN'!$C:$I,5,FALSE()))),$W88)),1,0)</f>
        <v>0</v>
      </c>
      <c r="AD88" s="24">
        <f t="shared" si="71"/>
        <v>0</v>
      </c>
      <c r="AE88" s="24">
        <f t="shared" si="72"/>
        <v>4</v>
      </c>
      <c r="AF88" s="24">
        <f>IF($G88="OB",IF($D88="Tabular",VLOOKUP($W$3&amp;"-"&amp;"1",'Compr. Q. - Online Banking'!$C:$K,9,FALSE()),VLOOKUP($W$3&amp;"-"&amp;"1",'Compr. Q. - Online Banking'!$C:$K,8,FALSE())),IF($D88="Tabular",VLOOKUP($W$3&amp;"-"&amp;"1",'Compr. Q. - HCN'!$C:$K,9,FALSE()),VLOOKUP($W$3&amp;"-"&amp;"1",'Compr. Q. - HCN'!$C:$K,8,FALSE())))</f>
        <v>2</v>
      </c>
      <c r="AG88" s="24">
        <f t="shared" si="73"/>
        <v>0</v>
      </c>
      <c r="AH88" s="24">
        <f t="shared" si="74"/>
        <v>0</v>
      </c>
      <c r="AI88" s="24">
        <f t="shared" si="75"/>
        <v>0</v>
      </c>
      <c r="AJ88" s="25" t="str">
        <f>VLOOKUP($A88,'dataset combined'!$A:$BJ,$I$2+3*AJ$2,FALSE)</f>
        <v>Keylogger installed on customer's computer and this leads to sniffing customer credentials; Spear-phishing attack on customers leads to sniffing customer credentials</v>
      </c>
      <c r="AK88" s="24" t="s">
        <v>733</v>
      </c>
      <c r="AL88" s="25">
        <f>IF(ISNUMBER(SEARCH(IF($G88="OB",IF($D88="Tabular",VLOOKUP($AJ$3&amp;"-"&amp;AL$2,'Compr. Q. - Online Banking'!$C:$I,7,FALSE()),VLOOKUP($AJ$3&amp;"-"&amp;AL$2,'Compr. Q. - Online Banking'!$C:$I,5,FALSE())),IF($D88="Tabular",VLOOKUP($AJ$3&amp;"-"&amp;AL$2,'Compr. Q. - HCN'!$C:$I,7,FALSE()),VLOOKUP($AJ$3&amp;"-"&amp;AL$2,'Compr. Q. - HCN'!$C:$I,5,FALSE()))),$AJ88)),1,0)</f>
        <v>1</v>
      </c>
      <c r="AM88" s="25">
        <f>IF(ISNUMBER(SEARCH(IF($G88="OB",IF($D88="Tabular",VLOOKUP($AJ$3&amp;"-"&amp;AM$2,'Compr. Q. - Online Banking'!$C:$I,7,FALSE()),VLOOKUP($AJ$3&amp;"-"&amp;AM$2,'Compr. Q. - Online Banking'!$C:$I,5,FALSE())),IF($D88="Tabular",VLOOKUP($AJ$3&amp;"-"&amp;AM$2,'Compr. Q. - HCN'!$C:$I,7,FALSE()),VLOOKUP($AJ$3&amp;"-"&amp;AM$2,'Compr. Q. - HCN'!$C:$I,5,FALSE()))),$AJ88)),1,0)</f>
        <v>1</v>
      </c>
      <c r="AN88" s="25">
        <f>IF(ISNUMBER(SEARCH(IF($G88="OB",IF($D88="Tabular",VLOOKUP($AJ$3&amp;"-"&amp;AN$2,'Compr. Q. - Online Banking'!$C:$I,7,FALSE()),VLOOKUP($AJ$3&amp;"-"&amp;AN$2,'Compr. Q. - Online Banking'!$C:$I,5,FALSE())),IF($D88="Tabular",VLOOKUP($AJ$3&amp;"-"&amp;AN$2,'Compr. Q. - HCN'!$C:$I,7,FALSE()),VLOOKUP($AJ$3&amp;"-"&amp;AN$2,'Compr. Q. - HCN'!$C:$I,5,FALSE()))),$AJ88)),1,0)</f>
        <v>0</v>
      </c>
      <c r="AO88" s="25">
        <f>IF(ISNUMBER(SEARCH(IF($G88="OB",IF($D88="Tabular",VLOOKUP($AJ$3&amp;"-"&amp;AO$2,'Compr. Q. - Online Banking'!$C:$I,7,FALSE()),VLOOKUP($AJ$3&amp;"-"&amp;AO$2,'Compr. Q. - Online Banking'!$C:$I,5,FALSE())),IF($D88="Tabular",VLOOKUP($AJ$3&amp;"-"&amp;AO$2,'Compr. Q. - HCN'!$C:$I,7,FALSE()),VLOOKUP($AJ$3&amp;"-"&amp;AO$2,'Compr. Q. - HCN'!$C:$I,5,FALSE()))),$AJ88)),1,0)</f>
        <v>0</v>
      </c>
      <c r="AP88" s="25">
        <f>IF(ISNUMBER(SEARCH(IF($G88="OB",IF($D88="Tabular",VLOOKUP($AJ$3&amp;"-"&amp;AP$2,'Compr. Q. - Online Banking'!$C:$I,7,FALSE()),VLOOKUP($AJ$3&amp;"-"&amp;AP$2,'Compr. Q. - Online Banking'!$C:$I,5,FALSE())),IF($D88="Tabular",VLOOKUP($AJ$3&amp;"-"&amp;AP$2,'Compr. Q. - HCN'!$C:$I,7,FALSE()),VLOOKUP($AJ$3&amp;"-"&amp;AP$2,'Compr. Q. - HCN'!$C:$I,5,FALSE()))),$AJ88)),1,0)</f>
        <v>0</v>
      </c>
      <c r="AQ88" s="24">
        <f t="shared" si="76"/>
        <v>2</v>
      </c>
      <c r="AR88" s="24">
        <f t="shared" si="77"/>
        <v>2</v>
      </c>
      <c r="AS88" s="24">
        <f>IF($G88="OB",IF($D88="Tabular",VLOOKUP($AJ$3&amp;"-"&amp;"1",'Compr. Q. - Online Banking'!$C:$K,9,FALSE()),VLOOKUP($AJ$3&amp;"-"&amp;"1",'Compr. Q. - Online Banking'!$C:$K,8,FALSE())),IF($D88="Tabular",VLOOKUP($AJ$3&amp;"-"&amp;"1",'Compr. Q. - HCN'!$C:$K,9,FALSE()),VLOOKUP($AJ$3&amp;"-"&amp;"1",'Compr. Q. - HCN'!$C:$K,8,FALSE())))</f>
        <v>3</v>
      </c>
      <c r="AT88" s="24">
        <f t="shared" si="78"/>
        <v>1</v>
      </c>
      <c r="AU88" s="24">
        <f t="shared" si="79"/>
        <v>0.66666666666666663</v>
      </c>
      <c r="AV88" s="24">
        <f t="shared" si="80"/>
        <v>0.8</v>
      </c>
      <c r="AW88" s="25" t="str">
        <f>VLOOKUP($A88,'dataset combined'!$A:$BJ,$I$2+3*AW$2,FALSE)</f>
        <v>Customer's browser infected by Trojan and this leads to alteration of transaction data; Fake banking app offered on application store and this leads to sniffing customer credentials; Fake banking app offered on application store leads to alteration of transaction data;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v>
      </c>
      <c r="AX88" s="24" t="s">
        <v>724</v>
      </c>
      <c r="AY88" s="25">
        <f>IF(ISNUMBER(SEARCH(IF($G88="OB",IF($D88="Tabular",VLOOKUP($AW$3&amp;"-"&amp;AY$2,'Compr. Q. - Online Banking'!$C:$I,7,FALSE()),VLOOKUP($AW$3&amp;"-"&amp;AY$2,'Compr. Q. - Online Banking'!$C:$I,5,FALSE())),IF($D88="Tabular",VLOOKUP($AW$3&amp;"-"&amp;AY$2,'Compr. Q. - HCN'!$C:$I,7,FALSE()),VLOOKUP($AW$3&amp;"-"&amp;AY$2,'Compr. Q. - HCN'!$C:$I,5,FALSE()))),$AW88)),1,0)</f>
        <v>0</v>
      </c>
      <c r="AZ88" s="25">
        <f>IF(ISNUMBER(SEARCH(IF($G88="OB",IF($D88="Tabular",VLOOKUP($AW$3&amp;"-"&amp;AZ$2,'Compr. Q. - Online Banking'!$C:$I,7,FALSE()),VLOOKUP($AW$3&amp;"-"&amp;AZ$2,'Compr. Q. - Online Banking'!$C:$I,5,FALSE())),IF($D88="Tabular",VLOOKUP($AW$3&amp;"-"&amp;AZ$2,'Compr. Q. - HCN'!$C:$I,7,FALSE()),VLOOKUP($AW$3&amp;"-"&amp;AZ$2,'Compr. Q. - HCN'!$C:$I,5,FALSE()))),$AW88)),1,0)</f>
        <v>0</v>
      </c>
      <c r="BA88" s="25">
        <f>IF(ISNUMBER(SEARCH(IF($G88="OB",IF($D88="Tabular",VLOOKUP($AW$3&amp;"-"&amp;BA$2,'Compr. Q. - Online Banking'!$C:$I,7,FALSE()),VLOOKUP($AW$3&amp;"-"&amp;BA$2,'Compr. Q. - Online Banking'!$C:$I,5,FALSE())),IF($D88="Tabular",VLOOKUP($AW$3&amp;"-"&amp;BA$2,'Compr. Q. - HCN'!$C:$I,7,FALSE()),VLOOKUP($AW$3&amp;"-"&amp;BA$2,'Compr. Q. - HCN'!$C:$I,5,FALSE()))),$AW88)),1,0)</f>
        <v>0</v>
      </c>
      <c r="BB88" s="25">
        <f>IF(ISNUMBER(SEARCH(IF($G88="OB",IF($D88="Tabular",VLOOKUP($AW$3&amp;"-"&amp;BB$2,'Compr. Q. - Online Banking'!$C:$I,7,FALSE()),VLOOKUP($AW$3&amp;"-"&amp;BB$2,'Compr. Q. - Online Banking'!$C:$I,5,FALSE())),IF($D88="Tabular",VLOOKUP($AW$3&amp;"-"&amp;BB$2,'Compr. Q. - HCN'!$C:$I,7,FALSE()),VLOOKUP($AW$3&amp;"-"&amp;BB$2,'Compr. Q. - HCN'!$C:$I,5,FALSE()))),$AW88)),1,0)</f>
        <v>0</v>
      </c>
      <c r="BC88" s="25">
        <f>IF(ISNUMBER(SEARCH(IF($G88="OB",IF($D88="Tabular",VLOOKUP($AW$3&amp;"-"&amp;BC$2,'Compr. Q. - Online Banking'!$C:$I,7,FALSE()),VLOOKUP($AW$3&amp;"-"&amp;BC$2,'Compr. Q. - Online Banking'!$C:$I,5,FALSE())),IF($D88="Tabular",VLOOKUP($AW$3&amp;"-"&amp;BC$2,'Compr. Q. - HCN'!$C:$I,7,FALSE()),VLOOKUP($AW$3&amp;"-"&amp;BC$2,'Compr. Q. - HCN'!$C:$I,5,FALSE()))),$AW88)),1,0)</f>
        <v>0</v>
      </c>
      <c r="BD88" s="24">
        <f t="shared" si="81"/>
        <v>0</v>
      </c>
      <c r="BE88" s="24">
        <f t="shared" si="82"/>
        <v>7</v>
      </c>
      <c r="BF88" s="24">
        <f>IF($G88="OB",IF($D88="Tabular",VLOOKUP($AW$3&amp;"-"&amp;"1",'Compr. Q. - Online Banking'!$C:$K,9,FALSE()),VLOOKUP($AW$3&amp;"-"&amp;"1",'Compr. Q. - Online Banking'!$C:$K,8,FALSE())),IF($D88="Tabular",VLOOKUP($AW$3&amp;"-"&amp;"1",'Compr. Q. - HCN'!$C:$K,9,FALSE()),VLOOKUP($AW$3&amp;"-"&amp;"1",'Compr. Q. - HCN'!$C:$K,8,FALSE())))</f>
        <v>2</v>
      </c>
      <c r="BG88" s="24">
        <f t="shared" si="83"/>
        <v>0</v>
      </c>
      <c r="BH88" s="24">
        <f t="shared" si="84"/>
        <v>0</v>
      </c>
      <c r="BI88" s="24">
        <f t="shared" si="85"/>
        <v>0</v>
      </c>
      <c r="BJ88" s="25" t="str">
        <f>VLOOKUP($A88,'dataset combined'!$A:$BJ,$I$2+3*BJ$2,FALSE)</f>
        <v>Customer's browser infected by Trojan and this leads to alteration of transaction data; Spear-phishing attack on customers leads to sniffing customer credentials. Which leads to unauthorized access to customer account via web application.</v>
      </c>
      <c r="BK88" s="25" t="s">
        <v>724</v>
      </c>
      <c r="BL88" s="25">
        <f>IF(ISNUMBER(SEARCH(IF($G88="OB",IF($D88="Tabular",VLOOKUP($BJ$3&amp;"-"&amp;BL$2,'Compr. Q. - Online Banking'!$C:$I,7,FALSE()),VLOOKUP($BJ$3&amp;"-"&amp;BL$2,'Compr. Q. - Online Banking'!$C:$I,5,FALSE())),IF($D88="Tabular",VLOOKUP($BJ$3&amp;"-"&amp;BL$2,'Compr. Q. - HCN'!$C:$I,7,FALSE()),VLOOKUP($BJ$3&amp;"-"&amp;BL$2,'Compr. Q. - HCN'!$C:$I,5,FALSE()))),$BJ88)),1,0)</f>
        <v>0</v>
      </c>
      <c r="BM88" s="25">
        <f>IF(ISNUMBER(SEARCH(IF($G88="OB",IF($D88="Tabular",VLOOKUP($BJ$3&amp;"-"&amp;BM$2,'Compr. Q. - Online Banking'!$C:$I,7,FALSE()),VLOOKUP($BJ$3&amp;"-"&amp;BM$2,'Compr. Q. - Online Banking'!$C:$I,5,FALSE())),IF($D88="Tabular",VLOOKUP($BJ$3&amp;"-"&amp;BM$2,'Compr. Q. - HCN'!$C:$I,7,FALSE()),VLOOKUP($BJ$3&amp;"-"&amp;BM$2,'Compr. Q. - HCN'!$C:$I,5,FALSE()))),$BJ88)),1,0)</f>
        <v>0</v>
      </c>
      <c r="BN88" s="25">
        <f>IF(ISNUMBER(SEARCH(IF($G88="OB",IF($D88="Tabular",VLOOKUP($BJ$3&amp;"-"&amp;BN$2,'Compr. Q. - Online Banking'!$C:$I,7,FALSE()),VLOOKUP($BJ$3&amp;"-"&amp;BN$2,'Compr. Q. - Online Banking'!$C:$I,5,FALSE())),IF($D88="Tabular",VLOOKUP($BJ$3&amp;"-"&amp;BN$2,'Compr. Q. - HCN'!$C:$I,7,FALSE()),VLOOKUP($BJ$3&amp;"-"&amp;BN$2,'Compr. Q. - HCN'!$C:$I,5,FALSE()))),$BJ88)),1,0)</f>
        <v>0</v>
      </c>
      <c r="BO88" s="25">
        <f>IF(ISNUMBER(SEARCH(IF($G88="OB",IF($D88="Tabular",VLOOKUP($BJ$3&amp;"-"&amp;BO$2,'Compr. Q. - Online Banking'!$C:$I,7,FALSE()),VLOOKUP($BJ$3&amp;"-"&amp;BO$2,'Compr. Q. - Online Banking'!$C:$I,5,FALSE())),IF($D88="Tabular",VLOOKUP($BJ$3&amp;"-"&amp;BO$2,'Compr. Q. - HCN'!$C:$I,7,FALSE()),VLOOKUP($BJ$3&amp;"-"&amp;BO$2,'Compr. Q. - HCN'!$C:$I,5,FALSE()))),$BJ88)),1,0)</f>
        <v>0</v>
      </c>
      <c r="BP88" s="25">
        <f>IF(ISNUMBER(SEARCH(IF($G88="OB",IF($D88="Tabular",VLOOKUP($BJ$3&amp;"-"&amp;BP$2,'Compr. Q. - Online Banking'!$C:$I,7,FALSE()),VLOOKUP($BJ$3&amp;"-"&amp;BP$2,'Compr. Q. - Online Banking'!$C:$I,5,FALSE())),IF($D88="Tabular",VLOOKUP($BJ$3&amp;"-"&amp;BP$2,'Compr. Q. - HCN'!$C:$I,7,FALSE()),VLOOKUP($BJ$3&amp;"-"&amp;BP$2,'Compr. Q. - HCN'!$C:$I,5,FALSE()))),$BJ88)),1,0)</f>
        <v>0</v>
      </c>
      <c r="BQ88" s="24">
        <f t="shared" si="86"/>
        <v>0</v>
      </c>
      <c r="BR88" s="24">
        <f t="shared" si="87"/>
        <v>2</v>
      </c>
      <c r="BS88" s="24">
        <f>IF($G88="OB",IF($D88="Tabular",VLOOKUP($BJ$3&amp;"-"&amp;"1",'Compr. Q. - Online Banking'!$C:$K,9,FALSE()),VLOOKUP($BJ$3&amp;"-"&amp;"1",'Compr. Q. - Online Banking'!$C:$K,8,FALSE())),IF($D88="Tabular",VLOOKUP($BJ$3&amp;"-"&amp;"1",'Compr. Q. - HCN'!$C:$K,9,FALSE()),VLOOKUP($BJ$3&amp;"-"&amp;"1",'Compr. Q. - HCN'!$C:$K,8,FALSE())))</f>
        <v>1</v>
      </c>
      <c r="BT88" s="24">
        <f t="shared" si="88"/>
        <v>0</v>
      </c>
      <c r="BU88" s="24">
        <f t="shared" si="89"/>
        <v>0</v>
      </c>
      <c r="BV88" s="24">
        <f t="shared" si="90"/>
        <v>0</v>
      </c>
      <c r="BW88" s="25" t="str">
        <f>VLOOKUP($A88,'dataset combined'!$A:$BJ,$I$2+3*BW$2,FALSE)</f>
        <v>Smartphone infected by malware and this leads to alteration of transaction data</v>
      </c>
      <c r="BX88" s="24" t="s">
        <v>724</v>
      </c>
      <c r="BY88" s="25">
        <f>IF(ISNUMBER(SEARCH(IF($G88="OB",IF($D88="Tabular",VLOOKUP($BW$3&amp;"-"&amp;BY$2,'Compr. Q. - Online Banking'!$C:$I,7,FALSE()),VLOOKUP($BW$3&amp;"-"&amp;BY$2,'Compr. Q. - Online Banking'!$C:$I,5,FALSE())),IF($D88="Tabular",VLOOKUP($BW$3&amp;"-"&amp;BY$2,'Compr. Q. - HCN'!$C:$I,7,FALSE()),VLOOKUP($BW$3&amp;"-"&amp;BY$2,'Compr. Q. - HCN'!$C:$I,5,FALSE()))),$BW88)),1,0)</f>
        <v>0</v>
      </c>
      <c r="BZ88" s="25">
        <f>IF(ISNUMBER(SEARCH(IF($G88="OB",IF($D88="Tabular",VLOOKUP($BW$3&amp;"-"&amp;BZ$2,'Compr. Q. - Online Banking'!$C:$I,7,FALSE()),VLOOKUP($BW$3&amp;"-"&amp;BZ$2,'Compr. Q. - Online Banking'!$C:$I,5,FALSE())),IF($D88="Tabular",VLOOKUP($BW$3&amp;"-"&amp;BZ$2,'Compr. Q. - HCN'!$C:$I,7,FALSE()),VLOOKUP($BW$3&amp;"-"&amp;BZ$2,'Compr. Q. - HCN'!$C:$I,5,FALSE()))),$BW88)),1,0)</f>
        <v>0</v>
      </c>
      <c r="CA88" s="25">
        <f>IF(ISNUMBER(SEARCH(IF($G88="OB",IF($D88="Tabular",VLOOKUP($BW$3&amp;"-"&amp;CA$2,'Compr. Q. - Online Banking'!$C:$I,7,FALSE()),VLOOKUP($BW$3&amp;"-"&amp;CA$2,'Compr. Q. - Online Banking'!$C:$I,5,FALSE())),IF($D88="Tabular",VLOOKUP($BW$3&amp;"-"&amp;CA$2,'Compr. Q. - HCN'!$C:$I,7,FALSE()),VLOOKUP($BW$3&amp;"-"&amp;CA$2,'Compr. Q. - HCN'!$C:$I,5,FALSE()))),$BW88)),1,0)</f>
        <v>0</v>
      </c>
      <c r="CB88" s="25">
        <f>IF(ISNUMBER(SEARCH(IF($G88="OB",IF($D88="Tabular",VLOOKUP($BW$3&amp;"-"&amp;CB$2,'Compr. Q. - Online Banking'!$C:$I,7,FALSE()),VLOOKUP($BW$3&amp;"-"&amp;CB$2,'Compr. Q. - Online Banking'!$C:$I,5,FALSE())),IF($D88="Tabular",VLOOKUP($BW$3&amp;"-"&amp;CB$2,'Compr. Q. - HCN'!$C:$I,7,FALSE()),VLOOKUP($BW$3&amp;"-"&amp;CB$2,'Compr. Q. - HCN'!$C:$I,5,FALSE()))),$BW88)),1,0)</f>
        <v>0</v>
      </c>
      <c r="CC88" s="25">
        <f>IF(ISNUMBER(SEARCH(IF($G88="OB",IF($D88="Tabular",VLOOKUP($BW$3&amp;"-"&amp;CC$2,'Compr. Q. - Online Banking'!$C:$I,7,FALSE()),VLOOKUP($BW$3&amp;"-"&amp;CC$2,'Compr. Q. - Online Banking'!$C:$I,5,FALSE())),IF($D88="Tabular",VLOOKUP($BW$3&amp;"-"&amp;CC$2,'Compr. Q. - HCN'!$C:$I,7,FALSE()),VLOOKUP($BW$3&amp;"-"&amp;CC$2,'Compr. Q. - HCN'!$C:$I,5,FALSE()))),$BW88)),1,0)</f>
        <v>0</v>
      </c>
      <c r="CD88" s="24">
        <f t="shared" si="91"/>
        <v>0</v>
      </c>
      <c r="CE88" s="24">
        <f t="shared" si="92"/>
        <v>1</v>
      </c>
      <c r="CF88" s="24">
        <f>IF($G88="OB",IF($D88="Tabular",VLOOKUP($BW$3&amp;"-"&amp;"1",'Compr. Q. - Online Banking'!$C:$K,9,FALSE()),VLOOKUP($BW$3&amp;"-"&amp;"1",'Compr. Q. - Online Banking'!$C:$K,8,FALSE())),IF($D88="Tabular",VLOOKUP($BW$3&amp;"-"&amp;"1",'Compr. Q. - HCN'!$C:$K,9,FALSE()),VLOOKUP($BW$3&amp;"-"&amp;"1",'Compr. Q. - HCN'!$C:$K,8,FALSE())))</f>
        <v>1</v>
      </c>
      <c r="CG88" s="24">
        <f t="shared" si="93"/>
        <v>0</v>
      </c>
      <c r="CH88" s="24">
        <f t="shared" si="94"/>
        <v>0</v>
      </c>
      <c r="CI88" s="24">
        <f t="shared" si="95"/>
        <v>0</v>
      </c>
    </row>
    <row r="89" spans="1:87" ht="136" x14ac:dyDescent="0.2">
      <c r="A89" s="25" t="str">
        <f t="shared" si="64"/>
        <v>3117402-P2</v>
      </c>
      <c r="B89" s="25">
        <v>3117402</v>
      </c>
      <c r="C89" s="25" t="s">
        <v>688</v>
      </c>
      <c r="D89" s="25" t="s">
        <v>568</v>
      </c>
      <c r="E89" s="25" t="s">
        <v>381</v>
      </c>
      <c r="F89" s="25" t="s">
        <v>433</v>
      </c>
      <c r="G89" s="25" t="str">
        <f t="shared" si="65"/>
        <v>HCN</v>
      </c>
      <c r="H89" s="25"/>
      <c r="I89" s="25"/>
      <c r="J89" s="25" t="str">
        <f>VLOOKUP($A89,'dataset combined'!$A:$BJ,$I$2+3*J$2,FALSE)</f>
        <v>Cyber criminal sends crafted phishing emails to HCN users and this leads to that HCN network infected by malware.; HCN user connects private mobile device to the network and this leads to that HCN network infected by malware.</v>
      </c>
      <c r="K89" s="25" t="s">
        <v>724</v>
      </c>
      <c r="L89" s="25">
        <f>IF(ISNUMBER(SEARCH(IF($G89="OB",IF($D89="Tabular",VLOOKUP($J$3&amp;"-"&amp;L$2,'Compr. Q. - Online Banking'!$C:$I,7,FALSE()),VLOOKUP($J$3&amp;"-"&amp;L$2,'Compr. Q. - Online Banking'!$C:$I,5,FALSE())),IF($D89="Tabular",VLOOKUP($J$3&amp;"-"&amp;L$2,'Compr. Q. - HCN'!$C:$I,7,FALSE()),VLOOKUP($J$3&amp;"-"&amp;L$2,'Compr. Q. - HCN'!$C:$I,5,FALSE()))),$J89)),1,0)</f>
        <v>0</v>
      </c>
      <c r="M89" s="25">
        <f>IF(ISNUMBER(SEARCH(IF($G89="OB",IF($D89="Tabular",VLOOKUP($J$3&amp;"-"&amp;M$2,'Compr. Q. - Online Banking'!$C:$I,7,FALSE()),VLOOKUP($J$3&amp;"-"&amp;M$2,'Compr. Q. - Online Banking'!$C:$I,5,FALSE())),IF($D89="Tabular",VLOOKUP($J$3&amp;"-"&amp;M$2,'Compr. Q. - HCN'!$C:$I,7,FALSE()),VLOOKUP($J$3&amp;"-"&amp;M$2,'Compr. Q. - HCN'!$C:$I,5,FALSE()))),$J89)),1,0)</f>
        <v>0</v>
      </c>
      <c r="N89" s="25">
        <f>IF(ISNUMBER(SEARCH(IF($G89="OB",IF($D89="Tabular",VLOOKUP($J$3&amp;"-"&amp;N$2,'Compr. Q. - Online Banking'!$C:$I,7,FALSE()),VLOOKUP($J$3&amp;"-"&amp;N$2,'Compr. Q. - Online Banking'!$C:$I,5,FALSE())),IF($D89="Tabular",VLOOKUP($J$3&amp;"-"&amp;N$2,'Compr. Q. - HCN'!$C:$I,7,FALSE()),VLOOKUP($J$3&amp;"-"&amp;N$2,'Compr. Q. - HCN'!$C:$I,5,FALSE()))),$J89)),1,0)</f>
        <v>0</v>
      </c>
      <c r="O89" s="25">
        <f>IF(ISNUMBER(SEARCH(IF($G89="OB",IF($D89="Tabular",VLOOKUP($J$3&amp;"-"&amp;O$2,'Compr. Q. - Online Banking'!$C:$I,7,FALSE()),VLOOKUP($J$3&amp;"-"&amp;O$2,'Compr. Q. - Online Banking'!$C:$I,5,FALSE())),IF($D89="Tabular",VLOOKUP($J$3&amp;"-"&amp;O$2,'Compr. Q. - HCN'!$C:$I,7,FALSE()),VLOOKUP($J$3&amp;"-"&amp;O$2,'Compr. Q. - HCN'!$C:$I,5,FALSE()))),$J89)),1,0)</f>
        <v>0</v>
      </c>
      <c r="P89" s="25">
        <f>IF(ISNUMBER(SEARCH(IF($G89="OB",IF($D89="Tabular",VLOOKUP($J$3&amp;"-"&amp;P$2,'Compr. Q. - Online Banking'!$C:$I,7,FALSE()),VLOOKUP($J$3&amp;"-"&amp;P$2,'Compr. Q. - Online Banking'!$C:$I,5,FALSE())),IF($D89="Tabular",VLOOKUP($J$3&amp;"-"&amp;P$2,'Compr. Q. - HCN'!$C:$I,7,FALSE()),VLOOKUP($J$3&amp;"-"&amp;P$2,'Compr. Q. - HCN'!$C:$I,5,FALSE()))),$J89)),1,0)</f>
        <v>0</v>
      </c>
      <c r="Q89" s="25">
        <f t="shared" si="66"/>
        <v>0</v>
      </c>
      <c r="R89" s="25">
        <f t="shared" si="67"/>
        <v>2</v>
      </c>
      <c r="S89" s="25">
        <f>IF($G89="OB",IF($D89="Tabular",VLOOKUP($J$3&amp;"-"&amp;"1",'Compr. Q. - Online Banking'!$C:$K,9,FALSE()),VLOOKUP($J$3&amp;"-"&amp;"1",'Compr. Q. - Online Banking'!$C:$K,8,FALSE())),IF($D89="Tabular",VLOOKUP($J$3&amp;"-"&amp;"1",'Compr. Q. - HCN'!$C:$K,9,FALSE()),VLOOKUP($J$3&amp;"-"&amp;"1",'Compr. Q. - HCN'!$C:$K,8,FALSE())))</f>
        <v>3</v>
      </c>
      <c r="T89" s="25">
        <f t="shared" si="68"/>
        <v>0</v>
      </c>
      <c r="U89" s="25">
        <f t="shared" si="69"/>
        <v>0</v>
      </c>
      <c r="V89" s="25">
        <f t="shared" si="70"/>
        <v>0</v>
      </c>
      <c r="W89" s="25" t="str">
        <f>VLOOKUP($A89,'dataset combined'!$A:$BJ,$I$2+3*W$2,FALSE)</f>
        <v>Error in assignment of privacy level leads to insufficient data anonymization.; HCN user connects private mobile device to the network and this leads to that HCN network infected by malware.</v>
      </c>
      <c r="X89" s="25" t="s">
        <v>724</v>
      </c>
      <c r="Y89" s="25">
        <f>IF(ISNUMBER(SEARCH(IF($G89="OB",IF($D89="Tabular",VLOOKUP($W$3&amp;"-"&amp;Y$2,'Compr. Q. - Online Banking'!$C:$I,7,FALSE()),VLOOKUP($W$3&amp;"-"&amp;Y$2,'Compr. Q. - Online Banking'!$C:$I,5,FALSE())),IF($D89="Tabular",VLOOKUP($W$3&amp;"-"&amp;Y$2,'Compr. Q. - HCN'!$C:$I,7,FALSE()),VLOOKUP($W$3&amp;"-"&amp;Y$2,'Compr. Q. - HCN'!$C:$I,5,FALSE()))),$W89)),1,0)</f>
        <v>0</v>
      </c>
      <c r="Z89" s="25">
        <f>IF(ISNUMBER(SEARCH(IF($G89="OB",IF($D89="Tabular",VLOOKUP($W$3&amp;"-"&amp;Z$2,'Compr. Q. - Online Banking'!$C:$I,7,FALSE()),VLOOKUP($W$3&amp;"-"&amp;Z$2,'Compr. Q. - Online Banking'!$C:$I,5,FALSE())),IF($D89="Tabular",VLOOKUP($W$3&amp;"-"&amp;Z$2,'Compr. Q. - HCN'!$C:$I,7,FALSE()),VLOOKUP($W$3&amp;"-"&amp;Z$2,'Compr. Q. - HCN'!$C:$I,5,FALSE()))),$W89)),1,0)</f>
        <v>1</v>
      </c>
      <c r="AA89" s="25">
        <f>IF(ISNUMBER(SEARCH(IF($G89="OB",IF($D89="Tabular",VLOOKUP($W$3&amp;"-"&amp;AA$2,'Compr. Q. - Online Banking'!$C:$I,7,FALSE()),VLOOKUP($W$3&amp;"-"&amp;AA$2,'Compr. Q. - Online Banking'!$C:$I,5,FALSE())),IF($D89="Tabular",VLOOKUP($W$3&amp;"-"&amp;AA$2,'Compr. Q. - HCN'!$C:$I,7,FALSE()),VLOOKUP($W$3&amp;"-"&amp;AA$2,'Compr. Q. - HCN'!$C:$I,5,FALSE()))),$W89)),1,0)</f>
        <v>0</v>
      </c>
      <c r="AB89" s="25">
        <f>IF(ISNUMBER(SEARCH(IF($G89="OB",IF($D89="Tabular",VLOOKUP($W$3&amp;"-"&amp;AB$2,'Compr. Q. - Online Banking'!$C:$I,7,FALSE()),VLOOKUP($W$3&amp;"-"&amp;AB$2,'Compr. Q. - Online Banking'!$C:$I,5,FALSE())),IF($D89="Tabular",VLOOKUP($W$3&amp;"-"&amp;AB$2,'Compr. Q. - HCN'!$C:$I,7,FALSE()),VLOOKUP($W$3&amp;"-"&amp;AB$2,'Compr. Q. - HCN'!$C:$I,5,FALSE()))),$W89)),1,0)</f>
        <v>0</v>
      </c>
      <c r="AC89" s="25">
        <f>IF(ISNUMBER(SEARCH(IF($G89="OB",IF($D89="Tabular",VLOOKUP($W$3&amp;"-"&amp;AC$2,'Compr. Q. - Online Banking'!$C:$I,7,FALSE()),VLOOKUP($W$3&amp;"-"&amp;AC$2,'Compr. Q. - Online Banking'!$C:$I,5,FALSE())),IF($D89="Tabular",VLOOKUP($W$3&amp;"-"&amp;AC$2,'Compr. Q. - HCN'!$C:$I,7,FALSE()),VLOOKUP($W$3&amp;"-"&amp;AC$2,'Compr. Q. - HCN'!$C:$I,5,FALSE()))),$W89)),1,0)</f>
        <v>0</v>
      </c>
      <c r="AD89" s="25">
        <f t="shared" si="71"/>
        <v>1</v>
      </c>
      <c r="AE89" s="25">
        <f t="shared" si="72"/>
        <v>2</v>
      </c>
      <c r="AF89" s="25">
        <f>IF($G89="OB",IF($D89="Tabular",VLOOKUP($W$3&amp;"-"&amp;"1",'Compr. Q. - Online Banking'!$C:$K,9,FALSE()),VLOOKUP($W$3&amp;"-"&amp;"1",'Compr. Q. - Online Banking'!$C:$K,8,FALSE())),IF($D89="Tabular",VLOOKUP($W$3&amp;"-"&amp;"1",'Compr. Q. - HCN'!$C:$K,9,FALSE()),VLOOKUP($W$3&amp;"-"&amp;"1",'Compr. Q. - HCN'!$C:$K,8,FALSE())))</f>
        <v>2</v>
      </c>
      <c r="AG89" s="25">
        <f t="shared" si="73"/>
        <v>0.5</v>
      </c>
      <c r="AH89" s="25">
        <f t="shared" si="74"/>
        <v>0.5</v>
      </c>
      <c r="AI89" s="25">
        <f t="shared" si="75"/>
        <v>0.5</v>
      </c>
      <c r="AJ89" s="25" t="str">
        <f>VLOOKUP($A89,'dataset combined'!$A:$BJ,$I$2+3*AJ$2,FALSE)</f>
        <v>Cyber criminal sends crafted phishing emails to HCN users and this leads to sniffing of user credentials.; Cyber criminal sends crafted phishing emails to HCN users and this leads to that HCN network infected by malware.; Error in the role assignment leads to elevation of privilege.; HCN user connects private mobile device to the network and this leads to that HCN network infected by malware.; SQL injection attack leads to successful SQL injection.</v>
      </c>
      <c r="AK89" s="25" t="s">
        <v>743</v>
      </c>
      <c r="AL89" s="25">
        <f>IF(ISNUMBER(SEARCH(IF($G89="OB",IF($D89="Tabular",VLOOKUP($AJ$3&amp;"-"&amp;AL$2,'Compr. Q. - Online Banking'!$C:$I,7,FALSE()),VLOOKUP($AJ$3&amp;"-"&amp;AL$2,'Compr. Q. - Online Banking'!$C:$I,5,FALSE())),IF($D89="Tabular",VLOOKUP($AJ$3&amp;"-"&amp;AL$2,'Compr. Q. - HCN'!$C:$I,7,FALSE()),VLOOKUP($AJ$3&amp;"-"&amp;AL$2,'Compr. Q. - HCN'!$C:$I,5,FALSE()))),$AJ89)),1,0)</f>
        <v>0</v>
      </c>
      <c r="AM89" s="25">
        <f>IF(ISNUMBER(SEARCH(IF($G89="OB",IF($D89="Tabular",VLOOKUP($AJ$3&amp;"-"&amp;AM$2,'Compr. Q. - Online Banking'!$C:$I,7,FALSE()),VLOOKUP($AJ$3&amp;"-"&amp;AM$2,'Compr. Q. - Online Banking'!$C:$I,5,FALSE())),IF($D89="Tabular",VLOOKUP($AJ$3&amp;"-"&amp;AM$2,'Compr. Q. - HCN'!$C:$I,7,FALSE()),VLOOKUP($AJ$3&amp;"-"&amp;AM$2,'Compr. Q. - HCN'!$C:$I,5,FALSE()))),$AJ89)),1,0)</f>
        <v>1</v>
      </c>
      <c r="AN89" s="25">
        <f>IF(ISNUMBER(SEARCH(IF($G89="OB",IF($D89="Tabular",VLOOKUP($AJ$3&amp;"-"&amp;AN$2,'Compr. Q. - Online Banking'!$C:$I,7,FALSE()),VLOOKUP($AJ$3&amp;"-"&amp;AN$2,'Compr. Q. - Online Banking'!$C:$I,5,FALSE())),IF($D89="Tabular",VLOOKUP($AJ$3&amp;"-"&amp;AN$2,'Compr. Q. - HCN'!$C:$I,7,FALSE()),VLOOKUP($AJ$3&amp;"-"&amp;AN$2,'Compr. Q. - HCN'!$C:$I,5,FALSE()))),$AJ89)),1,0)</f>
        <v>1</v>
      </c>
      <c r="AO89" s="25">
        <f>IF(ISNUMBER(SEARCH(IF($G89="OB",IF($D89="Tabular",VLOOKUP($AJ$3&amp;"-"&amp;AO$2,'Compr. Q. - Online Banking'!$C:$I,7,FALSE()),VLOOKUP($AJ$3&amp;"-"&amp;AO$2,'Compr. Q. - Online Banking'!$C:$I,5,FALSE())),IF($D89="Tabular",VLOOKUP($AJ$3&amp;"-"&amp;AO$2,'Compr. Q. - HCN'!$C:$I,7,FALSE()),VLOOKUP($AJ$3&amp;"-"&amp;AO$2,'Compr. Q. - HCN'!$C:$I,5,FALSE()))),$AJ89)),1,0)</f>
        <v>0</v>
      </c>
      <c r="AP89" s="25">
        <f>IF(ISNUMBER(SEARCH(IF($G89="OB",IF($D89="Tabular",VLOOKUP($AJ$3&amp;"-"&amp;AP$2,'Compr. Q. - Online Banking'!$C:$I,7,FALSE()),VLOOKUP($AJ$3&amp;"-"&amp;AP$2,'Compr. Q. - Online Banking'!$C:$I,5,FALSE())),IF($D89="Tabular",VLOOKUP($AJ$3&amp;"-"&amp;AP$2,'Compr. Q. - HCN'!$C:$I,7,FALSE()),VLOOKUP($AJ$3&amp;"-"&amp;AP$2,'Compr. Q. - HCN'!$C:$I,5,FALSE()))),$AJ89)),1,0)</f>
        <v>0</v>
      </c>
      <c r="AQ89" s="25">
        <f t="shared" si="76"/>
        <v>2</v>
      </c>
      <c r="AR89" s="25">
        <f t="shared" si="77"/>
        <v>5</v>
      </c>
      <c r="AS89" s="25">
        <f>IF($G89="OB",IF($D89="Tabular",VLOOKUP($AJ$3&amp;"-"&amp;"1",'Compr. Q. - Online Banking'!$C:$K,9,FALSE()),VLOOKUP($AJ$3&amp;"-"&amp;"1",'Compr. Q. - Online Banking'!$C:$K,8,FALSE())),IF($D89="Tabular",VLOOKUP($AJ$3&amp;"-"&amp;"1",'Compr. Q. - HCN'!$C:$K,9,FALSE()),VLOOKUP($AJ$3&amp;"-"&amp;"1",'Compr. Q. - HCN'!$C:$K,8,FALSE())))</f>
        <v>2</v>
      </c>
      <c r="AT89" s="25">
        <f t="shared" si="78"/>
        <v>0.4</v>
      </c>
      <c r="AU89" s="25">
        <f t="shared" si="79"/>
        <v>1</v>
      </c>
      <c r="AV89" s="25">
        <f t="shared" si="80"/>
        <v>0.57142857142857151</v>
      </c>
      <c r="AW89" s="25" t="str">
        <f>VLOOKUP($A89,'dataset combined'!$A:$BJ,$I$2+3*AW$2,FALSE)</f>
        <v>Cyber criminal sends crafted phishing emails to HCN users and this leads to that HCN network infected by malware.; Error in the role assignment leads to elevation of privilege.; HCN user connects private mobile device to the network and this leads to that HCN network infected by malware.</v>
      </c>
      <c r="AX89" s="25" t="s">
        <v>724</v>
      </c>
      <c r="AY89" s="25">
        <f>IF(ISNUMBER(SEARCH(IF($G89="OB",IF($D89="Tabular",VLOOKUP($AW$3&amp;"-"&amp;AY$2,'Compr. Q. - Online Banking'!$C:$I,7,FALSE()),VLOOKUP($AW$3&amp;"-"&amp;AY$2,'Compr. Q. - Online Banking'!$C:$I,5,FALSE())),IF($D89="Tabular",VLOOKUP($AW$3&amp;"-"&amp;AY$2,'Compr. Q. - HCN'!$C:$I,7,FALSE()),VLOOKUP($AW$3&amp;"-"&amp;AY$2,'Compr. Q. - HCN'!$C:$I,5,FALSE()))),$AW89)),1,0)</f>
        <v>0</v>
      </c>
      <c r="AZ89" s="25">
        <f>IF(ISNUMBER(SEARCH(IF($G89="OB",IF($D89="Tabular",VLOOKUP($AW$3&amp;"-"&amp;AZ$2,'Compr. Q. - Online Banking'!$C:$I,7,FALSE()),VLOOKUP($AW$3&amp;"-"&amp;AZ$2,'Compr. Q. - Online Banking'!$C:$I,5,FALSE())),IF($D89="Tabular",VLOOKUP($AW$3&amp;"-"&amp;AZ$2,'Compr. Q. - HCN'!$C:$I,7,FALSE()),VLOOKUP($AW$3&amp;"-"&amp;AZ$2,'Compr. Q. - HCN'!$C:$I,5,FALSE()))),$AW89)),1,0)</f>
        <v>1</v>
      </c>
      <c r="BA89" s="25">
        <f>IF(ISNUMBER(SEARCH(IF($G89="OB",IF($D89="Tabular",VLOOKUP($AW$3&amp;"-"&amp;BA$2,'Compr. Q. - Online Banking'!$C:$I,7,FALSE()),VLOOKUP($AW$3&amp;"-"&amp;BA$2,'Compr. Q. - Online Banking'!$C:$I,5,FALSE())),IF($D89="Tabular",VLOOKUP($AW$3&amp;"-"&amp;BA$2,'Compr. Q. - HCN'!$C:$I,7,FALSE()),VLOOKUP($AW$3&amp;"-"&amp;BA$2,'Compr. Q. - HCN'!$C:$I,5,FALSE()))),$AW89)),1,0)</f>
        <v>1</v>
      </c>
      <c r="BB89" s="25">
        <f>IF(ISNUMBER(SEARCH(IF($G89="OB",IF($D89="Tabular",VLOOKUP($AW$3&amp;"-"&amp;BB$2,'Compr. Q. - Online Banking'!$C:$I,7,FALSE()),VLOOKUP($AW$3&amp;"-"&amp;BB$2,'Compr. Q. - Online Banking'!$C:$I,5,FALSE())),IF($D89="Tabular",VLOOKUP($AW$3&amp;"-"&amp;BB$2,'Compr. Q. - HCN'!$C:$I,7,FALSE()),VLOOKUP($AW$3&amp;"-"&amp;BB$2,'Compr. Q. - HCN'!$C:$I,5,FALSE()))),$AW89)),1,0)</f>
        <v>0</v>
      </c>
      <c r="BC89" s="25">
        <f>IF(ISNUMBER(SEARCH(IF($G89="OB",IF($D89="Tabular",VLOOKUP($AW$3&amp;"-"&amp;BC$2,'Compr. Q. - Online Banking'!$C:$I,7,FALSE()),VLOOKUP($AW$3&amp;"-"&amp;BC$2,'Compr. Q. - Online Banking'!$C:$I,5,FALSE())),IF($D89="Tabular",VLOOKUP($AW$3&amp;"-"&amp;BC$2,'Compr. Q. - HCN'!$C:$I,7,FALSE()),VLOOKUP($AW$3&amp;"-"&amp;BC$2,'Compr. Q. - HCN'!$C:$I,5,FALSE()))),$AW89)),1,0)</f>
        <v>0</v>
      </c>
      <c r="BD89" s="25">
        <f t="shared" si="81"/>
        <v>2</v>
      </c>
      <c r="BE89" s="25">
        <f t="shared" si="82"/>
        <v>3</v>
      </c>
      <c r="BF89" s="25">
        <f>IF($G89="OB",IF($D89="Tabular",VLOOKUP($AW$3&amp;"-"&amp;"1",'Compr. Q. - Online Banking'!$C:$K,9,FALSE()),VLOOKUP($AW$3&amp;"-"&amp;"1",'Compr. Q. - Online Banking'!$C:$K,8,FALSE())),IF($D89="Tabular",VLOOKUP($AW$3&amp;"-"&amp;"1",'Compr. Q. - HCN'!$C:$K,9,FALSE()),VLOOKUP($AW$3&amp;"-"&amp;"1",'Compr. Q. - HCN'!$C:$K,8,FALSE())))</f>
        <v>5</v>
      </c>
      <c r="BG89" s="25">
        <f t="shared" si="83"/>
        <v>0.66666666666666663</v>
      </c>
      <c r="BH89" s="25">
        <f t="shared" si="84"/>
        <v>0.4</v>
      </c>
      <c r="BI89" s="25">
        <f t="shared" si="85"/>
        <v>0.5</v>
      </c>
      <c r="BJ89" s="25" t="str">
        <f>VLOOKUP($A89,'dataset combined'!$A:$BJ,$I$2+3*BJ$2,FALSE)</f>
        <v>Cyber criminal sends crafted phishing emails to HCN users and this leads to sniffing of user credentials.; Cyber criminal sends crafted phishing emails to HCN users and this leads to that HCN network infected by malware.</v>
      </c>
      <c r="BK89" s="25" t="s">
        <v>724</v>
      </c>
      <c r="BL89" s="25">
        <f>IF(ISNUMBER(SEARCH(IF($G89="OB",IF($D89="Tabular",VLOOKUP($BJ$3&amp;"-"&amp;BL$2,'Compr. Q. - Online Banking'!$C:$I,7,FALSE()),VLOOKUP($BJ$3&amp;"-"&amp;BL$2,'Compr. Q. - Online Banking'!$C:$I,5,FALSE())),IF($D89="Tabular",VLOOKUP($BJ$3&amp;"-"&amp;BL$2,'Compr. Q. - HCN'!$C:$I,7,FALSE()),VLOOKUP($BJ$3&amp;"-"&amp;BL$2,'Compr. Q. - HCN'!$C:$I,5,FALSE()))),$BJ89)),1,0)</f>
        <v>0</v>
      </c>
      <c r="BM89" s="25">
        <f>IF(ISNUMBER(SEARCH(IF($G89="OB",IF($D89="Tabular",VLOOKUP($BJ$3&amp;"-"&amp;BM$2,'Compr. Q. - Online Banking'!$C:$I,7,FALSE()),VLOOKUP($BJ$3&amp;"-"&amp;BM$2,'Compr. Q. - Online Banking'!$C:$I,5,FALSE())),IF($D89="Tabular",VLOOKUP($BJ$3&amp;"-"&amp;BM$2,'Compr. Q. - HCN'!$C:$I,7,FALSE()),VLOOKUP($BJ$3&amp;"-"&amp;BM$2,'Compr. Q. - HCN'!$C:$I,5,FALSE()))),$BJ89)),1,0)</f>
        <v>0</v>
      </c>
      <c r="BN89" s="25">
        <f>IF(ISNUMBER(SEARCH(IF($G89="OB",IF($D89="Tabular",VLOOKUP($BJ$3&amp;"-"&amp;BN$2,'Compr. Q. - Online Banking'!$C:$I,7,FALSE()),VLOOKUP($BJ$3&amp;"-"&amp;BN$2,'Compr. Q. - Online Banking'!$C:$I,5,FALSE())),IF($D89="Tabular",VLOOKUP($BJ$3&amp;"-"&amp;BN$2,'Compr. Q. - HCN'!$C:$I,7,FALSE()),VLOOKUP($BJ$3&amp;"-"&amp;BN$2,'Compr. Q. - HCN'!$C:$I,5,FALSE()))),$BJ89)),1,0)</f>
        <v>0</v>
      </c>
      <c r="BO89" s="25">
        <f>IF(ISNUMBER(SEARCH(IF($G89="OB",IF($D89="Tabular",VLOOKUP($BJ$3&amp;"-"&amp;BO$2,'Compr. Q. - Online Banking'!$C:$I,7,FALSE()),VLOOKUP($BJ$3&amp;"-"&amp;BO$2,'Compr. Q. - Online Banking'!$C:$I,5,FALSE())),IF($D89="Tabular",VLOOKUP($BJ$3&amp;"-"&amp;BO$2,'Compr. Q. - HCN'!$C:$I,7,FALSE()),VLOOKUP($BJ$3&amp;"-"&amp;BO$2,'Compr. Q. - HCN'!$C:$I,5,FALSE()))),$BJ89)),1,0)</f>
        <v>0</v>
      </c>
      <c r="BP89" s="25">
        <f>IF(ISNUMBER(SEARCH(IF($G89="OB",IF($D89="Tabular",VLOOKUP($BJ$3&amp;"-"&amp;BP$2,'Compr. Q. - Online Banking'!$C:$I,7,FALSE()),VLOOKUP($BJ$3&amp;"-"&amp;BP$2,'Compr. Q. - Online Banking'!$C:$I,5,FALSE())),IF($D89="Tabular",VLOOKUP($BJ$3&amp;"-"&amp;BP$2,'Compr. Q. - HCN'!$C:$I,7,FALSE()),VLOOKUP($BJ$3&amp;"-"&amp;BP$2,'Compr. Q. - HCN'!$C:$I,5,FALSE()))),$BJ89)),1,0)</f>
        <v>0</v>
      </c>
      <c r="BQ89" s="25">
        <f t="shared" si="86"/>
        <v>0</v>
      </c>
      <c r="BR89" s="25">
        <f t="shared" si="87"/>
        <v>2</v>
      </c>
      <c r="BS89" s="25">
        <f>IF($G89="OB",IF($D89="Tabular",VLOOKUP($BJ$3&amp;"-"&amp;"1",'Compr. Q. - Online Banking'!$C:$K,9,FALSE()),VLOOKUP($BJ$3&amp;"-"&amp;"1",'Compr. Q. - Online Banking'!$C:$K,8,FALSE())),IF($D89="Tabular",VLOOKUP($BJ$3&amp;"-"&amp;"1",'Compr. Q. - HCN'!$C:$K,9,FALSE()),VLOOKUP($BJ$3&amp;"-"&amp;"1",'Compr. Q. - HCN'!$C:$K,8,FALSE())))</f>
        <v>1</v>
      </c>
      <c r="BT89" s="25">
        <f t="shared" si="88"/>
        <v>0</v>
      </c>
      <c r="BU89" s="25">
        <f t="shared" si="89"/>
        <v>0</v>
      </c>
      <c r="BV89" s="25">
        <f t="shared" si="90"/>
        <v>0</v>
      </c>
      <c r="BW89" s="25" t="str">
        <f>VLOOKUP($A89,'dataset combined'!$A:$BJ,$I$2+3*BW$2,FALSE)</f>
        <v>Cyber criminal sends crafted phishing emails to HCN users and this leads to that HCN network infected by malware.</v>
      </c>
      <c r="BX89" s="25" t="s">
        <v>724</v>
      </c>
      <c r="BY89" s="25">
        <f>IF(ISNUMBER(SEARCH(IF($G89="OB",IF($D89="Tabular",VLOOKUP($BW$3&amp;"-"&amp;BY$2,'Compr. Q. - Online Banking'!$C:$I,7,FALSE()),VLOOKUP($BW$3&amp;"-"&amp;BY$2,'Compr. Q. - Online Banking'!$C:$I,5,FALSE())),IF($D89="Tabular",VLOOKUP($BW$3&amp;"-"&amp;BY$2,'Compr. Q. - HCN'!$C:$I,7,FALSE()),VLOOKUP($BW$3&amp;"-"&amp;BY$2,'Compr. Q. - HCN'!$C:$I,5,FALSE()))),$BW89)),1,0)</f>
        <v>0</v>
      </c>
      <c r="BZ89" s="25">
        <f>IF(ISNUMBER(SEARCH(IF($G89="OB",IF($D89="Tabular",VLOOKUP($BW$3&amp;"-"&amp;BZ$2,'Compr. Q. - Online Banking'!$C:$I,7,FALSE()),VLOOKUP($BW$3&amp;"-"&amp;BZ$2,'Compr. Q. - Online Banking'!$C:$I,5,FALSE())),IF($D89="Tabular",VLOOKUP($BW$3&amp;"-"&amp;BZ$2,'Compr. Q. - HCN'!$C:$I,7,FALSE()),VLOOKUP($BW$3&amp;"-"&amp;BZ$2,'Compr. Q. - HCN'!$C:$I,5,FALSE()))),$BW89)),1,0)</f>
        <v>0</v>
      </c>
      <c r="CA89" s="25">
        <f>IF(ISNUMBER(SEARCH(IF($G89="OB",IF($D89="Tabular",VLOOKUP($BW$3&amp;"-"&amp;CA$2,'Compr. Q. - Online Banking'!$C:$I,7,FALSE()),VLOOKUP($BW$3&amp;"-"&amp;CA$2,'Compr. Q. - Online Banking'!$C:$I,5,FALSE())),IF($D89="Tabular",VLOOKUP($BW$3&amp;"-"&amp;CA$2,'Compr. Q. - HCN'!$C:$I,7,FALSE()),VLOOKUP($BW$3&amp;"-"&amp;CA$2,'Compr. Q. - HCN'!$C:$I,5,FALSE()))),$BW89)),1,0)</f>
        <v>0</v>
      </c>
      <c r="CB89" s="25">
        <f>IF(ISNUMBER(SEARCH(IF($G89="OB",IF($D89="Tabular",VLOOKUP($BW$3&amp;"-"&amp;CB$2,'Compr. Q. - Online Banking'!$C:$I,7,FALSE()),VLOOKUP($BW$3&amp;"-"&amp;CB$2,'Compr. Q. - Online Banking'!$C:$I,5,FALSE())),IF($D89="Tabular",VLOOKUP($BW$3&amp;"-"&amp;CB$2,'Compr. Q. - HCN'!$C:$I,7,FALSE()),VLOOKUP($BW$3&amp;"-"&amp;CB$2,'Compr. Q. - HCN'!$C:$I,5,FALSE()))),$BW89)),1,0)</f>
        <v>0</v>
      </c>
      <c r="CC89" s="25">
        <f>IF(ISNUMBER(SEARCH(IF($G89="OB",IF($D89="Tabular",VLOOKUP($BW$3&amp;"-"&amp;CC$2,'Compr. Q. - Online Banking'!$C:$I,7,FALSE()),VLOOKUP($BW$3&amp;"-"&amp;CC$2,'Compr. Q. - Online Banking'!$C:$I,5,FALSE())),IF($D89="Tabular",VLOOKUP($BW$3&amp;"-"&amp;CC$2,'Compr. Q. - HCN'!$C:$I,7,FALSE()),VLOOKUP($BW$3&amp;"-"&amp;CC$2,'Compr. Q. - HCN'!$C:$I,5,FALSE()))),$BW89)),1,0)</f>
        <v>0</v>
      </c>
      <c r="CD89" s="25">
        <f t="shared" si="91"/>
        <v>0</v>
      </c>
      <c r="CE89" s="25">
        <f t="shared" si="92"/>
        <v>1</v>
      </c>
      <c r="CF89" s="25">
        <f>IF($G89="OB",IF($D89="Tabular",VLOOKUP($BW$3&amp;"-"&amp;"1",'Compr. Q. - Online Banking'!$C:$K,9,FALSE()),VLOOKUP($BW$3&amp;"-"&amp;"1",'Compr. Q. - Online Banking'!$C:$K,8,FALSE())),IF($D89="Tabular",VLOOKUP($BW$3&amp;"-"&amp;"1",'Compr. Q. - HCN'!$C:$K,9,FALSE()),VLOOKUP($BW$3&amp;"-"&amp;"1",'Compr. Q. - HCN'!$C:$K,8,FALSE())))</f>
        <v>1</v>
      </c>
      <c r="CG89" s="25">
        <f t="shared" si="93"/>
        <v>0</v>
      </c>
      <c r="CH89" s="25">
        <f t="shared" si="94"/>
        <v>0</v>
      </c>
      <c r="CI89" s="25">
        <f t="shared" si="95"/>
        <v>0</v>
      </c>
    </row>
    <row r="90" spans="1:87" ht="153" x14ac:dyDescent="0.2">
      <c r="A90" s="25" t="str">
        <f t="shared" si="64"/>
        <v>3117403-P1</v>
      </c>
      <c r="B90" s="25">
        <v>3117403</v>
      </c>
      <c r="C90" s="25" t="s">
        <v>688</v>
      </c>
      <c r="D90" s="25" t="s">
        <v>568</v>
      </c>
      <c r="E90" s="25" t="s">
        <v>440</v>
      </c>
      <c r="F90" s="25" t="s">
        <v>402</v>
      </c>
      <c r="G90" s="25" t="str">
        <f t="shared" si="65"/>
        <v>HCN</v>
      </c>
      <c r="H90" s="25"/>
      <c r="I90" s="25"/>
      <c r="J90" s="25" t="str">
        <f>VLOOKUP($A90,'dataset combined'!$A:$BJ,$I$2+3*J$2,FALSE)</f>
        <v>Insufficient malware detection; Insufficient security policy; Lack of security awareness</v>
      </c>
      <c r="K90" s="25"/>
      <c r="L90" s="25">
        <f>IF(ISNUMBER(SEARCH(IF($G90="OB",IF($D90="Tabular",VLOOKUP($J$3&amp;"-"&amp;L$2,'Compr. Q. - Online Banking'!$C:$I,7,FALSE()),VLOOKUP($J$3&amp;"-"&amp;L$2,'Compr. Q. - Online Banking'!$C:$I,5,FALSE())),IF($D90="Tabular",VLOOKUP($J$3&amp;"-"&amp;L$2,'Compr. Q. - HCN'!$C:$I,7,FALSE()),VLOOKUP($J$3&amp;"-"&amp;L$2,'Compr. Q. - HCN'!$C:$I,5,FALSE()))),$J90)),1,0)</f>
        <v>1</v>
      </c>
      <c r="M90" s="25">
        <f>IF(ISNUMBER(SEARCH(IF($G90="OB",IF($D90="Tabular",VLOOKUP($J$3&amp;"-"&amp;M$2,'Compr. Q. - Online Banking'!$C:$I,7,FALSE()),VLOOKUP($J$3&amp;"-"&amp;M$2,'Compr. Q. - Online Banking'!$C:$I,5,FALSE())),IF($D90="Tabular",VLOOKUP($J$3&amp;"-"&amp;M$2,'Compr. Q. - HCN'!$C:$I,7,FALSE()),VLOOKUP($J$3&amp;"-"&amp;M$2,'Compr. Q. - HCN'!$C:$I,5,FALSE()))),$J90)),1,0)</f>
        <v>1</v>
      </c>
      <c r="N90" s="25">
        <f>IF(ISNUMBER(SEARCH(IF($G90="OB",IF($D90="Tabular",VLOOKUP($J$3&amp;"-"&amp;N$2,'Compr. Q. - Online Banking'!$C:$I,7,FALSE()),VLOOKUP($J$3&amp;"-"&amp;N$2,'Compr. Q. - Online Banking'!$C:$I,5,FALSE())),IF($D90="Tabular",VLOOKUP($J$3&amp;"-"&amp;N$2,'Compr. Q. - HCN'!$C:$I,7,FALSE()),VLOOKUP($J$3&amp;"-"&amp;N$2,'Compr. Q. - HCN'!$C:$I,5,FALSE()))),$J90)),1,0)</f>
        <v>1</v>
      </c>
      <c r="O90" s="25">
        <f>IF(ISNUMBER(SEARCH(IF($G90="OB",IF($D90="Tabular",VLOOKUP($J$3&amp;"-"&amp;O$2,'Compr. Q. - Online Banking'!$C:$I,7,FALSE()),VLOOKUP($J$3&amp;"-"&amp;O$2,'Compr. Q. - Online Banking'!$C:$I,5,FALSE())),IF($D90="Tabular",VLOOKUP($J$3&amp;"-"&amp;O$2,'Compr. Q. - HCN'!$C:$I,7,FALSE()),VLOOKUP($J$3&amp;"-"&amp;O$2,'Compr. Q. - HCN'!$C:$I,5,FALSE()))),$J90)),1,0)</f>
        <v>0</v>
      </c>
      <c r="P90" s="25">
        <f>IF(ISNUMBER(SEARCH(IF($G90="OB",IF($D90="Tabular",VLOOKUP($J$3&amp;"-"&amp;P$2,'Compr. Q. - Online Banking'!$C:$I,7,FALSE()),VLOOKUP($J$3&amp;"-"&amp;P$2,'Compr. Q. - Online Banking'!$C:$I,5,FALSE())),IF($D90="Tabular",VLOOKUP($J$3&amp;"-"&amp;P$2,'Compr. Q. - HCN'!$C:$I,7,FALSE()),VLOOKUP($J$3&amp;"-"&amp;P$2,'Compr. Q. - HCN'!$C:$I,5,FALSE()))),$J90)),1,0)</f>
        <v>0</v>
      </c>
      <c r="Q90" s="25">
        <f t="shared" si="66"/>
        <v>3</v>
      </c>
      <c r="R90" s="25">
        <f t="shared" si="67"/>
        <v>3</v>
      </c>
      <c r="S90" s="25">
        <f>IF($G90="OB",IF($D90="Tabular",VLOOKUP($J$3&amp;"-"&amp;"1",'Compr. Q. - Online Banking'!$C:$K,9,FALSE()),VLOOKUP($J$3&amp;"-"&amp;"1",'Compr. Q. - Online Banking'!$C:$K,8,FALSE())),IF($D90="Tabular",VLOOKUP($J$3&amp;"-"&amp;"1",'Compr. Q. - HCN'!$C:$K,9,FALSE()),VLOOKUP($J$3&amp;"-"&amp;"1",'Compr. Q. - HCN'!$C:$K,8,FALSE())))</f>
        <v>3</v>
      </c>
      <c r="T90" s="25">
        <f t="shared" si="68"/>
        <v>1</v>
      </c>
      <c r="U90" s="25">
        <f t="shared" si="69"/>
        <v>1</v>
      </c>
      <c r="V90" s="25">
        <f t="shared" si="70"/>
        <v>1</v>
      </c>
      <c r="W90" s="25" t="str">
        <f>VLOOKUP($A90,'dataset combined'!$A:$BJ,$I$2+3*W$2,FALSE)</f>
        <v>Data confidentiality; Privacy</v>
      </c>
      <c r="X90" s="25"/>
      <c r="Y90" s="25">
        <f>IF(ISNUMBER(SEARCH(IF($G90="OB",IF($D90="Tabular",VLOOKUP($W$3&amp;"-"&amp;Y$2,'Compr. Q. - Online Banking'!$C:$I,7,FALSE()),VLOOKUP($W$3&amp;"-"&amp;Y$2,'Compr. Q. - Online Banking'!$C:$I,5,FALSE())),IF($D90="Tabular",VLOOKUP($W$3&amp;"-"&amp;Y$2,'Compr. Q. - HCN'!$C:$I,7,FALSE()),VLOOKUP($W$3&amp;"-"&amp;Y$2,'Compr. Q. - HCN'!$C:$I,5,FALSE()))),$W90)),1,0)</f>
        <v>1</v>
      </c>
      <c r="Z90" s="25">
        <f>IF(ISNUMBER(SEARCH(IF($G90="OB",IF($D90="Tabular",VLOOKUP($W$3&amp;"-"&amp;Z$2,'Compr. Q. - Online Banking'!$C:$I,7,FALSE()),VLOOKUP($W$3&amp;"-"&amp;Z$2,'Compr. Q. - Online Banking'!$C:$I,5,FALSE())),IF($D90="Tabular",VLOOKUP($W$3&amp;"-"&amp;Z$2,'Compr. Q. - HCN'!$C:$I,7,FALSE()),VLOOKUP($W$3&amp;"-"&amp;Z$2,'Compr. Q. - HCN'!$C:$I,5,FALSE()))),$W90)),1,0)</f>
        <v>1</v>
      </c>
      <c r="AA90" s="25">
        <f>IF(ISNUMBER(SEARCH(IF($G90="OB",IF($D90="Tabular",VLOOKUP($W$3&amp;"-"&amp;AA$2,'Compr. Q. - Online Banking'!$C:$I,7,FALSE()),VLOOKUP($W$3&amp;"-"&amp;AA$2,'Compr. Q. - Online Banking'!$C:$I,5,FALSE())),IF($D90="Tabular",VLOOKUP($W$3&amp;"-"&amp;AA$2,'Compr. Q. - HCN'!$C:$I,7,FALSE()),VLOOKUP($W$3&amp;"-"&amp;AA$2,'Compr. Q. - HCN'!$C:$I,5,FALSE()))),$W90)),1,0)</f>
        <v>0</v>
      </c>
      <c r="AB90" s="25">
        <f>IF(ISNUMBER(SEARCH(IF($G90="OB",IF($D90="Tabular",VLOOKUP($W$3&amp;"-"&amp;AB$2,'Compr. Q. - Online Banking'!$C:$I,7,FALSE()),VLOOKUP($W$3&amp;"-"&amp;AB$2,'Compr. Q. - Online Banking'!$C:$I,5,FALSE())),IF($D90="Tabular",VLOOKUP($W$3&amp;"-"&amp;AB$2,'Compr. Q. - HCN'!$C:$I,7,FALSE()),VLOOKUP($W$3&amp;"-"&amp;AB$2,'Compr. Q. - HCN'!$C:$I,5,FALSE()))),$W90)),1,0)</f>
        <v>0</v>
      </c>
      <c r="AC90" s="25">
        <f>IF(ISNUMBER(SEARCH(IF($G90="OB",IF($D90="Tabular",VLOOKUP($W$3&amp;"-"&amp;AC$2,'Compr. Q. - Online Banking'!$C:$I,7,FALSE()),VLOOKUP($W$3&amp;"-"&amp;AC$2,'Compr. Q. - Online Banking'!$C:$I,5,FALSE())),IF($D90="Tabular",VLOOKUP($W$3&amp;"-"&amp;AC$2,'Compr. Q. - HCN'!$C:$I,7,FALSE()),VLOOKUP($W$3&amp;"-"&amp;AC$2,'Compr. Q. - HCN'!$C:$I,5,FALSE()))),$W90)),1,0)</f>
        <v>0</v>
      </c>
      <c r="AD90" s="25">
        <f t="shared" si="71"/>
        <v>2</v>
      </c>
      <c r="AE90" s="25">
        <f t="shared" si="72"/>
        <v>2</v>
      </c>
      <c r="AF90" s="25">
        <f>IF($G90="OB",IF($D90="Tabular",VLOOKUP($W$3&amp;"-"&amp;"1",'Compr. Q. - Online Banking'!$C:$K,9,FALSE()),VLOOKUP($W$3&amp;"-"&amp;"1",'Compr. Q. - Online Banking'!$C:$K,8,FALSE())),IF($D90="Tabular",VLOOKUP($W$3&amp;"-"&amp;"1",'Compr. Q. - HCN'!$C:$K,9,FALSE()),VLOOKUP($W$3&amp;"-"&amp;"1",'Compr. Q. - HCN'!$C:$K,8,FALSE())))</f>
        <v>2</v>
      </c>
      <c r="AG90" s="25">
        <f t="shared" si="73"/>
        <v>1</v>
      </c>
      <c r="AH90" s="25">
        <f t="shared" si="74"/>
        <v>1</v>
      </c>
      <c r="AI90" s="25">
        <f t="shared" si="75"/>
        <v>1</v>
      </c>
      <c r="AJ90" s="25" t="str">
        <f>VLOOKUP($A90,'dataset combined'!$A:$BJ,$I$2+3*AJ$2,FALSE)</f>
        <v>Cyber criminal sends crafted phishing emails to HCN users and this leads to sniffing of user credentials.; Cyber criminal sends crafted phishing emails to HCN users and this leads to that HCN network infected by malware.; Error in assignment of privacy level leads to insufficient data anonymization.; Error in the role assignment leads to elevation of privilege.; HCN user connects private mobile device to the network and this leads to that HCN network infected by malware.; SQL injection attack leads to successful SQL injection.</v>
      </c>
      <c r="AK90" s="25" t="s">
        <v>743</v>
      </c>
      <c r="AL90" s="25">
        <f>IF(ISNUMBER(SEARCH(IF($G90="OB",IF($D90="Tabular",VLOOKUP($AJ$3&amp;"-"&amp;AL$2,'Compr. Q. - Online Banking'!$C:$I,7,FALSE()),VLOOKUP($AJ$3&amp;"-"&amp;AL$2,'Compr. Q. - Online Banking'!$C:$I,5,FALSE())),IF($D90="Tabular",VLOOKUP($AJ$3&amp;"-"&amp;AL$2,'Compr. Q. - HCN'!$C:$I,7,FALSE()),VLOOKUP($AJ$3&amp;"-"&amp;AL$2,'Compr. Q. - HCN'!$C:$I,5,FALSE()))),$AJ90)),1,0)</f>
        <v>0</v>
      </c>
      <c r="AM90" s="25">
        <f>IF(ISNUMBER(SEARCH(IF($G90="OB",IF($D90="Tabular",VLOOKUP($AJ$3&amp;"-"&amp;AM$2,'Compr. Q. - Online Banking'!$C:$I,7,FALSE()),VLOOKUP($AJ$3&amp;"-"&amp;AM$2,'Compr. Q. - Online Banking'!$C:$I,5,FALSE())),IF($D90="Tabular",VLOOKUP($AJ$3&amp;"-"&amp;AM$2,'Compr. Q. - HCN'!$C:$I,7,FALSE()),VLOOKUP($AJ$3&amp;"-"&amp;AM$2,'Compr. Q. - HCN'!$C:$I,5,FALSE()))),$AJ90)),1,0)</f>
        <v>1</v>
      </c>
      <c r="AN90" s="25">
        <f>IF(ISNUMBER(SEARCH(IF($G90="OB",IF($D90="Tabular",VLOOKUP($AJ$3&amp;"-"&amp;AN$2,'Compr. Q. - Online Banking'!$C:$I,7,FALSE()),VLOOKUP($AJ$3&amp;"-"&amp;AN$2,'Compr. Q. - Online Banking'!$C:$I,5,FALSE())),IF($D90="Tabular",VLOOKUP($AJ$3&amp;"-"&amp;AN$2,'Compr. Q. - HCN'!$C:$I,7,FALSE()),VLOOKUP($AJ$3&amp;"-"&amp;AN$2,'Compr. Q. - HCN'!$C:$I,5,FALSE()))),$AJ90)),1,0)</f>
        <v>1</v>
      </c>
      <c r="AO90" s="25">
        <f>IF(ISNUMBER(SEARCH(IF($G90="OB",IF($D90="Tabular",VLOOKUP($AJ$3&amp;"-"&amp;AO$2,'Compr. Q. - Online Banking'!$C:$I,7,FALSE()),VLOOKUP($AJ$3&amp;"-"&amp;AO$2,'Compr. Q. - Online Banking'!$C:$I,5,FALSE())),IF($D90="Tabular",VLOOKUP($AJ$3&amp;"-"&amp;AO$2,'Compr. Q. - HCN'!$C:$I,7,FALSE()),VLOOKUP($AJ$3&amp;"-"&amp;AO$2,'Compr. Q. - HCN'!$C:$I,5,FALSE()))),$AJ90)),1,0)</f>
        <v>0</v>
      </c>
      <c r="AP90" s="25">
        <f>IF(ISNUMBER(SEARCH(IF($G90="OB",IF($D90="Tabular",VLOOKUP($AJ$3&amp;"-"&amp;AP$2,'Compr. Q. - Online Banking'!$C:$I,7,FALSE()),VLOOKUP($AJ$3&amp;"-"&amp;AP$2,'Compr. Q. - Online Banking'!$C:$I,5,FALSE())),IF($D90="Tabular",VLOOKUP($AJ$3&amp;"-"&amp;AP$2,'Compr. Q. - HCN'!$C:$I,7,FALSE()),VLOOKUP($AJ$3&amp;"-"&amp;AP$2,'Compr. Q. - HCN'!$C:$I,5,FALSE()))),$AJ90)),1,0)</f>
        <v>0</v>
      </c>
      <c r="AQ90" s="25">
        <f t="shared" si="76"/>
        <v>2</v>
      </c>
      <c r="AR90" s="25">
        <f t="shared" si="77"/>
        <v>6</v>
      </c>
      <c r="AS90" s="25">
        <f>IF($G90="OB",IF($D90="Tabular",VLOOKUP($AJ$3&amp;"-"&amp;"1",'Compr. Q. - Online Banking'!$C:$K,9,FALSE()),VLOOKUP($AJ$3&amp;"-"&amp;"1",'Compr. Q. - Online Banking'!$C:$K,8,FALSE())),IF($D90="Tabular",VLOOKUP($AJ$3&amp;"-"&amp;"1",'Compr. Q. - HCN'!$C:$K,9,FALSE()),VLOOKUP($AJ$3&amp;"-"&amp;"1",'Compr. Q. - HCN'!$C:$K,8,FALSE())))</f>
        <v>2</v>
      </c>
      <c r="AT90" s="25">
        <f t="shared" si="78"/>
        <v>0.33333333333333331</v>
      </c>
      <c r="AU90" s="25">
        <f t="shared" si="79"/>
        <v>1</v>
      </c>
      <c r="AV90" s="25">
        <f t="shared" si="80"/>
        <v>0.5</v>
      </c>
      <c r="AW90" s="25" t="str">
        <f>VLOOKUP($A90,'dataset combined'!$A:$BJ,$I$2+3*AW$2,FALSE)</f>
        <v>Admin; Cyber criminal; Data reviewer; Hacker; HCN user</v>
      </c>
      <c r="AX90" s="25"/>
      <c r="AY90" s="25">
        <f>IF(ISNUMBER(SEARCH(IF($G90="OB",IF($D90="Tabular",VLOOKUP($AW$3&amp;"-"&amp;AY$2,'Compr. Q. - Online Banking'!$C:$I,7,FALSE()),VLOOKUP($AW$3&amp;"-"&amp;AY$2,'Compr. Q. - Online Banking'!$C:$I,5,FALSE())),IF($D90="Tabular",VLOOKUP($AW$3&amp;"-"&amp;AY$2,'Compr. Q. - HCN'!$C:$I,7,FALSE()),VLOOKUP($AW$3&amp;"-"&amp;AY$2,'Compr. Q. - HCN'!$C:$I,5,FALSE()))),$AW90)),1,0)</f>
        <v>1</v>
      </c>
      <c r="AZ90" s="25">
        <f>IF(ISNUMBER(SEARCH(IF($G90="OB",IF($D90="Tabular",VLOOKUP($AW$3&amp;"-"&amp;AZ$2,'Compr. Q. - Online Banking'!$C:$I,7,FALSE()),VLOOKUP($AW$3&amp;"-"&amp;AZ$2,'Compr. Q. - Online Banking'!$C:$I,5,FALSE())),IF($D90="Tabular",VLOOKUP($AW$3&amp;"-"&amp;AZ$2,'Compr. Q. - HCN'!$C:$I,7,FALSE()),VLOOKUP($AW$3&amp;"-"&amp;AZ$2,'Compr. Q. - HCN'!$C:$I,5,FALSE()))),$AW90)),1,0)</f>
        <v>1</v>
      </c>
      <c r="BA90" s="25">
        <f>IF(ISNUMBER(SEARCH(IF($G90="OB",IF($D90="Tabular",VLOOKUP($AW$3&amp;"-"&amp;BA$2,'Compr. Q. - Online Banking'!$C:$I,7,FALSE()),VLOOKUP($AW$3&amp;"-"&amp;BA$2,'Compr. Q. - Online Banking'!$C:$I,5,FALSE())),IF($D90="Tabular",VLOOKUP($AW$3&amp;"-"&amp;BA$2,'Compr. Q. - HCN'!$C:$I,7,FALSE()),VLOOKUP($AW$3&amp;"-"&amp;BA$2,'Compr. Q. - HCN'!$C:$I,5,FALSE()))),$AW90)),1,0)</f>
        <v>1</v>
      </c>
      <c r="BB90" s="25">
        <f>IF(ISNUMBER(SEARCH(IF($G90="OB",IF($D90="Tabular",VLOOKUP($AW$3&amp;"-"&amp;BB$2,'Compr. Q. - Online Banking'!$C:$I,7,FALSE()),VLOOKUP($AW$3&amp;"-"&amp;BB$2,'Compr. Q. - Online Banking'!$C:$I,5,FALSE())),IF($D90="Tabular",VLOOKUP($AW$3&amp;"-"&amp;BB$2,'Compr. Q. - HCN'!$C:$I,7,FALSE()),VLOOKUP($AW$3&amp;"-"&amp;BB$2,'Compr. Q. - HCN'!$C:$I,5,FALSE()))),$AW90)),1,0)</f>
        <v>1</v>
      </c>
      <c r="BC90" s="25">
        <f>IF(ISNUMBER(SEARCH(IF($G90="OB",IF($D90="Tabular",VLOOKUP($AW$3&amp;"-"&amp;BC$2,'Compr. Q. - Online Banking'!$C:$I,7,FALSE()),VLOOKUP($AW$3&amp;"-"&amp;BC$2,'Compr. Q. - Online Banking'!$C:$I,5,FALSE())),IF($D90="Tabular",VLOOKUP($AW$3&amp;"-"&amp;BC$2,'Compr. Q. - HCN'!$C:$I,7,FALSE()),VLOOKUP($AW$3&amp;"-"&amp;BC$2,'Compr. Q. - HCN'!$C:$I,5,FALSE()))),$AW90)),1,0)</f>
        <v>1</v>
      </c>
      <c r="BD90" s="25">
        <f t="shared" si="81"/>
        <v>5</v>
      </c>
      <c r="BE90" s="25">
        <f t="shared" si="82"/>
        <v>5</v>
      </c>
      <c r="BF90" s="25">
        <f>IF($G90="OB",IF($D90="Tabular",VLOOKUP($AW$3&amp;"-"&amp;"1",'Compr. Q. - Online Banking'!$C:$K,9,FALSE()),VLOOKUP($AW$3&amp;"-"&amp;"1",'Compr. Q. - Online Banking'!$C:$K,8,FALSE())),IF($D90="Tabular",VLOOKUP($AW$3&amp;"-"&amp;"1",'Compr. Q. - HCN'!$C:$K,9,FALSE()),VLOOKUP($AW$3&amp;"-"&amp;"1",'Compr. Q. - HCN'!$C:$K,8,FALSE())))</f>
        <v>5</v>
      </c>
      <c r="BG90" s="25">
        <f t="shared" si="83"/>
        <v>1</v>
      </c>
      <c r="BH90" s="25">
        <f t="shared" si="84"/>
        <v>1</v>
      </c>
      <c r="BI90" s="25">
        <f t="shared" si="85"/>
        <v>1</v>
      </c>
      <c r="BJ90" s="25" t="str">
        <f>VLOOKUP($A90,'dataset combined'!$A:$BJ,$I$2+3*BJ$2,FALSE)</f>
        <v>Likely; Unlikely; Very likely; Very unlikely</v>
      </c>
      <c r="BK90" s="25" t="s">
        <v>749</v>
      </c>
      <c r="BL90" s="25">
        <f>IF(ISNUMBER(SEARCH(IF($G90="OB",IF($D90="Tabular",VLOOKUP($BJ$3&amp;"-"&amp;BL$2,'Compr. Q. - Online Banking'!$C:$I,7,FALSE()),VLOOKUP($BJ$3&amp;"-"&amp;BL$2,'Compr. Q. - Online Banking'!$C:$I,5,FALSE())),IF($D90="Tabular",VLOOKUP($BJ$3&amp;"-"&amp;BL$2,'Compr. Q. - HCN'!$C:$I,7,FALSE()),VLOOKUP($BJ$3&amp;"-"&amp;BL$2,'Compr. Q. - HCN'!$C:$I,5,FALSE()))),$BJ90)),1,0)</f>
        <v>1</v>
      </c>
      <c r="BM90" s="25">
        <f>IF(ISNUMBER(SEARCH(IF($G90="OB",IF($D90="Tabular",VLOOKUP($BJ$3&amp;"-"&amp;BM$2,'Compr. Q. - Online Banking'!$C:$I,7,FALSE()),VLOOKUP($BJ$3&amp;"-"&amp;BM$2,'Compr. Q. - Online Banking'!$C:$I,5,FALSE())),IF($D90="Tabular",VLOOKUP($BJ$3&amp;"-"&amp;BM$2,'Compr. Q. - HCN'!$C:$I,7,FALSE()),VLOOKUP($BJ$3&amp;"-"&amp;BM$2,'Compr. Q. - HCN'!$C:$I,5,FALSE()))),$BJ90)),1,0)</f>
        <v>0</v>
      </c>
      <c r="BN90" s="25">
        <f>IF(ISNUMBER(SEARCH(IF($G90="OB",IF($D90="Tabular",VLOOKUP($BJ$3&amp;"-"&amp;BN$2,'Compr. Q. - Online Banking'!$C:$I,7,FALSE()),VLOOKUP($BJ$3&amp;"-"&amp;BN$2,'Compr. Q. - Online Banking'!$C:$I,5,FALSE())),IF($D90="Tabular",VLOOKUP($BJ$3&amp;"-"&amp;BN$2,'Compr. Q. - HCN'!$C:$I,7,FALSE()),VLOOKUP($BJ$3&amp;"-"&amp;BN$2,'Compr. Q. - HCN'!$C:$I,5,FALSE()))),$BJ90)),1,0)</f>
        <v>0</v>
      </c>
      <c r="BO90" s="25">
        <f>IF(ISNUMBER(SEARCH(IF($G90="OB",IF($D90="Tabular",VLOOKUP($BJ$3&amp;"-"&amp;BO$2,'Compr. Q. - Online Banking'!$C:$I,7,FALSE()),VLOOKUP($BJ$3&amp;"-"&amp;BO$2,'Compr. Q. - Online Banking'!$C:$I,5,FALSE())),IF($D90="Tabular",VLOOKUP($BJ$3&amp;"-"&amp;BO$2,'Compr. Q. - HCN'!$C:$I,7,FALSE()),VLOOKUP($BJ$3&amp;"-"&amp;BO$2,'Compr. Q. - HCN'!$C:$I,5,FALSE()))),$BJ90)),1,0)</f>
        <v>0</v>
      </c>
      <c r="BP90" s="25">
        <f>IF(ISNUMBER(SEARCH(IF($G90="OB",IF($D90="Tabular",VLOOKUP($BJ$3&amp;"-"&amp;BP$2,'Compr. Q. - Online Banking'!$C:$I,7,FALSE()),VLOOKUP($BJ$3&amp;"-"&amp;BP$2,'Compr. Q. - Online Banking'!$C:$I,5,FALSE())),IF($D90="Tabular",VLOOKUP($BJ$3&amp;"-"&amp;BP$2,'Compr. Q. - HCN'!$C:$I,7,FALSE()),VLOOKUP($BJ$3&amp;"-"&amp;BP$2,'Compr. Q. - HCN'!$C:$I,5,FALSE()))),$BJ90)),1,0)</f>
        <v>0</v>
      </c>
      <c r="BQ90" s="25">
        <f t="shared" si="86"/>
        <v>1</v>
      </c>
      <c r="BR90" s="25">
        <f t="shared" si="87"/>
        <v>4</v>
      </c>
      <c r="BS90" s="25">
        <f>IF($G90="OB",IF($D90="Tabular",VLOOKUP($BJ$3&amp;"-"&amp;"1",'Compr. Q. - Online Banking'!$C:$K,9,FALSE()),VLOOKUP($BJ$3&amp;"-"&amp;"1",'Compr. Q. - Online Banking'!$C:$K,8,FALSE())),IF($D90="Tabular",VLOOKUP($BJ$3&amp;"-"&amp;"1",'Compr. Q. - HCN'!$C:$K,9,FALSE()),VLOOKUP($BJ$3&amp;"-"&amp;"1",'Compr. Q. - HCN'!$C:$K,8,FALSE())))</f>
        <v>1</v>
      </c>
      <c r="BT90" s="25">
        <f t="shared" si="88"/>
        <v>0.25</v>
      </c>
      <c r="BU90" s="25">
        <f t="shared" si="89"/>
        <v>1</v>
      </c>
      <c r="BV90" s="25">
        <f t="shared" si="90"/>
        <v>0.4</v>
      </c>
      <c r="BW90" s="25" t="str">
        <f>VLOOKUP($A90,'dataset combined'!$A:$BJ,$I$2+3*BW$2,FALSE)</f>
        <v>Severe</v>
      </c>
      <c r="BX90" s="25"/>
      <c r="BY90" s="25">
        <f>IF(ISNUMBER(SEARCH(IF($G90="OB",IF($D90="Tabular",VLOOKUP($BW$3&amp;"-"&amp;BY$2,'Compr. Q. - Online Banking'!$C:$I,7,FALSE()),VLOOKUP($BW$3&amp;"-"&amp;BY$2,'Compr. Q. - Online Banking'!$C:$I,5,FALSE())),IF($D90="Tabular",VLOOKUP($BW$3&amp;"-"&amp;BY$2,'Compr. Q. - HCN'!$C:$I,7,FALSE()),VLOOKUP($BW$3&amp;"-"&amp;BY$2,'Compr. Q. - HCN'!$C:$I,5,FALSE()))),$BW90)),1,0)</f>
        <v>1</v>
      </c>
      <c r="BZ90" s="25">
        <f>IF(ISNUMBER(SEARCH(IF($G90="OB",IF($D90="Tabular",VLOOKUP($BW$3&amp;"-"&amp;BZ$2,'Compr. Q. - Online Banking'!$C:$I,7,FALSE()),VLOOKUP($BW$3&amp;"-"&amp;BZ$2,'Compr. Q. - Online Banking'!$C:$I,5,FALSE())),IF($D90="Tabular",VLOOKUP($BW$3&amp;"-"&amp;BZ$2,'Compr. Q. - HCN'!$C:$I,7,FALSE()),VLOOKUP($BW$3&amp;"-"&amp;BZ$2,'Compr. Q. - HCN'!$C:$I,5,FALSE()))),$BW90)),1,0)</f>
        <v>0</v>
      </c>
      <c r="CA90" s="25">
        <f>IF(ISNUMBER(SEARCH(IF($G90="OB",IF($D90="Tabular",VLOOKUP($BW$3&amp;"-"&amp;CA$2,'Compr. Q. - Online Banking'!$C:$I,7,FALSE()),VLOOKUP($BW$3&amp;"-"&amp;CA$2,'Compr. Q. - Online Banking'!$C:$I,5,FALSE())),IF($D90="Tabular",VLOOKUP($BW$3&amp;"-"&amp;CA$2,'Compr. Q. - HCN'!$C:$I,7,FALSE()),VLOOKUP($BW$3&amp;"-"&amp;CA$2,'Compr. Q. - HCN'!$C:$I,5,FALSE()))),$BW90)),1,0)</f>
        <v>0</v>
      </c>
      <c r="CB90" s="25">
        <f>IF(ISNUMBER(SEARCH(IF($G90="OB",IF($D90="Tabular",VLOOKUP($BW$3&amp;"-"&amp;CB$2,'Compr. Q. - Online Banking'!$C:$I,7,FALSE()),VLOOKUP($BW$3&amp;"-"&amp;CB$2,'Compr. Q. - Online Banking'!$C:$I,5,FALSE())),IF($D90="Tabular",VLOOKUP($BW$3&amp;"-"&amp;CB$2,'Compr. Q. - HCN'!$C:$I,7,FALSE()),VLOOKUP($BW$3&amp;"-"&amp;CB$2,'Compr. Q. - HCN'!$C:$I,5,FALSE()))),$BW90)),1,0)</f>
        <v>0</v>
      </c>
      <c r="CC90" s="25">
        <f>IF(ISNUMBER(SEARCH(IF($G90="OB",IF($D90="Tabular",VLOOKUP($BW$3&amp;"-"&amp;CC$2,'Compr. Q. - Online Banking'!$C:$I,7,FALSE()),VLOOKUP($BW$3&amp;"-"&amp;CC$2,'Compr. Q. - Online Banking'!$C:$I,5,FALSE())),IF($D90="Tabular",VLOOKUP($BW$3&amp;"-"&amp;CC$2,'Compr. Q. - HCN'!$C:$I,7,FALSE()),VLOOKUP($BW$3&amp;"-"&amp;CC$2,'Compr. Q. - HCN'!$C:$I,5,FALSE()))),$BW90)),1,0)</f>
        <v>0</v>
      </c>
      <c r="CD90" s="25">
        <f t="shared" si="91"/>
        <v>1</v>
      </c>
      <c r="CE90" s="25">
        <f t="shared" si="92"/>
        <v>1</v>
      </c>
      <c r="CF90" s="25">
        <f>IF($G90="OB",IF($D90="Tabular",VLOOKUP($BW$3&amp;"-"&amp;"1",'Compr. Q. - Online Banking'!$C:$K,9,FALSE()),VLOOKUP($BW$3&amp;"-"&amp;"1",'Compr. Q. - Online Banking'!$C:$K,8,FALSE())),IF($D90="Tabular",VLOOKUP($BW$3&amp;"-"&amp;"1",'Compr. Q. - HCN'!$C:$K,9,FALSE()),VLOOKUP($BW$3&amp;"-"&amp;"1",'Compr. Q. - HCN'!$C:$K,8,FALSE())))</f>
        <v>1</v>
      </c>
      <c r="CG90" s="25">
        <f t="shared" si="93"/>
        <v>1</v>
      </c>
      <c r="CH90" s="25">
        <f t="shared" si="94"/>
        <v>1</v>
      </c>
      <c r="CI90" s="25">
        <f t="shared" si="95"/>
        <v>1</v>
      </c>
    </row>
    <row r="91" spans="1:87" ht="85" x14ac:dyDescent="0.2">
      <c r="A91" s="24" t="str">
        <f t="shared" si="64"/>
        <v>3117403-P2</v>
      </c>
      <c r="B91" s="38">
        <v>3117403</v>
      </c>
      <c r="C91" s="24" t="s">
        <v>688</v>
      </c>
      <c r="D91" s="39" t="s">
        <v>568</v>
      </c>
      <c r="E91" s="39" t="s">
        <v>440</v>
      </c>
      <c r="F91" s="39" t="s">
        <v>433</v>
      </c>
      <c r="G91" s="38" t="str">
        <f t="shared" si="65"/>
        <v>OB</v>
      </c>
      <c r="H91" s="24"/>
      <c r="I91" s="28"/>
      <c r="J91" s="25" t="str">
        <f>VLOOKUP($A91,'dataset combined'!$A:$BJ,$I$2+3*J$2,FALSE)</f>
        <v>Lack of mechanisms for authentication of app; Weak malware protection</v>
      </c>
      <c r="K91" s="24"/>
      <c r="L91" s="25">
        <f>IF(ISNUMBER(SEARCH(IF($G91="OB",IF($D91="Tabular",VLOOKUP($J$3&amp;"-"&amp;L$2,'Compr. Q. - Online Banking'!$C:$I,7,FALSE()),VLOOKUP($J$3&amp;"-"&amp;L$2,'Compr. Q. - Online Banking'!$C:$I,5,FALSE())),IF($D91="Tabular",VLOOKUP($J$3&amp;"-"&amp;L$2,'Compr. Q. - HCN'!$C:$I,7,FALSE()),VLOOKUP($J$3&amp;"-"&amp;L$2,'Compr. Q. - HCN'!$C:$I,5,FALSE()))),$J91)),1,0)</f>
        <v>1</v>
      </c>
      <c r="M91" s="25">
        <f>IF(ISNUMBER(SEARCH(IF($G91="OB",IF($D91="Tabular",VLOOKUP($J$3&amp;"-"&amp;M$2,'Compr. Q. - Online Banking'!$C:$I,7,FALSE()),VLOOKUP($J$3&amp;"-"&amp;M$2,'Compr. Q. - Online Banking'!$C:$I,5,FALSE())),IF($D91="Tabular",VLOOKUP($J$3&amp;"-"&amp;M$2,'Compr. Q. - HCN'!$C:$I,7,FALSE()),VLOOKUP($J$3&amp;"-"&amp;M$2,'Compr. Q. - HCN'!$C:$I,5,FALSE()))),$J91)),1,0)</f>
        <v>1</v>
      </c>
      <c r="N91" s="25">
        <f>IF(ISNUMBER(SEARCH(IF($G91="OB",IF($D91="Tabular",VLOOKUP($J$3&amp;"-"&amp;N$2,'Compr. Q. - Online Banking'!$C:$I,7,FALSE()),VLOOKUP($J$3&amp;"-"&amp;N$2,'Compr. Q. - Online Banking'!$C:$I,5,FALSE())),IF($D91="Tabular",VLOOKUP($J$3&amp;"-"&amp;N$2,'Compr. Q. - HCN'!$C:$I,7,FALSE()),VLOOKUP($J$3&amp;"-"&amp;N$2,'Compr. Q. - HCN'!$C:$I,5,FALSE()))),$J91)),1,0)</f>
        <v>0</v>
      </c>
      <c r="O91" s="25">
        <f>IF(ISNUMBER(SEARCH(IF($G91="OB",IF($D91="Tabular",VLOOKUP($J$3&amp;"-"&amp;O$2,'Compr. Q. - Online Banking'!$C:$I,7,FALSE()),VLOOKUP($J$3&amp;"-"&amp;O$2,'Compr. Q. - Online Banking'!$C:$I,5,FALSE())),IF($D91="Tabular",VLOOKUP($J$3&amp;"-"&amp;O$2,'Compr. Q. - HCN'!$C:$I,7,FALSE()),VLOOKUP($J$3&amp;"-"&amp;O$2,'Compr. Q. - HCN'!$C:$I,5,FALSE()))),$J91)),1,0)</f>
        <v>0</v>
      </c>
      <c r="P91" s="25">
        <f>IF(ISNUMBER(SEARCH(IF($G91="OB",IF($D91="Tabular",VLOOKUP($J$3&amp;"-"&amp;P$2,'Compr. Q. - Online Banking'!$C:$I,7,FALSE()),VLOOKUP($J$3&amp;"-"&amp;P$2,'Compr. Q. - Online Banking'!$C:$I,5,FALSE())),IF($D91="Tabular",VLOOKUP($J$3&amp;"-"&amp;P$2,'Compr. Q. - HCN'!$C:$I,7,FALSE()),VLOOKUP($J$3&amp;"-"&amp;P$2,'Compr. Q. - HCN'!$C:$I,5,FALSE()))),$J91)),1,0)</f>
        <v>0</v>
      </c>
      <c r="Q91" s="24">
        <f t="shared" si="66"/>
        <v>2</v>
      </c>
      <c r="R91" s="24">
        <f t="shared" si="67"/>
        <v>2</v>
      </c>
      <c r="S91" s="24">
        <f>IF($G91="OB",IF($D91="Tabular",VLOOKUP($J$3&amp;"-"&amp;"1",'Compr. Q. - Online Banking'!$C:$K,9,FALSE()),VLOOKUP($J$3&amp;"-"&amp;"1",'Compr. Q. - Online Banking'!$C:$K,8,FALSE())),IF($D91="Tabular",VLOOKUP($J$3&amp;"-"&amp;"1",'Compr. Q. - HCN'!$C:$K,9,FALSE()),VLOOKUP($J$3&amp;"-"&amp;"1",'Compr. Q. - HCN'!$C:$K,8,FALSE())))</f>
        <v>2</v>
      </c>
      <c r="T91" s="24">
        <f t="shared" si="68"/>
        <v>1</v>
      </c>
      <c r="U91" s="24">
        <f t="shared" si="69"/>
        <v>1</v>
      </c>
      <c r="V91" s="24">
        <f t="shared" si="70"/>
        <v>1</v>
      </c>
      <c r="W91" s="25" t="str">
        <f>VLOOKUP($A91,'dataset combined'!$A:$BJ,$I$2+3*W$2,FALSE)</f>
        <v>Availability of service; Integrity of account data</v>
      </c>
      <c r="X91" s="24"/>
      <c r="Y91" s="25">
        <f>IF(ISNUMBER(SEARCH(IF($G91="OB",IF($D91="Tabular",VLOOKUP($W$3&amp;"-"&amp;Y$2,'Compr. Q. - Online Banking'!$C:$I,7,FALSE()),VLOOKUP($W$3&amp;"-"&amp;Y$2,'Compr. Q. - Online Banking'!$C:$I,5,FALSE())),IF($D91="Tabular",VLOOKUP($W$3&amp;"-"&amp;Y$2,'Compr. Q. - HCN'!$C:$I,7,FALSE()),VLOOKUP($W$3&amp;"-"&amp;Y$2,'Compr. Q. - HCN'!$C:$I,5,FALSE()))),$W91)),1,0)</f>
        <v>1</v>
      </c>
      <c r="Z91" s="25">
        <f>IF(ISNUMBER(SEARCH(IF($G91="OB",IF($D91="Tabular",VLOOKUP($W$3&amp;"-"&amp;Z$2,'Compr. Q. - Online Banking'!$C:$I,7,FALSE()),VLOOKUP($W$3&amp;"-"&amp;Z$2,'Compr. Q. - Online Banking'!$C:$I,5,FALSE())),IF($D91="Tabular",VLOOKUP($W$3&amp;"-"&amp;Z$2,'Compr. Q. - HCN'!$C:$I,7,FALSE()),VLOOKUP($W$3&amp;"-"&amp;Z$2,'Compr. Q. - HCN'!$C:$I,5,FALSE()))),$W91)),1,0)</f>
        <v>1</v>
      </c>
      <c r="AA91" s="25">
        <f>IF(ISNUMBER(SEARCH(IF($G91="OB",IF($D91="Tabular",VLOOKUP($W$3&amp;"-"&amp;AA$2,'Compr. Q. - Online Banking'!$C:$I,7,FALSE()),VLOOKUP($W$3&amp;"-"&amp;AA$2,'Compr. Q. - Online Banking'!$C:$I,5,FALSE())),IF($D91="Tabular",VLOOKUP($W$3&amp;"-"&amp;AA$2,'Compr. Q. - HCN'!$C:$I,7,FALSE()),VLOOKUP($W$3&amp;"-"&amp;AA$2,'Compr. Q. - HCN'!$C:$I,5,FALSE()))),$W91)),1,0)</f>
        <v>0</v>
      </c>
      <c r="AB91" s="25">
        <f>IF(ISNUMBER(SEARCH(IF($G91="OB",IF($D91="Tabular",VLOOKUP($W$3&amp;"-"&amp;AB$2,'Compr. Q. - Online Banking'!$C:$I,7,FALSE()),VLOOKUP($W$3&amp;"-"&amp;AB$2,'Compr. Q. - Online Banking'!$C:$I,5,FALSE())),IF($D91="Tabular",VLOOKUP($W$3&amp;"-"&amp;AB$2,'Compr. Q. - HCN'!$C:$I,7,FALSE()),VLOOKUP($W$3&amp;"-"&amp;AB$2,'Compr. Q. - HCN'!$C:$I,5,FALSE()))),$W91)),1,0)</f>
        <v>0</v>
      </c>
      <c r="AC91" s="25">
        <f>IF(ISNUMBER(SEARCH(IF($G91="OB",IF($D91="Tabular",VLOOKUP($W$3&amp;"-"&amp;AC$2,'Compr. Q. - Online Banking'!$C:$I,7,FALSE()),VLOOKUP($W$3&amp;"-"&amp;AC$2,'Compr. Q. - Online Banking'!$C:$I,5,FALSE())),IF($D91="Tabular",VLOOKUP($W$3&amp;"-"&amp;AC$2,'Compr. Q. - HCN'!$C:$I,7,FALSE()),VLOOKUP($W$3&amp;"-"&amp;AC$2,'Compr. Q. - HCN'!$C:$I,5,FALSE()))),$W91)),1,0)</f>
        <v>0</v>
      </c>
      <c r="AD91" s="24">
        <f t="shared" si="71"/>
        <v>2</v>
      </c>
      <c r="AE91" s="24">
        <f t="shared" si="72"/>
        <v>2</v>
      </c>
      <c r="AF91" s="24">
        <f>IF($G91="OB",IF($D91="Tabular",VLOOKUP($W$3&amp;"-"&amp;"1",'Compr. Q. - Online Banking'!$C:$K,9,FALSE()),VLOOKUP($W$3&amp;"-"&amp;"1",'Compr. Q. - Online Banking'!$C:$K,8,FALSE())),IF($D91="Tabular",VLOOKUP($W$3&amp;"-"&amp;"1",'Compr. Q. - HCN'!$C:$K,9,FALSE()),VLOOKUP($W$3&amp;"-"&amp;"1",'Compr. Q. - HCN'!$C:$K,8,FALSE())))</f>
        <v>2</v>
      </c>
      <c r="AG91" s="24">
        <f t="shared" si="73"/>
        <v>1</v>
      </c>
      <c r="AH91" s="24">
        <f t="shared" si="74"/>
        <v>1</v>
      </c>
      <c r="AI91" s="24">
        <f t="shared" si="75"/>
        <v>1</v>
      </c>
      <c r="AJ91" s="25" t="str">
        <f>VLOOKUP($A91,'dataset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91" s="24"/>
      <c r="AL91" s="25">
        <f>IF(ISNUMBER(SEARCH(IF($G91="OB",IF($D91="Tabular",VLOOKUP($AJ$3&amp;"-"&amp;AL$2,'Compr. Q. - Online Banking'!$C:$I,7,FALSE()),VLOOKUP($AJ$3&amp;"-"&amp;AL$2,'Compr. Q. - Online Banking'!$C:$I,5,FALSE())),IF($D91="Tabular",VLOOKUP($AJ$3&amp;"-"&amp;AL$2,'Compr. Q. - HCN'!$C:$I,7,FALSE()),VLOOKUP($AJ$3&amp;"-"&amp;AL$2,'Compr. Q. - HCN'!$C:$I,5,FALSE()))),$AJ91)),1,0)</f>
        <v>1</v>
      </c>
      <c r="AM91" s="25">
        <f>IF(ISNUMBER(SEARCH(IF($G91="OB",IF($D91="Tabular",VLOOKUP($AJ$3&amp;"-"&amp;AM$2,'Compr. Q. - Online Banking'!$C:$I,7,FALSE()),VLOOKUP($AJ$3&amp;"-"&amp;AM$2,'Compr. Q. - Online Banking'!$C:$I,5,FALSE())),IF($D91="Tabular",VLOOKUP($AJ$3&amp;"-"&amp;AM$2,'Compr. Q. - HCN'!$C:$I,7,FALSE()),VLOOKUP($AJ$3&amp;"-"&amp;AM$2,'Compr. Q. - HCN'!$C:$I,5,FALSE()))),$AJ91)),1,0)</f>
        <v>1</v>
      </c>
      <c r="AN91" s="25">
        <f>IF(ISNUMBER(SEARCH(IF($G91="OB",IF($D91="Tabular",VLOOKUP($AJ$3&amp;"-"&amp;AN$2,'Compr. Q. - Online Banking'!$C:$I,7,FALSE()),VLOOKUP($AJ$3&amp;"-"&amp;AN$2,'Compr. Q. - Online Banking'!$C:$I,5,FALSE())),IF($D91="Tabular",VLOOKUP($AJ$3&amp;"-"&amp;AN$2,'Compr. Q. - HCN'!$C:$I,7,FALSE()),VLOOKUP($AJ$3&amp;"-"&amp;AN$2,'Compr. Q. - HCN'!$C:$I,5,FALSE()))),$AJ91)),1,0)</f>
        <v>1</v>
      </c>
      <c r="AO91" s="25">
        <f>IF(ISNUMBER(SEARCH(IF($G91="OB",IF($D91="Tabular",VLOOKUP($AJ$3&amp;"-"&amp;AO$2,'Compr. Q. - Online Banking'!$C:$I,7,FALSE()),VLOOKUP($AJ$3&amp;"-"&amp;AO$2,'Compr. Q. - Online Banking'!$C:$I,5,FALSE())),IF($D91="Tabular",VLOOKUP($AJ$3&amp;"-"&amp;AO$2,'Compr. Q. - HCN'!$C:$I,7,FALSE()),VLOOKUP($AJ$3&amp;"-"&amp;AO$2,'Compr. Q. - HCN'!$C:$I,5,FALSE()))),$AJ91)),1,0)</f>
        <v>0</v>
      </c>
      <c r="AP91" s="25">
        <f>IF(ISNUMBER(SEARCH(IF($G91="OB",IF($D91="Tabular",VLOOKUP($AJ$3&amp;"-"&amp;AP$2,'Compr. Q. - Online Banking'!$C:$I,7,FALSE()),VLOOKUP($AJ$3&amp;"-"&amp;AP$2,'Compr. Q. - Online Banking'!$C:$I,5,FALSE())),IF($D91="Tabular",VLOOKUP($AJ$3&amp;"-"&amp;AP$2,'Compr. Q. - HCN'!$C:$I,7,FALSE()),VLOOKUP($AJ$3&amp;"-"&amp;AP$2,'Compr. Q. - HCN'!$C:$I,5,FALSE()))),$AJ91)),1,0)</f>
        <v>0</v>
      </c>
      <c r="AQ91" s="24">
        <f t="shared" si="76"/>
        <v>3</v>
      </c>
      <c r="AR91" s="24">
        <f t="shared" si="77"/>
        <v>3</v>
      </c>
      <c r="AS91" s="24">
        <f>IF($G91="OB",IF($D91="Tabular",VLOOKUP($AJ$3&amp;"-"&amp;"1",'Compr. Q. - Online Banking'!$C:$K,9,FALSE()),VLOOKUP($AJ$3&amp;"-"&amp;"1",'Compr. Q. - Online Banking'!$C:$K,8,FALSE())),IF($D91="Tabular",VLOOKUP($AJ$3&amp;"-"&amp;"1",'Compr. Q. - HCN'!$C:$K,9,FALSE()),VLOOKUP($AJ$3&amp;"-"&amp;"1",'Compr. Q. - HCN'!$C:$K,8,FALSE())))</f>
        <v>3</v>
      </c>
      <c r="AT91" s="24">
        <f t="shared" si="78"/>
        <v>1</v>
      </c>
      <c r="AU91" s="24">
        <f t="shared" si="79"/>
        <v>1</v>
      </c>
      <c r="AV91" s="24">
        <f t="shared" si="80"/>
        <v>1</v>
      </c>
      <c r="AW91" s="25" t="str">
        <f>VLOOKUP($A91,'dataset combined'!$A:$BJ,$I$2+3*AW$2,FALSE)</f>
        <v>Cyber criminal; Hacker</v>
      </c>
      <c r="AX91" s="24"/>
      <c r="AY91" s="25">
        <f>IF(ISNUMBER(SEARCH(IF($G91="OB",IF($D91="Tabular",VLOOKUP($AW$3&amp;"-"&amp;AY$2,'Compr. Q. - Online Banking'!$C:$I,7,FALSE()),VLOOKUP($AW$3&amp;"-"&amp;AY$2,'Compr. Q. - Online Banking'!$C:$I,5,FALSE())),IF($D91="Tabular",VLOOKUP($AW$3&amp;"-"&amp;AY$2,'Compr. Q. - HCN'!$C:$I,7,FALSE()),VLOOKUP($AW$3&amp;"-"&amp;AY$2,'Compr. Q. - HCN'!$C:$I,5,FALSE()))),$AW91)),1,0)</f>
        <v>1</v>
      </c>
      <c r="AZ91" s="25">
        <f>IF(ISNUMBER(SEARCH(IF($G91="OB",IF($D91="Tabular",VLOOKUP($AW$3&amp;"-"&amp;AZ$2,'Compr. Q. - Online Banking'!$C:$I,7,FALSE()),VLOOKUP($AW$3&amp;"-"&amp;AZ$2,'Compr. Q. - Online Banking'!$C:$I,5,FALSE())),IF($D91="Tabular",VLOOKUP($AW$3&amp;"-"&amp;AZ$2,'Compr. Q. - HCN'!$C:$I,7,FALSE()),VLOOKUP($AW$3&amp;"-"&amp;AZ$2,'Compr. Q. - HCN'!$C:$I,5,FALSE()))),$AW91)),1,0)</f>
        <v>1</v>
      </c>
      <c r="BA91" s="25">
        <f>IF(ISNUMBER(SEARCH(IF($G91="OB",IF($D91="Tabular",VLOOKUP($AW$3&amp;"-"&amp;BA$2,'Compr. Q. - Online Banking'!$C:$I,7,FALSE()),VLOOKUP($AW$3&amp;"-"&amp;BA$2,'Compr. Q. - Online Banking'!$C:$I,5,FALSE())),IF($D91="Tabular",VLOOKUP($AW$3&amp;"-"&amp;BA$2,'Compr. Q. - HCN'!$C:$I,7,FALSE()),VLOOKUP($AW$3&amp;"-"&amp;BA$2,'Compr. Q. - HCN'!$C:$I,5,FALSE()))),$AW91)),1,0)</f>
        <v>0</v>
      </c>
      <c r="BB91" s="25">
        <f>IF(ISNUMBER(SEARCH(IF($G91="OB",IF($D91="Tabular",VLOOKUP($AW$3&amp;"-"&amp;BB$2,'Compr. Q. - Online Banking'!$C:$I,7,FALSE()),VLOOKUP($AW$3&amp;"-"&amp;BB$2,'Compr. Q. - Online Banking'!$C:$I,5,FALSE())),IF($D91="Tabular",VLOOKUP($AW$3&amp;"-"&amp;BB$2,'Compr. Q. - HCN'!$C:$I,7,FALSE()),VLOOKUP($AW$3&amp;"-"&amp;BB$2,'Compr. Q. - HCN'!$C:$I,5,FALSE()))),$AW91)),1,0)</f>
        <v>0</v>
      </c>
      <c r="BC91" s="25">
        <f>IF(ISNUMBER(SEARCH(IF($G91="OB",IF($D91="Tabular",VLOOKUP($AW$3&amp;"-"&amp;BC$2,'Compr. Q. - Online Banking'!$C:$I,7,FALSE()),VLOOKUP($AW$3&amp;"-"&amp;BC$2,'Compr. Q. - Online Banking'!$C:$I,5,FALSE())),IF($D91="Tabular",VLOOKUP($AW$3&amp;"-"&amp;BC$2,'Compr. Q. - HCN'!$C:$I,7,FALSE()),VLOOKUP($AW$3&amp;"-"&amp;BC$2,'Compr. Q. - HCN'!$C:$I,5,FALSE()))),$AW91)),1,0)</f>
        <v>0</v>
      </c>
      <c r="BD91" s="24">
        <f t="shared" si="81"/>
        <v>2</v>
      </c>
      <c r="BE91" s="24">
        <f t="shared" si="82"/>
        <v>2</v>
      </c>
      <c r="BF91" s="24">
        <f>IF($G91="OB",IF($D91="Tabular",VLOOKUP($AW$3&amp;"-"&amp;"1",'Compr. Q. - Online Banking'!$C:$K,9,FALSE()),VLOOKUP($AW$3&amp;"-"&amp;"1",'Compr. Q. - Online Banking'!$C:$K,8,FALSE())),IF($D91="Tabular",VLOOKUP($AW$3&amp;"-"&amp;"1",'Compr. Q. - HCN'!$C:$K,9,FALSE()),VLOOKUP($AW$3&amp;"-"&amp;"1",'Compr. Q. - HCN'!$C:$K,8,FALSE())))</f>
        <v>2</v>
      </c>
      <c r="BG91" s="24">
        <f t="shared" si="83"/>
        <v>1</v>
      </c>
      <c r="BH91" s="24">
        <f t="shared" si="84"/>
        <v>1</v>
      </c>
      <c r="BI91" s="24">
        <f t="shared" si="85"/>
        <v>1</v>
      </c>
      <c r="BJ91" s="25" t="str">
        <f>VLOOKUP($A91,'dataset combined'!$A:$BJ,$I$2+3*BJ$2,FALSE)</f>
        <v>Likely</v>
      </c>
      <c r="BK91" s="25"/>
      <c r="BL91" s="25">
        <f>IF(ISNUMBER(SEARCH(IF($G91="OB",IF($D91="Tabular",VLOOKUP($BJ$3&amp;"-"&amp;BL$2,'Compr. Q. - Online Banking'!$C:$I,7,FALSE()),VLOOKUP($BJ$3&amp;"-"&amp;BL$2,'Compr. Q. - Online Banking'!$C:$I,5,FALSE())),IF($D91="Tabular",VLOOKUP($BJ$3&amp;"-"&amp;BL$2,'Compr. Q. - HCN'!$C:$I,7,FALSE()),VLOOKUP($BJ$3&amp;"-"&amp;BL$2,'Compr. Q. - HCN'!$C:$I,5,FALSE()))),$BJ91)),1,0)</f>
        <v>1</v>
      </c>
      <c r="BM91" s="25">
        <f>IF(ISNUMBER(SEARCH(IF($G91="OB",IF($D91="Tabular",VLOOKUP($BJ$3&amp;"-"&amp;BM$2,'Compr. Q. - Online Banking'!$C:$I,7,FALSE()),VLOOKUP($BJ$3&amp;"-"&amp;BM$2,'Compr. Q. - Online Banking'!$C:$I,5,FALSE())),IF($D91="Tabular",VLOOKUP($BJ$3&amp;"-"&amp;BM$2,'Compr. Q. - HCN'!$C:$I,7,FALSE()),VLOOKUP($BJ$3&amp;"-"&amp;BM$2,'Compr. Q. - HCN'!$C:$I,5,FALSE()))),$BJ91)),1,0)</f>
        <v>0</v>
      </c>
      <c r="BN91" s="25">
        <f>IF(ISNUMBER(SEARCH(IF($G91="OB",IF($D91="Tabular",VLOOKUP($BJ$3&amp;"-"&amp;BN$2,'Compr. Q. - Online Banking'!$C:$I,7,FALSE()),VLOOKUP($BJ$3&amp;"-"&amp;BN$2,'Compr. Q. - Online Banking'!$C:$I,5,FALSE())),IF($D91="Tabular",VLOOKUP($BJ$3&amp;"-"&amp;BN$2,'Compr. Q. - HCN'!$C:$I,7,FALSE()),VLOOKUP($BJ$3&amp;"-"&amp;BN$2,'Compr. Q. - HCN'!$C:$I,5,FALSE()))),$BJ91)),1,0)</f>
        <v>0</v>
      </c>
      <c r="BO91" s="25">
        <f>IF(ISNUMBER(SEARCH(IF($G91="OB",IF($D91="Tabular",VLOOKUP($BJ$3&amp;"-"&amp;BO$2,'Compr. Q. - Online Banking'!$C:$I,7,FALSE()),VLOOKUP($BJ$3&amp;"-"&amp;BO$2,'Compr. Q. - Online Banking'!$C:$I,5,FALSE())),IF($D91="Tabular",VLOOKUP($BJ$3&amp;"-"&amp;BO$2,'Compr. Q. - HCN'!$C:$I,7,FALSE()),VLOOKUP($BJ$3&amp;"-"&amp;BO$2,'Compr. Q. - HCN'!$C:$I,5,FALSE()))),$BJ91)),1,0)</f>
        <v>0</v>
      </c>
      <c r="BP91" s="25">
        <f>IF(ISNUMBER(SEARCH(IF($G91="OB",IF($D91="Tabular",VLOOKUP($BJ$3&amp;"-"&amp;BP$2,'Compr. Q. - Online Banking'!$C:$I,7,FALSE()),VLOOKUP($BJ$3&amp;"-"&amp;BP$2,'Compr. Q. - Online Banking'!$C:$I,5,FALSE())),IF($D91="Tabular",VLOOKUP($BJ$3&amp;"-"&amp;BP$2,'Compr. Q. - HCN'!$C:$I,7,FALSE()),VLOOKUP($BJ$3&amp;"-"&amp;BP$2,'Compr. Q. - HCN'!$C:$I,5,FALSE()))),$BJ91)),1,0)</f>
        <v>0</v>
      </c>
      <c r="BQ91" s="24">
        <f t="shared" si="86"/>
        <v>1</v>
      </c>
      <c r="BR91" s="24">
        <f t="shared" si="87"/>
        <v>1</v>
      </c>
      <c r="BS91" s="24">
        <f>IF($G91="OB",IF($D91="Tabular",VLOOKUP($BJ$3&amp;"-"&amp;"1",'Compr. Q. - Online Banking'!$C:$K,9,FALSE()),VLOOKUP($BJ$3&amp;"-"&amp;"1",'Compr. Q. - Online Banking'!$C:$K,8,FALSE())),IF($D91="Tabular",VLOOKUP($BJ$3&amp;"-"&amp;"1",'Compr. Q. - HCN'!$C:$K,9,FALSE()),VLOOKUP($BJ$3&amp;"-"&amp;"1",'Compr. Q. - HCN'!$C:$K,8,FALSE())))</f>
        <v>1</v>
      </c>
      <c r="BT91" s="24">
        <f t="shared" si="88"/>
        <v>1</v>
      </c>
      <c r="BU91" s="24">
        <f t="shared" si="89"/>
        <v>1</v>
      </c>
      <c r="BV91" s="24">
        <f t="shared" si="90"/>
        <v>1</v>
      </c>
      <c r="BW91" s="25" t="str">
        <f>VLOOKUP($A91,'dataset combined'!$A:$BJ,$I$2+3*BW$2,FALSE)</f>
        <v>Minor</v>
      </c>
      <c r="BX91" s="24"/>
      <c r="BY91" s="25">
        <f>IF(ISNUMBER(SEARCH(IF($G91="OB",IF($D91="Tabular",VLOOKUP($BW$3&amp;"-"&amp;BY$2,'Compr. Q. - Online Banking'!$C:$I,7,FALSE()),VLOOKUP($BW$3&amp;"-"&amp;BY$2,'Compr. Q. - Online Banking'!$C:$I,5,FALSE())),IF($D91="Tabular",VLOOKUP($BW$3&amp;"-"&amp;BY$2,'Compr. Q. - HCN'!$C:$I,7,FALSE()),VLOOKUP($BW$3&amp;"-"&amp;BY$2,'Compr. Q. - HCN'!$C:$I,5,FALSE()))),$BW91)),1,0)</f>
        <v>1</v>
      </c>
      <c r="BZ91" s="25">
        <f>IF(ISNUMBER(SEARCH(IF($G91="OB",IF($D91="Tabular",VLOOKUP($BW$3&amp;"-"&amp;BZ$2,'Compr. Q. - Online Banking'!$C:$I,7,FALSE()),VLOOKUP($BW$3&amp;"-"&amp;BZ$2,'Compr. Q. - Online Banking'!$C:$I,5,FALSE())),IF($D91="Tabular",VLOOKUP($BW$3&amp;"-"&amp;BZ$2,'Compr. Q. - HCN'!$C:$I,7,FALSE()),VLOOKUP($BW$3&amp;"-"&amp;BZ$2,'Compr. Q. - HCN'!$C:$I,5,FALSE()))),$BW91)),1,0)</f>
        <v>0</v>
      </c>
      <c r="CA91" s="25">
        <f>IF(ISNUMBER(SEARCH(IF($G91="OB",IF($D91="Tabular",VLOOKUP($BW$3&amp;"-"&amp;CA$2,'Compr. Q. - Online Banking'!$C:$I,7,FALSE()),VLOOKUP($BW$3&amp;"-"&amp;CA$2,'Compr. Q. - Online Banking'!$C:$I,5,FALSE())),IF($D91="Tabular",VLOOKUP($BW$3&amp;"-"&amp;CA$2,'Compr. Q. - HCN'!$C:$I,7,FALSE()),VLOOKUP($BW$3&amp;"-"&amp;CA$2,'Compr. Q. - HCN'!$C:$I,5,FALSE()))),$BW91)),1,0)</f>
        <v>0</v>
      </c>
      <c r="CB91" s="25">
        <f>IF(ISNUMBER(SEARCH(IF($G91="OB",IF($D91="Tabular",VLOOKUP($BW$3&amp;"-"&amp;CB$2,'Compr. Q. - Online Banking'!$C:$I,7,FALSE()),VLOOKUP($BW$3&amp;"-"&amp;CB$2,'Compr. Q. - Online Banking'!$C:$I,5,FALSE())),IF($D91="Tabular",VLOOKUP($BW$3&amp;"-"&amp;CB$2,'Compr. Q. - HCN'!$C:$I,7,FALSE()),VLOOKUP($BW$3&amp;"-"&amp;CB$2,'Compr. Q. - HCN'!$C:$I,5,FALSE()))),$BW91)),1,0)</f>
        <v>0</v>
      </c>
      <c r="CC91" s="25">
        <f>IF(ISNUMBER(SEARCH(IF($G91="OB",IF($D91="Tabular",VLOOKUP($BW$3&amp;"-"&amp;CC$2,'Compr. Q. - Online Banking'!$C:$I,7,FALSE()),VLOOKUP($BW$3&amp;"-"&amp;CC$2,'Compr. Q. - Online Banking'!$C:$I,5,FALSE())),IF($D91="Tabular",VLOOKUP($BW$3&amp;"-"&amp;CC$2,'Compr. Q. - HCN'!$C:$I,7,FALSE()),VLOOKUP($BW$3&amp;"-"&amp;CC$2,'Compr. Q. - HCN'!$C:$I,5,FALSE()))),$BW91)),1,0)</f>
        <v>0</v>
      </c>
      <c r="CD91" s="24">
        <f t="shared" si="91"/>
        <v>1</v>
      </c>
      <c r="CE91" s="24">
        <f t="shared" si="92"/>
        <v>1</v>
      </c>
      <c r="CF91" s="24">
        <f>IF($G91="OB",IF($D91="Tabular",VLOOKUP($BW$3&amp;"-"&amp;"1",'Compr. Q. - Online Banking'!$C:$K,9,FALSE()),VLOOKUP($BW$3&amp;"-"&amp;"1",'Compr. Q. - Online Banking'!$C:$K,8,FALSE())),IF($D91="Tabular",VLOOKUP($BW$3&amp;"-"&amp;"1",'Compr. Q. - HCN'!$C:$K,9,FALSE()),VLOOKUP($BW$3&amp;"-"&amp;"1",'Compr. Q. - HCN'!$C:$K,8,FALSE())))</f>
        <v>1</v>
      </c>
      <c r="CG91" s="24">
        <f t="shared" si="93"/>
        <v>1</v>
      </c>
      <c r="CH91" s="24">
        <f t="shared" si="94"/>
        <v>1</v>
      </c>
      <c r="CI91" s="24">
        <f t="shared" si="95"/>
        <v>1</v>
      </c>
    </row>
    <row r="92" spans="1:87" ht="102" x14ac:dyDescent="0.2">
      <c r="A92" s="25" t="str">
        <f t="shared" si="64"/>
        <v>3117404-P1</v>
      </c>
      <c r="B92" s="25">
        <v>3117404</v>
      </c>
      <c r="C92" s="25" t="s">
        <v>688</v>
      </c>
      <c r="D92" s="25" t="s">
        <v>568</v>
      </c>
      <c r="E92" s="25" t="s">
        <v>440</v>
      </c>
      <c r="F92" s="25" t="s">
        <v>402</v>
      </c>
      <c r="G92" s="25" t="str">
        <f t="shared" si="65"/>
        <v>HCN</v>
      </c>
      <c r="H92" s="25"/>
      <c r="I92" s="25"/>
      <c r="J92" s="25" t="str">
        <f>VLOOKUP($A92,'dataset combined'!$A:$BJ,$I$2+3*J$2,FALSE)</f>
        <v>Insufficient input validation; Insufficient malware detection; Insufficient routines; Insufficient security policy; Lack of security awareness; Weak authentication</v>
      </c>
      <c r="K92" s="25" t="s">
        <v>725</v>
      </c>
      <c r="L92" s="25">
        <f>IF(ISNUMBER(SEARCH(IF($G92="OB",IF($D92="Tabular",VLOOKUP($J$3&amp;"-"&amp;L$2,'Compr. Q. - Online Banking'!$C:$I,7,FALSE()),VLOOKUP($J$3&amp;"-"&amp;L$2,'Compr. Q. - Online Banking'!$C:$I,5,FALSE())),IF($D92="Tabular",VLOOKUP($J$3&amp;"-"&amp;L$2,'Compr. Q. - HCN'!$C:$I,7,FALSE()),VLOOKUP($J$3&amp;"-"&amp;L$2,'Compr. Q. - HCN'!$C:$I,5,FALSE()))),$J92)),1,0)</f>
        <v>1</v>
      </c>
      <c r="M92" s="25">
        <f>IF(ISNUMBER(SEARCH(IF($G92="OB",IF($D92="Tabular",VLOOKUP($J$3&amp;"-"&amp;M$2,'Compr. Q. - Online Banking'!$C:$I,7,FALSE()),VLOOKUP($J$3&amp;"-"&amp;M$2,'Compr. Q. - Online Banking'!$C:$I,5,FALSE())),IF($D92="Tabular",VLOOKUP($J$3&amp;"-"&amp;M$2,'Compr. Q. - HCN'!$C:$I,7,FALSE()),VLOOKUP($J$3&amp;"-"&amp;M$2,'Compr. Q. - HCN'!$C:$I,5,FALSE()))),$J92)),1,0)</f>
        <v>1</v>
      </c>
      <c r="N92" s="25">
        <f>IF(ISNUMBER(SEARCH(IF($G92="OB",IF($D92="Tabular",VLOOKUP($J$3&amp;"-"&amp;N$2,'Compr. Q. - Online Banking'!$C:$I,7,FALSE()),VLOOKUP($J$3&amp;"-"&amp;N$2,'Compr. Q. - Online Banking'!$C:$I,5,FALSE())),IF($D92="Tabular",VLOOKUP($J$3&amp;"-"&amp;N$2,'Compr. Q. - HCN'!$C:$I,7,FALSE()),VLOOKUP($J$3&amp;"-"&amp;N$2,'Compr. Q. - HCN'!$C:$I,5,FALSE()))),$J92)),1,0)</f>
        <v>1</v>
      </c>
      <c r="O92" s="25">
        <f>IF(ISNUMBER(SEARCH(IF($G92="OB",IF($D92="Tabular",VLOOKUP($J$3&amp;"-"&amp;O$2,'Compr. Q. - Online Banking'!$C:$I,7,FALSE()),VLOOKUP($J$3&amp;"-"&amp;O$2,'Compr. Q. - Online Banking'!$C:$I,5,FALSE())),IF($D92="Tabular",VLOOKUP($J$3&amp;"-"&amp;O$2,'Compr. Q. - HCN'!$C:$I,7,FALSE()),VLOOKUP($J$3&amp;"-"&amp;O$2,'Compr. Q. - HCN'!$C:$I,5,FALSE()))),$J92)),1,0)</f>
        <v>0</v>
      </c>
      <c r="P92" s="25">
        <f>IF(ISNUMBER(SEARCH(IF($G92="OB",IF($D92="Tabular",VLOOKUP($J$3&amp;"-"&amp;P$2,'Compr. Q. - Online Banking'!$C:$I,7,FALSE()),VLOOKUP($J$3&amp;"-"&amp;P$2,'Compr. Q. - Online Banking'!$C:$I,5,FALSE())),IF($D92="Tabular",VLOOKUP($J$3&amp;"-"&amp;P$2,'Compr. Q. - HCN'!$C:$I,7,FALSE()),VLOOKUP($J$3&amp;"-"&amp;P$2,'Compr. Q. - HCN'!$C:$I,5,FALSE()))),$J92)),1,0)</f>
        <v>0</v>
      </c>
      <c r="Q92" s="25">
        <f t="shared" si="66"/>
        <v>3</v>
      </c>
      <c r="R92" s="25">
        <f t="shared" si="67"/>
        <v>6</v>
      </c>
      <c r="S92" s="25">
        <f>IF($G92="OB",IF($D92="Tabular",VLOOKUP($J$3&amp;"-"&amp;"1",'Compr. Q. - Online Banking'!$C:$K,9,FALSE()),VLOOKUP($J$3&amp;"-"&amp;"1",'Compr. Q. - Online Banking'!$C:$K,8,FALSE())),IF($D92="Tabular",VLOOKUP($J$3&amp;"-"&amp;"1",'Compr. Q. - HCN'!$C:$K,9,FALSE()),VLOOKUP($J$3&amp;"-"&amp;"1",'Compr. Q. - HCN'!$C:$K,8,FALSE())))</f>
        <v>3</v>
      </c>
      <c r="T92" s="25">
        <f t="shared" si="68"/>
        <v>0.5</v>
      </c>
      <c r="U92" s="25">
        <f t="shared" si="69"/>
        <v>1</v>
      </c>
      <c r="V92" s="25">
        <f t="shared" si="70"/>
        <v>0.66666666666666663</v>
      </c>
      <c r="W92" s="25" t="str">
        <f>VLOOKUP($A92,'dataset combined'!$A:$BJ,$I$2+3*W$2,FALSE)</f>
        <v>Error in assignment of privacy level leads to insufficient data anonymization.; HCN user connects private mobile device to the network and this leads to that HCN network infected by malware.</v>
      </c>
      <c r="X92" s="25" t="s">
        <v>724</v>
      </c>
      <c r="Y92" s="25">
        <f>IF(ISNUMBER(SEARCH(IF($G92="OB",IF($D92="Tabular",VLOOKUP($W$3&amp;"-"&amp;Y$2,'Compr. Q. - Online Banking'!$C:$I,7,FALSE()),VLOOKUP($W$3&amp;"-"&amp;Y$2,'Compr. Q. - Online Banking'!$C:$I,5,FALSE())),IF($D92="Tabular",VLOOKUP($W$3&amp;"-"&amp;Y$2,'Compr. Q. - HCN'!$C:$I,7,FALSE()),VLOOKUP($W$3&amp;"-"&amp;Y$2,'Compr. Q. - HCN'!$C:$I,5,FALSE()))),$W92)),1,0)</f>
        <v>0</v>
      </c>
      <c r="Z92" s="25">
        <f>IF(ISNUMBER(SEARCH(IF($G92="OB",IF($D92="Tabular",VLOOKUP($W$3&amp;"-"&amp;Z$2,'Compr. Q. - Online Banking'!$C:$I,7,FALSE()),VLOOKUP($W$3&amp;"-"&amp;Z$2,'Compr. Q. - Online Banking'!$C:$I,5,FALSE())),IF($D92="Tabular",VLOOKUP($W$3&amp;"-"&amp;Z$2,'Compr. Q. - HCN'!$C:$I,7,FALSE()),VLOOKUP($W$3&amp;"-"&amp;Z$2,'Compr. Q. - HCN'!$C:$I,5,FALSE()))),$W92)),1,0)</f>
        <v>1</v>
      </c>
      <c r="AA92" s="25">
        <f>IF(ISNUMBER(SEARCH(IF($G92="OB",IF($D92="Tabular",VLOOKUP($W$3&amp;"-"&amp;AA$2,'Compr. Q. - Online Banking'!$C:$I,7,FALSE()),VLOOKUP($W$3&amp;"-"&amp;AA$2,'Compr. Q. - Online Banking'!$C:$I,5,FALSE())),IF($D92="Tabular",VLOOKUP($W$3&amp;"-"&amp;AA$2,'Compr. Q. - HCN'!$C:$I,7,FALSE()),VLOOKUP($W$3&amp;"-"&amp;AA$2,'Compr. Q. - HCN'!$C:$I,5,FALSE()))),$W92)),1,0)</f>
        <v>0</v>
      </c>
      <c r="AB92" s="25">
        <f>IF(ISNUMBER(SEARCH(IF($G92="OB",IF($D92="Tabular",VLOOKUP($W$3&amp;"-"&amp;AB$2,'Compr. Q. - Online Banking'!$C:$I,7,FALSE()),VLOOKUP($W$3&amp;"-"&amp;AB$2,'Compr. Q. - Online Banking'!$C:$I,5,FALSE())),IF($D92="Tabular",VLOOKUP($W$3&amp;"-"&amp;AB$2,'Compr. Q. - HCN'!$C:$I,7,FALSE()),VLOOKUP($W$3&amp;"-"&amp;AB$2,'Compr. Q. - HCN'!$C:$I,5,FALSE()))),$W92)),1,0)</f>
        <v>0</v>
      </c>
      <c r="AC92" s="25">
        <f>IF(ISNUMBER(SEARCH(IF($G92="OB",IF($D92="Tabular",VLOOKUP($W$3&amp;"-"&amp;AC$2,'Compr. Q. - Online Banking'!$C:$I,7,FALSE()),VLOOKUP($W$3&amp;"-"&amp;AC$2,'Compr. Q. - Online Banking'!$C:$I,5,FALSE())),IF($D92="Tabular",VLOOKUP($W$3&amp;"-"&amp;AC$2,'Compr. Q. - HCN'!$C:$I,7,FALSE()),VLOOKUP($W$3&amp;"-"&amp;AC$2,'Compr. Q. - HCN'!$C:$I,5,FALSE()))),$W92)),1,0)</f>
        <v>0</v>
      </c>
      <c r="AD92" s="25">
        <f t="shared" si="71"/>
        <v>1</v>
      </c>
      <c r="AE92" s="25">
        <f t="shared" si="72"/>
        <v>2</v>
      </c>
      <c r="AF92" s="25">
        <f>IF($G92="OB",IF($D92="Tabular",VLOOKUP($W$3&amp;"-"&amp;"1",'Compr. Q. - Online Banking'!$C:$K,9,FALSE()),VLOOKUP($W$3&amp;"-"&amp;"1",'Compr. Q. - Online Banking'!$C:$K,8,FALSE())),IF($D92="Tabular",VLOOKUP($W$3&amp;"-"&amp;"1",'Compr. Q. - HCN'!$C:$K,9,FALSE()),VLOOKUP($W$3&amp;"-"&amp;"1",'Compr. Q. - HCN'!$C:$K,8,FALSE())))</f>
        <v>2</v>
      </c>
      <c r="AG92" s="25">
        <f t="shared" si="73"/>
        <v>0.5</v>
      </c>
      <c r="AH92" s="25">
        <f t="shared" si="74"/>
        <v>0.5</v>
      </c>
      <c r="AI92" s="25">
        <f t="shared" si="75"/>
        <v>0.5</v>
      </c>
      <c r="AJ92" s="25" t="str">
        <f>VLOOKUP($A92,'dataset combined'!$A:$BJ,$I$2+3*AJ$2,FALSE)</f>
        <v>Cyber criminal sends crafted phishing emails to HCN users and this leads to sniffing of user credentials.; Cyber criminal sends crafted phishing emails to HCN users and this leads to that HCN network infected by malware.</v>
      </c>
      <c r="AK92" s="25"/>
      <c r="AL92" s="25">
        <f>IF(ISNUMBER(SEARCH(IF($G92="OB",IF($D92="Tabular",VLOOKUP($AJ$3&amp;"-"&amp;AL$2,'Compr. Q. - Online Banking'!$C:$I,7,FALSE()),VLOOKUP($AJ$3&amp;"-"&amp;AL$2,'Compr. Q. - Online Banking'!$C:$I,5,FALSE())),IF($D92="Tabular",VLOOKUP($AJ$3&amp;"-"&amp;AL$2,'Compr. Q. - HCN'!$C:$I,7,FALSE()),VLOOKUP($AJ$3&amp;"-"&amp;AL$2,'Compr. Q. - HCN'!$C:$I,5,FALSE()))),$AJ92)),1,0)</f>
        <v>0</v>
      </c>
      <c r="AM92" s="25">
        <f>IF(ISNUMBER(SEARCH(IF($G92="OB",IF($D92="Tabular",VLOOKUP($AJ$3&amp;"-"&amp;AM$2,'Compr. Q. - Online Banking'!$C:$I,7,FALSE()),VLOOKUP($AJ$3&amp;"-"&amp;AM$2,'Compr. Q. - Online Banking'!$C:$I,5,FALSE())),IF($D92="Tabular",VLOOKUP($AJ$3&amp;"-"&amp;AM$2,'Compr. Q. - HCN'!$C:$I,7,FALSE()),VLOOKUP($AJ$3&amp;"-"&amp;AM$2,'Compr. Q. - HCN'!$C:$I,5,FALSE()))),$AJ92)),1,0)</f>
        <v>1</v>
      </c>
      <c r="AN92" s="25">
        <f>IF(ISNUMBER(SEARCH(IF($G92="OB",IF($D92="Tabular",VLOOKUP($AJ$3&amp;"-"&amp;AN$2,'Compr. Q. - Online Banking'!$C:$I,7,FALSE()),VLOOKUP($AJ$3&amp;"-"&amp;AN$2,'Compr. Q. - Online Banking'!$C:$I,5,FALSE())),IF($D92="Tabular",VLOOKUP($AJ$3&amp;"-"&amp;AN$2,'Compr. Q. - HCN'!$C:$I,7,FALSE()),VLOOKUP($AJ$3&amp;"-"&amp;AN$2,'Compr. Q. - HCN'!$C:$I,5,FALSE()))),$AJ92)),1,0)</f>
        <v>1</v>
      </c>
      <c r="AO92" s="25">
        <f>IF(ISNUMBER(SEARCH(IF($G92="OB",IF($D92="Tabular",VLOOKUP($AJ$3&amp;"-"&amp;AO$2,'Compr. Q. - Online Banking'!$C:$I,7,FALSE()),VLOOKUP($AJ$3&amp;"-"&amp;AO$2,'Compr. Q. - Online Banking'!$C:$I,5,FALSE())),IF($D92="Tabular",VLOOKUP($AJ$3&amp;"-"&amp;AO$2,'Compr. Q. - HCN'!$C:$I,7,FALSE()),VLOOKUP($AJ$3&amp;"-"&amp;AO$2,'Compr. Q. - HCN'!$C:$I,5,FALSE()))),$AJ92)),1,0)</f>
        <v>0</v>
      </c>
      <c r="AP92" s="25">
        <f>IF(ISNUMBER(SEARCH(IF($G92="OB",IF($D92="Tabular",VLOOKUP($AJ$3&amp;"-"&amp;AP$2,'Compr. Q. - Online Banking'!$C:$I,7,FALSE()),VLOOKUP($AJ$3&amp;"-"&amp;AP$2,'Compr. Q. - Online Banking'!$C:$I,5,FALSE())),IF($D92="Tabular",VLOOKUP($AJ$3&amp;"-"&amp;AP$2,'Compr. Q. - HCN'!$C:$I,7,FALSE()),VLOOKUP($AJ$3&amp;"-"&amp;AP$2,'Compr. Q. - HCN'!$C:$I,5,FALSE()))),$AJ92)),1,0)</f>
        <v>0</v>
      </c>
      <c r="AQ92" s="25">
        <f t="shared" si="76"/>
        <v>2</v>
      </c>
      <c r="AR92" s="25">
        <f t="shared" si="77"/>
        <v>2</v>
      </c>
      <c r="AS92" s="25">
        <f>IF($G92="OB",IF($D92="Tabular",VLOOKUP($AJ$3&amp;"-"&amp;"1",'Compr. Q. - Online Banking'!$C:$K,9,FALSE()),VLOOKUP($AJ$3&amp;"-"&amp;"1",'Compr. Q. - Online Banking'!$C:$K,8,FALSE())),IF($D92="Tabular",VLOOKUP($AJ$3&amp;"-"&amp;"1",'Compr. Q. - HCN'!$C:$K,9,FALSE()),VLOOKUP($AJ$3&amp;"-"&amp;"1",'Compr. Q. - HCN'!$C:$K,8,FALSE())))</f>
        <v>2</v>
      </c>
      <c r="AT92" s="25">
        <f t="shared" si="78"/>
        <v>1</v>
      </c>
      <c r="AU92" s="25">
        <f t="shared" si="79"/>
        <v>1</v>
      </c>
      <c r="AV92" s="25">
        <f t="shared" si="80"/>
        <v>1</v>
      </c>
      <c r="AW92" s="25" t="str">
        <f>VLOOKUP($A92,'dataset combined'!$A:$BJ,$I$2+3*AW$2,FALSE)</f>
        <v>Admin; Cyber criminal; Data reviewer; Hacker; HCN user</v>
      </c>
      <c r="AX92" s="25"/>
      <c r="AY92" s="25">
        <f>IF(ISNUMBER(SEARCH(IF($G92="OB",IF($D92="Tabular",VLOOKUP($AW$3&amp;"-"&amp;AY$2,'Compr. Q. - Online Banking'!$C:$I,7,FALSE()),VLOOKUP($AW$3&amp;"-"&amp;AY$2,'Compr. Q. - Online Banking'!$C:$I,5,FALSE())),IF($D92="Tabular",VLOOKUP($AW$3&amp;"-"&amp;AY$2,'Compr. Q. - HCN'!$C:$I,7,FALSE()),VLOOKUP($AW$3&amp;"-"&amp;AY$2,'Compr. Q. - HCN'!$C:$I,5,FALSE()))),$AW92)),1,0)</f>
        <v>1</v>
      </c>
      <c r="AZ92" s="25">
        <f>IF(ISNUMBER(SEARCH(IF($G92="OB",IF($D92="Tabular",VLOOKUP($AW$3&amp;"-"&amp;AZ$2,'Compr. Q. - Online Banking'!$C:$I,7,FALSE()),VLOOKUP($AW$3&amp;"-"&amp;AZ$2,'Compr. Q. - Online Banking'!$C:$I,5,FALSE())),IF($D92="Tabular",VLOOKUP($AW$3&amp;"-"&amp;AZ$2,'Compr. Q. - HCN'!$C:$I,7,FALSE()),VLOOKUP($AW$3&amp;"-"&amp;AZ$2,'Compr. Q. - HCN'!$C:$I,5,FALSE()))),$AW92)),1,0)</f>
        <v>1</v>
      </c>
      <c r="BA92" s="25">
        <f>IF(ISNUMBER(SEARCH(IF($G92="OB",IF($D92="Tabular",VLOOKUP($AW$3&amp;"-"&amp;BA$2,'Compr. Q. - Online Banking'!$C:$I,7,FALSE()),VLOOKUP($AW$3&amp;"-"&amp;BA$2,'Compr. Q. - Online Banking'!$C:$I,5,FALSE())),IF($D92="Tabular",VLOOKUP($AW$3&amp;"-"&amp;BA$2,'Compr. Q. - HCN'!$C:$I,7,FALSE()),VLOOKUP($AW$3&amp;"-"&amp;BA$2,'Compr. Q. - HCN'!$C:$I,5,FALSE()))),$AW92)),1,0)</f>
        <v>1</v>
      </c>
      <c r="BB92" s="25">
        <f>IF(ISNUMBER(SEARCH(IF($G92="OB",IF($D92="Tabular",VLOOKUP($AW$3&amp;"-"&amp;BB$2,'Compr. Q. - Online Banking'!$C:$I,7,FALSE()),VLOOKUP($AW$3&amp;"-"&amp;BB$2,'Compr. Q. - Online Banking'!$C:$I,5,FALSE())),IF($D92="Tabular",VLOOKUP($AW$3&amp;"-"&amp;BB$2,'Compr. Q. - HCN'!$C:$I,7,FALSE()),VLOOKUP($AW$3&amp;"-"&amp;BB$2,'Compr. Q. - HCN'!$C:$I,5,FALSE()))),$AW92)),1,0)</f>
        <v>1</v>
      </c>
      <c r="BC92" s="25">
        <f>IF(ISNUMBER(SEARCH(IF($G92="OB",IF($D92="Tabular",VLOOKUP($AW$3&amp;"-"&amp;BC$2,'Compr. Q. - Online Banking'!$C:$I,7,FALSE()),VLOOKUP($AW$3&amp;"-"&amp;BC$2,'Compr. Q. - Online Banking'!$C:$I,5,FALSE())),IF($D92="Tabular",VLOOKUP($AW$3&amp;"-"&amp;BC$2,'Compr. Q. - HCN'!$C:$I,7,FALSE()),VLOOKUP($AW$3&amp;"-"&amp;BC$2,'Compr. Q. - HCN'!$C:$I,5,FALSE()))),$AW92)),1,0)</f>
        <v>1</v>
      </c>
      <c r="BD92" s="25">
        <f t="shared" si="81"/>
        <v>5</v>
      </c>
      <c r="BE92" s="25">
        <f t="shared" si="82"/>
        <v>5</v>
      </c>
      <c r="BF92" s="25">
        <f>IF($G92="OB",IF($D92="Tabular",VLOOKUP($AW$3&amp;"-"&amp;"1",'Compr. Q. - Online Banking'!$C:$K,9,FALSE()),VLOOKUP($AW$3&amp;"-"&amp;"1",'Compr. Q. - Online Banking'!$C:$K,8,FALSE())),IF($D92="Tabular",VLOOKUP($AW$3&amp;"-"&amp;"1",'Compr. Q. - HCN'!$C:$K,9,FALSE()),VLOOKUP($AW$3&amp;"-"&amp;"1",'Compr. Q. - HCN'!$C:$K,8,FALSE())))</f>
        <v>5</v>
      </c>
      <c r="BG92" s="25">
        <f t="shared" si="83"/>
        <v>1</v>
      </c>
      <c r="BH92" s="25">
        <f t="shared" si="84"/>
        <v>1</v>
      </c>
      <c r="BI92" s="25">
        <f t="shared" si="85"/>
        <v>1</v>
      </c>
      <c r="BJ92" s="25" t="str">
        <f>VLOOKUP($A92,'dataset combined'!$A:$BJ,$I$2+3*BJ$2,FALSE)</f>
        <v>Unlikely; Very unlikely</v>
      </c>
      <c r="BK92" s="25" t="s">
        <v>749</v>
      </c>
      <c r="BL92" s="25">
        <f>IF(ISNUMBER(SEARCH(IF($G92="OB",IF($D92="Tabular",VLOOKUP($BJ$3&amp;"-"&amp;BL$2,'Compr. Q. - Online Banking'!$C:$I,7,FALSE()),VLOOKUP($BJ$3&amp;"-"&amp;BL$2,'Compr. Q. - Online Banking'!$C:$I,5,FALSE())),IF($D92="Tabular",VLOOKUP($BJ$3&amp;"-"&amp;BL$2,'Compr. Q. - HCN'!$C:$I,7,FALSE()),VLOOKUP($BJ$3&amp;"-"&amp;BL$2,'Compr. Q. - HCN'!$C:$I,5,FALSE()))),$BJ92)),1,0)</f>
        <v>1</v>
      </c>
      <c r="BM92" s="25">
        <f>IF(ISNUMBER(SEARCH(IF($G92="OB",IF($D92="Tabular",VLOOKUP($BJ$3&amp;"-"&amp;BM$2,'Compr. Q. - Online Banking'!$C:$I,7,FALSE()),VLOOKUP($BJ$3&amp;"-"&amp;BM$2,'Compr. Q. - Online Banking'!$C:$I,5,FALSE())),IF($D92="Tabular",VLOOKUP($BJ$3&amp;"-"&amp;BM$2,'Compr. Q. - HCN'!$C:$I,7,FALSE()),VLOOKUP($BJ$3&amp;"-"&amp;BM$2,'Compr. Q. - HCN'!$C:$I,5,FALSE()))),$BJ92)),1,0)</f>
        <v>0</v>
      </c>
      <c r="BN92" s="25">
        <f>IF(ISNUMBER(SEARCH(IF($G92="OB",IF($D92="Tabular",VLOOKUP($BJ$3&amp;"-"&amp;BN$2,'Compr. Q. - Online Banking'!$C:$I,7,FALSE()),VLOOKUP($BJ$3&amp;"-"&amp;BN$2,'Compr. Q. - Online Banking'!$C:$I,5,FALSE())),IF($D92="Tabular",VLOOKUP($BJ$3&amp;"-"&amp;BN$2,'Compr. Q. - HCN'!$C:$I,7,FALSE()),VLOOKUP($BJ$3&amp;"-"&amp;BN$2,'Compr. Q. - HCN'!$C:$I,5,FALSE()))),$BJ92)),1,0)</f>
        <v>0</v>
      </c>
      <c r="BO92" s="25">
        <f>IF(ISNUMBER(SEARCH(IF($G92="OB",IF($D92="Tabular",VLOOKUP($BJ$3&amp;"-"&amp;BO$2,'Compr. Q. - Online Banking'!$C:$I,7,FALSE()),VLOOKUP($BJ$3&amp;"-"&amp;BO$2,'Compr. Q. - Online Banking'!$C:$I,5,FALSE())),IF($D92="Tabular",VLOOKUP($BJ$3&amp;"-"&amp;BO$2,'Compr. Q. - HCN'!$C:$I,7,FALSE()),VLOOKUP($BJ$3&amp;"-"&amp;BO$2,'Compr. Q. - HCN'!$C:$I,5,FALSE()))),$BJ92)),1,0)</f>
        <v>0</v>
      </c>
      <c r="BP92" s="25">
        <f>IF(ISNUMBER(SEARCH(IF($G92="OB",IF($D92="Tabular",VLOOKUP($BJ$3&amp;"-"&amp;BP$2,'Compr. Q. - Online Banking'!$C:$I,7,FALSE()),VLOOKUP($BJ$3&amp;"-"&amp;BP$2,'Compr. Q. - Online Banking'!$C:$I,5,FALSE())),IF($D92="Tabular",VLOOKUP($BJ$3&amp;"-"&amp;BP$2,'Compr. Q. - HCN'!$C:$I,7,FALSE()),VLOOKUP($BJ$3&amp;"-"&amp;BP$2,'Compr. Q. - HCN'!$C:$I,5,FALSE()))),$BJ92)),1,0)</f>
        <v>0</v>
      </c>
      <c r="BQ92" s="25">
        <f t="shared" si="86"/>
        <v>1</v>
      </c>
      <c r="BR92" s="25">
        <f t="shared" si="87"/>
        <v>2</v>
      </c>
      <c r="BS92" s="25">
        <f>IF($G92="OB",IF($D92="Tabular",VLOOKUP($BJ$3&amp;"-"&amp;"1",'Compr. Q. - Online Banking'!$C:$K,9,FALSE()),VLOOKUP($BJ$3&amp;"-"&amp;"1",'Compr. Q. - Online Banking'!$C:$K,8,FALSE())),IF($D92="Tabular",VLOOKUP($BJ$3&amp;"-"&amp;"1",'Compr. Q. - HCN'!$C:$K,9,FALSE()),VLOOKUP($BJ$3&amp;"-"&amp;"1",'Compr. Q. - HCN'!$C:$K,8,FALSE())))</f>
        <v>1</v>
      </c>
      <c r="BT92" s="25">
        <f t="shared" si="88"/>
        <v>0.5</v>
      </c>
      <c r="BU92" s="25">
        <f t="shared" si="89"/>
        <v>1</v>
      </c>
      <c r="BV92" s="25">
        <f t="shared" si="90"/>
        <v>0.66666666666666663</v>
      </c>
      <c r="BW92" s="25" t="str">
        <f>VLOOKUP($A92,'dataset combined'!$A:$BJ,$I$2+3*BW$2,FALSE)</f>
        <v>Leakage of patient data</v>
      </c>
      <c r="BX92" s="25"/>
      <c r="BY92" s="25">
        <f>IF(ISNUMBER(SEARCH(IF($G92="OB",IF($D92="Tabular",VLOOKUP($BW$3&amp;"-"&amp;BY$2,'Compr. Q. - Online Banking'!$C:$I,7,FALSE()),VLOOKUP($BW$3&amp;"-"&amp;BY$2,'Compr. Q. - Online Banking'!$C:$I,5,FALSE())),IF($D92="Tabular",VLOOKUP($BW$3&amp;"-"&amp;BY$2,'Compr. Q. - HCN'!$C:$I,7,FALSE()),VLOOKUP($BW$3&amp;"-"&amp;BY$2,'Compr. Q. - HCN'!$C:$I,5,FALSE()))),$BW92)),1,0)</f>
        <v>0</v>
      </c>
      <c r="BZ92" s="25">
        <f>IF(ISNUMBER(SEARCH(IF($G92="OB",IF($D92="Tabular",VLOOKUP($BW$3&amp;"-"&amp;BZ$2,'Compr. Q. - Online Banking'!$C:$I,7,FALSE()),VLOOKUP($BW$3&amp;"-"&amp;BZ$2,'Compr. Q. - Online Banking'!$C:$I,5,FALSE())),IF($D92="Tabular",VLOOKUP($BW$3&amp;"-"&amp;BZ$2,'Compr. Q. - HCN'!$C:$I,7,FALSE()),VLOOKUP($BW$3&amp;"-"&amp;BZ$2,'Compr. Q. - HCN'!$C:$I,5,FALSE()))),$BW92)),1,0)</f>
        <v>0</v>
      </c>
      <c r="CA92" s="25">
        <f>IF(ISNUMBER(SEARCH(IF($G92="OB",IF($D92="Tabular",VLOOKUP($BW$3&amp;"-"&amp;CA$2,'Compr. Q. - Online Banking'!$C:$I,7,FALSE()),VLOOKUP($BW$3&amp;"-"&amp;CA$2,'Compr. Q. - Online Banking'!$C:$I,5,FALSE())),IF($D92="Tabular",VLOOKUP($BW$3&amp;"-"&amp;CA$2,'Compr. Q. - HCN'!$C:$I,7,FALSE()),VLOOKUP($BW$3&amp;"-"&amp;CA$2,'Compr. Q. - HCN'!$C:$I,5,FALSE()))),$BW92)),1,0)</f>
        <v>0</v>
      </c>
      <c r="CB92" s="25">
        <f>IF(ISNUMBER(SEARCH(IF($G92="OB",IF($D92="Tabular",VLOOKUP($BW$3&amp;"-"&amp;CB$2,'Compr. Q. - Online Banking'!$C:$I,7,FALSE()),VLOOKUP($BW$3&amp;"-"&amp;CB$2,'Compr. Q. - Online Banking'!$C:$I,5,FALSE())),IF($D92="Tabular",VLOOKUP($BW$3&amp;"-"&amp;CB$2,'Compr. Q. - HCN'!$C:$I,7,FALSE()),VLOOKUP($BW$3&amp;"-"&amp;CB$2,'Compr. Q. - HCN'!$C:$I,5,FALSE()))),$BW92)),1,0)</f>
        <v>0</v>
      </c>
      <c r="CC92" s="25">
        <f>IF(ISNUMBER(SEARCH(IF($G92="OB",IF($D92="Tabular",VLOOKUP($BW$3&amp;"-"&amp;CC$2,'Compr. Q. - Online Banking'!$C:$I,7,FALSE()),VLOOKUP($BW$3&amp;"-"&amp;CC$2,'Compr. Q. - Online Banking'!$C:$I,5,FALSE())),IF($D92="Tabular",VLOOKUP($BW$3&amp;"-"&amp;CC$2,'Compr. Q. - HCN'!$C:$I,7,FALSE()),VLOOKUP($BW$3&amp;"-"&amp;CC$2,'Compr. Q. - HCN'!$C:$I,5,FALSE()))),$BW92)),1,0)</f>
        <v>0</v>
      </c>
      <c r="CD92" s="25">
        <f t="shared" si="91"/>
        <v>0</v>
      </c>
      <c r="CE92" s="25">
        <f t="shared" si="92"/>
        <v>1</v>
      </c>
      <c r="CF92" s="25">
        <f>IF($G92="OB",IF($D92="Tabular",VLOOKUP($BW$3&amp;"-"&amp;"1",'Compr. Q. - Online Banking'!$C:$K,9,FALSE()),VLOOKUP($BW$3&amp;"-"&amp;"1",'Compr. Q. - Online Banking'!$C:$K,8,FALSE())),IF($D92="Tabular",VLOOKUP($BW$3&amp;"-"&amp;"1",'Compr. Q. - HCN'!$C:$K,9,FALSE()),VLOOKUP($BW$3&amp;"-"&amp;"1",'Compr. Q. - HCN'!$C:$K,8,FALSE())))</f>
        <v>1</v>
      </c>
      <c r="CG92" s="25">
        <f t="shared" si="93"/>
        <v>0</v>
      </c>
      <c r="CH92" s="25">
        <f t="shared" si="94"/>
        <v>0</v>
      </c>
      <c r="CI92" s="25">
        <f t="shared" si="95"/>
        <v>0</v>
      </c>
    </row>
    <row r="93" spans="1:87" ht="51" x14ac:dyDescent="0.2">
      <c r="A93" s="24" t="str">
        <f t="shared" si="64"/>
        <v>3117404-P2</v>
      </c>
      <c r="B93" s="38">
        <v>3117404</v>
      </c>
      <c r="C93" s="24" t="s">
        <v>688</v>
      </c>
      <c r="D93" s="39" t="s">
        <v>568</v>
      </c>
      <c r="E93" s="39" t="s">
        <v>440</v>
      </c>
      <c r="F93" s="39" t="s">
        <v>433</v>
      </c>
      <c r="G93" s="38" t="str">
        <f t="shared" si="65"/>
        <v>OB</v>
      </c>
      <c r="H93" s="24"/>
      <c r="I93" s="28"/>
      <c r="J93" s="25" t="str">
        <f>VLOOKUP($A93,'dataset combined'!$A:$BJ,$I$2+3*J$2,FALSE)</f>
        <v>Lack of mechanisms for authentication of app; Weak malware protection</v>
      </c>
      <c r="K93" s="24"/>
      <c r="L93" s="25">
        <f>IF(ISNUMBER(SEARCH(IF($G93="OB",IF($D93="Tabular",VLOOKUP($J$3&amp;"-"&amp;L$2,'Compr. Q. - Online Banking'!$C:$I,7,FALSE()),VLOOKUP($J$3&amp;"-"&amp;L$2,'Compr. Q. - Online Banking'!$C:$I,5,FALSE())),IF($D93="Tabular",VLOOKUP($J$3&amp;"-"&amp;L$2,'Compr. Q. - HCN'!$C:$I,7,FALSE()),VLOOKUP($J$3&amp;"-"&amp;L$2,'Compr. Q. - HCN'!$C:$I,5,FALSE()))),$J93)),1,0)</f>
        <v>1</v>
      </c>
      <c r="M93" s="25">
        <f>IF(ISNUMBER(SEARCH(IF($G93="OB",IF($D93="Tabular",VLOOKUP($J$3&amp;"-"&amp;M$2,'Compr. Q. - Online Banking'!$C:$I,7,FALSE()),VLOOKUP($J$3&amp;"-"&amp;M$2,'Compr. Q. - Online Banking'!$C:$I,5,FALSE())),IF($D93="Tabular",VLOOKUP($J$3&amp;"-"&amp;M$2,'Compr. Q. - HCN'!$C:$I,7,FALSE()),VLOOKUP($J$3&amp;"-"&amp;M$2,'Compr. Q. - HCN'!$C:$I,5,FALSE()))),$J93)),1,0)</f>
        <v>1</v>
      </c>
      <c r="N93" s="25">
        <f>IF(ISNUMBER(SEARCH(IF($G93="OB",IF($D93="Tabular",VLOOKUP($J$3&amp;"-"&amp;N$2,'Compr. Q. - Online Banking'!$C:$I,7,FALSE()),VLOOKUP($J$3&amp;"-"&amp;N$2,'Compr. Q. - Online Banking'!$C:$I,5,FALSE())),IF($D93="Tabular",VLOOKUP($J$3&amp;"-"&amp;N$2,'Compr. Q. - HCN'!$C:$I,7,FALSE()),VLOOKUP($J$3&amp;"-"&amp;N$2,'Compr. Q. - HCN'!$C:$I,5,FALSE()))),$J93)),1,0)</f>
        <v>0</v>
      </c>
      <c r="O93" s="25">
        <f>IF(ISNUMBER(SEARCH(IF($G93="OB",IF($D93="Tabular",VLOOKUP($J$3&amp;"-"&amp;O$2,'Compr. Q. - Online Banking'!$C:$I,7,FALSE()),VLOOKUP($J$3&amp;"-"&amp;O$2,'Compr. Q. - Online Banking'!$C:$I,5,FALSE())),IF($D93="Tabular",VLOOKUP($J$3&amp;"-"&amp;O$2,'Compr. Q. - HCN'!$C:$I,7,FALSE()),VLOOKUP($J$3&amp;"-"&amp;O$2,'Compr. Q. - HCN'!$C:$I,5,FALSE()))),$J93)),1,0)</f>
        <v>0</v>
      </c>
      <c r="P93" s="25">
        <f>IF(ISNUMBER(SEARCH(IF($G93="OB",IF($D93="Tabular",VLOOKUP($J$3&amp;"-"&amp;P$2,'Compr. Q. - Online Banking'!$C:$I,7,FALSE()),VLOOKUP($J$3&amp;"-"&amp;P$2,'Compr. Q. - Online Banking'!$C:$I,5,FALSE())),IF($D93="Tabular",VLOOKUP($J$3&amp;"-"&amp;P$2,'Compr. Q. - HCN'!$C:$I,7,FALSE()),VLOOKUP($J$3&amp;"-"&amp;P$2,'Compr. Q. - HCN'!$C:$I,5,FALSE()))),$J93)),1,0)</f>
        <v>0</v>
      </c>
      <c r="Q93" s="24">
        <f t="shared" si="66"/>
        <v>2</v>
      </c>
      <c r="R93" s="24">
        <f t="shared" si="67"/>
        <v>2</v>
      </c>
      <c r="S93" s="24">
        <f>IF($G93="OB",IF($D93="Tabular",VLOOKUP($J$3&amp;"-"&amp;"1",'Compr. Q. - Online Banking'!$C:$K,9,FALSE()),VLOOKUP($J$3&amp;"-"&amp;"1",'Compr. Q. - Online Banking'!$C:$K,8,FALSE())),IF($D93="Tabular",VLOOKUP($J$3&amp;"-"&amp;"1",'Compr. Q. - HCN'!$C:$K,9,FALSE()),VLOOKUP($J$3&amp;"-"&amp;"1",'Compr. Q. - HCN'!$C:$K,8,FALSE())))</f>
        <v>2</v>
      </c>
      <c r="T93" s="24">
        <f t="shared" si="68"/>
        <v>1</v>
      </c>
      <c r="U93" s="24">
        <f t="shared" si="69"/>
        <v>1</v>
      </c>
      <c r="V93" s="24">
        <f t="shared" si="70"/>
        <v>1</v>
      </c>
      <c r="W93" s="25" t="str">
        <f>VLOOKUP($A93,'dataset combined'!$A:$BJ,$I$2+3*W$2,FALSE)</f>
        <v>Availability of service; Integrity of account data</v>
      </c>
      <c r="X93" s="24"/>
      <c r="Y93" s="25">
        <f>IF(ISNUMBER(SEARCH(IF($G93="OB",IF($D93="Tabular",VLOOKUP($W$3&amp;"-"&amp;Y$2,'Compr. Q. - Online Banking'!$C:$I,7,FALSE()),VLOOKUP($W$3&amp;"-"&amp;Y$2,'Compr. Q. - Online Banking'!$C:$I,5,FALSE())),IF($D93="Tabular",VLOOKUP($W$3&amp;"-"&amp;Y$2,'Compr. Q. - HCN'!$C:$I,7,FALSE()),VLOOKUP($W$3&amp;"-"&amp;Y$2,'Compr. Q. - HCN'!$C:$I,5,FALSE()))),$W93)),1,0)</f>
        <v>1</v>
      </c>
      <c r="Z93" s="25">
        <f>IF(ISNUMBER(SEARCH(IF($G93="OB",IF($D93="Tabular",VLOOKUP($W$3&amp;"-"&amp;Z$2,'Compr. Q. - Online Banking'!$C:$I,7,FALSE()),VLOOKUP($W$3&amp;"-"&amp;Z$2,'Compr. Q. - Online Banking'!$C:$I,5,FALSE())),IF($D93="Tabular",VLOOKUP($W$3&amp;"-"&amp;Z$2,'Compr. Q. - HCN'!$C:$I,7,FALSE()),VLOOKUP($W$3&amp;"-"&amp;Z$2,'Compr. Q. - HCN'!$C:$I,5,FALSE()))),$W93)),1,0)</f>
        <v>1</v>
      </c>
      <c r="AA93" s="25">
        <f>IF(ISNUMBER(SEARCH(IF($G93="OB",IF($D93="Tabular",VLOOKUP($W$3&amp;"-"&amp;AA$2,'Compr. Q. - Online Banking'!$C:$I,7,FALSE()),VLOOKUP($W$3&amp;"-"&amp;AA$2,'Compr. Q. - Online Banking'!$C:$I,5,FALSE())),IF($D93="Tabular",VLOOKUP($W$3&amp;"-"&amp;AA$2,'Compr. Q. - HCN'!$C:$I,7,FALSE()),VLOOKUP($W$3&amp;"-"&amp;AA$2,'Compr. Q. - HCN'!$C:$I,5,FALSE()))),$W93)),1,0)</f>
        <v>0</v>
      </c>
      <c r="AB93" s="25">
        <f>IF(ISNUMBER(SEARCH(IF($G93="OB",IF($D93="Tabular",VLOOKUP($W$3&amp;"-"&amp;AB$2,'Compr. Q. - Online Banking'!$C:$I,7,FALSE()),VLOOKUP($W$3&amp;"-"&amp;AB$2,'Compr. Q. - Online Banking'!$C:$I,5,FALSE())),IF($D93="Tabular",VLOOKUP($W$3&amp;"-"&amp;AB$2,'Compr. Q. - HCN'!$C:$I,7,FALSE()),VLOOKUP($W$3&amp;"-"&amp;AB$2,'Compr. Q. - HCN'!$C:$I,5,FALSE()))),$W93)),1,0)</f>
        <v>0</v>
      </c>
      <c r="AC93" s="25">
        <f>IF(ISNUMBER(SEARCH(IF($G93="OB",IF($D93="Tabular",VLOOKUP($W$3&amp;"-"&amp;AC$2,'Compr. Q. - Online Banking'!$C:$I,7,FALSE()),VLOOKUP($W$3&amp;"-"&amp;AC$2,'Compr. Q. - Online Banking'!$C:$I,5,FALSE())),IF($D93="Tabular",VLOOKUP($W$3&amp;"-"&amp;AC$2,'Compr. Q. - HCN'!$C:$I,7,FALSE()),VLOOKUP($W$3&amp;"-"&amp;AC$2,'Compr. Q. - HCN'!$C:$I,5,FALSE()))),$W93)),1,0)</f>
        <v>0</v>
      </c>
      <c r="AD93" s="24">
        <f t="shared" si="71"/>
        <v>2</v>
      </c>
      <c r="AE93" s="24">
        <f t="shared" si="72"/>
        <v>2</v>
      </c>
      <c r="AF93" s="24">
        <f>IF($G93="OB",IF($D93="Tabular",VLOOKUP($W$3&amp;"-"&amp;"1",'Compr. Q. - Online Banking'!$C:$K,9,FALSE()),VLOOKUP($W$3&amp;"-"&amp;"1",'Compr. Q. - Online Banking'!$C:$K,8,FALSE())),IF($D93="Tabular",VLOOKUP($W$3&amp;"-"&amp;"1",'Compr. Q. - HCN'!$C:$K,9,FALSE()),VLOOKUP($W$3&amp;"-"&amp;"1",'Compr. Q. - HCN'!$C:$K,8,FALSE())))</f>
        <v>2</v>
      </c>
      <c r="AG93" s="24">
        <f t="shared" si="73"/>
        <v>1</v>
      </c>
      <c r="AH93" s="24">
        <f t="shared" si="74"/>
        <v>1</v>
      </c>
      <c r="AI93" s="24">
        <f t="shared" si="75"/>
        <v>1</v>
      </c>
      <c r="AJ93" s="25" t="str">
        <f>VLOOKUP($A93,'dataset combined'!$A:$BJ,$I$2+3*AJ$2,FALSE)</f>
        <v>Keylogger installed on customer's computer and this leads to sniffing customer credentials; Spear-phishing attack on customers leads to sniffing customer credentials</v>
      </c>
      <c r="AK93" s="24" t="s">
        <v>733</v>
      </c>
      <c r="AL93" s="25">
        <f>IF(ISNUMBER(SEARCH(IF($G93="OB",IF($D93="Tabular",VLOOKUP($AJ$3&amp;"-"&amp;AL$2,'Compr. Q. - Online Banking'!$C:$I,7,FALSE()),VLOOKUP($AJ$3&amp;"-"&amp;AL$2,'Compr. Q. - Online Banking'!$C:$I,5,FALSE())),IF($D93="Tabular",VLOOKUP($AJ$3&amp;"-"&amp;AL$2,'Compr. Q. - HCN'!$C:$I,7,FALSE()),VLOOKUP($AJ$3&amp;"-"&amp;AL$2,'Compr. Q. - HCN'!$C:$I,5,FALSE()))),$AJ93)),1,0)</f>
        <v>1</v>
      </c>
      <c r="AM93" s="25">
        <f>IF(ISNUMBER(SEARCH(IF($G93="OB",IF($D93="Tabular",VLOOKUP($AJ$3&amp;"-"&amp;AM$2,'Compr. Q. - Online Banking'!$C:$I,7,FALSE()),VLOOKUP($AJ$3&amp;"-"&amp;AM$2,'Compr. Q. - Online Banking'!$C:$I,5,FALSE())),IF($D93="Tabular",VLOOKUP($AJ$3&amp;"-"&amp;AM$2,'Compr. Q. - HCN'!$C:$I,7,FALSE()),VLOOKUP($AJ$3&amp;"-"&amp;AM$2,'Compr. Q. - HCN'!$C:$I,5,FALSE()))),$AJ93)),1,0)</f>
        <v>1</v>
      </c>
      <c r="AN93" s="25">
        <f>IF(ISNUMBER(SEARCH(IF($G93="OB",IF($D93="Tabular",VLOOKUP($AJ$3&amp;"-"&amp;AN$2,'Compr. Q. - Online Banking'!$C:$I,7,FALSE()),VLOOKUP($AJ$3&amp;"-"&amp;AN$2,'Compr. Q. - Online Banking'!$C:$I,5,FALSE())),IF($D93="Tabular",VLOOKUP($AJ$3&amp;"-"&amp;AN$2,'Compr. Q. - HCN'!$C:$I,7,FALSE()),VLOOKUP($AJ$3&amp;"-"&amp;AN$2,'Compr. Q. - HCN'!$C:$I,5,FALSE()))),$AJ93)),1,0)</f>
        <v>0</v>
      </c>
      <c r="AO93" s="25">
        <f>IF(ISNUMBER(SEARCH(IF($G93="OB",IF($D93="Tabular",VLOOKUP($AJ$3&amp;"-"&amp;AO$2,'Compr. Q. - Online Banking'!$C:$I,7,FALSE()),VLOOKUP($AJ$3&amp;"-"&amp;AO$2,'Compr. Q. - Online Banking'!$C:$I,5,FALSE())),IF($D93="Tabular",VLOOKUP($AJ$3&amp;"-"&amp;AO$2,'Compr. Q. - HCN'!$C:$I,7,FALSE()),VLOOKUP($AJ$3&amp;"-"&amp;AO$2,'Compr. Q. - HCN'!$C:$I,5,FALSE()))),$AJ93)),1,0)</f>
        <v>0</v>
      </c>
      <c r="AP93" s="25">
        <f>IF(ISNUMBER(SEARCH(IF($G93="OB",IF($D93="Tabular",VLOOKUP($AJ$3&amp;"-"&amp;AP$2,'Compr. Q. - Online Banking'!$C:$I,7,FALSE()),VLOOKUP($AJ$3&amp;"-"&amp;AP$2,'Compr. Q. - Online Banking'!$C:$I,5,FALSE())),IF($D93="Tabular",VLOOKUP($AJ$3&amp;"-"&amp;AP$2,'Compr. Q. - HCN'!$C:$I,7,FALSE()),VLOOKUP($AJ$3&amp;"-"&amp;AP$2,'Compr. Q. - HCN'!$C:$I,5,FALSE()))),$AJ93)),1,0)</f>
        <v>0</v>
      </c>
      <c r="AQ93" s="24">
        <f t="shared" si="76"/>
        <v>2</v>
      </c>
      <c r="AR93" s="24">
        <f t="shared" si="77"/>
        <v>2</v>
      </c>
      <c r="AS93" s="24">
        <f>IF($G93="OB",IF($D93="Tabular",VLOOKUP($AJ$3&amp;"-"&amp;"1",'Compr. Q. - Online Banking'!$C:$K,9,FALSE()),VLOOKUP($AJ$3&amp;"-"&amp;"1",'Compr. Q. - Online Banking'!$C:$K,8,FALSE())),IF($D93="Tabular",VLOOKUP($AJ$3&amp;"-"&amp;"1",'Compr. Q. - HCN'!$C:$K,9,FALSE()),VLOOKUP($AJ$3&amp;"-"&amp;"1",'Compr. Q. - HCN'!$C:$K,8,FALSE())))</f>
        <v>3</v>
      </c>
      <c r="AT93" s="24">
        <f t="shared" si="78"/>
        <v>1</v>
      </c>
      <c r="AU93" s="24">
        <f t="shared" si="79"/>
        <v>0.66666666666666663</v>
      </c>
      <c r="AV93" s="24">
        <f t="shared" si="80"/>
        <v>0.8</v>
      </c>
      <c r="AW93" s="25" t="str">
        <f>VLOOKUP($A93,'dataset combined'!$A:$BJ,$I$2+3*AW$2,FALSE)</f>
        <v>Cyber criminal; Hacker</v>
      </c>
      <c r="AX93" s="24"/>
      <c r="AY93" s="25">
        <f>IF(ISNUMBER(SEARCH(IF($G93="OB",IF($D93="Tabular",VLOOKUP($AW$3&amp;"-"&amp;AY$2,'Compr. Q. - Online Banking'!$C:$I,7,FALSE()),VLOOKUP($AW$3&amp;"-"&amp;AY$2,'Compr. Q. - Online Banking'!$C:$I,5,FALSE())),IF($D93="Tabular",VLOOKUP($AW$3&amp;"-"&amp;AY$2,'Compr. Q. - HCN'!$C:$I,7,FALSE()),VLOOKUP($AW$3&amp;"-"&amp;AY$2,'Compr. Q. - HCN'!$C:$I,5,FALSE()))),$AW93)),1,0)</f>
        <v>1</v>
      </c>
      <c r="AZ93" s="25">
        <f>IF(ISNUMBER(SEARCH(IF($G93="OB",IF($D93="Tabular",VLOOKUP($AW$3&amp;"-"&amp;AZ$2,'Compr. Q. - Online Banking'!$C:$I,7,FALSE()),VLOOKUP($AW$3&amp;"-"&amp;AZ$2,'Compr. Q. - Online Banking'!$C:$I,5,FALSE())),IF($D93="Tabular",VLOOKUP($AW$3&amp;"-"&amp;AZ$2,'Compr. Q. - HCN'!$C:$I,7,FALSE()),VLOOKUP($AW$3&amp;"-"&amp;AZ$2,'Compr. Q. - HCN'!$C:$I,5,FALSE()))),$AW93)),1,0)</f>
        <v>1</v>
      </c>
      <c r="BA93" s="25">
        <f>IF(ISNUMBER(SEARCH(IF($G93="OB",IF($D93="Tabular",VLOOKUP($AW$3&amp;"-"&amp;BA$2,'Compr. Q. - Online Banking'!$C:$I,7,FALSE()),VLOOKUP($AW$3&amp;"-"&amp;BA$2,'Compr. Q. - Online Banking'!$C:$I,5,FALSE())),IF($D93="Tabular",VLOOKUP($AW$3&amp;"-"&amp;BA$2,'Compr. Q. - HCN'!$C:$I,7,FALSE()),VLOOKUP($AW$3&amp;"-"&amp;BA$2,'Compr. Q. - HCN'!$C:$I,5,FALSE()))),$AW93)),1,0)</f>
        <v>0</v>
      </c>
      <c r="BB93" s="25">
        <f>IF(ISNUMBER(SEARCH(IF($G93="OB",IF($D93="Tabular",VLOOKUP($AW$3&amp;"-"&amp;BB$2,'Compr. Q. - Online Banking'!$C:$I,7,FALSE()),VLOOKUP($AW$3&amp;"-"&amp;BB$2,'Compr. Q. - Online Banking'!$C:$I,5,FALSE())),IF($D93="Tabular",VLOOKUP($AW$3&amp;"-"&amp;BB$2,'Compr. Q. - HCN'!$C:$I,7,FALSE()),VLOOKUP($AW$3&amp;"-"&amp;BB$2,'Compr. Q. - HCN'!$C:$I,5,FALSE()))),$AW93)),1,0)</f>
        <v>0</v>
      </c>
      <c r="BC93" s="25">
        <f>IF(ISNUMBER(SEARCH(IF($G93="OB",IF($D93="Tabular",VLOOKUP($AW$3&amp;"-"&amp;BC$2,'Compr. Q. - Online Banking'!$C:$I,7,FALSE()),VLOOKUP($AW$3&amp;"-"&amp;BC$2,'Compr. Q. - Online Banking'!$C:$I,5,FALSE())),IF($D93="Tabular",VLOOKUP($AW$3&amp;"-"&amp;BC$2,'Compr. Q. - HCN'!$C:$I,7,FALSE()),VLOOKUP($AW$3&amp;"-"&amp;BC$2,'Compr. Q. - HCN'!$C:$I,5,FALSE()))),$AW93)),1,0)</f>
        <v>0</v>
      </c>
      <c r="BD93" s="24">
        <f t="shared" si="81"/>
        <v>2</v>
      </c>
      <c r="BE93" s="24">
        <f t="shared" si="82"/>
        <v>2</v>
      </c>
      <c r="BF93" s="24">
        <f>IF($G93="OB",IF($D93="Tabular",VLOOKUP($AW$3&amp;"-"&amp;"1",'Compr. Q. - Online Banking'!$C:$K,9,FALSE()),VLOOKUP($AW$3&amp;"-"&amp;"1",'Compr. Q. - Online Banking'!$C:$K,8,FALSE())),IF($D93="Tabular",VLOOKUP($AW$3&amp;"-"&amp;"1",'Compr. Q. - HCN'!$C:$K,9,FALSE()),VLOOKUP($AW$3&amp;"-"&amp;"1",'Compr. Q. - HCN'!$C:$K,8,FALSE())))</f>
        <v>2</v>
      </c>
      <c r="BG93" s="24">
        <f t="shared" si="83"/>
        <v>1</v>
      </c>
      <c r="BH93" s="24">
        <f t="shared" si="84"/>
        <v>1</v>
      </c>
      <c r="BI93" s="24">
        <f t="shared" si="85"/>
        <v>1</v>
      </c>
      <c r="BJ93" s="25" t="str">
        <f>VLOOKUP($A93,'dataset combined'!$A:$BJ,$I$2+3*BJ$2,FALSE)</f>
        <v>Likely</v>
      </c>
      <c r="BK93" s="24"/>
      <c r="BL93" s="25">
        <f>IF(ISNUMBER(SEARCH(IF($G93="OB",IF($D93="Tabular",VLOOKUP($BJ$3&amp;"-"&amp;BL$2,'Compr. Q. - Online Banking'!$C:$I,7,FALSE()),VLOOKUP($BJ$3&amp;"-"&amp;BL$2,'Compr. Q. - Online Banking'!$C:$I,5,FALSE())),IF($D93="Tabular",VLOOKUP($BJ$3&amp;"-"&amp;BL$2,'Compr. Q. - HCN'!$C:$I,7,FALSE()),VLOOKUP($BJ$3&amp;"-"&amp;BL$2,'Compr. Q. - HCN'!$C:$I,5,FALSE()))),$BJ93)),1,0)</f>
        <v>1</v>
      </c>
      <c r="BM93" s="25">
        <f>IF(ISNUMBER(SEARCH(IF($G93="OB",IF($D93="Tabular",VLOOKUP($BJ$3&amp;"-"&amp;BM$2,'Compr. Q. - Online Banking'!$C:$I,7,FALSE()),VLOOKUP($BJ$3&amp;"-"&amp;BM$2,'Compr. Q. - Online Banking'!$C:$I,5,FALSE())),IF($D93="Tabular",VLOOKUP($BJ$3&amp;"-"&amp;BM$2,'Compr. Q. - HCN'!$C:$I,7,FALSE()),VLOOKUP($BJ$3&amp;"-"&amp;BM$2,'Compr. Q. - HCN'!$C:$I,5,FALSE()))),$BJ93)),1,0)</f>
        <v>0</v>
      </c>
      <c r="BN93" s="25">
        <f>IF(ISNUMBER(SEARCH(IF($G93="OB",IF($D93="Tabular",VLOOKUP($BJ$3&amp;"-"&amp;BN$2,'Compr. Q. - Online Banking'!$C:$I,7,FALSE()),VLOOKUP($BJ$3&amp;"-"&amp;BN$2,'Compr. Q. - Online Banking'!$C:$I,5,FALSE())),IF($D93="Tabular",VLOOKUP($BJ$3&amp;"-"&amp;BN$2,'Compr. Q. - HCN'!$C:$I,7,FALSE()),VLOOKUP($BJ$3&amp;"-"&amp;BN$2,'Compr. Q. - HCN'!$C:$I,5,FALSE()))),$BJ93)),1,0)</f>
        <v>0</v>
      </c>
      <c r="BO93" s="25">
        <f>IF(ISNUMBER(SEARCH(IF($G93="OB",IF($D93="Tabular",VLOOKUP($BJ$3&amp;"-"&amp;BO$2,'Compr. Q. - Online Banking'!$C:$I,7,FALSE()),VLOOKUP($BJ$3&amp;"-"&amp;BO$2,'Compr. Q. - Online Banking'!$C:$I,5,FALSE())),IF($D93="Tabular",VLOOKUP($BJ$3&amp;"-"&amp;BO$2,'Compr. Q. - HCN'!$C:$I,7,FALSE()),VLOOKUP($BJ$3&amp;"-"&amp;BO$2,'Compr. Q. - HCN'!$C:$I,5,FALSE()))),$BJ93)),1,0)</f>
        <v>0</v>
      </c>
      <c r="BP93" s="25">
        <f>IF(ISNUMBER(SEARCH(IF($G93="OB",IF($D93="Tabular",VLOOKUP($BJ$3&amp;"-"&amp;BP$2,'Compr. Q. - Online Banking'!$C:$I,7,FALSE()),VLOOKUP($BJ$3&amp;"-"&amp;BP$2,'Compr. Q. - Online Banking'!$C:$I,5,FALSE())),IF($D93="Tabular",VLOOKUP($BJ$3&amp;"-"&amp;BP$2,'Compr. Q. - HCN'!$C:$I,7,FALSE()),VLOOKUP($BJ$3&amp;"-"&amp;BP$2,'Compr. Q. - HCN'!$C:$I,5,FALSE()))),$BJ93)),1,0)</f>
        <v>0</v>
      </c>
      <c r="BQ93" s="24">
        <f t="shared" si="86"/>
        <v>1</v>
      </c>
      <c r="BR93" s="24">
        <f t="shared" si="87"/>
        <v>1</v>
      </c>
      <c r="BS93" s="24">
        <f>IF($G93="OB",IF($D93="Tabular",VLOOKUP($BJ$3&amp;"-"&amp;"1",'Compr. Q. - Online Banking'!$C:$K,9,FALSE()),VLOOKUP($BJ$3&amp;"-"&amp;"1",'Compr. Q. - Online Banking'!$C:$K,8,FALSE())),IF($D93="Tabular",VLOOKUP($BJ$3&amp;"-"&amp;"1",'Compr. Q. - HCN'!$C:$K,9,FALSE()),VLOOKUP($BJ$3&amp;"-"&amp;"1",'Compr. Q. - HCN'!$C:$K,8,FALSE())))</f>
        <v>1</v>
      </c>
      <c r="BT93" s="24">
        <f t="shared" si="88"/>
        <v>1</v>
      </c>
      <c r="BU93" s="24">
        <f t="shared" si="89"/>
        <v>1</v>
      </c>
      <c r="BV93" s="24">
        <f t="shared" si="90"/>
        <v>1</v>
      </c>
      <c r="BW93" s="25" t="str">
        <f>VLOOKUP($A93,'dataset combined'!$A:$BJ,$I$2+3*BW$2,FALSE)</f>
        <v>Minor</v>
      </c>
      <c r="BX93" s="24"/>
      <c r="BY93" s="25">
        <f>IF(ISNUMBER(SEARCH(IF($G93="OB",IF($D93="Tabular",VLOOKUP($BW$3&amp;"-"&amp;BY$2,'Compr. Q. - Online Banking'!$C:$I,7,FALSE()),VLOOKUP($BW$3&amp;"-"&amp;BY$2,'Compr. Q. - Online Banking'!$C:$I,5,FALSE())),IF($D93="Tabular",VLOOKUP($BW$3&amp;"-"&amp;BY$2,'Compr. Q. - HCN'!$C:$I,7,FALSE()),VLOOKUP($BW$3&amp;"-"&amp;BY$2,'Compr. Q. - HCN'!$C:$I,5,FALSE()))),$BW93)),1,0)</f>
        <v>1</v>
      </c>
      <c r="BZ93" s="25">
        <f>IF(ISNUMBER(SEARCH(IF($G93="OB",IF($D93="Tabular",VLOOKUP($BW$3&amp;"-"&amp;BZ$2,'Compr. Q. - Online Banking'!$C:$I,7,FALSE()),VLOOKUP($BW$3&amp;"-"&amp;BZ$2,'Compr. Q. - Online Banking'!$C:$I,5,FALSE())),IF($D93="Tabular",VLOOKUP($BW$3&amp;"-"&amp;BZ$2,'Compr. Q. - HCN'!$C:$I,7,FALSE()),VLOOKUP($BW$3&amp;"-"&amp;BZ$2,'Compr. Q. - HCN'!$C:$I,5,FALSE()))),$BW93)),1,0)</f>
        <v>0</v>
      </c>
      <c r="CA93" s="25">
        <f>IF(ISNUMBER(SEARCH(IF($G93="OB",IF($D93="Tabular",VLOOKUP($BW$3&amp;"-"&amp;CA$2,'Compr. Q. - Online Banking'!$C:$I,7,FALSE()),VLOOKUP($BW$3&amp;"-"&amp;CA$2,'Compr. Q. - Online Banking'!$C:$I,5,FALSE())),IF($D93="Tabular",VLOOKUP($BW$3&amp;"-"&amp;CA$2,'Compr. Q. - HCN'!$C:$I,7,FALSE()),VLOOKUP($BW$3&amp;"-"&amp;CA$2,'Compr. Q. - HCN'!$C:$I,5,FALSE()))),$BW93)),1,0)</f>
        <v>0</v>
      </c>
      <c r="CB93" s="25">
        <f>IF(ISNUMBER(SEARCH(IF($G93="OB",IF($D93="Tabular",VLOOKUP($BW$3&amp;"-"&amp;CB$2,'Compr. Q. - Online Banking'!$C:$I,7,FALSE()),VLOOKUP($BW$3&amp;"-"&amp;CB$2,'Compr. Q. - Online Banking'!$C:$I,5,FALSE())),IF($D93="Tabular",VLOOKUP($BW$3&amp;"-"&amp;CB$2,'Compr. Q. - HCN'!$C:$I,7,FALSE()),VLOOKUP($BW$3&amp;"-"&amp;CB$2,'Compr. Q. - HCN'!$C:$I,5,FALSE()))),$BW93)),1,0)</f>
        <v>0</v>
      </c>
      <c r="CC93" s="25">
        <f>IF(ISNUMBER(SEARCH(IF($G93="OB",IF($D93="Tabular",VLOOKUP($BW$3&amp;"-"&amp;CC$2,'Compr. Q. - Online Banking'!$C:$I,7,FALSE()),VLOOKUP($BW$3&amp;"-"&amp;CC$2,'Compr. Q. - Online Banking'!$C:$I,5,FALSE())),IF($D93="Tabular",VLOOKUP($BW$3&amp;"-"&amp;CC$2,'Compr. Q. - HCN'!$C:$I,7,FALSE()),VLOOKUP($BW$3&amp;"-"&amp;CC$2,'Compr. Q. - HCN'!$C:$I,5,FALSE()))),$BW93)),1,0)</f>
        <v>0</v>
      </c>
      <c r="CD93" s="24">
        <f t="shared" si="91"/>
        <v>1</v>
      </c>
      <c r="CE93" s="24">
        <f t="shared" si="92"/>
        <v>1</v>
      </c>
      <c r="CF93" s="24">
        <f>IF($G93="OB",IF($D93="Tabular",VLOOKUP($BW$3&amp;"-"&amp;"1",'Compr. Q. - Online Banking'!$C:$K,9,FALSE()),VLOOKUP($BW$3&amp;"-"&amp;"1",'Compr. Q. - Online Banking'!$C:$K,8,FALSE())),IF($D93="Tabular",VLOOKUP($BW$3&amp;"-"&amp;"1",'Compr. Q. - HCN'!$C:$K,9,FALSE()),VLOOKUP($BW$3&amp;"-"&amp;"1",'Compr. Q. - HCN'!$C:$K,8,FALSE())))</f>
        <v>1</v>
      </c>
      <c r="CG93" s="24">
        <f t="shared" si="93"/>
        <v>1</v>
      </c>
      <c r="CH93" s="24">
        <f t="shared" si="94"/>
        <v>1</v>
      </c>
      <c r="CI93" s="24">
        <f t="shared" si="95"/>
        <v>1</v>
      </c>
    </row>
    <row r="94" spans="1:87" ht="68" x14ac:dyDescent="0.2">
      <c r="A94" s="25" t="str">
        <f t="shared" si="64"/>
        <v>3117405-P1</v>
      </c>
      <c r="B94" s="25">
        <v>3117405</v>
      </c>
      <c r="C94" s="25" t="s">
        <v>688</v>
      </c>
      <c r="D94" s="25" t="s">
        <v>154</v>
      </c>
      <c r="E94" s="25" t="s">
        <v>440</v>
      </c>
      <c r="F94" s="25" t="s">
        <v>402</v>
      </c>
      <c r="G94" s="25" t="str">
        <f t="shared" si="65"/>
        <v>HCN</v>
      </c>
      <c r="H94" s="25"/>
      <c r="I94" s="25"/>
      <c r="J94" s="25" t="str">
        <f>VLOOKUP($A94,'dataset combined'!$A:$BJ,$I$2+3*J$2,FALSE)</f>
        <v>Cyber criminal sends crafted phishing emails to HCN users; HCN network infected by malware; HCN user connects private mobile device to the network; Sniffing of user credentials</v>
      </c>
      <c r="K94" s="25" t="s">
        <v>729</v>
      </c>
      <c r="L94" s="25">
        <f>IF(ISNUMBER(SEARCH(IF($G94="OB",IF($D94="Tabular",VLOOKUP($J$3&amp;"-"&amp;L$2,'Compr. Q. - Online Banking'!$C:$I,7,FALSE()),VLOOKUP($J$3&amp;"-"&amp;L$2,'Compr. Q. - Online Banking'!$C:$I,5,FALSE())),IF($D94="Tabular",VLOOKUP($J$3&amp;"-"&amp;L$2,'Compr. Q. - HCN'!$C:$I,7,FALSE()),VLOOKUP($J$3&amp;"-"&amp;L$2,'Compr. Q. - HCN'!$C:$I,5,FALSE()))),$J94)),1,0)</f>
        <v>0</v>
      </c>
      <c r="M94" s="25">
        <f>IF(ISNUMBER(SEARCH(IF($G94="OB",IF($D94="Tabular",VLOOKUP($J$3&amp;"-"&amp;M$2,'Compr. Q. - Online Banking'!$C:$I,7,FALSE()),VLOOKUP($J$3&amp;"-"&amp;M$2,'Compr. Q. - Online Banking'!$C:$I,5,FALSE())),IF($D94="Tabular",VLOOKUP($J$3&amp;"-"&amp;M$2,'Compr. Q. - HCN'!$C:$I,7,FALSE()),VLOOKUP($J$3&amp;"-"&amp;M$2,'Compr. Q. - HCN'!$C:$I,5,FALSE()))),$J94)),1,0)</f>
        <v>0</v>
      </c>
      <c r="N94" s="25">
        <f>IF(ISNUMBER(SEARCH(IF($G94="OB",IF($D94="Tabular",VLOOKUP($J$3&amp;"-"&amp;N$2,'Compr. Q. - Online Banking'!$C:$I,7,FALSE()),VLOOKUP($J$3&amp;"-"&amp;N$2,'Compr. Q. - Online Banking'!$C:$I,5,FALSE())),IF($D94="Tabular",VLOOKUP($J$3&amp;"-"&amp;N$2,'Compr. Q. - HCN'!$C:$I,7,FALSE()),VLOOKUP($J$3&amp;"-"&amp;N$2,'Compr. Q. - HCN'!$C:$I,5,FALSE()))),$J94)),1,0)</f>
        <v>0</v>
      </c>
      <c r="O94" s="25">
        <f>IF(ISNUMBER(SEARCH(IF($G94="OB",IF($D94="Tabular",VLOOKUP($J$3&amp;"-"&amp;O$2,'Compr. Q. - Online Banking'!$C:$I,7,FALSE()),VLOOKUP($J$3&amp;"-"&amp;O$2,'Compr. Q. - Online Banking'!$C:$I,5,FALSE())),IF($D94="Tabular",VLOOKUP($J$3&amp;"-"&amp;O$2,'Compr. Q. - HCN'!$C:$I,7,FALSE()),VLOOKUP($J$3&amp;"-"&amp;O$2,'Compr. Q. - HCN'!$C:$I,5,FALSE()))),$J94)),1,0)</f>
        <v>0</v>
      </c>
      <c r="P94" s="25">
        <f>IF(ISNUMBER(SEARCH(IF($G94="OB",IF($D94="Tabular",VLOOKUP($J$3&amp;"-"&amp;P$2,'Compr. Q. - Online Banking'!$C:$I,7,FALSE()),VLOOKUP($J$3&amp;"-"&amp;P$2,'Compr. Q. - Online Banking'!$C:$I,5,FALSE())),IF($D94="Tabular",VLOOKUP($J$3&amp;"-"&amp;P$2,'Compr. Q. - HCN'!$C:$I,7,FALSE()),VLOOKUP($J$3&amp;"-"&amp;P$2,'Compr. Q. - HCN'!$C:$I,5,FALSE()))),$J94)),1,0)</f>
        <v>0</v>
      </c>
      <c r="Q94" s="25">
        <f t="shared" si="66"/>
        <v>0</v>
      </c>
      <c r="R94" s="25">
        <f t="shared" si="67"/>
        <v>4</v>
      </c>
      <c r="S94" s="25">
        <f>IF($G94="OB",IF($D94="Tabular",VLOOKUP($J$3&amp;"-"&amp;"1",'Compr. Q. - Online Banking'!$C:$K,9,FALSE()),VLOOKUP($J$3&amp;"-"&amp;"1",'Compr. Q. - Online Banking'!$C:$K,8,FALSE())),IF($D94="Tabular",VLOOKUP($J$3&amp;"-"&amp;"1",'Compr. Q. - HCN'!$C:$K,9,FALSE()),VLOOKUP($J$3&amp;"-"&amp;"1",'Compr. Q. - HCN'!$C:$K,8,FALSE())))</f>
        <v>3</v>
      </c>
      <c r="T94" s="25">
        <f t="shared" si="68"/>
        <v>0</v>
      </c>
      <c r="U94" s="25">
        <f t="shared" si="69"/>
        <v>0</v>
      </c>
      <c r="V94" s="25">
        <f t="shared" si="70"/>
        <v>0</v>
      </c>
      <c r="W94" s="25" t="str">
        <f>VLOOKUP($A94,'dataset combined'!$A:$BJ,$I$2+3*W$2,FALSE)</f>
        <v>Conduct regular audits of assigned user roles; Data confidentiality; Data integrity</v>
      </c>
      <c r="X94" s="25" t="s">
        <v>723</v>
      </c>
      <c r="Y94" s="25">
        <f>IF(ISNUMBER(SEARCH(IF($G94="OB",IF($D94="Tabular",VLOOKUP($W$3&amp;"-"&amp;Y$2,'Compr. Q. - Online Banking'!$C:$I,7,FALSE()),VLOOKUP($W$3&amp;"-"&amp;Y$2,'Compr. Q. - Online Banking'!$C:$I,5,FALSE())),IF($D94="Tabular",VLOOKUP($W$3&amp;"-"&amp;Y$2,'Compr. Q. - HCN'!$C:$I,7,FALSE()),VLOOKUP($W$3&amp;"-"&amp;Y$2,'Compr. Q. - HCN'!$C:$I,5,FALSE()))),$W94)),1,0)</f>
        <v>1</v>
      </c>
      <c r="Z94" s="25">
        <f>IF(ISNUMBER(SEARCH(IF($G94="OB",IF($D94="Tabular",VLOOKUP($W$3&amp;"-"&amp;Z$2,'Compr. Q. - Online Banking'!$C:$I,7,FALSE()),VLOOKUP($W$3&amp;"-"&amp;Z$2,'Compr. Q. - Online Banking'!$C:$I,5,FALSE())),IF($D94="Tabular",VLOOKUP($W$3&amp;"-"&amp;Z$2,'Compr. Q. - HCN'!$C:$I,7,FALSE()),VLOOKUP($W$3&amp;"-"&amp;Z$2,'Compr. Q. - HCN'!$C:$I,5,FALSE()))),$W94)),1,0)</f>
        <v>0</v>
      </c>
      <c r="AA94" s="25">
        <f>IF(ISNUMBER(SEARCH(IF($G94="OB",IF($D94="Tabular",VLOOKUP($W$3&amp;"-"&amp;AA$2,'Compr. Q. - Online Banking'!$C:$I,7,FALSE()),VLOOKUP($W$3&amp;"-"&amp;AA$2,'Compr. Q. - Online Banking'!$C:$I,5,FALSE())),IF($D94="Tabular",VLOOKUP($W$3&amp;"-"&amp;AA$2,'Compr. Q. - HCN'!$C:$I,7,FALSE()),VLOOKUP($W$3&amp;"-"&amp;AA$2,'Compr. Q. - HCN'!$C:$I,5,FALSE()))),$W94)),1,0)</f>
        <v>0</v>
      </c>
      <c r="AB94" s="25">
        <f>IF(ISNUMBER(SEARCH(IF($G94="OB",IF($D94="Tabular",VLOOKUP($W$3&amp;"-"&amp;AB$2,'Compr. Q. - Online Banking'!$C:$I,7,FALSE()),VLOOKUP($W$3&amp;"-"&amp;AB$2,'Compr. Q. - Online Banking'!$C:$I,5,FALSE())),IF($D94="Tabular",VLOOKUP($W$3&amp;"-"&amp;AB$2,'Compr. Q. - HCN'!$C:$I,7,FALSE()),VLOOKUP($W$3&amp;"-"&amp;AB$2,'Compr. Q. - HCN'!$C:$I,5,FALSE()))),$W94)),1,0)</f>
        <v>0</v>
      </c>
      <c r="AC94" s="25">
        <f>IF(ISNUMBER(SEARCH(IF($G94="OB",IF($D94="Tabular",VLOOKUP($W$3&amp;"-"&amp;AC$2,'Compr. Q. - Online Banking'!$C:$I,7,FALSE()),VLOOKUP($W$3&amp;"-"&amp;AC$2,'Compr. Q. - Online Banking'!$C:$I,5,FALSE())),IF($D94="Tabular",VLOOKUP($W$3&amp;"-"&amp;AC$2,'Compr. Q. - HCN'!$C:$I,7,FALSE()),VLOOKUP($W$3&amp;"-"&amp;AC$2,'Compr. Q. - HCN'!$C:$I,5,FALSE()))),$W94)),1,0)</f>
        <v>0</v>
      </c>
      <c r="AD94" s="25">
        <f t="shared" si="71"/>
        <v>1</v>
      </c>
      <c r="AE94" s="25">
        <f t="shared" si="72"/>
        <v>3</v>
      </c>
      <c r="AF94" s="25">
        <f>IF($G94="OB",IF($D94="Tabular",VLOOKUP($W$3&amp;"-"&amp;"1",'Compr. Q. - Online Banking'!$C:$K,9,FALSE()),VLOOKUP($W$3&amp;"-"&amp;"1",'Compr. Q. - Online Banking'!$C:$K,8,FALSE())),IF($D94="Tabular",VLOOKUP($W$3&amp;"-"&amp;"1",'Compr. Q. - HCN'!$C:$K,9,FALSE()),VLOOKUP($W$3&amp;"-"&amp;"1",'Compr. Q. - HCN'!$C:$K,8,FALSE())))</f>
        <v>2</v>
      </c>
      <c r="AG94" s="25">
        <f t="shared" si="73"/>
        <v>0.33333333333333331</v>
      </c>
      <c r="AH94" s="25">
        <f t="shared" si="74"/>
        <v>0.5</v>
      </c>
      <c r="AI94" s="25">
        <f t="shared" si="75"/>
        <v>0.4</v>
      </c>
      <c r="AJ94" s="25" t="str">
        <f>VLOOKUP($A94,'dataset combined'!$A:$BJ,$I$2+3*AJ$2,FALSE)</f>
        <v>Cyber criminal sends crafted phishing emails to HCN users; Sniffing of user credentials</v>
      </c>
      <c r="AK94" s="25" t="s">
        <v>733</v>
      </c>
      <c r="AL94" s="25">
        <f>IF(ISNUMBER(SEARCH(IF($G94="OB",IF($D94="Tabular",VLOOKUP($AJ$3&amp;"-"&amp;AL$2,'Compr. Q. - Online Banking'!$C:$I,7,FALSE()),VLOOKUP($AJ$3&amp;"-"&amp;AL$2,'Compr. Q. - Online Banking'!$C:$I,5,FALSE())),IF($D94="Tabular",VLOOKUP($AJ$3&amp;"-"&amp;AL$2,'Compr. Q. - HCN'!$C:$I,7,FALSE()),VLOOKUP($AJ$3&amp;"-"&amp;AL$2,'Compr. Q. - HCN'!$C:$I,5,FALSE()))),$AJ94)),1,0)</f>
        <v>0</v>
      </c>
      <c r="AM94" s="25">
        <f>IF(ISNUMBER(SEARCH(IF($G94="OB",IF($D94="Tabular",VLOOKUP($AJ$3&amp;"-"&amp;AM$2,'Compr. Q. - Online Banking'!$C:$I,7,FALSE()),VLOOKUP($AJ$3&amp;"-"&amp;AM$2,'Compr. Q. - Online Banking'!$C:$I,5,FALSE())),IF($D94="Tabular",VLOOKUP($AJ$3&amp;"-"&amp;AM$2,'Compr. Q. - HCN'!$C:$I,7,FALSE()),VLOOKUP($AJ$3&amp;"-"&amp;AM$2,'Compr. Q. - HCN'!$C:$I,5,FALSE()))),$AJ94)),1,0)</f>
        <v>0</v>
      </c>
      <c r="AN94" s="25">
        <f>IF(ISNUMBER(SEARCH(IF($G94="OB",IF($D94="Tabular",VLOOKUP($AJ$3&amp;"-"&amp;AN$2,'Compr. Q. - Online Banking'!$C:$I,7,FALSE()),VLOOKUP($AJ$3&amp;"-"&amp;AN$2,'Compr. Q. - Online Banking'!$C:$I,5,FALSE())),IF($D94="Tabular",VLOOKUP($AJ$3&amp;"-"&amp;AN$2,'Compr. Q. - HCN'!$C:$I,7,FALSE()),VLOOKUP($AJ$3&amp;"-"&amp;AN$2,'Compr. Q. - HCN'!$C:$I,5,FALSE()))),$AJ94)),1,0)</f>
        <v>1</v>
      </c>
      <c r="AO94" s="25">
        <f>IF(ISNUMBER(SEARCH(IF($G94="OB",IF($D94="Tabular",VLOOKUP($AJ$3&amp;"-"&amp;AO$2,'Compr. Q. - Online Banking'!$C:$I,7,FALSE()),VLOOKUP($AJ$3&amp;"-"&amp;AO$2,'Compr. Q. - Online Banking'!$C:$I,5,FALSE())),IF($D94="Tabular",VLOOKUP($AJ$3&amp;"-"&amp;AO$2,'Compr. Q. - HCN'!$C:$I,7,FALSE()),VLOOKUP($AJ$3&amp;"-"&amp;AO$2,'Compr. Q. - HCN'!$C:$I,5,FALSE()))),$AJ94)),1,0)</f>
        <v>1</v>
      </c>
      <c r="AP94" s="25">
        <f>IF(ISNUMBER(SEARCH(IF($G94="OB",IF($D94="Tabular",VLOOKUP($AJ$3&amp;"-"&amp;AP$2,'Compr. Q. - Online Banking'!$C:$I,7,FALSE()),VLOOKUP($AJ$3&amp;"-"&amp;AP$2,'Compr. Q. - Online Banking'!$C:$I,5,FALSE())),IF($D94="Tabular",VLOOKUP($AJ$3&amp;"-"&amp;AP$2,'Compr. Q. - HCN'!$C:$I,7,FALSE()),VLOOKUP($AJ$3&amp;"-"&amp;AP$2,'Compr. Q. - HCN'!$C:$I,5,FALSE()))),$AJ94)),1,0)</f>
        <v>0</v>
      </c>
      <c r="AQ94" s="25">
        <f t="shared" si="76"/>
        <v>2</v>
      </c>
      <c r="AR94" s="25">
        <f t="shared" si="77"/>
        <v>2</v>
      </c>
      <c r="AS94" s="25">
        <f>IF($G94="OB",IF($D94="Tabular",VLOOKUP($AJ$3&amp;"-"&amp;"1",'Compr. Q. - Online Banking'!$C:$K,9,FALSE()),VLOOKUP($AJ$3&amp;"-"&amp;"1",'Compr. Q. - Online Banking'!$C:$K,8,FALSE())),IF($D94="Tabular",VLOOKUP($AJ$3&amp;"-"&amp;"1",'Compr. Q. - HCN'!$C:$K,9,FALSE()),VLOOKUP($AJ$3&amp;"-"&amp;"1",'Compr. Q. - HCN'!$C:$K,8,FALSE())))</f>
        <v>5</v>
      </c>
      <c r="AT94" s="25">
        <f t="shared" si="78"/>
        <v>1</v>
      </c>
      <c r="AU94" s="25">
        <f t="shared" si="79"/>
        <v>0.4</v>
      </c>
      <c r="AV94" s="25">
        <f t="shared" si="80"/>
        <v>0.57142857142857151</v>
      </c>
      <c r="AW94" s="25" t="str">
        <f>VLOOKUP($A94,'dataset combined'!$A:$BJ,$I$2+3*AW$2,FALSE)</f>
        <v>Cyber criminal sends crafted phishing emails to HCN users; HCN network infected by malware; Sniffing of user credentials</v>
      </c>
      <c r="AX94" s="25" t="s">
        <v>729</v>
      </c>
      <c r="AY94" s="25">
        <f>IF(ISNUMBER(SEARCH(IF($G94="OB",IF($D94="Tabular",VLOOKUP($AW$3&amp;"-"&amp;AY$2,'Compr. Q. - Online Banking'!$C:$I,7,FALSE()),VLOOKUP($AW$3&amp;"-"&amp;AY$2,'Compr. Q. - Online Banking'!$C:$I,5,FALSE())),IF($D94="Tabular",VLOOKUP($AW$3&amp;"-"&amp;AY$2,'Compr. Q. - HCN'!$C:$I,7,FALSE()),VLOOKUP($AW$3&amp;"-"&amp;AY$2,'Compr. Q. - HCN'!$C:$I,5,FALSE()))),$AW94)),1,0)</f>
        <v>0</v>
      </c>
      <c r="AZ94" s="25">
        <f>IF(ISNUMBER(SEARCH(IF($G94="OB",IF($D94="Tabular",VLOOKUP($AW$3&amp;"-"&amp;AZ$2,'Compr. Q. - Online Banking'!$C:$I,7,FALSE()),VLOOKUP($AW$3&amp;"-"&amp;AZ$2,'Compr. Q. - Online Banking'!$C:$I,5,FALSE())),IF($D94="Tabular",VLOOKUP($AW$3&amp;"-"&amp;AZ$2,'Compr. Q. - HCN'!$C:$I,7,FALSE()),VLOOKUP($AW$3&amp;"-"&amp;AZ$2,'Compr. Q. - HCN'!$C:$I,5,FALSE()))),$AW94)),1,0)</f>
        <v>1</v>
      </c>
      <c r="BA94" s="25">
        <f>IF(ISNUMBER(SEARCH(IF($G94="OB",IF($D94="Tabular",VLOOKUP($AW$3&amp;"-"&amp;BA$2,'Compr. Q. - Online Banking'!$C:$I,7,FALSE()),VLOOKUP($AW$3&amp;"-"&amp;BA$2,'Compr. Q. - Online Banking'!$C:$I,5,FALSE())),IF($D94="Tabular",VLOOKUP($AW$3&amp;"-"&amp;BA$2,'Compr. Q. - HCN'!$C:$I,7,FALSE()),VLOOKUP($AW$3&amp;"-"&amp;BA$2,'Compr. Q. - HCN'!$C:$I,5,FALSE()))),$AW94)),1,0)</f>
        <v>1</v>
      </c>
      <c r="BB94" s="25">
        <f>IF(ISNUMBER(SEARCH(IF($G94="OB",IF($D94="Tabular",VLOOKUP($AW$3&amp;"-"&amp;BB$2,'Compr. Q. - Online Banking'!$C:$I,7,FALSE()),VLOOKUP($AW$3&amp;"-"&amp;BB$2,'Compr. Q. - Online Banking'!$C:$I,5,FALSE())),IF($D94="Tabular",VLOOKUP($AW$3&amp;"-"&amp;BB$2,'Compr. Q. - HCN'!$C:$I,7,FALSE()),VLOOKUP($AW$3&amp;"-"&amp;BB$2,'Compr. Q. - HCN'!$C:$I,5,FALSE()))),$AW94)),1,0)</f>
        <v>0</v>
      </c>
      <c r="BC94" s="25">
        <f>IF(ISNUMBER(SEARCH(IF($G94="OB",IF($D94="Tabular",VLOOKUP($AW$3&amp;"-"&amp;BC$2,'Compr. Q. - Online Banking'!$C:$I,7,FALSE()),VLOOKUP($AW$3&amp;"-"&amp;BC$2,'Compr. Q. - Online Banking'!$C:$I,5,FALSE())),IF($D94="Tabular",VLOOKUP($AW$3&amp;"-"&amp;BC$2,'Compr. Q. - HCN'!$C:$I,7,FALSE()),VLOOKUP($AW$3&amp;"-"&amp;BC$2,'Compr. Q. - HCN'!$C:$I,5,FALSE()))),$AW94)),1,0)</f>
        <v>0</v>
      </c>
      <c r="BD94" s="25">
        <f t="shared" si="81"/>
        <v>2</v>
      </c>
      <c r="BE94" s="25">
        <f t="shared" si="82"/>
        <v>3</v>
      </c>
      <c r="BF94" s="25">
        <f>IF($G94="OB",IF($D94="Tabular",VLOOKUP($AW$3&amp;"-"&amp;"1",'Compr. Q. - Online Banking'!$C:$K,9,FALSE()),VLOOKUP($AW$3&amp;"-"&amp;"1",'Compr. Q. - Online Banking'!$C:$K,8,FALSE())),IF($D94="Tabular",VLOOKUP($AW$3&amp;"-"&amp;"1",'Compr. Q. - HCN'!$C:$K,9,FALSE()),VLOOKUP($AW$3&amp;"-"&amp;"1",'Compr. Q. - HCN'!$C:$K,8,FALSE())))</f>
        <v>3</v>
      </c>
      <c r="BG94" s="25">
        <f t="shared" si="83"/>
        <v>0.66666666666666663</v>
      </c>
      <c r="BH94" s="25">
        <f t="shared" si="84"/>
        <v>0.66666666666666663</v>
      </c>
      <c r="BI94" s="25">
        <f t="shared" si="85"/>
        <v>0.66666666666666663</v>
      </c>
      <c r="BJ94" s="25" t="str">
        <f>VLOOKUP($A94,'dataset combined'!$A:$BJ,$I$2+3*BJ$2,FALSE)</f>
        <v>Insufficient input validation; Unauthorized access to personal identifiable information; Unauthorized data access</v>
      </c>
      <c r="BK94" s="25" t="s">
        <v>723</v>
      </c>
      <c r="BL94" s="25">
        <f>IF(ISNUMBER(SEARCH(IF($G94="OB",IF($D94="Tabular",VLOOKUP($BJ$3&amp;"-"&amp;BL$2,'Compr. Q. - Online Banking'!$C:$I,7,FALSE()),VLOOKUP($BJ$3&amp;"-"&amp;BL$2,'Compr. Q. - Online Banking'!$C:$I,5,FALSE())),IF($D94="Tabular",VLOOKUP($BJ$3&amp;"-"&amp;BL$2,'Compr. Q. - HCN'!$C:$I,7,FALSE()),VLOOKUP($BJ$3&amp;"-"&amp;BL$2,'Compr. Q. - HCN'!$C:$I,5,FALSE()))),$BJ94)),1,0)</f>
        <v>0</v>
      </c>
      <c r="BM94" s="25">
        <f>IF(ISNUMBER(SEARCH(IF($G94="OB",IF($D94="Tabular",VLOOKUP($BJ$3&amp;"-"&amp;BM$2,'Compr. Q. - Online Banking'!$C:$I,7,FALSE()),VLOOKUP($BJ$3&amp;"-"&amp;BM$2,'Compr. Q. - Online Banking'!$C:$I,5,FALSE())),IF($D94="Tabular",VLOOKUP($BJ$3&amp;"-"&amp;BM$2,'Compr. Q. - HCN'!$C:$I,7,FALSE()),VLOOKUP($BJ$3&amp;"-"&amp;BM$2,'Compr. Q. - HCN'!$C:$I,5,FALSE()))),$BJ94)),1,0)</f>
        <v>0</v>
      </c>
      <c r="BN94" s="25">
        <f>IF(ISNUMBER(SEARCH(IF($G94="OB",IF($D94="Tabular",VLOOKUP($BJ$3&amp;"-"&amp;BN$2,'Compr. Q. - Online Banking'!$C:$I,7,FALSE()),VLOOKUP($BJ$3&amp;"-"&amp;BN$2,'Compr. Q. - Online Banking'!$C:$I,5,FALSE())),IF($D94="Tabular",VLOOKUP($BJ$3&amp;"-"&amp;BN$2,'Compr. Q. - HCN'!$C:$I,7,FALSE()),VLOOKUP($BJ$3&amp;"-"&amp;BN$2,'Compr. Q. - HCN'!$C:$I,5,FALSE()))),$BJ94)),1,0)</f>
        <v>0</v>
      </c>
      <c r="BO94" s="25">
        <f>IF(ISNUMBER(SEARCH(IF($G94="OB",IF($D94="Tabular",VLOOKUP($BJ$3&amp;"-"&amp;BO$2,'Compr. Q. - Online Banking'!$C:$I,7,FALSE()),VLOOKUP($BJ$3&amp;"-"&amp;BO$2,'Compr. Q. - Online Banking'!$C:$I,5,FALSE())),IF($D94="Tabular",VLOOKUP($BJ$3&amp;"-"&amp;BO$2,'Compr. Q. - HCN'!$C:$I,7,FALSE()),VLOOKUP($BJ$3&amp;"-"&amp;BO$2,'Compr. Q. - HCN'!$C:$I,5,FALSE()))),$BJ94)),1,0)</f>
        <v>0</v>
      </c>
      <c r="BP94" s="25">
        <f>IF(ISNUMBER(SEARCH(IF($G94="OB",IF($D94="Tabular",VLOOKUP($BJ$3&amp;"-"&amp;BP$2,'Compr. Q. - Online Banking'!$C:$I,7,FALSE()),VLOOKUP($BJ$3&amp;"-"&amp;BP$2,'Compr. Q. - Online Banking'!$C:$I,5,FALSE())),IF($D94="Tabular",VLOOKUP($BJ$3&amp;"-"&amp;BP$2,'Compr. Q. - HCN'!$C:$I,7,FALSE()),VLOOKUP($BJ$3&amp;"-"&amp;BP$2,'Compr. Q. - HCN'!$C:$I,5,FALSE()))),$BJ94)),1,0)</f>
        <v>0</v>
      </c>
      <c r="BQ94" s="25">
        <f t="shared" si="86"/>
        <v>0</v>
      </c>
      <c r="BR94" s="25">
        <f t="shared" si="87"/>
        <v>3</v>
      </c>
      <c r="BS94" s="25">
        <f>IF($G94="OB",IF($D94="Tabular",VLOOKUP($BJ$3&amp;"-"&amp;"1",'Compr. Q. - Online Banking'!$C:$K,9,FALSE()),VLOOKUP($BJ$3&amp;"-"&amp;"1",'Compr. Q. - Online Banking'!$C:$K,8,FALSE())),IF($D94="Tabular",VLOOKUP($BJ$3&amp;"-"&amp;"1",'Compr. Q. - HCN'!$C:$K,9,FALSE()),VLOOKUP($BJ$3&amp;"-"&amp;"1",'Compr. Q. - HCN'!$C:$K,8,FALSE())))</f>
        <v>1</v>
      </c>
      <c r="BT94" s="25">
        <f t="shared" si="88"/>
        <v>0</v>
      </c>
      <c r="BU94" s="25">
        <f t="shared" si="89"/>
        <v>0</v>
      </c>
      <c r="BV94" s="25">
        <f t="shared" si="90"/>
        <v>0</v>
      </c>
      <c r="BW94" s="25" t="str">
        <f>VLOOKUP($A94,'dataset combined'!$A:$BJ,$I$2+3*BW$2,FALSE)</f>
        <v>Sniffing of user credentials; Unauthorized data access</v>
      </c>
      <c r="BX94" s="25" t="s">
        <v>729</v>
      </c>
      <c r="BY94" s="25">
        <f>IF(ISNUMBER(SEARCH(IF($G94="OB",IF($D94="Tabular",VLOOKUP($BW$3&amp;"-"&amp;BY$2,'Compr. Q. - Online Banking'!$C:$I,7,FALSE()),VLOOKUP($BW$3&amp;"-"&amp;BY$2,'Compr. Q. - Online Banking'!$C:$I,5,FALSE())),IF($D94="Tabular",VLOOKUP($BW$3&amp;"-"&amp;BY$2,'Compr. Q. - HCN'!$C:$I,7,FALSE()),VLOOKUP($BW$3&amp;"-"&amp;BY$2,'Compr. Q. - HCN'!$C:$I,5,FALSE()))),$BW94)),1,0)</f>
        <v>0</v>
      </c>
      <c r="BZ94" s="25">
        <f>IF(ISNUMBER(SEARCH(IF($G94="OB",IF($D94="Tabular",VLOOKUP($BW$3&amp;"-"&amp;BZ$2,'Compr. Q. - Online Banking'!$C:$I,7,FALSE()),VLOOKUP($BW$3&amp;"-"&amp;BZ$2,'Compr. Q. - Online Banking'!$C:$I,5,FALSE())),IF($D94="Tabular",VLOOKUP($BW$3&amp;"-"&amp;BZ$2,'Compr. Q. - HCN'!$C:$I,7,FALSE()),VLOOKUP($BW$3&amp;"-"&amp;BZ$2,'Compr. Q. - HCN'!$C:$I,5,FALSE()))),$BW94)),1,0)</f>
        <v>0</v>
      </c>
      <c r="CA94" s="25">
        <f>IF(ISNUMBER(SEARCH(IF($G94="OB",IF($D94="Tabular",VLOOKUP($BW$3&amp;"-"&amp;CA$2,'Compr. Q. - Online Banking'!$C:$I,7,FALSE()),VLOOKUP($BW$3&amp;"-"&amp;CA$2,'Compr. Q. - Online Banking'!$C:$I,5,FALSE())),IF($D94="Tabular",VLOOKUP($BW$3&amp;"-"&amp;CA$2,'Compr. Q. - HCN'!$C:$I,7,FALSE()),VLOOKUP($BW$3&amp;"-"&amp;CA$2,'Compr. Q. - HCN'!$C:$I,5,FALSE()))),$BW94)),1,0)</f>
        <v>0</v>
      </c>
      <c r="CB94" s="25">
        <f>IF(ISNUMBER(SEARCH(IF($G94="OB",IF($D94="Tabular",VLOOKUP($BW$3&amp;"-"&amp;CB$2,'Compr. Q. - Online Banking'!$C:$I,7,FALSE()),VLOOKUP($BW$3&amp;"-"&amp;CB$2,'Compr. Q. - Online Banking'!$C:$I,5,FALSE())),IF($D94="Tabular",VLOOKUP($BW$3&amp;"-"&amp;CB$2,'Compr. Q. - HCN'!$C:$I,7,FALSE()),VLOOKUP($BW$3&amp;"-"&amp;CB$2,'Compr. Q. - HCN'!$C:$I,5,FALSE()))),$BW94)),1,0)</f>
        <v>0</v>
      </c>
      <c r="CC94" s="25">
        <f>IF(ISNUMBER(SEARCH(IF($G94="OB",IF($D94="Tabular",VLOOKUP($BW$3&amp;"-"&amp;CC$2,'Compr. Q. - Online Banking'!$C:$I,7,FALSE()),VLOOKUP($BW$3&amp;"-"&amp;CC$2,'Compr. Q. - Online Banking'!$C:$I,5,FALSE())),IF($D94="Tabular",VLOOKUP($BW$3&amp;"-"&amp;CC$2,'Compr. Q. - HCN'!$C:$I,7,FALSE()),VLOOKUP($BW$3&amp;"-"&amp;CC$2,'Compr. Q. - HCN'!$C:$I,5,FALSE()))),$BW94)),1,0)</f>
        <v>0</v>
      </c>
      <c r="CD94" s="25">
        <f t="shared" si="91"/>
        <v>0</v>
      </c>
      <c r="CE94" s="25">
        <f t="shared" si="92"/>
        <v>2</v>
      </c>
      <c r="CF94" s="25">
        <f>IF($G94="OB",IF($D94="Tabular",VLOOKUP($BW$3&amp;"-"&amp;"1",'Compr. Q. - Online Banking'!$C:$K,9,FALSE()),VLOOKUP($BW$3&amp;"-"&amp;"1",'Compr. Q. - Online Banking'!$C:$K,8,FALSE())),IF($D94="Tabular",VLOOKUP($BW$3&amp;"-"&amp;"1",'Compr. Q. - HCN'!$C:$K,9,FALSE()),VLOOKUP($BW$3&amp;"-"&amp;"1",'Compr. Q. - HCN'!$C:$K,8,FALSE())))</f>
        <v>1</v>
      </c>
      <c r="CG94" s="25">
        <f t="shared" si="93"/>
        <v>0</v>
      </c>
      <c r="CH94" s="25">
        <f t="shared" si="94"/>
        <v>0</v>
      </c>
      <c r="CI94" s="25">
        <f t="shared" si="95"/>
        <v>0</v>
      </c>
    </row>
    <row r="95" spans="1:87" ht="51" x14ac:dyDescent="0.2">
      <c r="A95" s="24" t="str">
        <f t="shared" si="64"/>
        <v>3117405-P2</v>
      </c>
      <c r="B95" s="38">
        <v>3117405</v>
      </c>
      <c r="C95" s="24" t="s">
        <v>688</v>
      </c>
      <c r="D95" s="39" t="s">
        <v>154</v>
      </c>
      <c r="E95" s="39" t="s">
        <v>440</v>
      </c>
      <c r="F95" s="38" t="s">
        <v>433</v>
      </c>
      <c r="G95" s="38" t="str">
        <f t="shared" si="65"/>
        <v>OB</v>
      </c>
      <c r="H95" s="24"/>
      <c r="I95" s="28"/>
      <c r="J95" s="25" t="str">
        <f>VLOOKUP($A95,'dataset combined'!$A:$BJ,$I$2+3*J$2,FALSE)</f>
        <v>Lack of mechanisms for authentication of app; Weak malware protection</v>
      </c>
      <c r="K95" s="24"/>
      <c r="L95" s="25">
        <f>IF(ISNUMBER(SEARCH(IF($G95="OB",IF($D95="Tabular",VLOOKUP($J$3&amp;"-"&amp;L$2,'Compr. Q. - Online Banking'!$C:$I,7,FALSE()),VLOOKUP($J$3&amp;"-"&amp;L$2,'Compr. Q. - Online Banking'!$C:$I,5,FALSE())),IF($D95="Tabular",VLOOKUP($J$3&amp;"-"&amp;L$2,'Compr. Q. - HCN'!$C:$I,7,FALSE()),VLOOKUP($J$3&amp;"-"&amp;L$2,'Compr. Q. - HCN'!$C:$I,5,FALSE()))),$J95)),1,0)</f>
        <v>1</v>
      </c>
      <c r="M95" s="25">
        <f>IF(ISNUMBER(SEARCH(IF($G95="OB",IF($D95="Tabular",VLOOKUP($J$3&amp;"-"&amp;M$2,'Compr. Q. - Online Banking'!$C:$I,7,FALSE()),VLOOKUP($J$3&amp;"-"&amp;M$2,'Compr. Q. - Online Banking'!$C:$I,5,FALSE())),IF($D95="Tabular",VLOOKUP($J$3&amp;"-"&amp;M$2,'Compr. Q. - HCN'!$C:$I,7,FALSE()),VLOOKUP($J$3&amp;"-"&amp;M$2,'Compr. Q. - HCN'!$C:$I,5,FALSE()))),$J95)),1,0)</f>
        <v>1</v>
      </c>
      <c r="N95" s="25">
        <f>IF(ISNUMBER(SEARCH(IF($G95="OB",IF($D95="Tabular",VLOOKUP($J$3&amp;"-"&amp;N$2,'Compr. Q. - Online Banking'!$C:$I,7,FALSE()),VLOOKUP($J$3&amp;"-"&amp;N$2,'Compr. Q. - Online Banking'!$C:$I,5,FALSE())),IF($D95="Tabular",VLOOKUP($J$3&amp;"-"&amp;N$2,'Compr. Q. - HCN'!$C:$I,7,FALSE()),VLOOKUP($J$3&amp;"-"&amp;N$2,'Compr. Q. - HCN'!$C:$I,5,FALSE()))),$J95)),1,0)</f>
        <v>0</v>
      </c>
      <c r="O95" s="25">
        <f>IF(ISNUMBER(SEARCH(IF($G95="OB",IF($D95="Tabular",VLOOKUP($J$3&amp;"-"&amp;O$2,'Compr. Q. - Online Banking'!$C:$I,7,FALSE()),VLOOKUP($J$3&amp;"-"&amp;O$2,'Compr. Q. - Online Banking'!$C:$I,5,FALSE())),IF($D95="Tabular",VLOOKUP($J$3&amp;"-"&amp;O$2,'Compr. Q. - HCN'!$C:$I,7,FALSE()),VLOOKUP($J$3&amp;"-"&amp;O$2,'Compr. Q. - HCN'!$C:$I,5,FALSE()))),$J95)),1,0)</f>
        <v>0</v>
      </c>
      <c r="P95" s="25">
        <f>IF(ISNUMBER(SEARCH(IF($G95="OB",IF($D95="Tabular",VLOOKUP($J$3&amp;"-"&amp;P$2,'Compr. Q. - Online Banking'!$C:$I,7,FALSE()),VLOOKUP($J$3&amp;"-"&amp;P$2,'Compr. Q. - Online Banking'!$C:$I,5,FALSE())),IF($D95="Tabular",VLOOKUP($J$3&amp;"-"&amp;P$2,'Compr. Q. - HCN'!$C:$I,7,FALSE()),VLOOKUP($J$3&amp;"-"&amp;P$2,'Compr. Q. - HCN'!$C:$I,5,FALSE()))),$J95)),1,0)</f>
        <v>0</v>
      </c>
      <c r="Q95" s="24">
        <f t="shared" si="66"/>
        <v>2</v>
      </c>
      <c r="R95" s="24">
        <f t="shared" si="67"/>
        <v>2</v>
      </c>
      <c r="S95" s="24">
        <f>IF($G95="OB",IF($D95="Tabular",VLOOKUP($J$3&amp;"-"&amp;"1",'Compr. Q. - Online Banking'!$C:$K,9,FALSE()),VLOOKUP($J$3&amp;"-"&amp;"1",'Compr. Q. - Online Banking'!$C:$K,8,FALSE())),IF($D95="Tabular",VLOOKUP($J$3&amp;"-"&amp;"1",'Compr. Q. - HCN'!$C:$K,9,FALSE()),VLOOKUP($J$3&amp;"-"&amp;"1",'Compr. Q. - HCN'!$C:$K,8,FALSE())))</f>
        <v>2</v>
      </c>
      <c r="T95" s="24">
        <f t="shared" si="68"/>
        <v>1</v>
      </c>
      <c r="U95" s="24">
        <f t="shared" si="69"/>
        <v>1</v>
      </c>
      <c r="V95" s="24">
        <f t="shared" si="70"/>
        <v>1</v>
      </c>
      <c r="W95" s="25" t="str">
        <f>VLOOKUP($A95,'dataset combined'!$A:$BJ,$I$2+3*W$2,FALSE)</f>
        <v>Availability of service; Integrity of account data</v>
      </c>
      <c r="X95" s="24"/>
      <c r="Y95" s="25">
        <f>IF(ISNUMBER(SEARCH(IF($G95="OB",IF($D95="Tabular",VLOOKUP($W$3&amp;"-"&amp;Y$2,'Compr. Q. - Online Banking'!$C:$I,7,FALSE()),VLOOKUP($W$3&amp;"-"&amp;Y$2,'Compr. Q. - Online Banking'!$C:$I,5,FALSE())),IF($D95="Tabular",VLOOKUP($W$3&amp;"-"&amp;Y$2,'Compr. Q. - HCN'!$C:$I,7,FALSE()),VLOOKUP($W$3&amp;"-"&amp;Y$2,'Compr. Q. - HCN'!$C:$I,5,FALSE()))),$W95)),1,0)</f>
        <v>1</v>
      </c>
      <c r="Z95" s="25">
        <f>IF(ISNUMBER(SEARCH(IF($G95="OB",IF($D95="Tabular",VLOOKUP($W$3&amp;"-"&amp;Z$2,'Compr. Q. - Online Banking'!$C:$I,7,FALSE()),VLOOKUP($W$3&amp;"-"&amp;Z$2,'Compr. Q. - Online Banking'!$C:$I,5,FALSE())),IF($D95="Tabular",VLOOKUP($W$3&amp;"-"&amp;Z$2,'Compr. Q. - HCN'!$C:$I,7,FALSE()),VLOOKUP($W$3&amp;"-"&amp;Z$2,'Compr. Q. - HCN'!$C:$I,5,FALSE()))),$W95)),1,0)</f>
        <v>1</v>
      </c>
      <c r="AA95" s="25">
        <f>IF(ISNUMBER(SEARCH(IF($G95="OB",IF($D95="Tabular",VLOOKUP($W$3&amp;"-"&amp;AA$2,'Compr. Q. - Online Banking'!$C:$I,7,FALSE()),VLOOKUP($W$3&amp;"-"&amp;AA$2,'Compr. Q. - Online Banking'!$C:$I,5,FALSE())),IF($D95="Tabular",VLOOKUP($W$3&amp;"-"&amp;AA$2,'Compr. Q. - HCN'!$C:$I,7,FALSE()),VLOOKUP($W$3&amp;"-"&amp;AA$2,'Compr. Q. - HCN'!$C:$I,5,FALSE()))),$W95)),1,0)</f>
        <v>0</v>
      </c>
      <c r="AB95" s="25">
        <f>IF(ISNUMBER(SEARCH(IF($G95="OB",IF($D95="Tabular",VLOOKUP($W$3&amp;"-"&amp;AB$2,'Compr. Q. - Online Banking'!$C:$I,7,FALSE()),VLOOKUP($W$3&amp;"-"&amp;AB$2,'Compr. Q. - Online Banking'!$C:$I,5,FALSE())),IF($D95="Tabular",VLOOKUP($W$3&amp;"-"&amp;AB$2,'Compr. Q. - HCN'!$C:$I,7,FALSE()),VLOOKUP($W$3&amp;"-"&amp;AB$2,'Compr. Q. - HCN'!$C:$I,5,FALSE()))),$W95)),1,0)</f>
        <v>0</v>
      </c>
      <c r="AC95" s="25">
        <f>IF(ISNUMBER(SEARCH(IF($G95="OB",IF($D95="Tabular",VLOOKUP($W$3&amp;"-"&amp;AC$2,'Compr. Q. - Online Banking'!$C:$I,7,FALSE()),VLOOKUP($W$3&amp;"-"&amp;AC$2,'Compr. Q. - Online Banking'!$C:$I,5,FALSE())),IF($D95="Tabular",VLOOKUP($W$3&amp;"-"&amp;AC$2,'Compr. Q. - HCN'!$C:$I,7,FALSE()),VLOOKUP($W$3&amp;"-"&amp;AC$2,'Compr. Q. - HCN'!$C:$I,5,FALSE()))),$W95)),1,0)</f>
        <v>0</v>
      </c>
      <c r="AD95" s="24">
        <f t="shared" si="71"/>
        <v>2</v>
      </c>
      <c r="AE95" s="24">
        <f t="shared" si="72"/>
        <v>2</v>
      </c>
      <c r="AF95" s="24">
        <f>IF($G95="OB",IF($D95="Tabular",VLOOKUP($W$3&amp;"-"&amp;"1",'Compr. Q. - Online Banking'!$C:$K,9,FALSE()),VLOOKUP($W$3&amp;"-"&amp;"1",'Compr. Q. - Online Banking'!$C:$K,8,FALSE())),IF($D95="Tabular",VLOOKUP($W$3&amp;"-"&amp;"1",'Compr. Q. - HCN'!$C:$K,9,FALSE()),VLOOKUP($W$3&amp;"-"&amp;"1",'Compr. Q. - HCN'!$C:$K,8,FALSE())))</f>
        <v>2</v>
      </c>
      <c r="AG95" s="24">
        <f t="shared" si="73"/>
        <v>1</v>
      </c>
      <c r="AH95" s="24">
        <f t="shared" si="74"/>
        <v>1</v>
      </c>
      <c r="AI95" s="24">
        <f t="shared" si="75"/>
        <v>1</v>
      </c>
      <c r="AJ95" s="25" t="str">
        <f>VLOOKUP($A95,'dataset combined'!$A:$BJ,$I$2+3*AJ$2,FALSE)</f>
        <v>Fake banking app offered on application store; Keylogger installed on computer; Sniffing of customer credentials; Spear-phishing attack on customers</v>
      </c>
      <c r="AK95" s="24"/>
      <c r="AL95" s="25">
        <f>IF(ISNUMBER(SEARCH(IF($G95="OB",IF($D95="Tabular",VLOOKUP($AJ$3&amp;"-"&amp;AL$2,'Compr. Q. - Online Banking'!$C:$I,7,FALSE()),VLOOKUP($AJ$3&amp;"-"&amp;AL$2,'Compr. Q. - Online Banking'!$C:$I,5,FALSE())),IF($D95="Tabular",VLOOKUP($AJ$3&amp;"-"&amp;AL$2,'Compr. Q. - HCN'!$C:$I,7,FALSE()),VLOOKUP($AJ$3&amp;"-"&amp;AL$2,'Compr. Q. - HCN'!$C:$I,5,FALSE()))),$AJ95)),1,0)</f>
        <v>1</v>
      </c>
      <c r="AM95" s="25">
        <f>IF(ISNUMBER(SEARCH(IF($G95="OB",IF($D95="Tabular",VLOOKUP($AJ$3&amp;"-"&amp;AM$2,'Compr. Q. - Online Banking'!$C:$I,7,FALSE()),VLOOKUP($AJ$3&amp;"-"&amp;AM$2,'Compr. Q. - Online Banking'!$C:$I,5,FALSE())),IF($D95="Tabular",VLOOKUP($AJ$3&amp;"-"&amp;AM$2,'Compr. Q. - HCN'!$C:$I,7,FALSE()),VLOOKUP($AJ$3&amp;"-"&amp;AM$2,'Compr. Q. - HCN'!$C:$I,5,FALSE()))),$AJ95)),1,0)</f>
        <v>1</v>
      </c>
      <c r="AN95" s="25">
        <f>IF(ISNUMBER(SEARCH(IF($G95="OB",IF($D95="Tabular",VLOOKUP($AJ$3&amp;"-"&amp;AN$2,'Compr. Q. - Online Banking'!$C:$I,7,FALSE()),VLOOKUP($AJ$3&amp;"-"&amp;AN$2,'Compr. Q. - Online Banking'!$C:$I,5,FALSE())),IF($D95="Tabular",VLOOKUP($AJ$3&amp;"-"&amp;AN$2,'Compr. Q. - HCN'!$C:$I,7,FALSE()),VLOOKUP($AJ$3&amp;"-"&amp;AN$2,'Compr. Q. - HCN'!$C:$I,5,FALSE()))),$AJ95)),1,0)</f>
        <v>1</v>
      </c>
      <c r="AO95" s="25">
        <f>IF(ISNUMBER(SEARCH(IF($G95="OB",IF($D95="Tabular",VLOOKUP($AJ$3&amp;"-"&amp;AO$2,'Compr. Q. - Online Banking'!$C:$I,7,FALSE()),VLOOKUP($AJ$3&amp;"-"&amp;AO$2,'Compr. Q. - Online Banking'!$C:$I,5,FALSE())),IF($D95="Tabular",VLOOKUP($AJ$3&amp;"-"&amp;AO$2,'Compr. Q. - HCN'!$C:$I,7,FALSE()),VLOOKUP($AJ$3&amp;"-"&amp;AO$2,'Compr. Q. - HCN'!$C:$I,5,FALSE()))),$AJ95)),1,0)</f>
        <v>1</v>
      </c>
      <c r="AP95" s="25">
        <f>IF(ISNUMBER(SEARCH(IF($G95="OB",IF($D95="Tabular",VLOOKUP($AJ$3&amp;"-"&amp;AP$2,'Compr. Q. - Online Banking'!$C:$I,7,FALSE()),VLOOKUP($AJ$3&amp;"-"&amp;AP$2,'Compr. Q. - Online Banking'!$C:$I,5,FALSE())),IF($D95="Tabular",VLOOKUP($AJ$3&amp;"-"&amp;AP$2,'Compr. Q. - HCN'!$C:$I,7,FALSE()),VLOOKUP($AJ$3&amp;"-"&amp;AP$2,'Compr. Q. - HCN'!$C:$I,5,FALSE()))),$AJ95)),1,0)</f>
        <v>0</v>
      </c>
      <c r="AQ95" s="24">
        <f t="shared" si="76"/>
        <v>4</v>
      </c>
      <c r="AR95" s="24">
        <f t="shared" si="77"/>
        <v>4</v>
      </c>
      <c r="AS95" s="24">
        <f>IF($G95="OB",IF($D95="Tabular",VLOOKUP($AJ$3&amp;"-"&amp;"1",'Compr. Q. - Online Banking'!$C:$K,9,FALSE()),VLOOKUP($AJ$3&amp;"-"&amp;"1",'Compr. Q. - Online Banking'!$C:$K,8,FALSE())),IF($D95="Tabular",VLOOKUP($AJ$3&amp;"-"&amp;"1",'Compr. Q. - HCN'!$C:$K,9,FALSE()),VLOOKUP($AJ$3&amp;"-"&amp;"1",'Compr. Q. - HCN'!$C:$K,8,FALSE())))</f>
        <v>4</v>
      </c>
      <c r="AT95" s="24">
        <f t="shared" si="78"/>
        <v>1</v>
      </c>
      <c r="AU95" s="24">
        <f t="shared" si="79"/>
        <v>1</v>
      </c>
      <c r="AV95" s="24">
        <f t="shared" si="80"/>
        <v>1</v>
      </c>
      <c r="AW95" s="25" t="str">
        <f>VLOOKUP($A95,'dataset combined'!$A:$BJ,$I$2+3*AW$2,FALSE)</f>
        <v>Cyber criminal; Hacker</v>
      </c>
      <c r="AX95" s="24"/>
      <c r="AY95" s="25">
        <f>IF(ISNUMBER(SEARCH(IF($G95="OB",IF($D95="Tabular",VLOOKUP($AW$3&amp;"-"&amp;AY$2,'Compr. Q. - Online Banking'!$C:$I,7,FALSE()),VLOOKUP($AW$3&amp;"-"&amp;AY$2,'Compr. Q. - Online Banking'!$C:$I,5,FALSE())),IF($D95="Tabular",VLOOKUP($AW$3&amp;"-"&amp;AY$2,'Compr. Q. - HCN'!$C:$I,7,FALSE()),VLOOKUP($AW$3&amp;"-"&amp;AY$2,'Compr. Q. - HCN'!$C:$I,5,FALSE()))),$AW95)),1,0)</f>
        <v>1</v>
      </c>
      <c r="AZ95" s="25">
        <f>IF(ISNUMBER(SEARCH(IF($G95="OB",IF($D95="Tabular",VLOOKUP($AW$3&amp;"-"&amp;AZ$2,'Compr. Q. - Online Banking'!$C:$I,7,FALSE()),VLOOKUP($AW$3&amp;"-"&amp;AZ$2,'Compr. Q. - Online Banking'!$C:$I,5,FALSE())),IF($D95="Tabular",VLOOKUP($AW$3&amp;"-"&amp;AZ$2,'Compr. Q. - HCN'!$C:$I,7,FALSE()),VLOOKUP($AW$3&amp;"-"&amp;AZ$2,'Compr. Q. - HCN'!$C:$I,5,FALSE()))),$AW95)),1,0)</f>
        <v>1</v>
      </c>
      <c r="BA95" s="25">
        <f>IF(ISNUMBER(SEARCH(IF($G95="OB",IF($D95="Tabular",VLOOKUP($AW$3&amp;"-"&amp;BA$2,'Compr. Q. - Online Banking'!$C:$I,7,FALSE()),VLOOKUP($AW$3&amp;"-"&amp;BA$2,'Compr. Q. - Online Banking'!$C:$I,5,FALSE())),IF($D95="Tabular",VLOOKUP($AW$3&amp;"-"&amp;BA$2,'Compr. Q. - HCN'!$C:$I,7,FALSE()),VLOOKUP($AW$3&amp;"-"&amp;BA$2,'Compr. Q. - HCN'!$C:$I,5,FALSE()))),$AW95)),1,0)</f>
        <v>0</v>
      </c>
      <c r="BB95" s="25">
        <f>IF(ISNUMBER(SEARCH(IF($G95="OB",IF($D95="Tabular",VLOOKUP($AW$3&amp;"-"&amp;BB$2,'Compr. Q. - Online Banking'!$C:$I,7,FALSE()),VLOOKUP($AW$3&amp;"-"&amp;BB$2,'Compr. Q. - Online Banking'!$C:$I,5,FALSE())),IF($D95="Tabular",VLOOKUP($AW$3&amp;"-"&amp;BB$2,'Compr. Q. - HCN'!$C:$I,7,FALSE()),VLOOKUP($AW$3&amp;"-"&amp;BB$2,'Compr. Q. - HCN'!$C:$I,5,FALSE()))),$AW95)),1,0)</f>
        <v>0</v>
      </c>
      <c r="BC95" s="25">
        <f>IF(ISNUMBER(SEARCH(IF($G95="OB",IF($D95="Tabular",VLOOKUP($AW$3&amp;"-"&amp;BC$2,'Compr. Q. - Online Banking'!$C:$I,7,FALSE()),VLOOKUP($AW$3&amp;"-"&amp;BC$2,'Compr. Q. - Online Banking'!$C:$I,5,FALSE())),IF($D95="Tabular",VLOOKUP($AW$3&amp;"-"&amp;BC$2,'Compr. Q. - HCN'!$C:$I,7,FALSE()),VLOOKUP($AW$3&amp;"-"&amp;BC$2,'Compr. Q. - HCN'!$C:$I,5,FALSE()))),$AW95)),1,0)</f>
        <v>0</v>
      </c>
      <c r="BD95" s="24">
        <f t="shared" si="81"/>
        <v>2</v>
      </c>
      <c r="BE95" s="24">
        <f t="shared" si="82"/>
        <v>2</v>
      </c>
      <c r="BF95" s="24">
        <f>IF($G95="OB",IF($D95="Tabular",VLOOKUP($AW$3&amp;"-"&amp;"1",'Compr. Q. - Online Banking'!$C:$K,9,FALSE()),VLOOKUP($AW$3&amp;"-"&amp;"1",'Compr. Q. - Online Banking'!$C:$K,8,FALSE())),IF($D95="Tabular",VLOOKUP($AW$3&amp;"-"&amp;"1",'Compr. Q. - HCN'!$C:$K,9,FALSE()),VLOOKUP($AW$3&amp;"-"&amp;"1",'Compr. Q. - HCN'!$C:$K,8,FALSE())))</f>
        <v>2</v>
      </c>
      <c r="BG95" s="24">
        <f t="shared" si="83"/>
        <v>1</v>
      </c>
      <c r="BH95" s="24">
        <f t="shared" si="84"/>
        <v>1</v>
      </c>
      <c r="BI95" s="24">
        <f t="shared" si="85"/>
        <v>1</v>
      </c>
      <c r="BJ95" s="25" t="str">
        <f>VLOOKUP($A95,'dataset combined'!$A:$BJ,$I$2+3*BJ$2,FALSE)</f>
        <v>Minor</v>
      </c>
      <c r="BK95" s="24" t="s">
        <v>748</v>
      </c>
      <c r="BL95" s="25">
        <f>IF(ISNUMBER(SEARCH(IF($G95="OB",IF($D95="Tabular",VLOOKUP($BJ$3&amp;"-"&amp;BL$2,'Compr. Q. - Online Banking'!$C:$I,7,FALSE()),VLOOKUP($BJ$3&amp;"-"&amp;BL$2,'Compr. Q. - Online Banking'!$C:$I,5,FALSE())),IF($D95="Tabular",VLOOKUP($BJ$3&amp;"-"&amp;BL$2,'Compr. Q. - HCN'!$C:$I,7,FALSE()),VLOOKUP($BJ$3&amp;"-"&amp;BL$2,'Compr. Q. - HCN'!$C:$I,5,FALSE()))),$BJ95)),1,0)</f>
        <v>0</v>
      </c>
      <c r="BM95" s="25">
        <f>IF(ISNUMBER(SEARCH(IF($G95="OB",IF($D95="Tabular",VLOOKUP($BJ$3&amp;"-"&amp;BM$2,'Compr. Q. - Online Banking'!$C:$I,7,FALSE()),VLOOKUP($BJ$3&amp;"-"&amp;BM$2,'Compr. Q. - Online Banking'!$C:$I,5,FALSE())),IF($D95="Tabular",VLOOKUP($BJ$3&amp;"-"&amp;BM$2,'Compr. Q. - HCN'!$C:$I,7,FALSE()),VLOOKUP($BJ$3&amp;"-"&amp;BM$2,'Compr. Q. - HCN'!$C:$I,5,FALSE()))),$BJ95)),1,0)</f>
        <v>0</v>
      </c>
      <c r="BN95" s="25">
        <f>IF(ISNUMBER(SEARCH(IF($G95="OB",IF($D95="Tabular",VLOOKUP($BJ$3&amp;"-"&amp;BN$2,'Compr. Q. - Online Banking'!$C:$I,7,FALSE()),VLOOKUP($BJ$3&amp;"-"&amp;BN$2,'Compr. Q. - Online Banking'!$C:$I,5,FALSE())),IF($D95="Tabular",VLOOKUP($BJ$3&amp;"-"&amp;BN$2,'Compr. Q. - HCN'!$C:$I,7,FALSE()),VLOOKUP($BJ$3&amp;"-"&amp;BN$2,'Compr. Q. - HCN'!$C:$I,5,FALSE()))),$BJ95)),1,0)</f>
        <v>0</v>
      </c>
      <c r="BO95" s="25">
        <f>IF(ISNUMBER(SEARCH(IF($G95="OB",IF($D95="Tabular",VLOOKUP($BJ$3&amp;"-"&amp;BO$2,'Compr. Q. - Online Banking'!$C:$I,7,FALSE()),VLOOKUP($BJ$3&amp;"-"&amp;BO$2,'Compr. Q. - Online Banking'!$C:$I,5,FALSE())),IF($D95="Tabular",VLOOKUP($BJ$3&amp;"-"&amp;BO$2,'Compr. Q. - HCN'!$C:$I,7,FALSE()),VLOOKUP($BJ$3&amp;"-"&amp;BO$2,'Compr. Q. - HCN'!$C:$I,5,FALSE()))),$BJ95)),1,0)</f>
        <v>0</v>
      </c>
      <c r="BP95" s="25">
        <f>IF(ISNUMBER(SEARCH(IF($G95="OB",IF($D95="Tabular",VLOOKUP($BJ$3&amp;"-"&amp;BP$2,'Compr. Q. - Online Banking'!$C:$I,7,FALSE()),VLOOKUP($BJ$3&amp;"-"&amp;BP$2,'Compr. Q. - Online Banking'!$C:$I,5,FALSE())),IF($D95="Tabular",VLOOKUP($BJ$3&amp;"-"&amp;BP$2,'Compr. Q. - HCN'!$C:$I,7,FALSE()),VLOOKUP($BJ$3&amp;"-"&amp;BP$2,'Compr. Q. - HCN'!$C:$I,5,FALSE()))),$BJ95)),1,0)</f>
        <v>0</v>
      </c>
      <c r="BQ95" s="24">
        <f t="shared" si="86"/>
        <v>0</v>
      </c>
      <c r="BR95" s="24">
        <f t="shared" si="87"/>
        <v>1</v>
      </c>
      <c r="BS95" s="24">
        <f>IF($G95="OB",IF($D95="Tabular",VLOOKUP($BJ$3&amp;"-"&amp;"1",'Compr. Q. - Online Banking'!$C:$K,9,FALSE()),VLOOKUP($BJ$3&amp;"-"&amp;"1",'Compr. Q. - Online Banking'!$C:$K,8,FALSE())),IF($D95="Tabular",VLOOKUP($BJ$3&amp;"-"&amp;"1",'Compr. Q. - HCN'!$C:$K,9,FALSE()),VLOOKUP($BJ$3&amp;"-"&amp;"1",'Compr. Q. - HCN'!$C:$K,8,FALSE())))</f>
        <v>1</v>
      </c>
      <c r="BT95" s="24">
        <f t="shared" si="88"/>
        <v>0</v>
      </c>
      <c r="BU95" s="24">
        <f t="shared" si="89"/>
        <v>0</v>
      </c>
      <c r="BV95" s="24">
        <f t="shared" si="90"/>
        <v>0</v>
      </c>
      <c r="BW95" s="25" t="str">
        <f>VLOOKUP($A95,'dataset combined'!$A:$BJ,$I$2+3*BW$2,FALSE)</f>
        <v>Minor</v>
      </c>
      <c r="BX95" s="24"/>
      <c r="BY95" s="25">
        <f>IF(ISNUMBER(SEARCH(IF($G95="OB",IF($D95="Tabular",VLOOKUP($BW$3&amp;"-"&amp;BY$2,'Compr. Q. - Online Banking'!$C:$I,7,FALSE()),VLOOKUP($BW$3&amp;"-"&amp;BY$2,'Compr. Q. - Online Banking'!$C:$I,5,FALSE())),IF($D95="Tabular",VLOOKUP($BW$3&amp;"-"&amp;BY$2,'Compr. Q. - HCN'!$C:$I,7,FALSE()),VLOOKUP($BW$3&amp;"-"&amp;BY$2,'Compr. Q. - HCN'!$C:$I,5,FALSE()))),$BW95)),1,0)</f>
        <v>1</v>
      </c>
      <c r="BZ95" s="25">
        <f>IF(ISNUMBER(SEARCH(IF($G95="OB",IF($D95="Tabular",VLOOKUP($BW$3&amp;"-"&amp;BZ$2,'Compr. Q. - Online Banking'!$C:$I,7,FALSE()),VLOOKUP($BW$3&amp;"-"&amp;BZ$2,'Compr. Q. - Online Banking'!$C:$I,5,FALSE())),IF($D95="Tabular",VLOOKUP($BW$3&amp;"-"&amp;BZ$2,'Compr. Q. - HCN'!$C:$I,7,FALSE()),VLOOKUP($BW$3&amp;"-"&amp;BZ$2,'Compr. Q. - HCN'!$C:$I,5,FALSE()))),$BW95)),1,0)</f>
        <v>0</v>
      </c>
      <c r="CA95" s="25">
        <f>IF(ISNUMBER(SEARCH(IF($G95="OB",IF($D95="Tabular",VLOOKUP($BW$3&amp;"-"&amp;CA$2,'Compr. Q. - Online Banking'!$C:$I,7,FALSE()),VLOOKUP($BW$3&amp;"-"&amp;CA$2,'Compr. Q. - Online Banking'!$C:$I,5,FALSE())),IF($D95="Tabular",VLOOKUP($BW$3&amp;"-"&amp;CA$2,'Compr. Q. - HCN'!$C:$I,7,FALSE()),VLOOKUP($BW$3&amp;"-"&amp;CA$2,'Compr. Q. - HCN'!$C:$I,5,FALSE()))),$BW95)),1,0)</f>
        <v>0</v>
      </c>
      <c r="CB95" s="25">
        <f>IF(ISNUMBER(SEARCH(IF($G95="OB",IF($D95="Tabular",VLOOKUP($BW$3&amp;"-"&amp;CB$2,'Compr. Q. - Online Banking'!$C:$I,7,FALSE()),VLOOKUP($BW$3&amp;"-"&amp;CB$2,'Compr. Q. - Online Banking'!$C:$I,5,FALSE())),IF($D95="Tabular",VLOOKUP($BW$3&amp;"-"&amp;CB$2,'Compr. Q. - HCN'!$C:$I,7,FALSE()),VLOOKUP($BW$3&amp;"-"&amp;CB$2,'Compr. Q. - HCN'!$C:$I,5,FALSE()))),$BW95)),1,0)</f>
        <v>0</v>
      </c>
      <c r="CC95" s="25">
        <f>IF(ISNUMBER(SEARCH(IF($G95="OB",IF($D95="Tabular",VLOOKUP($BW$3&amp;"-"&amp;CC$2,'Compr. Q. - Online Banking'!$C:$I,7,FALSE()),VLOOKUP($BW$3&amp;"-"&amp;CC$2,'Compr. Q. - Online Banking'!$C:$I,5,FALSE())),IF($D95="Tabular",VLOOKUP($BW$3&amp;"-"&amp;CC$2,'Compr. Q. - HCN'!$C:$I,7,FALSE()),VLOOKUP($BW$3&amp;"-"&amp;CC$2,'Compr. Q. - HCN'!$C:$I,5,FALSE()))),$BW95)),1,0)</f>
        <v>0</v>
      </c>
      <c r="CD95" s="24">
        <f t="shared" si="91"/>
        <v>1</v>
      </c>
      <c r="CE95" s="24">
        <f t="shared" si="92"/>
        <v>1</v>
      </c>
      <c r="CF95" s="24">
        <f>IF($G95="OB",IF($D95="Tabular",VLOOKUP($BW$3&amp;"-"&amp;"1",'Compr. Q. - Online Banking'!$C:$K,9,FALSE()),VLOOKUP($BW$3&amp;"-"&amp;"1",'Compr. Q. - Online Banking'!$C:$K,8,FALSE())),IF($D95="Tabular",VLOOKUP($BW$3&amp;"-"&amp;"1",'Compr. Q. - HCN'!$C:$K,9,FALSE()),VLOOKUP($BW$3&amp;"-"&amp;"1",'Compr. Q. - HCN'!$C:$K,8,FALSE())))</f>
        <v>1</v>
      </c>
      <c r="CG95" s="24">
        <f t="shared" si="93"/>
        <v>1</v>
      </c>
      <c r="CH95" s="24">
        <f t="shared" si="94"/>
        <v>1</v>
      </c>
      <c r="CI95" s="24">
        <f t="shared" si="95"/>
        <v>1</v>
      </c>
    </row>
    <row r="96" spans="1:87" ht="85" x14ac:dyDescent="0.2">
      <c r="A96" s="24" t="str">
        <f t="shared" si="64"/>
        <v>3117408-P1</v>
      </c>
      <c r="B96" s="38">
        <v>3117408</v>
      </c>
      <c r="C96" s="24" t="s">
        <v>688</v>
      </c>
      <c r="D96" s="39" t="s">
        <v>568</v>
      </c>
      <c r="E96" s="39" t="s">
        <v>381</v>
      </c>
      <c r="F96" s="38" t="s">
        <v>402</v>
      </c>
      <c r="G96" s="38" t="str">
        <f t="shared" si="65"/>
        <v>OB</v>
      </c>
      <c r="H96" s="24"/>
      <c r="I96" s="28"/>
      <c r="J96" s="25" t="str">
        <f>VLOOKUP($A96,'dataset combined'!$A:$BJ,$I$2+3*J$2,FALSE)</f>
        <v>Lack of mechanisms for authentication of app; Weak malware protection</v>
      </c>
      <c r="K96" s="24"/>
      <c r="L96" s="25">
        <f>IF(ISNUMBER(SEARCH(IF($G96="OB",IF($D96="Tabular",VLOOKUP($J$3&amp;"-"&amp;L$2,'Compr. Q. - Online Banking'!$C:$I,7,FALSE()),VLOOKUP($J$3&amp;"-"&amp;L$2,'Compr. Q. - Online Banking'!$C:$I,5,FALSE())),IF($D96="Tabular",VLOOKUP($J$3&amp;"-"&amp;L$2,'Compr. Q. - HCN'!$C:$I,7,FALSE()),VLOOKUP($J$3&amp;"-"&amp;L$2,'Compr. Q. - HCN'!$C:$I,5,FALSE()))),$J96)),1,0)</f>
        <v>1</v>
      </c>
      <c r="M96" s="25">
        <f>IF(ISNUMBER(SEARCH(IF($G96="OB",IF($D96="Tabular",VLOOKUP($J$3&amp;"-"&amp;M$2,'Compr. Q. - Online Banking'!$C:$I,7,FALSE()),VLOOKUP($J$3&amp;"-"&amp;M$2,'Compr. Q. - Online Banking'!$C:$I,5,FALSE())),IF($D96="Tabular",VLOOKUP($J$3&amp;"-"&amp;M$2,'Compr. Q. - HCN'!$C:$I,7,FALSE()),VLOOKUP($J$3&amp;"-"&amp;M$2,'Compr. Q. - HCN'!$C:$I,5,FALSE()))),$J96)),1,0)</f>
        <v>1</v>
      </c>
      <c r="N96" s="25">
        <f>IF(ISNUMBER(SEARCH(IF($G96="OB",IF($D96="Tabular",VLOOKUP($J$3&amp;"-"&amp;N$2,'Compr. Q. - Online Banking'!$C:$I,7,FALSE()),VLOOKUP($J$3&amp;"-"&amp;N$2,'Compr. Q. - Online Banking'!$C:$I,5,FALSE())),IF($D96="Tabular",VLOOKUP($J$3&amp;"-"&amp;N$2,'Compr. Q. - HCN'!$C:$I,7,FALSE()),VLOOKUP($J$3&amp;"-"&amp;N$2,'Compr. Q. - HCN'!$C:$I,5,FALSE()))),$J96)),1,0)</f>
        <v>0</v>
      </c>
      <c r="O96" s="25">
        <f>IF(ISNUMBER(SEARCH(IF($G96="OB",IF($D96="Tabular",VLOOKUP($J$3&amp;"-"&amp;O$2,'Compr. Q. - Online Banking'!$C:$I,7,FALSE()),VLOOKUP($J$3&amp;"-"&amp;O$2,'Compr. Q. - Online Banking'!$C:$I,5,FALSE())),IF($D96="Tabular",VLOOKUP($J$3&amp;"-"&amp;O$2,'Compr. Q. - HCN'!$C:$I,7,FALSE()),VLOOKUP($J$3&amp;"-"&amp;O$2,'Compr. Q. - HCN'!$C:$I,5,FALSE()))),$J96)),1,0)</f>
        <v>0</v>
      </c>
      <c r="P96" s="25">
        <f>IF(ISNUMBER(SEARCH(IF($G96="OB",IF($D96="Tabular",VLOOKUP($J$3&amp;"-"&amp;P$2,'Compr. Q. - Online Banking'!$C:$I,7,FALSE()),VLOOKUP($J$3&amp;"-"&amp;P$2,'Compr. Q. - Online Banking'!$C:$I,5,FALSE())),IF($D96="Tabular",VLOOKUP($J$3&amp;"-"&amp;P$2,'Compr. Q. - HCN'!$C:$I,7,FALSE()),VLOOKUP($J$3&amp;"-"&amp;P$2,'Compr. Q. - HCN'!$C:$I,5,FALSE()))),$J96)),1,0)</f>
        <v>0</v>
      </c>
      <c r="Q96" s="24">
        <f t="shared" si="66"/>
        <v>2</v>
      </c>
      <c r="R96" s="24">
        <f t="shared" si="67"/>
        <v>2</v>
      </c>
      <c r="S96" s="24">
        <f>IF($G96="OB",IF($D96="Tabular",VLOOKUP($J$3&amp;"-"&amp;"1",'Compr. Q. - Online Banking'!$C:$K,9,FALSE()),VLOOKUP($J$3&amp;"-"&amp;"1",'Compr. Q. - Online Banking'!$C:$K,8,FALSE())),IF($D96="Tabular",VLOOKUP($J$3&amp;"-"&amp;"1",'Compr. Q. - HCN'!$C:$K,9,FALSE()),VLOOKUP($J$3&amp;"-"&amp;"1",'Compr. Q. - HCN'!$C:$K,8,FALSE())))</f>
        <v>2</v>
      </c>
      <c r="T96" s="24">
        <f t="shared" si="68"/>
        <v>1</v>
      </c>
      <c r="U96" s="24">
        <f t="shared" si="69"/>
        <v>1</v>
      </c>
      <c r="V96" s="24">
        <f t="shared" si="70"/>
        <v>1</v>
      </c>
      <c r="W96" s="25" t="str">
        <f>VLOOKUP($A96,'dataset combined'!$A:$BJ,$I$2+3*W$2,FALSE)</f>
        <v>Integrity of account data</v>
      </c>
      <c r="X96" s="24" t="s">
        <v>731</v>
      </c>
      <c r="Y96" s="25">
        <f>IF(ISNUMBER(SEARCH(IF($G96="OB",IF($D96="Tabular",VLOOKUP($W$3&amp;"-"&amp;Y$2,'Compr. Q. - Online Banking'!$C:$I,7,FALSE()),VLOOKUP($W$3&amp;"-"&amp;Y$2,'Compr. Q. - Online Banking'!$C:$I,5,FALSE())),IF($D96="Tabular",VLOOKUP($W$3&amp;"-"&amp;Y$2,'Compr. Q. - HCN'!$C:$I,7,FALSE()),VLOOKUP($W$3&amp;"-"&amp;Y$2,'Compr. Q. - HCN'!$C:$I,5,FALSE()))),$W96)),1,0)</f>
        <v>1</v>
      </c>
      <c r="Z96" s="25">
        <f>IF(ISNUMBER(SEARCH(IF($G96="OB",IF($D96="Tabular",VLOOKUP($W$3&amp;"-"&amp;Z$2,'Compr. Q. - Online Banking'!$C:$I,7,FALSE()),VLOOKUP($W$3&amp;"-"&amp;Z$2,'Compr. Q. - Online Banking'!$C:$I,5,FALSE())),IF($D96="Tabular",VLOOKUP($W$3&amp;"-"&amp;Z$2,'Compr. Q. - HCN'!$C:$I,7,FALSE()),VLOOKUP($W$3&amp;"-"&amp;Z$2,'Compr. Q. - HCN'!$C:$I,5,FALSE()))),$W96)),1,0)</f>
        <v>0</v>
      </c>
      <c r="AA96" s="25">
        <f>IF(ISNUMBER(SEARCH(IF($G96="OB",IF($D96="Tabular",VLOOKUP($W$3&amp;"-"&amp;AA$2,'Compr. Q. - Online Banking'!$C:$I,7,FALSE()),VLOOKUP($W$3&amp;"-"&amp;AA$2,'Compr. Q. - Online Banking'!$C:$I,5,FALSE())),IF($D96="Tabular",VLOOKUP($W$3&amp;"-"&amp;AA$2,'Compr. Q. - HCN'!$C:$I,7,FALSE()),VLOOKUP($W$3&amp;"-"&amp;AA$2,'Compr. Q. - HCN'!$C:$I,5,FALSE()))),$W96)),1,0)</f>
        <v>0</v>
      </c>
      <c r="AB96" s="25">
        <f>IF(ISNUMBER(SEARCH(IF($G96="OB",IF($D96="Tabular",VLOOKUP($W$3&amp;"-"&amp;AB$2,'Compr. Q. - Online Banking'!$C:$I,7,FALSE()),VLOOKUP($W$3&amp;"-"&amp;AB$2,'Compr. Q. - Online Banking'!$C:$I,5,FALSE())),IF($D96="Tabular",VLOOKUP($W$3&amp;"-"&amp;AB$2,'Compr. Q. - HCN'!$C:$I,7,FALSE()),VLOOKUP($W$3&amp;"-"&amp;AB$2,'Compr. Q. - HCN'!$C:$I,5,FALSE()))),$W96)),1,0)</f>
        <v>0</v>
      </c>
      <c r="AC96" s="25">
        <f>IF(ISNUMBER(SEARCH(IF($G96="OB",IF($D96="Tabular",VLOOKUP($W$3&amp;"-"&amp;AC$2,'Compr. Q. - Online Banking'!$C:$I,7,FALSE()),VLOOKUP($W$3&amp;"-"&amp;AC$2,'Compr. Q. - Online Banking'!$C:$I,5,FALSE())),IF($D96="Tabular",VLOOKUP($W$3&amp;"-"&amp;AC$2,'Compr. Q. - HCN'!$C:$I,7,FALSE()),VLOOKUP($W$3&amp;"-"&amp;AC$2,'Compr. Q. - HCN'!$C:$I,5,FALSE()))),$W96)),1,0)</f>
        <v>0</v>
      </c>
      <c r="AD96" s="24">
        <f t="shared" si="71"/>
        <v>1</v>
      </c>
      <c r="AE96" s="24">
        <f t="shared" si="72"/>
        <v>1</v>
      </c>
      <c r="AF96" s="24">
        <f>IF($G96="OB",IF($D96="Tabular",VLOOKUP($W$3&amp;"-"&amp;"1",'Compr. Q. - Online Banking'!$C:$K,9,FALSE()),VLOOKUP($W$3&amp;"-"&amp;"1",'Compr. Q. - Online Banking'!$C:$K,8,FALSE())),IF($D96="Tabular",VLOOKUP($W$3&amp;"-"&amp;"1",'Compr. Q. - HCN'!$C:$K,9,FALSE()),VLOOKUP($W$3&amp;"-"&amp;"1",'Compr. Q. - HCN'!$C:$K,8,FALSE())))</f>
        <v>2</v>
      </c>
      <c r="AG96" s="24">
        <f t="shared" si="73"/>
        <v>1</v>
      </c>
      <c r="AH96" s="24">
        <f t="shared" si="74"/>
        <v>0.5</v>
      </c>
      <c r="AI96" s="24">
        <f t="shared" si="75"/>
        <v>0.66666666666666663</v>
      </c>
      <c r="AJ96" s="25" t="str">
        <f>VLOOKUP($A96,'dataset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96" s="24"/>
      <c r="AL96" s="25">
        <f>IF(ISNUMBER(SEARCH(IF($G96="OB",IF($D96="Tabular",VLOOKUP($AJ$3&amp;"-"&amp;AL$2,'Compr. Q. - Online Banking'!$C:$I,7,FALSE()),VLOOKUP($AJ$3&amp;"-"&amp;AL$2,'Compr. Q. - Online Banking'!$C:$I,5,FALSE())),IF($D96="Tabular",VLOOKUP($AJ$3&amp;"-"&amp;AL$2,'Compr. Q. - HCN'!$C:$I,7,FALSE()),VLOOKUP($AJ$3&amp;"-"&amp;AL$2,'Compr. Q. - HCN'!$C:$I,5,FALSE()))),$AJ96)),1,0)</f>
        <v>1</v>
      </c>
      <c r="AM96" s="25">
        <f>IF(ISNUMBER(SEARCH(IF($G96="OB",IF($D96="Tabular",VLOOKUP($AJ$3&amp;"-"&amp;AM$2,'Compr. Q. - Online Banking'!$C:$I,7,FALSE()),VLOOKUP($AJ$3&amp;"-"&amp;AM$2,'Compr. Q. - Online Banking'!$C:$I,5,FALSE())),IF($D96="Tabular",VLOOKUP($AJ$3&amp;"-"&amp;AM$2,'Compr. Q. - HCN'!$C:$I,7,FALSE()),VLOOKUP($AJ$3&amp;"-"&amp;AM$2,'Compr. Q. - HCN'!$C:$I,5,FALSE()))),$AJ96)),1,0)</f>
        <v>1</v>
      </c>
      <c r="AN96" s="25">
        <f>IF(ISNUMBER(SEARCH(IF($G96="OB",IF($D96="Tabular",VLOOKUP($AJ$3&amp;"-"&amp;AN$2,'Compr. Q. - Online Banking'!$C:$I,7,FALSE()),VLOOKUP($AJ$3&amp;"-"&amp;AN$2,'Compr. Q. - Online Banking'!$C:$I,5,FALSE())),IF($D96="Tabular",VLOOKUP($AJ$3&amp;"-"&amp;AN$2,'Compr. Q. - HCN'!$C:$I,7,FALSE()),VLOOKUP($AJ$3&amp;"-"&amp;AN$2,'Compr. Q. - HCN'!$C:$I,5,FALSE()))),$AJ96)),1,0)</f>
        <v>1</v>
      </c>
      <c r="AO96" s="25">
        <f>IF(ISNUMBER(SEARCH(IF($G96="OB",IF($D96="Tabular",VLOOKUP($AJ$3&amp;"-"&amp;AO$2,'Compr. Q. - Online Banking'!$C:$I,7,FALSE()),VLOOKUP($AJ$3&amp;"-"&amp;AO$2,'Compr. Q. - Online Banking'!$C:$I,5,FALSE())),IF($D96="Tabular",VLOOKUP($AJ$3&amp;"-"&amp;AO$2,'Compr. Q. - HCN'!$C:$I,7,FALSE()),VLOOKUP($AJ$3&amp;"-"&amp;AO$2,'Compr. Q. - HCN'!$C:$I,5,FALSE()))),$AJ96)),1,0)</f>
        <v>0</v>
      </c>
      <c r="AP96" s="25">
        <f>IF(ISNUMBER(SEARCH(IF($G96="OB",IF($D96="Tabular",VLOOKUP($AJ$3&amp;"-"&amp;AP$2,'Compr. Q. - Online Banking'!$C:$I,7,FALSE()),VLOOKUP($AJ$3&amp;"-"&amp;AP$2,'Compr. Q. - Online Banking'!$C:$I,5,FALSE())),IF($D96="Tabular",VLOOKUP($AJ$3&amp;"-"&amp;AP$2,'Compr. Q. - HCN'!$C:$I,7,FALSE()),VLOOKUP($AJ$3&amp;"-"&amp;AP$2,'Compr. Q. - HCN'!$C:$I,5,FALSE()))),$AJ96)),1,0)</f>
        <v>0</v>
      </c>
      <c r="AQ96" s="24">
        <f t="shared" si="76"/>
        <v>3</v>
      </c>
      <c r="AR96" s="24">
        <f t="shared" si="77"/>
        <v>3</v>
      </c>
      <c r="AS96" s="24">
        <f>IF($G96="OB",IF($D96="Tabular",VLOOKUP($AJ$3&amp;"-"&amp;"1",'Compr. Q. - Online Banking'!$C:$K,9,FALSE()),VLOOKUP($AJ$3&amp;"-"&amp;"1",'Compr. Q. - Online Banking'!$C:$K,8,FALSE())),IF($D96="Tabular",VLOOKUP($AJ$3&amp;"-"&amp;"1",'Compr. Q. - HCN'!$C:$K,9,FALSE()),VLOOKUP($AJ$3&amp;"-"&amp;"1",'Compr. Q. - HCN'!$C:$K,8,FALSE())))</f>
        <v>3</v>
      </c>
      <c r="AT96" s="24">
        <f t="shared" si="78"/>
        <v>1</v>
      </c>
      <c r="AU96" s="24">
        <f t="shared" si="79"/>
        <v>1</v>
      </c>
      <c r="AV96" s="24">
        <f t="shared" si="80"/>
        <v>1</v>
      </c>
      <c r="AW96" s="25" t="str">
        <f>VLOOKUP($A96,'dataset combined'!$A:$BJ,$I$2+3*AW$2,FALSE)</f>
        <v>Cyber criminal; Hacker</v>
      </c>
      <c r="AX96" s="24"/>
      <c r="AY96" s="25">
        <f>IF(ISNUMBER(SEARCH(IF($G96="OB",IF($D96="Tabular",VLOOKUP($AW$3&amp;"-"&amp;AY$2,'Compr. Q. - Online Banking'!$C:$I,7,FALSE()),VLOOKUP($AW$3&amp;"-"&amp;AY$2,'Compr. Q. - Online Banking'!$C:$I,5,FALSE())),IF($D96="Tabular",VLOOKUP($AW$3&amp;"-"&amp;AY$2,'Compr. Q. - HCN'!$C:$I,7,FALSE()),VLOOKUP($AW$3&amp;"-"&amp;AY$2,'Compr. Q. - HCN'!$C:$I,5,FALSE()))),$AW96)),1,0)</f>
        <v>1</v>
      </c>
      <c r="AZ96" s="25">
        <f>IF(ISNUMBER(SEARCH(IF($G96="OB",IF($D96="Tabular",VLOOKUP($AW$3&amp;"-"&amp;AZ$2,'Compr. Q. - Online Banking'!$C:$I,7,FALSE()),VLOOKUP($AW$3&amp;"-"&amp;AZ$2,'Compr. Q. - Online Banking'!$C:$I,5,FALSE())),IF($D96="Tabular",VLOOKUP($AW$3&amp;"-"&amp;AZ$2,'Compr. Q. - HCN'!$C:$I,7,FALSE()),VLOOKUP($AW$3&amp;"-"&amp;AZ$2,'Compr. Q. - HCN'!$C:$I,5,FALSE()))),$AW96)),1,0)</f>
        <v>1</v>
      </c>
      <c r="BA96" s="25">
        <f>IF(ISNUMBER(SEARCH(IF($G96="OB",IF($D96="Tabular",VLOOKUP($AW$3&amp;"-"&amp;BA$2,'Compr. Q. - Online Banking'!$C:$I,7,FALSE()),VLOOKUP($AW$3&amp;"-"&amp;BA$2,'Compr. Q. - Online Banking'!$C:$I,5,FALSE())),IF($D96="Tabular",VLOOKUP($AW$3&amp;"-"&amp;BA$2,'Compr. Q. - HCN'!$C:$I,7,FALSE()),VLOOKUP($AW$3&amp;"-"&amp;BA$2,'Compr. Q. - HCN'!$C:$I,5,FALSE()))),$AW96)),1,0)</f>
        <v>0</v>
      </c>
      <c r="BB96" s="25">
        <f>IF(ISNUMBER(SEARCH(IF($G96="OB",IF($D96="Tabular",VLOOKUP($AW$3&amp;"-"&amp;BB$2,'Compr. Q. - Online Banking'!$C:$I,7,FALSE()),VLOOKUP($AW$3&amp;"-"&amp;BB$2,'Compr. Q. - Online Banking'!$C:$I,5,FALSE())),IF($D96="Tabular",VLOOKUP($AW$3&amp;"-"&amp;BB$2,'Compr. Q. - HCN'!$C:$I,7,FALSE()),VLOOKUP($AW$3&amp;"-"&amp;BB$2,'Compr. Q. - HCN'!$C:$I,5,FALSE()))),$AW96)),1,0)</f>
        <v>0</v>
      </c>
      <c r="BC96" s="25">
        <f>IF(ISNUMBER(SEARCH(IF($G96="OB",IF($D96="Tabular",VLOOKUP($AW$3&amp;"-"&amp;BC$2,'Compr. Q. - Online Banking'!$C:$I,7,FALSE()),VLOOKUP($AW$3&amp;"-"&amp;BC$2,'Compr. Q. - Online Banking'!$C:$I,5,FALSE())),IF($D96="Tabular",VLOOKUP($AW$3&amp;"-"&amp;BC$2,'Compr. Q. - HCN'!$C:$I,7,FALSE()),VLOOKUP($AW$3&amp;"-"&amp;BC$2,'Compr. Q. - HCN'!$C:$I,5,FALSE()))),$AW96)),1,0)</f>
        <v>0</v>
      </c>
      <c r="BD96" s="24">
        <f t="shared" si="81"/>
        <v>2</v>
      </c>
      <c r="BE96" s="24">
        <f t="shared" si="82"/>
        <v>2</v>
      </c>
      <c r="BF96" s="24">
        <f>IF($G96="OB",IF($D96="Tabular",VLOOKUP($AW$3&amp;"-"&amp;"1",'Compr. Q. - Online Banking'!$C:$K,9,FALSE()),VLOOKUP($AW$3&amp;"-"&amp;"1",'Compr. Q. - Online Banking'!$C:$K,8,FALSE())),IF($D96="Tabular",VLOOKUP($AW$3&amp;"-"&amp;"1",'Compr. Q. - HCN'!$C:$K,9,FALSE()),VLOOKUP($AW$3&amp;"-"&amp;"1",'Compr. Q. - HCN'!$C:$K,8,FALSE())))</f>
        <v>2</v>
      </c>
      <c r="BG96" s="24">
        <f t="shared" si="83"/>
        <v>1</v>
      </c>
      <c r="BH96" s="24">
        <f t="shared" si="84"/>
        <v>1</v>
      </c>
      <c r="BI96" s="24">
        <f t="shared" si="85"/>
        <v>1</v>
      </c>
      <c r="BJ96" s="25" t="str">
        <f>VLOOKUP($A96,'dataset combined'!$A:$BJ,$I$2+3*BJ$2,FALSE)</f>
        <v>Likely</v>
      </c>
      <c r="BK96" s="24"/>
      <c r="BL96" s="25">
        <f>IF(ISNUMBER(SEARCH(IF($G96="OB",IF($D96="Tabular",VLOOKUP($BJ$3&amp;"-"&amp;BL$2,'Compr. Q. - Online Banking'!$C:$I,7,FALSE()),VLOOKUP($BJ$3&amp;"-"&amp;BL$2,'Compr. Q. - Online Banking'!$C:$I,5,FALSE())),IF($D96="Tabular",VLOOKUP($BJ$3&amp;"-"&amp;BL$2,'Compr. Q. - HCN'!$C:$I,7,FALSE()),VLOOKUP($BJ$3&amp;"-"&amp;BL$2,'Compr. Q. - HCN'!$C:$I,5,FALSE()))),$BJ96)),1,0)</f>
        <v>1</v>
      </c>
      <c r="BM96" s="25">
        <f>IF(ISNUMBER(SEARCH(IF($G96="OB",IF($D96="Tabular",VLOOKUP($BJ$3&amp;"-"&amp;BM$2,'Compr. Q. - Online Banking'!$C:$I,7,FALSE()),VLOOKUP($BJ$3&amp;"-"&amp;BM$2,'Compr. Q. - Online Banking'!$C:$I,5,FALSE())),IF($D96="Tabular",VLOOKUP($BJ$3&amp;"-"&amp;BM$2,'Compr. Q. - HCN'!$C:$I,7,FALSE()),VLOOKUP($BJ$3&amp;"-"&amp;BM$2,'Compr. Q. - HCN'!$C:$I,5,FALSE()))),$BJ96)),1,0)</f>
        <v>0</v>
      </c>
      <c r="BN96" s="25">
        <f>IF(ISNUMBER(SEARCH(IF($G96="OB",IF($D96="Tabular",VLOOKUP($BJ$3&amp;"-"&amp;BN$2,'Compr. Q. - Online Banking'!$C:$I,7,FALSE()),VLOOKUP($BJ$3&amp;"-"&amp;BN$2,'Compr. Q. - Online Banking'!$C:$I,5,FALSE())),IF($D96="Tabular",VLOOKUP($BJ$3&amp;"-"&amp;BN$2,'Compr. Q. - HCN'!$C:$I,7,FALSE()),VLOOKUP($BJ$3&amp;"-"&amp;BN$2,'Compr. Q. - HCN'!$C:$I,5,FALSE()))),$BJ96)),1,0)</f>
        <v>0</v>
      </c>
      <c r="BO96" s="25">
        <f>IF(ISNUMBER(SEARCH(IF($G96="OB",IF($D96="Tabular",VLOOKUP($BJ$3&amp;"-"&amp;BO$2,'Compr. Q. - Online Banking'!$C:$I,7,FALSE()),VLOOKUP($BJ$3&amp;"-"&amp;BO$2,'Compr. Q. - Online Banking'!$C:$I,5,FALSE())),IF($D96="Tabular",VLOOKUP($BJ$3&amp;"-"&amp;BO$2,'Compr. Q. - HCN'!$C:$I,7,FALSE()),VLOOKUP($BJ$3&amp;"-"&amp;BO$2,'Compr. Q. - HCN'!$C:$I,5,FALSE()))),$BJ96)),1,0)</f>
        <v>0</v>
      </c>
      <c r="BP96" s="25">
        <f>IF(ISNUMBER(SEARCH(IF($G96="OB",IF($D96="Tabular",VLOOKUP($BJ$3&amp;"-"&amp;BP$2,'Compr. Q. - Online Banking'!$C:$I,7,FALSE()),VLOOKUP($BJ$3&amp;"-"&amp;BP$2,'Compr. Q. - Online Banking'!$C:$I,5,FALSE())),IF($D96="Tabular",VLOOKUP($BJ$3&amp;"-"&amp;BP$2,'Compr. Q. - HCN'!$C:$I,7,FALSE()),VLOOKUP($BJ$3&amp;"-"&amp;BP$2,'Compr. Q. - HCN'!$C:$I,5,FALSE()))),$BJ96)),1,0)</f>
        <v>0</v>
      </c>
      <c r="BQ96" s="24">
        <f t="shared" si="86"/>
        <v>1</v>
      </c>
      <c r="BR96" s="24">
        <f t="shared" si="87"/>
        <v>1</v>
      </c>
      <c r="BS96" s="24">
        <f>IF($G96="OB",IF($D96="Tabular",VLOOKUP($BJ$3&amp;"-"&amp;"1",'Compr. Q. - Online Banking'!$C:$K,9,FALSE()),VLOOKUP($BJ$3&amp;"-"&amp;"1",'Compr. Q. - Online Banking'!$C:$K,8,FALSE())),IF($D96="Tabular",VLOOKUP($BJ$3&amp;"-"&amp;"1",'Compr. Q. - HCN'!$C:$K,9,FALSE()),VLOOKUP($BJ$3&amp;"-"&amp;"1",'Compr. Q. - HCN'!$C:$K,8,FALSE())))</f>
        <v>1</v>
      </c>
      <c r="BT96" s="24">
        <f t="shared" si="88"/>
        <v>1</v>
      </c>
      <c r="BU96" s="24">
        <f t="shared" si="89"/>
        <v>1</v>
      </c>
      <c r="BV96" s="24">
        <f t="shared" si="90"/>
        <v>1</v>
      </c>
      <c r="BW96" s="25" t="str">
        <f>VLOOKUP($A96,'dataset combined'!$A:$BJ,$I$2+3*BW$2,FALSE)</f>
        <v>Minor</v>
      </c>
      <c r="BX96" s="24"/>
      <c r="BY96" s="25">
        <f>IF(ISNUMBER(SEARCH(IF($G96="OB",IF($D96="Tabular",VLOOKUP($BW$3&amp;"-"&amp;BY$2,'Compr. Q. - Online Banking'!$C:$I,7,FALSE()),VLOOKUP($BW$3&amp;"-"&amp;BY$2,'Compr. Q. - Online Banking'!$C:$I,5,FALSE())),IF($D96="Tabular",VLOOKUP($BW$3&amp;"-"&amp;BY$2,'Compr. Q. - HCN'!$C:$I,7,FALSE()),VLOOKUP($BW$3&amp;"-"&amp;BY$2,'Compr. Q. - HCN'!$C:$I,5,FALSE()))),$BW96)),1,0)</f>
        <v>1</v>
      </c>
      <c r="BZ96" s="25">
        <f>IF(ISNUMBER(SEARCH(IF($G96="OB",IF($D96="Tabular",VLOOKUP($BW$3&amp;"-"&amp;BZ$2,'Compr. Q. - Online Banking'!$C:$I,7,FALSE()),VLOOKUP($BW$3&amp;"-"&amp;BZ$2,'Compr. Q. - Online Banking'!$C:$I,5,FALSE())),IF($D96="Tabular",VLOOKUP($BW$3&amp;"-"&amp;BZ$2,'Compr. Q. - HCN'!$C:$I,7,FALSE()),VLOOKUP($BW$3&amp;"-"&amp;BZ$2,'Compr. Q. - HCN'!$C:$I,5,FALSE()))),$BW96)),1,0)</f>
        <v>0</v>
      </c>
      <c r="CA96" s="25">
        <f>IF(ISNUMBER(SEARCH(IF($G96="OB",IF($D96="Tabular",VLOOKUP($BW$3&amp;"-"&amp;CA$2,'Compr. Q. - Online Banking'!$C:$I,7,FALSE()),VLOOKUP($BW$3&amp;"-"&amp;CA$2,'Compr. Q. - Online Banking'!$C:$I,5,FALSE())),IF($D96="Tabular",VLOOKUP($BW$3&amp;"-"&amp;CA$2,'Compr. Q. - HCN'!$C:$I,7,FALSE()),VLOOKUP($BW$3&amp;"-"&amp;CA$2,'Compr. Q. - HCN'!$C:$I,5,FALSE()))),$BW96)),1,0)</f>
        <v>0</v>
      </c>
      <c r="CB96" s="25">
        <f>IF(ISNUMBER(SEARCH(IF($G96="OB",IF($D96="Tabular",VLOOKUP($BW$3&amp;"-"&amp;CB$2,'Compr. Q. - Online Banking'!$C:$I,7,FALSE()),VLOOKUP($BW$3&amp;"-"&amp;CB$2,'Compr. Q. - Online Banking'!$C:$I,5,FALSE())),IF($D96="Tabular",VLOOKUP($BW$3&amp;"-"&amp;CB$2,'Compr. Q. - HCN'!$C:$I,7,FALSE()),VLOOKUP($BW$3&amp;"-"&amp;CB$2,'Compr. Q. - HCN'!$C:$I,5,FALSE()))),$BW96)),1,0)</f>
        <v>0</v>
      </c>
      <c r="CC96" s="25">
        <f>IF(ISNUMBER(SEARCH(IF($G96="OB",IF($D96="Tabular",VLOOKUP($BW$3&amp;"-"&amp;CC$2,'Compr. Q. - Online Banking'!$C:$I,7,FALSE()),VLOOKUP($BW$3&amp;"-"&amp;CC$2,'Compr. Q. - Online Banking'!$C:$I,5,FALSE())),IF($D96="Tabular",VLOOKUP($BW$3&amp;"-"&amp;CC$2,'Compr. Q. - HCN'!$C:$I,7,FALSE()),VLOOKUP($BW$3&amp;"-"&amp;CC$2,'Compr. Q. - HCN'!$C:$I,5,FALSE()))),$BW96)),1,0)</f>
        <v>0</v>
      </c>
      <c r="CD96" s="24">
        <f t="shared" si="91"/>
        <v>1</v>
      </c>
      <c r="CE96" s="24">
        <f t="shared" si="92"/>
        <v>1</v>
      </c>
      <c r="CF96" s="24">
        <f>IF($G96="OB",IF($D96="Tabular",VLOOKUP($BW$3&amp;"-"&amp;"1",'Compr. Q. - Online Banking'!$C:$K,9,FALSE()),VLOOKUP($BW$3&amp;"-"&amp;"1",'Compr. Q. - Online Banking'!$C:$K,8,FALSE())),IF($D96="Tabular",VLOOKUP($BW$3&amp;"-"&amp;"1",'Compr. Q. - HCN'!$C:$K,9,FALSE()),VLOOKUP($BW$3&amp;"-"&amp;"1",'Compr. Q. - HCN'!$C:$K,8,FALSE())))</f>
        <v>1</v>
      </c>
      <c r="CG96" s="24">
        <f t="shared" si="93"/>
        <v>1</v>
      </c>
      <c r="CH96" s="24">
        <f t="shared" si="94"/>
        <v>1</v>
      </c>
      <c r="CI96" s="24">
        <f t="shared" si="95"/>
        <v>1</v>
      </c>
    </row>
    <row r="97" spans="1:87" ht="68" x14ac:dyDescent="0.2">
      <c r="A97" s="25" t="str">
        <f t="shared" si="64"/>
        <v>3117408-P2</v>
      </c>
      <c r="B97" s="25">
        <v>3117408</v>
      </c>
      <c r="C97" s="25" t="s">
        <v>688</v>
      </c>
      <c r="D97" s="25" t="s">
        <v>568</v>
      </c>
      <c r="E97" s="25" t="s">
        <v>381</v>
      </c>
      <c r="F97" s="25" t="s">
        <v>433</v>
      </c>
      <c r="G97" s="25" t="str">
        <f t="shared" si="65"/>
        <v>HCN</v>
      </c>
      <c r="H97" s="25"/>
      <c r="I97" s="25"/>
      <c r="J97" s="25" t="str">
        <f>VLOOKUP($A97,'dataset combined'!$A:$BJ,$I$2+3*J$2,FALSE)</f>
        <v>Insufficient malware detection; Insufficient security policy; Lack of security awareness</v>
      </c>
      <c r="K97" s="25"/>
      <c r="L97" s="25">
        <f>IF(ISNUMBER(SEARCH(IF($G97="OB",IF($D97="Tabular",VLOOKUP($J$3&amp;"-"&amp;L$2,'Compr. Q. - Online Banking'!$C:$I,7,FALSE()),VLOOKUP($J$3&amp;"-"&amp;L$2,'Compr. Q. - Online Banking'!$C:$I,5,FALSE())),IF($D97="Tabular",VLOOKUP($J$3&amp;"-"&amp;L$2,'Compr. Q. - HCN'!$C:$I,7,FALSE()),VLOOKUP($J$3&amp;"-"&amp;L$2,'Compr. Q. - HCN'!$C:$I,5,FALSE()))),$J97)),1,0)</f>
        <v>1</v>
      </c>
      <c r="M97" s="25">
        <f>IF(ISNUMBER(SEARCH(IF($G97="OB",IF($D97="Tabular",VLOOKUP($J$3&amp;"-"&amp;M$2,'Compr. Q. - Online Banking'!$C:$I,7,FALSE()),VLOOKUP($J$3&amp;"-"&amp;M$2,'Compr. Q. - Online Banking'!$C:$I,5,FALSE())),IF($D97="Tabular",VLOOKUP($J$3&amp;"-"&amp;M$2,'Compr. Q. - HCN'!$C:$I,7,FALSE()),VLOOKUP($J$3&amp;"-"&amp;M$2,'Compr. Q. - HCN'!$C:$I,5,FALSE()))),$J97)),1,0)</f>
        <v>1</v>
      </c>
      <c r="N97" s="25">
        <f>IF(ISNUMBER(SEARCH(IF($G97="OB",IF($D97="Tabular",VLOOKUP($J$3&amp;"-"&amp;N$2,'Compr. Q. - Online Banking'!$C:$I,7,FALSE()),VLOOKUP($J$3&amp;"-"&amp;N$2,'Compr. Q. - Online Banking'!$C:$I,5,FALSE())),IF($D97="Tabular",VLOOKUP($J$3&amp;"-"&amp;N$2,'Compr. Q. - HCN'!$C:$I,7,FALSE()),VLOOKUP($J$3&amp;"-"&amp;N$2,'Compr. Q. - HCN'!$C:$I,5,FALSE()))),$J97)),1,0)</f>
        <v>1</v>
      </c>
      <c r="O97" s="25">
        <f>IF(ISNUMBER(SEARCH(IF($G97="OB",IF($D97="Tabular",VLOOKUP($J$3&amp;"-"&amp;O$2,'Compr. Q. - Online Banking'!$C:$I,7,FALSE()),VLOOKUP($J$3&amp;"-"&amp;O$2,'Compr. Q. - Online Banking'!$C:$I,5,FALSE())),IF($D97="Tabular",VLOOKUP($J$3&amp;"-"&amp;O$2,'Compr. Q. - HCN'!$C:$I,7,FALSE()),VLOOKUP($J$3&amp;"-"&amp;O$2,'Compr. Q. - HCN'!$C:$I,5,FALSE()))),$J97)),1,0)</f>
        <v>0</v>
      </c>
      <c r="P97" s="25">
        <f>IF(ISNUMBER(SEARCH(IF($G97="OB",IF($D97="Tabular",VLOOKUP($J$3&amp;"-"&amp;P$2,'Compr. Q. - Online Banking'!$C:$I,7,FALSE()),VLOOKUP($J$3&amp;"-"&amp;P$2,'Compr. Q. - Online Banking'!$C:$I,5,FALSE())),IF($D97="Tabular",VLOOKUP($J$3&amp;"-"&amp;P$2,'Compr. Q. - HCN'!$C:$I,7,FALSE()),VLOOKUP($J$3&amp;"-"&amp;P$2,'Compr. Q. - HCN'!$C:$I,5,FALSE()))),$J97)),1,0)</f>
        <v>0</v>
      </c>
      <c r="Q97" s="25">
        <f t="shared" si="66"/>
        <v>3</v>
      </c>
      <c r="R97" s="25">
        <f t="shared" si="67"/>
        <v>3</v>
      </c>
      <c r="S97" s="25">
        <f>IF($G97="OB",IF($D97="Tabular",VLOOKUP($J$3&amp;"-"&amp;"1",'Compr. Q. - Online Banking'!$C:$K,9,FALSE()),VLOOKUP($J$3&amp;"-"&amp;"1",'Compr. Q. - Online Banking'!$C:$K,8,FALSE())),IF($D97="Tabular",VLOOKUP($J$3&amp;"-"&amp;"1",'Compr. Q. - HCN'!$C:$K,9,FALSE()),VLOOKUP($J$3&amp;"-"&amp;"1",'Compr. Q. - HCN'!$C:$K,8,FALSE())))</f>
        <v>3</v>
      </c>
      <c r="T97" s="25">
        <f t="shared" si="68"/>
        <v>1</v>
      </c>
      <c r="U97" s="25">
        <f t="shared" si="69"/>
        <v>1</v>
      </c>
      <c r="V97" s="25">
        <f t="shared" si="70"/>
        <v>1</v>
      </c>
      <c r="W97" s="25" t="str">
        <f>VLOOKUP($A97,'dataset combined'!$A:$BJ,$I$2+3*W$2,FALSE)</f>
        <v>Data confidentiality; Privacy</v>
      </c>
      <c r="X97" s="25"/>
      <c r="Y97" s="25">
        <f>IF(ISNUMBER(SEARCH(IF($G97="OB",IF($D97="Tabular",VLOOKUP($W$3&amp;"-"&amp;Y$2,'Compr. Q. - Online Banking'!$C:$I,7,FALSE()),VLOOKUP($W$3&amp;"-"&amp;Y$2,'Compr. Q. - Online Banking'!$C:$I,5,FALSE())),IF($D97="Tabular",VLOOKUP($W$3&amp;"-"&amp;Y$2,'Compr. Q. - HCN'!$C:$I,7,FALSE()),VLOOKUP($W$3&amp;"-"&amp;Y$2,'Compr. Q. - HCN'!$C:$I,5,FALSE()))),$W97)),1,0)</f>
        <v>1</v>
      </c>
      <c r="Z97" s="25">
        <f>IF(ISNUMBER(SEARCH(IF($G97="OB",IF($D97="Tabular",VLOOKUP($W$3&amp;"-"&amp;Z$2,'Compr. Q. - Online Banking'!$C:$I,7,FALSE()),VLOOKUP($W$3&amp;"-"&amp;Z$2,'Compr. Q. - Online Banking'!$C:$I,5,FALSE())),IF($D97="Tabular",VLOOKUP($W$3&amp;"-"&amp;Z$2,'Compr. Q. - HCN'!$C:$I,7,FALSE()),VLOOKUP($W$3&amp;"-"&amp;Z$2,'Compr. Q. - HCN'!$C:$I,5,FALSE()))),$W97)),1,0)</f>
        <v>1</v>
      </c>
      <c r="AA97" s="25">
        <f>IF(ISNUMBER(SEARCH(IF($G97="OB",IF($D97="Tabular",VLOOKUP($W$3&amp;"-"&amp;AA$2,'Compr. Q. - Online Banking'!$C:$I,7,FALSE()),VLOOKUP($W$3&amp;"-"&amp;AA$2,'Compr. Q. - Online Banking'!$C:$I,5,FALSE())),IF($D97="Tabular",VLOOKUP($W$3&amp;"-"&amp;AA$2,'Compr. Q. - HCN'!$C:$I,7,FALSE()),VLOOKUP($W$3&amp;"-"&amp;AA$2,'Compr. Q. - HCN'!$C:$I,5,FALSE()))),$W97)),1,0)</f>
        <v>0</v>
      </c>
      <c r="AB97" s="25">
        <f>IF(ISNUMBER(SEARCH(IF($G97="OB",IF($D97="Tabular",VLOOKUP($W$3&amp;"-"&amp;AB$2,'Compr. Q. - Online Banking'!$C:$I,7,FALSE()),VLOOKUP($W$3&amp;"-"&amp;AB$2,'Compr. Q. - Online Banking'!$C:$I,5,FALSE())),IF($D97="Tabular",VLOOKUP($W$3&amp;"-"&amp;AB$2,'Compr. Q. - HCN'!$C:$I,7,FALSE()),VLOOKUP($W$3&amp;"-"&amp;AB$2,'Compr. Q. - HCN'!$C:$I,5,FALSE()))),$W97)),1,0)</f>
        <v>0</v>
      </c>
      <c r="AC97" s="25">
        <f>IF(ISNUMBER(SEARCH(IF($G97="OB",IF($D97="Tabular",VLOOKUP($W$3&amp;"-"&amp;AC$2,'Compr. Q. - Online Banking'!$C:$I,7,FALSE()),VLOOKUP($W$3&amp;"-"&amp;AC$2,'Compr. Q. - Online Banking'!$C:$I,5,FALSE())),IF($D97="Tabular",VLOOKUP($W$3&amp;"-"&amp;AC$2,'Compr. Q. - HCN'!$C:$I,7,FALSE()),VLOOKUP($W$3&amp;"-"&amp;AC$2,'Compr. Q. - HCN'!$C:$I,5,FALSE()))),$W97)),1,0)</f>
        <v>0</v>
      </c>
      <c r="AD97" s="25">
        <f t="shared" si="71"/>
        <v>2</v>
      </c>
      <c r="AE97" s="25">
        <f t="shared" si="72"/>
        <v>2</v>
      </c>
      <c r="AF97" s="25">
        <f>IF($G97="OB",IF($D97="Tabular",VLOOKUP($W$3&amp;"-"&amp;"1",'Compr. Q. - Online Banking'!$C:$K,9,FALSE()),VLOOKUP($W$3&amp;"-"&amp;"1",'Compr. Q. - Online Banking'!$C:$K,8,FALSE())),IF($D97="Tabular",VLOOKUP($W$3&amp;"-"&amp;"1",'Compr. Q. - HCN'!$C:$K,9,FALSE()),VLOOKUP($W$3&amp;"-"&amp;"1",'Compr. Q. - HCN'!$C:$K,8,FALSE())))</f>
        <v>2</v>
      </c>
      <c r="AG97" s="25">
        <f t="shared" si="73"/>
        <v>1</v>
      </c>
      <c r="AH97" s="25">
        <f t="shared" si="74"/>
        <v>1</v>
      </c>
      <c r="AI97" s="25">
        <f t="shared" si="75"/>
        <v>1</v>
      </c>
      <c r="AJ97" s="25" t="str">
        <f>VLOOKUP($A97,'dataset combined'!$A:$BJ,$I$2+3*AJ$2,FALSE)</f>
        <v>Cyber criminal sends crafted phishing emails to HCN users and this leads to sniffing of user credentials.; Cyber criminal sends crafted phishing emails to HCN users and this leads to that HCN network infected by malware.</v>
      </c>
      <c r="AK97" s="25"/>
      <c r="AL97" s="25">
        <f>IF(ISNUMBER(SEARCH(IF($G97="OB",IF($D97="Tabular",VLOOKUP($AJ$3&amp;"-"&amp;AL$2,'Compr. Q. - Online Banking'!$C:$I,7,FALSE()),VLOOKUP($AJ$3&amp;"-"&amp;AL$2,'Compr. Q. - Online Banking'!$C:$I,5,FALSE())),IF($D97="Tabular",VLOOKUP($AJ$3&amp;"-"&amp;AL$2,'Compr. Q. - HCN'!$C:$I,7,FALSE()),VLOOKUP($AJ$3&amp;"-"&amp;AL$2,'Compr. Q. - HCN'!$C:$I,5,FALSE()))),$AJ97)),1,0)</f>
        <v>0</v>
      </c>
      <c r="AM97" s="25">
        <f>IF(ISNUMBER(SEARCH(IF($G97="OB",IF($D97="Tabular",VLOOKUP($AJ$3&amp;"-"&amp;AM$2,'Compr. Q. - Online Banking'!$C:$I,7,FALSE()),VLOOKUP($AJ$3&amp;"-"&amp;AM$2,'Compr. Q. - Online Banking'!$C:$I,5,FALSE())),IF($D97="Tabular",VLOOKUP($AJ$3&amp;"-"&amp;AM$2,'Compr. Q. - HCN'!$C:$I,7,FALSE()),VLOOKUP($AJ$3&amp;"-"&amp;AM$2,'Compr. Q. - HCN'!$C:$I,5,FALSE()))),$AJ97)),1,0)</f>
        <v>1</v>
      </c>
      <c r="AN97" s="25">
        <f>IF(ISNUMBER(SEARCH(IF($G97="OB",IF($D97="Tabular",VLOOKUP($AJ$3&amp;"-"&amp;AN$2,'Compr. Q. - Online Banking'!$C:$I,7,FALSE()),VLOOKUP($AJ$3&amp;"-"&amp;AN$2,'Compr. Q. - Online Banking'!$C:$I,5,FALSE())),IF($D97="Tabular",VLOOKUP($AJ$3&amp;"-"&amp;AN$2,'Compr. Q. - HCN'!$C:$I,7,FALSE()),VLOOKUP($AJ$3&amp;"-"&amp;AN$2,'Compr. Q. - HCN'!$C:$I,5,FALSE()))),$AJ97)),1,0)</f>
        <v>1</v>
      </c>
      <c r="AO97" s="25">
        <f>IF(ISNUMBER(SEARCH(IF($G97="OB",IF($D97="Tabular",VLOOKUP($AJ$3&amp;"-"&amp;AO$2,'Compr. Q. - Online Banking'!$C:$I,7,FALSE()),VLOOKUP($AJ$3&amp;"-"&amp;AO$2,'Compr. Q. - Online Banking'!$C:$I,5,FALSE())),IF($D97="Tabular",VLOOKUP($AJ$3&amp;"-"&amp;AO$2,'Compr. Q. - HCN'!$C:$I,7,FALSE()),VLOOKUP($AJ$3&amp;"-"&amp;AO$2,'Compr. Q. - HCN'!$C:$I,5,FALSE()))),$AJ97)),1,0)</f>
        <v>0</v>
      </c>
      <c r="AP97" s="25">
        <f>IF(ISNUMBER(SEARCH(IF($G97="OB",IF($D97="Tabular",VLOOKUP($AJ$3&amp;"-"&amp;AP$2,'Compr. Q. - Online Banking'!$C:$I,7,FALSE()),VLOOKUP($AJ$3&amp;"-"&amp;AP$2,'Compr. Q. - Online Banking'!$C:$I,5,FALSE())),IF($D97="Tabular",VLOOKUP($AJ$3&amp;"-"&amp;AP$2,'Compr. Q. - HCN'!$C:$I,7,FALSE()),VLOOKUP($AJ$3&amp;"-"&amp;AP$2,'Compr. Q. - HCN'!$C:$I,5,FALSE()))),$AJ97)),1,0)</f>
        <v>0</v>
      </c>
      <c r="AQ97" s="25">
        <f t="shared" si="76"/>
        <v>2</v>
      </c>
      <c r="AR97" s="25">
        <f t="shared" si="77"/>
        <v>2</v>
      </c>
      <c r="AS97" s="25">
        <f>IF($G97="OB",IF($D97="Tabular",VLOOKUP($AJ$3&amp;"-"&amp;"1",'Compr. Q. - Online Banking'!$C:$K,9,FALSE()),VLOOKUP($AJ$3&amp;"-"&amp;"1",'Compr. Q. - Online Banking'!$C:$K,8,FALSE())),IF($D97="Tabular",VLOOKUP($AJ$3&amp;"-"&amp;"1",'Compr. Q. - HCN'!$C:$K,9,FALSE()),VLOOKUP($AJ$3&amp;"-"&amp;"1",'Compr. Q. - HCN'!$C:$K,8,FALSE())))</f>
        <v>2</v>
      </c>
      <c r="AT97" s="25">
        <f t="shared" si="78"/>
        <v>1</v>
      </c>
      <c r="AU97" s="25">
        <f t="shared" si="79"/>
        <v>1</v>
      </c>
      <c r="AV97" s="25">
        <f t="shared" si="80"/>
        <v>1</v>
      </c>
      <c r="AW97" s="25" t="str">
        <f>VLOOKUP($A97,'dataset combined'!$A:$BJ,$I$2+3*AW$2,FALSE)</f>
        <v>Data reviewer; Hacker; HCN user</v>
      </c>
      <c r="AX97" s="25" t="s">
        <v>746</v>
      </c>
      <c r="AY97" s="25">
        <f>IF(ISNUMBER(SEARCH(IF($G97="OB",IF($D97="Tabular",VLOOKUP($AW$3&amp;"-"&amp;AY$2,'Compr. Q. - Online Banking'!$C:$I,7,FALSE()),VLOOKUP($AW$3&amp;"-"&amp;AY$2,'Compr. Q. - Online Banking'!$C:$I,5,FALSE())),IF($D97="Tabular",VLOOKUP($AW$3&amp;"-"&amp;AY$2,'Compr. Q. - HCN'!$C:$I,7,FALSE()),VLOOKUP($AW$3&amp;"-"&amp;AY$2,'Compr. Q. - HCN'!$C:$I,5,FALSE()))),$AW97)),1,0)</f>
        <v>1</v>
      </c>
      <c r="AZ97" s="25">
        <f>IF(ISNUMBER(SEARCH(IF($G97="OB",IF($D97="Tabular",VLOOKUP($AW$3&amp;"-"&amp;AZ$2,'Compr. Q. - Online Banking'!$C:$I,7,FALSE()),VLOOKUP($AW$3&amp;"-"&amp;AZ$2,'Compr. Q. - Online Banking'!$C:$I,5,FALSE())),IF($D97="Tabular",VLOOKUP($AW$3&amp;"-"&amp;AZ$2,'Compr. Q. - HCN'!$C:$I,7,FALSE()),VLOOKUP($AW$3&amp;"-"&amp;AZ$2,'Compr. Q. - HCN'!$C:$I,5,FALSE()))),$AW97)),1,0)</f>
        <v>0</v>
      </c>
      <c r="BA97" s="25">
        <f>IF(ISNUMBER(SEARCH(IF($G97="OB",IF($D97="Tabular",VLOOKUP($AW$3&amp;"-"&amp;BA$2,'Compr. Q. - Online Banking'!$C:$I,7,FALSE()),VLOOKUP($AW$3&amp;"-"&amp;BA$2,'Compr. Q. - Online Banking'!$C:$I,5,FALSE())),IF($D97="Tabular",VLOOKUP($AW$3&amp;"-"&amp;BA$2,'Compr. Q. - HCN'!$C:$I,7,FALSE()),VLOOKUP($AW$3&amp;"-"&amp;BA$2,'Compr. Q. - HCN'!$C:$I,5,FALSE()))),$AW97)),1,0)</f>
        <v>1</v>
      </c>
      <c r="BB97" s="25">
        <f>IF(ISNUMBER(SEARCH(IF($G97="OB",IF($D97="Tabular",VLOOKUP($AW$3&amp;"-"&amp;BB$2,'Compr. Q. - Online Banking'!$C:$I,7,FALSE()),VLOOKUP($AW$3&amp;"-"&amp;BB$2,'Compr. Q. - Online Banking'!$C:$I,5,FALSE())),IF($D97="Tabular",VLOOKUP($AW$3&amp;"-"&amp;BB$2,'Compr. Q. - HCN'!$C:$I,7,FALSE()),VLOOKUP($AW$3&amp;"-"&amp;BB$2,'Compr. Q. - HCN'!$C:$I,5,FALSE()))),$AW97)),1,0)</f>
        <v>1</v>
      </c>
      <c r="BC97" s="25">
        <f>IF(ISNUMBER(SEARCH(IF($G97="OB",IF($D97="Tabular",VLOOKUP($AW$3&amp;"-"&amp;BC$2,'Compr. Q. - Online Banking'!$C:$I,7,FALSE()),VLOOKUP($AW$3&amp;"-"&amp;BC$2,'Compr. Q. - Online Banking'!$C:$I,5,FALSE())),IF($D97="Tabular",VLOOKUP($AW$3&amp;"-"&amp;BC$2,'Compr. Q. - HCN'!$C:$I,7,FALSE()),VLOOKUP($AW$3&amp;"-"&amp;BC$2,'Compr. Q. - HCN'!$C:$I,5,FALSE()))),$AW97)),1,0)</f>
        <v>0</v>
      </c>
      <c r="BD97" s="25">
        <f t="shared" si="81"/>
        <v>3</v>
      </c>
      <c r="BE97" s="25">
        <f t="shared" si="82"/>
        <v>3</v>
      </c>
      <c r="BF97" s="25">
        <f>IF($G97="OB",IF($D97="Tabular",VLOOKUP($AW$3&amp;"-"&amp;"1",'Compr. Q. - Online Banking'!$C:$K,9,FALSE()),VLOOKUP($AW$3&amp;"-"&amp;"1",'Compr. Q. - Online Banking'!$C:$K,8,FALSE())),IF($D97="Tabular",VLOOKUP($AW$3&amp;"-"&amp;"1",'Compr. Q. - HCN'!$C:$K,9,FALSE()),VLOOKUP($AW$3&amp;"-"&amp;"1",'Compr. Q. - HCN'!$C:$K,8,FALSE())))</f>
        <v>5</v>
      </c>
      <c r="BG97" s="25">
        <f t="shared" si="83"/>
        <v>1</v>
      </c>
      <c r="BH97" s="25">
        <f t="shared" si="84"/>
        <v>0.6</v>
      </c>
      <c r="BI97" s="25">
        <f t="shared" si="85"/>
        <v>0.74999999999999989</v>
      </c>
      <c r="BJ97" s="25" t="str">
        <f>VLOOKUP($A97,'dataset combined'!$A:$BJ,$I$2+3*BJ$2,FALSE)</f>
        <v>Very unlikely</v>
      </c>
      <c r="BK97" s="25"/>
      <c r="BL97" s="25">
        <f>IF(ISNUMBER(SEARCH(IF($G97="OB",IF($D97="Tabular",VLOOKUP($BJ$3&amp;"-"&amp;BL$2,'Compr. Q. - Online Banking'!$C:$I,7,FALSE()),VLOOKUP($BJ$3&amp;"-"&amp;BL$2,'Compr. Q. - Online Banking'!$C:$I,5,FALSE())),IF($D97="Tabular",VLOOKUP($BJ$3&amp;"-"&amp;BL$2,'Compr. Q. - HCN'!$C:$I,7,FALSE()),VLOOKUP($BJ$3&amp;"-"&amp;BL$2,'Compr. Q. - HCN'!$C:$I,5,FALSE()))),$BJ97)),1,0)</f>
        <v>1</v>
      </c>
      <c r="BM97" s="25">
        <f>IF(ISNUMBER(SEARCH(IF($G97="OB",IF($D97="Tabular",VLOOKUP($BJ$3&amp;"-"&amp;BM$2,'Compr. Q. - Online Banking'!$C:$I,7,FALSE()),VLOOKUP($BJ$3&amp;"-"&amp;BM$2,'Compr. Q. - Online Banking'!$C:$I,5,FALSE())),IF($D97="Tabular",VLOOKUP($BJ$3&amp;"-"&amp;BM$2,'Compr. Q. - HCN'!$C:$I,7,FALSE()),VLOOKUP($BJ$3&amp;"-"&amp;BM$2,'Compr. Q. - HCN'!$C:$I,5,FALSE()))),$BJ97)),1,0)</f>
        <v>0</v>
      </c>
      <c r="BN97" s="25">
        <f>IF(ISNUMBER(SEARCH(IF($G97="OB",IF($D97="Tabular",VLOOKUP($BJ$3&amp;"-"&amp;BN$2,'Compr. Q. - Online Banking'!$C:$I,7,FALSE()),VLOOKUP($BJ$3&amp;"-"&amp;BN$2,'Compr. Q. - Online Banking'!$C:$I,5,FALSE())),IF($D97="Tabular",VLOOKUP($BJ$3&amp;"-"&amp;BN$2,'Compr. Q. - HCN'!$C:$I,7,FALSE()),VLOOKUP($BJ$3&amp;"-"&amp;BN$2,'Compr. Q. - HCN'!$C:$I,5,FALSE()))),$BJ97)),1,0)</f>
        <v>0</v>
      </c>
      <c r="BO97" s="25">
        <f>IF(ISNUMBER(SEARCH(IF($G97="OB",IF($D97="Tabular",VLOOKUP($BJ$3&amp;"-"&amp;BO$2,'Compr. Q. - Online Banking'!$C:$I,7,FALSE()),VLOOKUP($BJ$3&amp;"-"&amp;BO$2,'Compr. Q. - Online Banking'!$C:$I,5,FALSE())),IF($D97="Tabular",VLOOKUP($BJ$3&amp;"-"&amp;BO$2,'Compr. Q. - HCN'!$C:$I,7,FALSE()),VLOOKUP($BJ$3&amp;"-"&amp;BO$2,'Compr. Q. - HCN'!$C:$I,5,FALSE()))),$BJ97)),1,0)</f>
        <v>0</v>
      </c>
      <c r="BP97" s="25">
        <f>IF(ISNUMBER(SEARCH(IF($G97="OB",IF($D97="Tabular",VLOOKUP($BJ$3&amp;"-"&amp;BP$2,'Compr. Q. - Online Banking'!$C:$I,7,FALSE()),VLOOKUP($BJ$3&amp;"-"&amp;BP$2,'Compr. Q. - Online Banking'!$C:$I,5,FALSE())),IF($D97="Tabular",VLOOKUP($BJ$3&amp;"-"&amp;BP$2,'Compr. Q. - HCN'!$C:$I,7,FALSE()),VLOOKUP($BJ$3&amp;"-"&amp;BP$2,'Compr. Q. - HCN'!$C:$I,5,FALSE()))),$BJ97)),1,0)</f>
        <v>0</v>
      </c>
      <c r="BQ97" s="25">
        <f t="shared" si="86"/>
        <v>1</v>
      </c>
      <c r="BR97" s="25">
        <f t="shared" si="87"/>
        <v>1</v>
      </c>
      <c r="BS97" s="25">
        <f>IF($G97="OB",IF($D97="Tabular",VLOOKUP($BJ$3&amp;"-"&amp;"1",'Compr. Q. - Online Banking'!$C:$K,9,FALSE()),VLOOKUP($BJ$3&amp;"-"&amp;"1",'Compr. Q. - Online Banking'!$C:$K,8,FALSE())),IF($D97="Tabular",VLOOKUP($BJ$3&amp;"-"&amp;"1",'Compr. Q. - HCN'!$C:$K,9,FALSE()),VLOOKUP($BJ$3&amp;"-"&amp;"1",'Compr. Q. - HCN'!$C:$K,8,FALSE())))</f>
        <v>1</v>
      </c>
      <c r="BT97" s="25">
        <f t="shared" si="88"/>
        <v>1</v>
      </c>
      <c r="BU97" s="25">
        <f t="shared" si="89"/>
        <v>1</v>
      </c>
      <c r="BV97" s="25">
        <f t="shared" si="90"/>
        <v>1</v>
      </c>
      <c r="BW97" s="25" t="str">
        <f>VLOOKUP($A97,'dataset combined'!$A:$BJ,$I$2+3*BW$2,FALSE)</f>
        <v>Severe</v>
      </c>
      <c r="BX97" s="25"/>
      <c r="BY97" s="25">
        <f>IF(ISNUMBER(SEARCH(IF($G97="OB",IF($D97="Tabular",VLOOKUP($BW$3&amp;"-"&amp;BY$2,'Compr. Q. - Online Banking'!$C:$I,7,FALSE()),VLOOKUP($BW$3&amp;"-"&amp;BY$2,'Compr. Q. - Online Banking'!$C:$I,5,FALSE())),IF($D97="Tabular",VLOOKUP($BW$3&amp;"-"&amp;BY$2,'Compr. Q. - HCN'!$C:$I,7,FALSE()),VLOOKUP($BW$3&amp;"-"&amp;BY$2,'Compr. Q. - HCN'!$C:$I,5,FALSE()))),$BW97)),1,0)</f>
        <v>1</v>
      </c>
      <c r="BZ97" s="25">
        <f>IF(ISNUMBER(SEARCH(IF($G97="OB",IF($D97="Tabular",VLOOKUP($BW$3&amp;"-"&amp;BZ$2,'Compr. Q. - Online Banking'!$C:$I,7,FALSE()),VLOOKUP($BW$3&amp;"-"&amp;BZ$2,'Compr. Q. - Online Banking'!$C:$I,5,FALSE())),IF($D97="Tabular",VLOOKUP($BW$3&amp;"-"&amp;BZ$2,'Compr. Q. - HCN'!$C:$I,7,FALSE()),VLOOKUP($BW$3&amp;"-"&amp;BZ$2,'Compr. Q. - HCN'!$C:$I,5,FALSE()))),$BW97)),1,0)</f>
        <v>0</v>
      </c>
      <c r="CA97" s="25">
        <f>IF(ISNUMBER(SEARCH(IF($G97="OB",IF($D97="Tabular",VLOOKUP($BW$3&amp;"-"&amp;CA$2,'Compr. Q. - Online Banking'!$C:$I,7,FALSE()),VLOOKUP($BW$3&amp;"-"&amp;CA$2,'Compr. Q. - Online Banking'!$C:$I,5,FALSE())),IF($D97="Tabular",VLOOKUP($BW$3&amp;"-"&amp;CA$2,'Compr. Q. - HCN'!$C:$I,7,FALSE()),VLOOKUP($BW$3&amp;"-"&amp;CA$2,'Compr. Q. - HCN'!$C:$I,5,FALSE()))),$BW97)),1,0)</f>
        <v>0</v>
      </c>
      <c r="CB97" s="25">
        <f>IF(ISNUMBER(SEARCH(IF($G97="OB",IF($D97="Tabular",VLOOKUP($BW$3&amp;"-"&amp;CB$2,'Compr. Q. - Online Banking'!$C:$I,7,FALSE()),VLOOKUP($BW$3&amp;"-"&amp;CB$2,'Compr. Q. - Online Banking'!$C:$I,5,FALSE())),IF($D97="Tabular",VLOOKUP($BW$3&amp;"-"&amp;CB$2,'Compr. Q. - HCN'!$C:$I,7,FALSE()),VLOOKUP($BW$3&amp;"-"&amp;CB$2,'Compr. Q. - HCN'!$C:$I,5,FALSE()))),$BW97)),1,0)</f>
        <v>0</v>
      </c>
      <c r="CC97" s="25">
        <f>IF(ISNUMBER(SEARCH(IF($G97="OB",IF($D97="Tabular",VLOOKUP($BW$3&amp;"-"&amp;CC$2,'Compr. Q. - Online Banking'!$C:$I,7,FALSE()),VLOOKUP($BW$3&amp;"-"&amp;CC$2,'Compr. Q. - Online Banking'!$C:$I,5,FALSE())),IF($D97="Tabular",VLOOKUP($BW$3&amp;"-"&amp;CC$2,'Compr. Q. - HCN'!$C:$I,7,FALSE()),VLOOKUP($BW$3&amp;"-"&amp;CC$2,'Compr. Q. - HCN'!$C:$I,5,FALSE()))),$BW97)),1,0)</f>
        <v>0</v>
      </c>
      <c r="CD97" s="25">
        <f t="shared" si="91"/>
        <v>1</v>
      </c>
      <c r="CE97" s="25">
        <f t="shared" si="92"/>
        <v>1</v>
      </c>
      <c r="CF97" s="25">
        <f>IF($G97="OB",IF($D97="Tabular",VLOOKUP($BW$3&amp;"-"&amp;"1",'Compr. Q. - Online Banking'!$C:$K,9,FALSE()),VLOOKUP($BW$3&amp;"-"&amp;"1",'Compr. Q. - Online Banking'!$C:$K,8,FALSE())),IF($D97="Tabular",VLOOKUP($BW$3&amp;"-"&amp;"1",'Compr. Q. - HCN'!$C:$K,9,FALSE()),VLOOKUP($BW$3&amp;"-"&amp;"1",'Compr. Q. - HCN'!$C:$K,8,FALSE())))</f>
        <v>1</v>
      </c>
      <c r="CG97" s="25">
        <f t="shared" si="93"/>
        <v>1</v>
      </c>
      <c r="CH97" s="25">
        <f t="shared" si="94"/>
        <v>1</v>
      </c>
      <c r="CI97" s="25">
        <f t="shared" si="95"/>
        <v>1</v>
      </c>
    </row>
    <row r="98" spans="1:87" ht="34" x14ac:dyDescent="0.2">
      <c r="A98" s="25" t="str">
        <f t="shared" si="64"/>
        <v>3117410-P1</v>
      </c>
      <c r="B98" s="25">
        <v>3117410</v>
      </c>
      <c r="C98" s="25" t="s">
        <v>688</v>
      </c>
      <c r="D98" s="25" t="s">
        <v>538</v>
      </c>
      <c r="E98" s="25" t="s">
        <v>440</v>
      </c>
      <c r="F98" s="25" t="s">
        <v>402</v>
      </c>
      <c r="G98" s="25" t="str">
        <f t="shared" si="65"/>
        <v>HCN</v>
      </c>
      <c r="H98" s="25"/>
      <c r="I98" s="25"/>
      <c r="J98" s="25" t="str">
        <f>VLOOKUP($A98,'dataset combined'!$A:$BJ,$I$2+3*J$2,FALSE)</f>
        <v>Insufficient malware detection; Insufficient security policy; Lack of security awareness</v>
      </c>
      <c r="K98" s="25"/>
      <c r="L98" s="25">
        <f>IF(ISNUMBER(SEARCH(IF($G98="OB",IF($D98="Tabular",VLOOKUP($J$3&amp;"-"&amp;L$2,'Compr. Q. - Online Banking'!$C:$I,7,FALSE()),VLOOKUP($J$3&amp;"-"&amp;L$2,'Compr. Q. - Online Banking'!$C:$I,5,FALSE())),IF($D98="Tabular",VLOOKUP($J$3&amp;"-"&amp;L$2,'Compr. Q. - HCN'!$C:$I,7,FALSE()),VLOOKUP($J$3&amp;"-"&amp;L$2,'Compr. Q. - HCN'!$C:$I,5,FALSE()))),$J98)),1,0)</f>
        <v>1</v>
      </c>
      <c r="M98" s="25">
        <f>IF(ISNUMBER(SEARCH(IF($G98="OB",IF($D98="Tabular",VLOOKUP($J$3&amp;"-"&amp;M$2,'Compr. Q. - Online Banking'!$C:$I,7,FALSE()),VLOOKUP($J$3&amp;"-"&amp;M$2,'Compr. Q. - Online Banking'!$C:$I,5,FALSE())),IF($D98="Tabular",VLOOKUP($J$3&amp;"-"&amp;M$2,'Compr. Q. - HCN'!$C:$I,7,FALSE()),VLOOKUP($J$3&amp;"-"&amp;M$2,'Compr. Q. - HCN'!$C:$I,5,FALSE()))),$J98)),1,0)</f>
        <v>1</v>
      </c>
      <c r="N98" s="25">
        <f>IF(ISNUMBER(SEARCH(IF($G98="OB",IF($D98="Tabular",VLOOKUP($J$3&amp;"-"&amp;N$2,'Compr. Q. - Online Banking'!$C:$I,7,FALSE()),VLOOKUP($J$3&amp;"-"&amp;N$2,'Compr. Q. - Online Banking'!$C:$I,5,FALSE())),IF($D98="Tabular",VLOOKUP($J$3&amp;"-"&amp;N$2,'Compr. Q. - HCN'!$C:$I,7,FALSE()),VLOOKUP($J$3&amp;"-"&amp;N$2,'Compr. Q. - HCN'!$C:$I,5,FALSE()))),$J98)),1,0)</f>
        <v>1</v>
      </c>
      <c r="O98" s="25">
        <f>IF(ISNUMBER(SEARCH(IF($G98="OB",IF($D98="Tabular",VLOOKUP($J$3&amp;"-"&amp;O$2,'Compr. Q. - Online Banking'!$C:$I,7,FALSE()),VLOOKUP($J$3&amp;"-"&amp;O$2,'Compr. Q. - Online Banking'!$C:$I,5,FALSE())),IF($D98="Tabular",VLOOKUP($J$3&amp;"-"&amp;O$2,'Compr. Q. - HCN'!$C:$I,7,FALSE()),VLOOKUP($J$3&amp;"-"&amp;O$2,'Compr. Q. - HCN'!$C:$I,5,FALSE()))),$J98)),1,0)</f>
        <v>0</v>
      </c>
      <c r="P98" s="25">
        <f>IF(ISNUMBER(SEARCH(IF($G98="OB",IF($D98="Tabular",VLOOKUP($J$3&amp;"-"&amp;P$2,'Compr. Q. - Online Banking'!$C:$I,7,FALSE()),VLOOKUP($J$3&amp;"-"&amp;P$2,'Compr. Q. - Online Banking'!$C:$I,5,FALSE())),IF($D98="Tabular",VLOOKUP($J$3&amp;"-"&amp;P$2,'Compr. Q. - HCN'!$C:$I,7,FALSE()),VLOOKUP($J$3&amp;"-"&amp;P$2,'Compr. Q. - HCN'!$C:$I,5,FALSE()))),$J98)),1,0)</f>
        <v>0</v>
      </c>
      <c r="Q98" s="25">
        <f t="shared" si="66"/>
        <v>3</v>
      </c>
      <c r="R98" s="25">
        <f t="shared" si="67"/>
        <v>3</v>
      </c>
      <c r="S98" s="25">
        <f>IF($G98="OB",IF($D98="Tabular",VLOOKUP($J$3&amp;"-"&amp;"1",'Compr. Q. - Online Banking'!$C:$K,9,FALSE()),VLOOKUP($J$3&amp;"-"&amp;"1",'Compr. Q. - Online Banking'!$C:$K,8,FALSE())),IF($D98="Tabular",VLOOKUP($J$3&amp;"-"&amp;"1",'Compr. Q. - HCN'!$C:$K,9,FALSE()),VLOOKUP($J$3&amp;"-"&amp;"1",'Compr. Q. - HCN'!$C:$K,8,FALSE())))</f>
        <v>3</v>
      </c>
      <c r="T98" s="25">
        <f t="shared" si="68"/>
        <v>1</v>
      </c>
      <c r="U98" s="25">
        <f t="shared" si="69"/>
        <v>1</v>
      </c>
      <c r="V98" s="25">
        <f t="shared" si="70"/>
        <v>1</v>
      </c>
      <c r="W98" s="25" t="str">
        <f>VLOOKUP($A98,'dataset combined'!$A:$BJ,$I$2+3*W$2,FALSE)</f>
        <v>Data confidentiality; Privacy</v>
      </c>
      <c r="X98" s="25"/>
      <c r="Y98" s="25">
        <f>IF(ISNUMBER(SEARCH(IF($G98="OB",IF($D98="Tabular",VLOOKUP($W$3&amp;"-"&amp;Y$2,'Compr. Q. - Online Banking'!$C:$I,7,FALSE()),VLOOKUP($W$3&amp;"-"&amp;Y$2,'Compr. Q. - Online Banking'!$C:$I,5,FALSE())),IF($D98="Tabular",VLOOKUP($W$3&amp;"-"&amp;Y$2,'Compr. Q. - HCN'!$C:$I,7,FALSE()),VLOOKUP($W$3&amp;"-"&amp;Y$2,'Compr. Q. - HCN'!$C:$I,5,FALSE()))),$W98)),1,0)</f>
        <v>1</v>
      </c>
      <c r="Z98" s="25">
        <f>IF(ISNUMBER(SEARCH(IF($G98="OB",IF($D98="Tabular",VLOOKUP($W$3&amp;"-"&amp;Z$2,'Compr. Q. - Online Banking'!$C:$I,7,FALSE()),VLOOKUP($W$3&amp;"-"&amp;Z$2,'Compr. Q. - Online Banking'!$C:$I,5,FALSE())),IF($D98="Tabular",VLOOKUP($W$3&amp;"-"&amp;Z$2,'Compr. Q. - HCN'!$C:$I,7,FALSE()),VLOOKUP($W$3&amp;"-"&amp;Z$2,'Compr. Q. - HCN'!$C:$I,5,FALSE()))),$W98)),1,0)</f>
        <v>1</v>
      </c>
      <c r="AA98" s="25">
        <f>IF(ISNUMBER(SEARCH(IF($G98="OB",IF($D98="Tabular",VLOOKUP($W$3&amp;"-"&amp;AA$2,'Compr. Q. - Online Banking'!$C:$I,7,FALSE()),VLOOKUP($W$3&amp;"-"&amp;AA$2,'Compr. Q. - Online Banking'!$C:$I,5,FALSE())),IF($D98="Tabular",VLOOKUP($W$3&amp;"-"&amp;AA$2,'Compr. Q. - HCN'!$C:$I,7,FALSE()),VLOOKUP($W$3&amp;"-"&amp;AA$2,'Compr. Q. - HCN'!$C:$I,5,FALSE()))),$W98)),1,0)</f>
        <v>0</v>
      </c>
      <c r="AB98" s="25">
        <f>IF(ISNUMBER(SEARCH(IF($G98="OB",IF($D98="Tabular",VLOOKUP($W$3&amp;"-"&amp;AB$2,'Compr. Q. - Online Banking'!$C:$I,7,FALSE()),VLOOKUP($W$3&amp;"-"&amp;AB$2,'Compr. Q. - Online Banking'!$C:$I,5,FALSE())),IF($D98="Tabular",VLOOKUP($W$3&amp;"-"&amp;AB$2,'Compr. Q. - HCN'!$C:$I,7,FALSE()),VLOOKUP($W$3&amp;"-"&amp;AB$2,'Compr. Q. - HCN'!$C:$I,5,FALSE()))),$W98)),1,0)</f>
        <v>0</v>
      </c>
      <c r="AC98" s="25">
        <f>IF(ISNUMBER(SEARCH(IF($G98="OB",IF($D98="Tabular",VLOOKUP($W$3&amp;"-"&amp;AC$2,'Compr. Q. - Online Banking'!$C:$I,7,FALSE()),VLOOKUP($W$3&amp;"-"&amp;AC$2,'Compr. Q. - Online Banking'!$C:$I,5,FALSE())),IF($D98="Tabular",VLOOKUP($W$3&amp;"-"&amp;AC$2,'Compr. Q. - HCN'!$C:$I,7,FALSE()),VLOOKUP($W$3&amp;"-"&amp;AC$2,'Compr. Q. - HCN'!$C:$I,5,FALSE()))),$W98)),1,0)</f>
        <v>0</v>
      </c>
      <c r="AD98" s="25">
        <f t="shared" si="71"/>
        <v>2</v>
      </c>
      <c r="AE98" s="25">
        <f t="shared" si="72"/>
        <v>2</v>
      </c>
      <c r="AF98" s="25">
        <f>IF($G98="OB",IF($D98="Tabular",VLOOKUP($W$3&amp;"-"&amp;"1",'Compr. Q. - Online Banking'!$C:$K,9,FALSE()),VLOOKUP($W$3&amp;"-"&amp;"1",'Compr. Q. - Online Banking'!$C:$K,8,FALSE())),IF($D98="Tabular",VLOOKUP($W$3&amp;"-"&amp;"1",'Compr. Q. - HCN'!$C:$K,9,FALSE()),VLOOKUP($W$3&amp;"-"&amp;"1",'Compr. Q. - HCN'!$C:$K,8,FALSE())))</f>
        <v>2</v>
      </c>
      <c r="AG98" s="25">
        <f t="shared" si="73"/>
        <v>1</v>
      </c>
      <c r="AH98" s="25">
        <f t="shared" si="74"/>
        <v>1</v>
      </c>
      <c r="AI98" s="25">
        <f t="shared" si="75"/>
        <v>1</v>
      </c>
      <c r="AJ98" s="25" t="str">
        <f>VLOOKUP($A98,'dataset combined'!$A:$BJ,$I$2+3*AJ$2,FALSE)</f>
        <v>Cyber criminal sends crafted phishing emails to HCN users; SQL injection attack</v>
      </c>
      <c r="AK98" s="25" t="s">
        <v>733</v>
      </c>
      <c r="AL98" s="25">
        <f>IF(ISNUMBER(SEARCH(IF($G98="OB",IF($D98="Tabular",VLOOKUP($AJ$3&amp;"-"&amp;AL$2,'Compr. Q. - Online Banking'!$C:$I,7,FALSE()),VLOOKUP($AJ$3&amp;"-"&amp;AL$2,'Compr. Q. - Online Banking'!$C:$I,5,FALSE())),IF($D98="Tabular",VLOOKUP($AJ$3&amp;"-"&amp;AL$2,'Compr. Q. - HCN'!$C:$I,7,FALSE()),VLOOKUP($AJ$3&amp;"-"&amp;AL$2,'Compr. Q. - HCN'!$C:$I,5,FALSE()))),$AJ98)),1,0)</f>
        <v>1</v>
      </c>
      <c r="AM98" s="25">
        <f>IF(ISNUMBER(SEARCH(IF($G98="OB",IF($D98="Tabular",VLOOKUP($AJ$3&amp;"-"&amp;AM$2,'Compr. Q. - Online Banking'!$C:$I,7,FALSE()),VLOOKUP($AJ$3&amp;"-"&amp;AM$2,'Compr. Q. - Online Banking'!$C:$I,5,FALSE())),IF($D98="Tabular",VLOOKUP($AJ$3&amp;"-"&amp;AM$2,'Compr. Q. - HCN'!$C:$I,7,FALSE()),VLOOKUP($AJ$3&amp;"-"&amp;AM$2,'Compr. Q. - HCN'!$C:$I,5,FALSE()))),$AJ98)),1,0)</f>
        <v>0</v>
      </c>
      <c r="AN98" s="25">
        <f>IF(ISNUMBER(SEARCH(IF($G98="OB",IF($D98="Tabular",VLOOKUP($AJ$3&amp;"-"&amp;AN$2,'Compr. Q. - Online Banking'!$C:$I,7,FALSE()),VLOOKUP($AJ$3&amp;"-"&amp;AN$2,'Compr. Q. - Online Banking'!$C:$I,5,FALSE())),IF($D98="Tabular",VLOOKUP($AJ$3&amp;"-"&amp;AN$2,'Compr. Q. - HCN'!$C:$I,7,FALSE()),VLOOKUP($AJ$3&amp;"-"&amp;AN$2,'Compr. Q. - HCN'!$C:$I,5,FALSE()))),$AJ98)),1,0)</f>
        <v>1</v>
      </c>
      <c r="AO98" s="25">
        <f>IF(ISNUMBER(SEARCH(IF($G98="OB",IF($D98="Tabular",VLOOKUP($AJ$3&amp;"-"&amp;AO$2,'Compr. Q. - Online Banking'!$C:$I,7,FALSE()),VLOOKUP($AJ$3&amp;"-"&amp;AO$2,'Compr. Q. - Online Banking'!$C:$I,5,FALSE())),IF($D98="Tabular",VLOOKUP($AJ$3&amp;"-"&amp;AO$2,'Compr. Q. - HCN'!$C:$I,7,FALSE()),VLOOKUP($AJ$3&amp;"-"&amp;AO$2,'Compr. Q. - HCN'!$C:$I,5,FALSE()))),$AJ98)),1,0)</f>
        <v>0</v>
      </c>
      <c r="AP98" s="25">
        <f>IF(ISNUMBER(SEARCH(IF($G98="OB",IF($D98="Tabular",VLOOKUP($AJ$3&amp;"-"&amp;AP$2,'Compr. Q. - Online Banking'!$C:$I,7,FALSE()),VLOOKUP($AJ$3&amp;"-"&amp;AP$2,'Compr. Q. - Online Banking'!$C:$I,5,FALSE())),IF($D98="Tabular",VLOOKUP($AJ$3&amp;"-"&amp;AP$2,'Compr. Q. - HCN'!$C:$I,7,FALSE()),VLOOKUP($AJ$3&amp;"-"&amp;AP$2,'Compr. Q. - HCN'!$C:$I,5,FALSE()))),$AJ98)),1,0)</f>
        <v>0</v>
      </c>
      <c r="AQ98" s="25">
        <f t="shared" si="76"/>
        <v>2</v>
      </c>
      <c r="AR98" s="25">
        <f t="shared" si="77"/>
        <v>2</v>
      </c>
      <c r="AS98" s="25">
        <f>IF($G98="OB",IF($D98="Tabular",VLOOKUP($AJ$3&amp;"-"&amp;"1",'Compr. Q. - Online Banking'!$C:$K,9,FALSE()),VLOOKUP($AJ$3&amp;"-"&amp;"1",'Compr. Q. - Online Banking'!$C:$K,8,FALSE())),IF($D98="Tabular",VLOOKUP($AJ$3&amp;"-"&amp;"1",'Compr. Q. - HCN'!$C:$K,9,FALSE()),VLOOKUP($AJ$3&amp;"-"&amp;"1",'Compr. Q. - HCN'!$C:$K,8,FALSE())))</f>
        <v>5</v>
      </c>
      <c r="AT98" s="25">
        <f t="shared" si="78"/>
        <v>1</v>
      </c>
      <c r="AU98" s="25">
        <f t="shared" si="79"/>
        <v>0.4</v>
      </c>
      <c r="AV98" s="25">
        <f t="shared" si="80"/>
        <v>0.57142857142857151</v>
      </c>
      <c r="AW98" s="25" t="str">
        <f>VLOOKUP($A98,'dataset combined'!$A:$BJ,$I$2+3*AW$2,FALSE)</f>
        <v>Cyber criminal; Data reviewer; HCN user</v>
      </c>
      <c r="AX98" s="25"/>
      <c r="AY98" s="25">
        <f>IF(ISNUMBER(SEARCH(IF($G98="OB",IF($D98="Tabular",VLOOKUP($AW$3&amp;"-"&amp;AY$2,'Compr. Q. - Online Banking'!$C:$I,7,FALSE()),VLOOKUP($AW$3&amp;"-"&amp;AY$2,'Compr. Q. - Online Banking'!$C:$I,5,FALSE())),IF($D98="Tabular",VLOOKUP($AW$3&amp;"-"&amp;AY$2,'Compr. Q. - HCN'!$C:$I,7,FALSE()),VLOOKUP($AW$3&amp;"-"&amp;AY$2,'Compr. Q. - HCN'!$C:$I,5,FALSE()))),$AW98)),1,0)</f>
        <v>1</v>
      </c>
      <c r="AZ98" s="25">
        <f>IF(ISNUMBER(SEARCH(IF($G98="OB",IF($D98="Tabular",VLOOKUP($AW$3&amp;"-"&amp;AZ$2,'Compr. Q. - Online Banking'!$C:$I,7,FALSE()),VLOOKUP($AW$3&amp;"-"&amp;AZ$2,'Compr. Q. - Online Banking'!$C:$I,5,FALSE())),IF($D98="Tabular",VLOOKUP($AW$3&amp;"-"&amp;AZ$2,'Compr. Q. - HCN'!$C:$I,7,FALSE()),VLOOKUP($AW$3&amp;"-"&amp;AZ$2,'Compr. Q. - HCN'!$C:$I,5,FALSE()))),$AW98)),1,0)</f>
        <v>1</v>
      </c>
      <c r="BA98" s="25">
        <f>IF(ISNUMBER(SEARCH(IF($G98="OB",IF($D98="Tabular",VLOOKUP($AW$3&amp;"-"&amp;BA$2,'Compr. Q. - Online Banking'!$C:$I,7,FALSE()),VLOOKUP($AW$3&amp;"-"&amp;BA$2,'Compr. Q. - Online Banking'!$C:$I,5,FALSE())),IF($D98="Tabular",VLOOKUP($AW$3&amp;"-"&amp;BA$2,'Compr. Q. - HCN'!$C:$I,7,FALSE()),VLOOKUP($AW$3&amp;"-"&amp;BA$2,'Compr. Q. - HCN'!$C:$I,5,FALSE()))),$AW98)),1,0)</f>
        <v>1</v>
      </c>
      <c r="BB98" s="25">
        <f>IF(ISNUMBER(SEARCH(IF($G98="OB",IF($D98="Tabular",VLOOKUP($AW$3&amp;"-"&amp;BB$2,'Compr. Q. - Online Banking'!$C:$I,7,FALSE()),VLOOKUP($AW$3&amp;"-"&amp;BB$2,'Compr. Q. - Online Banking'!$C:$I,5,FALSE())),IF($D98="Tabular",VLOOKUP($AW$3&amp;"-"&amp;BB$2,'Compr. Q. - HCN'!$C:$I,7,FALSE()),VLOOKUP($AW$3&amp;"-"&amp;BB$2,'Compr. Q. - HCN'!$C:$I,5,FALSE()))),$AW98)),1,0)</f>
        <v>0</v>
      </c>
      <c r="BC98" s="25">
        <f>IF(ISNUMBER(SEARCH(IF($G98="OB",IF($D98="Tabular",VLOOKUP($AW$3&amp;"-"&amp;BC$2,'Compr. Q. - Online Banking'!$C:$I,7,FALSE()),VLOOKUP($AW$3&amp;"-"&amp;BC$2,'Compr. Q. - Online Banking'!$C:$I,5,FALSE())),IF($D98="Tabular",VLOOKUP($AW$3&amp;"-"&amp;BC$2,'Compr. Q. - HCN'!$C:$I,7,FALSE()),VLOOKUP($AW$3&amp;"-"&amp;BC$2,'Compr. Q. - HCN'!$C:$I,5,FALSE()))),$AW98)),1,0)</f>
        <v>0</v>
      </c>
      <c r="BD98" s="25">
        <f t="shared" si="81"/>
        <v>3</v>
      </c>
      <c r="BE98" s="25">
        <f t="shared" si="82"/>
        <v>3</v>
      </c>
      <c r="BF98" s="25">
        <f>IF($G98="OB",IF($D98="Tabular",VLOOKUP($AW$3&amp;"-"&amp;"1",'Compr. Q. - Online Banking'!$C:$K,9,FALSE()),VLOOKUP($AW$3&amp;"-"&amp;"1",'Compr. Q. - Online Banking'!$C:$K,8,FALSE())),IF($D98="Tabular",VLOOKUP($AW$3&amp;"-"&amp;"1",'Compr. Q. - HCN'!$C:$K,9,FALSE()),VLOOKUP($AW$3&amp;"-"&amp;"1",'Compr. Q. - HCN'!$C:$K,8,FALSE())))</f>
        <v>3</v>
      </c>
      <c r="BG98" s="25">
        <f t="shared" si="83"/>
        <v>1</v>
      </c>
      <c r="BH98" s="25">
        <f t="shared" si="84"/>
        <v>1</v>
      </c>
      <c r="BI98" s="25">
        <f t="shared" si="85"/>
        <v>1</v>
      </c>
      <c r="BJ98" s="25" t="str">
        <f>VLOOKUP($A98,'dataset combined'!$A:$BJ,$I$2+3*BJ$2,FALSE)</f>
        <v>Critical; Severe</v>
      </c>
      <c r="BK98" s="25" t="s">
        <v>748</v>
      </c>
      <c r="BL98" s="25">
        <f>IF(ISNUMBER(SEARCH(IF($G98="OB",IF($D98="Tabular",VLOOKUP($BJ$3&amp;"-"&amp;BL$2,'Compr. Q. - Online Banking'!$C:$I,7,FALSE()),VLOOKUP($BJ$3&amp;"-"&amp;BL$2,'Compr. Q. - Online Banking'!$C:$I,5,FALSE())),IF($D98="Tabular",VLOOKUP($BJ$3&amp;"-"&amp;BL$2,'Compr. Q. - HCN'!$C:$I,7,FALSE()),VLOOKUP($BJ$3&amp;"-"&amp;BL$2,'Compr. Q. - HCN'!$C:$I,5,FALSE()))),$BJ98)),1,0)</f>
        <v>0</v>
      </c>
      <c r="BM98" s="25">
        <f>IF(ISNUMBER(SEARCH(IF($G98="OB",IF($D98="Tabular",VLOOKUP($BJ$3&amp;"-"&amp;BM$2,'Compr. Q. - Online Banking'!$C:$I,7,FALSE()),VLOOKUP($BJ$3&amp;"-"&amp;BM$2,'Compr. Q. - Online Banking'!$C:$I,5,FALSE())),IF($D98="Tabular",VLOOKUP($BJ$3&amp;"-"&amp;BM$2,'Compr. Q. - HCN'!$C:$I,7,FALSE()),VLOOKUP($BJ$3&amp;"-"&amp;BM$2,'Compr. Q. - HCN'!$C:$I,5,FALSE()))),$BJ98)),1,0)</f>
        <v>0</v>
      </c>
      <c r="BN98" s="25">
        <f>IF(ISNUMBER(SEARCH(IF($G98="OB",IF($D98="Tabular",VLOOKUP($BJ$3&amp;"-"&amp;BN$2,'Compr. Q. - Online Banking'!$C:$I,7,FALSE()),VLOOKUP($BJ$3&amp;"-"&amp;BN$2,'Compr. Q. - Online Banking'!$C:$I,5,FALSE())),IF($D98="Tabular",VLOOKUP($BJ$3&amp;"-"&amp;BN$2,'Compr. Q. - HCN'!$C:$I,7,FALSE()),VLOOKUP($BJ$3&amp;"-"&amp;BN$2,'Compr. Q. - HCN'!$C:$I,5,FALSE()))),$BJ98)),1,0)</f>
        <v>0</v>
      </c>
      <c r="BO98" s="25">
        <f>IF(ISNUMBER(SEARCH(IF($G98="OB",IF($D98="Tabular",VLOOKUP($BJ$3&amp;"-"&amp;BO$2,'Compr. Q. - Online Banking'!$C:$I,7,FALSE()),VLOOKUP($BJ$3&amp;"-"&amp;BO$2,'Compr. Q. - Online Banking'!$C:$I,5,FALSE())),IF($D98="Tabular",VLOOKUP($BJ$3&amp;"-"&amp;BO$2,'Compr. Q. - HCN'!$C:$I,7,FALSE()),VLOOKUP($BJ$3&amp;"-"&amp;BO$2,'Compr. Q. - HCN'!$C:$I,5,FALSE()))),$BJ98)),1,0)</f>
        <v>0</v>
      </c>
      <c r="BP98" s="25">
        <f>IF(ISNUMBER(SEARCH(IF($G98="OB",IF($D98="Tabular",VLOOKUP($BJ$3&amp;"-"&amp;BP$2,'Compr. Q. - Online Banking'!$C:$I,7,FALSE()),VLOOKUP($BJ$3&amp;"-"&amp;BP$2,'Compr. Q. - Online Banking'!$C:$I,5,FALSE())),IF($D98="Tabular",VLOOKUP($BJ$3&amp;"-"&amp;BP$2,'Compr. Q. - HCN'!$C:$I,7,FALSE()),VLOOKUP($BJ$3&amp;"-"&amp;BP$2,'Compr. Q. - HCN'!$C:$I,5,FALSE()))),$BJ98)),1,0)</f>
        <v>0</v>
      </c>
      <c r="BQ98" s="25">
        <f t="shared" si="86"/>
        <v>0</v>
      </c>
      <c r="BR98" s="25">
        <f t="shared" si="87"/>
        <v>2</v>
      </c>
      <c r="BS98" s="25">
        <f>IF($G98="OB",IF($D98="Tabular",VLOOKUP($BJ$3&amp;"-"&amp;"1",'Compr. Q. - Online Banking'!$C:$K,9,FALSE()),VLOOKUP($BJ$3&amp;"-"&amp;"1",'Compr. Q. - Online Banking'!$C:$K,8,FALSE())),IF($D98="Tabular",VLOOKUP($BJ$3&amp;"-"&amp;"1",'Compr. Q. - HCN'!$C:$K,9,FALSE()),VLOOKUP($BJ$3&amp;"-"&amp;"1",'Compr. Q. - HCN'!$C:$K,8,FALSE())))</f>
        <v>1</v>
      </c>
      <c r="BT98" s="25">
        <f t="shared" si="88"/>
        <v>0</v>
      </c>
      <c r="BU98" s="25">
        <f t="shared" si="89"/>
        <v>0</v>
      </c>
      <c r="BV98" s="25">
        <f t="shared" si="90"/>
        <v>0</v>
      </c>
      <c r="BW98" s="25" t="str">
        <f>VLOOKUP($A98,'dataset combined'!$A:$BJ,$I$2+3*BW$2,FALSE)</f>
        <v>Severe</v>
      </c>
      <c r="BX98" s="25"/>
      <c r="BY98" s="25">
        <f>IF(ISNUMBER(SEARCH(IF($G98="OB",IF($D98="Tabular",VLOOKUP($BW$3&amp;"-"&amp;BY$2,'Compr. Q. - Online Banking'!$C:$I,7,FALSE()),VLOOKUP($BW$3&amp;"-"&amp;BY$2,'Compr. Q. - Online Banking'!$C:$I,5,FALSE())),IF($D98="Tabular",VLOOKUP($BW$3&amp;"-"&amp;BY$2,'Compr. Q. - HCN'!$C:$I,7,FALSE()),VLOOKUP($BW$3&amp;"-"&amp;BY$2,'Compr. Q. - HCN'!$C:$I,5,FALSE()))),$BW98)),1,0)</f>
        <v>1</v>
      </c>
      <c r="BZ98" s="25">
        <f>IF(ISNUMBER(SEARCH(IF($G98="OB",IF($D98="Tabular",VLOOKUP($BW$3&amp;"-"&amp;BZ$2,'Compr. Q. - Online Banking'!$C:$I,7,FALSE()),VLOOKUP($BW$3&amp;"-"&amp;BZ$2,'Compr. Q. - Online Banking'!$C:$I,5,FALSE())),IF($D98="Tabular",VLOOKUP($BW$3&amp;"-"&amp;BZ$2,'Compr. Q. - HCN'!$C:$I,7,FALSE()),VLOOKUP($BW$3&amp;"-"&amp;BZ$2,'Compr. Q. - HCN'!$C:$I,5,FALSE()))),$BW98)),1,0)</f>
        <v>0</v>
      </c>
      <c r="CA98" s="25">
        <f>IF(ISNUMBER(SEARCH(IF($G98="OB",IF($D98="Tabular",VLOOKUP($BW$3&amp;"-"&amp;CA$2,'Compr. Q. - Online Banking'!$C:$I,7,FALSE()),VLOOKUP($BW$3&amp;"-"&amp;CA$2,'Compr. Q. - Online Banking'!$C:$I,5,FALSE())),IF($D98="Tabular",VLOOKUP($BW$3&amp;"-"&amp;CA$2,'Compr. Q. - HCN'!$C:$I,7,FALSE()),VLOOKUP($BW$3&amp;"-"&amp;CA$2,'Compr. Q. - HCN'!$C:$I,5,FALSE()))),$BW98)),1,0)</f>
        <v>0</v>
      </c>
      <c r="CB98" s="25">
        <f>IF(ISNUMBER(SEARCH(IF($G98="OB",IF($D98="Tabular",VLOOKUP($BW$3&amp;"-"&amp;CB$2,'Compr. Q. - Online Banking'!$C:$I,7,FALSE()),VLOOKUP($BW$3&amp;"-"&amp;CB$2,'Compr. Q. - Online Banking'!$C:$I,5,FALSE())),IF($D98="Tabular",VLOOKUP($BW$3&amp;"-"&amp;CB$2,'Compr. Q. - HCN'!$C:$I,7,FALSE()),VLOOKUP($BW$3&amp;"-"&amp;CB$2,'Compr. Q. - HCN'!$C:$I,5,FALSE()))),$BW98)),1,0)</f>
        <v>0</v>
      </c>
      <c r="CC98" s="25">
        <f>IF(ISNUMBER(SEARCH(IF($G98="OB",IF($D98="Tabular",VLOOKUP($BW$3&amp;"-"&amp;CC$2,'Compr. Q. - Online Banking'!$C:$I,7,FALSE()),VLOOKUP($BW$3&amp;"-"&amp;CC$2,'Compr. Q. - Online Banking'!$C:$I,5,FALSE())),IF($D98="Tabular",VLOOKUP($BW$3&amp;"-"&amp;CC$2,'Compr. Q. - HCN'!$C:$I,7,FALSE()),VLOOKUP($BW$3&amp;"-"&amp;CC$2,'Compr. Q. - HCN'!$C:$I,5,FALSE()))),$BW98)),1,0)</f>
        <v>0</v>
      </c>
      <c r="CD98" s="25">
        <f t="shared" si="91"/>
        <v>1</v>
      </c>
      <c r="CE98" s="25">
        <f t="shared" si="92"/>
        <v>1</v>
      </c>
      <c r="CF98" s="25">
        <f>IF($G98="OB",IF($D98="Tabular",VLOOKUP($BW$3&amp;"-"&amp;"1",'Compr. Q. - Online Banking'!$C:$K,9,FALSE()),VLOOKUP($BW$3&amp;"-"&amp;"1",'Compr. Q. - Online Banking'!$C:$K,8,FALSE())),IF($D98="Tabular",VLOOKUP($BW$3&amp;"-"&amp;"1",'Compr. Q. - HCN'!$C:$K,9,FALSE()),VLOOKUP($BW$3&amp;"-"&amp;"1",'Compr. Q. - HCN'!$C:$K,8,FALSE())))</f>
        <v>1</v>
      </c>
      <c r="CG98" s="25">
        <f t="shared" si="93"/>
        <v>1</v>
      </c>
      <c r="CH98" s="25">
        <f t="shared" si="94"/>
        <v>1</v>
      </c>
      <c r="CI98" s="25">
        <f t="shared" si="95"/>
        <v>1</v>
      </c>
    </row>
    <row r="99" spans="1:87" ht="34" x14ac:dyDescent="0.2">
      <c r="A99" s="24" t="str">
        <f t="shared" si="64"/>
        <v>3117410-P2</v>
      </c>
      <c r="B99" s="38">
        <v>3117410</v>
      </c>
      <c r="C99" s="24" t="s">
        <v>688</v>
      </c>
      <c r="D99" s="39" t="s">
        <v>538</v>
      </c>
      <c r="E99" s="39" t="s">
        <v>440</v>
      </c>
      <c r="F99" s="39" t="s">
        <v>433</v>
      </c>
      <c r="G99" s="38" t="str">
        <f t="shared" si="65"/>
        <v>OB</v>
      </c>
      <c r="H99" s="24"/>
      <c r="I99" s="28"/>
      <c r="J99" s="25" t="str">
        <f>VLOOKUP($A99,'dataset combined'!$A:$BJ,$I$2+3*J$2,FALSE)</f>
        <v>Lack of mechanisms for authentication of app; Weak malware protection</v>
      </c>
      <c r="K99" s="24"/>
      <c r="L99" s="25">
        <f>IF(ISNUMBER(SEARCH(IF($G99="OB",IF($D99="Tabular",VLOOKUP($J$3&amp;"-"&amp;L$2,'Compr. Q. - Online Banking'!$C:$I,7,FALSE()),VLOOKUP($J$3&amp;"-"&amp;L$2,'Compr. Q. - Online Banking'!$C:$I,5,FALSE())),IF($D99="Tabular",VLOOKUP($J$3&amp;"-"&amp;L$2,'Compr. Q. - HCN'!$C:$I,7,FALSE()),VLOOKUP($J$3&amp;"-"&amp;L$2,'Compr. Q. - HCN'!$C:$I,5,FALSE()))),$J99)),1,0)</f>
        <v>1</v>
      </c>
      <c r="M99" s="25">
        <f>IF(ISNUMBER(SEARCH(IF($G99="OB",IF($D99="Tabular",VLOOKUP($J$3&amp;"-"&amp;M$2,'Compr. Q. - Online Banking'!$C:$I,7,FALSE()),VLOOKUP($J$3&amp;"-"&amp;M$2,'Compr. Q. - Online Banking'!$C:$I,5,FALSE())),IF($D99="Tabular",VLOOKUP($J$3&amp;"-"&amp;M$2,'Compr. Q. - HCN'!$C:$I,7,FALSE()),VLOOKUP($J$3&amp;"-"&amp;M$2,'Compr. Q. - HCN'!$C:$I,5,FALSE()))),$J99)),1,0)</f>
        <v>1</v>
      </c>
      <c r="N99" s="25">
        <f>IF(ISNUMBER(SEARCH(IF($G99="OB",IF($D99="Tabular",VLOOKUP($J$3&amp;"-"&amp;N$2,'Compr. Q. - Online Banking'!$C:$I,7,FALSE()),VLOOKUP($J$3&amp;"-"&amp;N$2,'Compr. Q. - Online Banking'!$C:$I,5,FALSE())),IF($D99="Tabular",VLOOKUP($J$3&amp;"-"&amp;N$2,'Compr. Q. - HCN'!$C:$I,7,FALSE()),VLOOKUP($J$3&amp;"-"&amp;N$2,'Compr. Q. - HCN'!$C:$I,5,FALSE()))),$J99)),1,0)</f>
        <v>0</v>
      </c>
      <c r="O99" s="25">
        <f>IF(ISNUMBER(SEARCH(IF($G99="OB",IF($D99="Tabular",VLOOKUP($J$3&amp;"-"&amp;O$2,'Compr. Q. - Online Banking'!$C:$I,7,FALSE()),VLOOKUP($J$3&amp;"-"&amp;O$2,'Compr. Q. - Online Banking'!$C:$I,5,FALSE())),IF($D99="Tabular",VLOOKUP($J$3&amp;"-"&amp;O$2,'Compr. Q. - HCN'!$C:$I,7,FALSE()),VLOOKUP($J$3&amp;"-"&amp;O$2,'Compr. Q. - HCN'!$C:$I,5,FALSE()))),$J99)),1,0)</f>
        <v>0</v>
      </c>
      <c r="P99" s="25">
        <f>IF(ISNUMBER(SEARCH(IF($G99="OB",IF($D99="Tabular",VLOOKUP($J$3&amp;"-"&amp;P$2,'Compr. Q. - Online Banking'!$C:$I,7,FALSE()),VLOOKUP($J$3&amp;"-"&amp;P$2,'Compr. Q. - Online Banking'!$C:$I,5,FALSE())),IF($D99="Tabular",VLOOKUP($J$3&amp;"-"&amp;P$2,'Compr. Q. - HCN'!$C:$I,7,FALSE()),VLOOKUP($J$3&amp;"-"&amp;P$2,'Compr. Q. - HCN'!$C:$I,5,FALSE()))),$J99)),1,0)</f>
        <v>0</v>
      </c>
      <c r="Q99" s="24">
        <f t="shared" si="66"/>
        <v>2</v>
      </c>
      <c r="R99" s="24">
        <f t="shared" si="67"/>
        <v>2</v>
      </c>
      <c r="S99" s="24">
        <f>IF($G99="OB",IF($D99="Tabular",VLOOKUP($J$3&amp;"-"&amp;"1",'Compr. Q. - Online Banking'!$C:$K,9,FALSE()),VLOOKUP($J$3&amp;"-"&amp;"1",'Compr. Q. - Online Banking'!$C:$K,8,FALSE())),IF($D99="Tabular",VLOOKUP($J$3&amp;"-"&amp;"1",'Compr. Q. - HCN'!$C:$K,9,FALSE()),VLOOKUP($J$3&amp;"-"&amp;"1",'Compr. Q. - HCN'!$C:$K,8,FALSE())))</f>
        <v>2</v>
      </c>
      <c r="T99" s="24">
        <f t="shared" si="68"/>
        <v>1</v>
      </c>
      <c r="U99" s="24">
        <f t="shared" si="69"/>
        <v>1</v>
      </c>
      <c r="V99" s="24">
        <f t="shared" si="70"/>
        <v>1</v>
      </c>
      <c r="W99" s="25" t="str">
        <f>VLOOKUP($A99,'dataset combined'!$A:$BJ,$I$2+3*W$2,FALSE)</f>
        <v>Availability of service; Integrity of account data</v>
      </c>
      <c r="X99" s="24"/>
      <c r="Y99" s="25">
        <f>IF(ISNUMBER(SEARCH(IF($G99="OB",IF($D99="Tabular",VLOOKUP($W$3&amp;"-"&amp;Y$2,'Compr. Q. - Online Banking'!$C:$I,7,FALSE()),VLOOKUP($W$3&amp;"-"&amp;Y$2,'Compr. Q. - Online Banking'!$C:$I,5,FALSE())),IF($D99="Tabular",VLOOKUP($W$3&amp;"-"&amp;Y$2,'Compr. Q. - HCN'!$C:$I,7,FALSE()),VLOOKUP($W$3&amp;"-"&amp;Y$2,'Compr. Q. - HCN'!$C:$I,5,FALSE()))),$W99)),1,0)</f>
        <v>1</v>
      </c>
      <c r="Z99" s="25">
        <f>IF(ISNUMBER(SEARCH(IF($G99="OB",IF($D99="Tabular",VLOOKUP($W$3&amp;"-"&amp;Z$2,'Compr. Q. - Online Banking'!$C:$I,7,FALSE()),VLOOKUP($W$3&amp;"-"&amp;Z$2,'Compr. Q. - Online Banking'!$C:$I,5,FALSE())),IF($D99="Tabular",VLOOKUP($W$3&amp;"-"&amp;Z$2,'Compr. Q. - HCN'!$C:$I,7,FALSE()),VLOOKUP($W$3&amp;"-"&amp;Z$2,'Compr. Q. - HCN'!$C:$I,5,FALSE()))),$W99)),1,0)</f>
        <v>1</v>
      </c>
      <c r="AA99" s="25">
        <f>IF(ISNUMBER(SEARCH(IF($G99="OB",IF($D99="Tabular",VLOOKUP($W$3&amp;"-"&amp;AA$2,'Compr. Q. - Online Banking'!$C:$I,7,FALSE()),VLOOKUP($W$3&amp;"-"&amp;AA$2,'Compr. Q. - Online Banking'!$C:$I,5,FALSE())),IF($D99="Tabular",VLOOKUP($W$3&amp;"-"&amp;AA$2,'Compr. Q. - HCN'!$C:$I,7,FALSE()),VLOOKUP($W$3&amp;"-"&amp;AA$2,'Compr. Q. - HCN'!$C:$I,5,FALSE()))),$W99)),1,0)</f>
        <v>0</v>
      </c>
      <c r="AB99" s="25">
        <f>IF(ISNUMBER(SEARCH(IF($G99="OB",IF($D99="Tabular",VLOOKUP($W$3&amp;"-"&amp;AB$2,'Compr. Q. - Online Banking'!$C:$I,7,FALSE()),VLOOKUP($W$3&amp;"-"&amp;AB$2,'Compr. Q. - Online Banking'!$C:$I,5,FALSE())),IF($D99="Tabular",VLOOKUP($W$3&amp;"-"&amp;AB$2,'Compr. Q. - HCN'!$C:$I,7,FALSE()),VLOOKUP($W$3&amp;"-"&amp;AB$2,'Compr. Q. - HCN'!$C:$I,5,FALSE()))),$W99)),1,0)</f>
        <v>0</v>
      </c>
      <c r="AC99" s="25">
        <f>IF(ISNUMBER(SEARCH(IF($G99="OB",IF($D99="Tabular",VLOOKUP($W$3&amp;"-"&amp;AC$2,'Compr. Q. - Online Banking'!$C:$I,7,FALSE()),VLOOKUP($W$3&amp;"-"&amp;AC$2,'Compr. Q. - Online Banking'!$C:$I,5,FALSE())),IF($D99="Tabular",VLOOKUP($W$3&amp;"-"&amp;AC$2,'Compr. Q. - HCN'!$C:$I,7,FALSE()),VLOOKUP($W$3&amp;"-"&amp;AC$2,'Compr. Q. - HCN'!$C:$I,5,FALSE()))),$W99)),1,0)</f>
        <v>0</v>
      </c>
      <c r="AD99" s="24">
        <f t="shared" si="71"/>
        <v>2</v>
      </c>
      <c r="AE99" s="24">
        <f t="shared" si="72"/>
        <v>2</v>
      </c>
      <c r="AF99" s="24">
        <f>IF($G99="OB",IF($D99="Tabular",VLOOKUP($W$3&amp;"-"&amp;"1",'Compr. Q. - Online Banking'!$C:$K,9,FALSE()),VLOOKUP($W$3&amp;"-"&amp;"1",'Compr. Q. - Online Banking'!$C:$K,8,FALSE())),IF($D99="Tabular",VLOOKUP($W$3&amp;"-"&amp;"1",'Compr. Q. - HCN'!$C:$K,9,FALSE()),VLOOKUP($W$3&amp;"-"&amp;"1",'Compr. Q. - HCN'!$C:$K,8,FALSE())))</f>
        <v>2</v>
      </c>
      <c r="AG99" s="24">
        <f t="shared" si="73"/>
        <v>1</v>
      </c>
      <c r="AH99" s="24">
        <f t="shared" si="74"/>
        <v>1</v>
      </c>
      <c r="AI99" s="24">
        <f t="shared" si="75"/>
        <v>1</v>
      </c>
      <c r="AJ99" s="25" t="str">
        <f>VLOOKUP($A99,'dataset combined'!$A:$BJ,$I$2+3*AJ$2,FALSE)</f>
        <v>Fake banking app offered on application store; Keylogger installed on computer; Spear-phishing attack on customers</v>
      </c>
      <c r="AK99" s="24" t="s">
        <v>733</v>
      </c>
      <c r="AL99" s="25">
        <f>IF(ISNUMBER(SEARCH(IF($G99="OB",IF($D99="Tabular",VLOOKUP($AJ$3&amp;"-"&amp;AL$2,'Compr. Q. - Online Banking'!$C:$I,7,FALSE()),VLOOKUP($AJ$3&amp;"-"&amp;AL$2,'Compr. Q. - Online Banking'!$C:$I,5,FALSE())),IF($D99="Tabular",VLOOKUP($AJ$3&amp;"-"&amp;AL$2,'Compr. Q. - HCN'!$C:$I,7,FALSE()),VLOOKUP($AJ$3&amp;"-"&amp;AL$2,'Compr. Q. - HCN'!$C:$I,5,FALSE()))),$AJ99)),1,0)</f>
        <v>1</v>
      </c>
      <c r="AM99" s="25">
        <f>IF(ISNUMBER(SEARCH(IF($G99="OB",IF($D99="Tabular",VLOOKUP($AJ$3&amp;"-"&amp;AM$2,'Compr. Q. - Online Banking'!$C:$I,7,FALSE()),VLOOKUP($AJ$3&amp;"-"&amp;AM$2,'Compr. Q. - Online Banking'!$C:$I,5,FALSE())),IF($D99="Tabular",VLOOKUP($AJ$3&amp;"-"&amp;AM$2,'Compr. Q. - HCN'!$C:$I,7,FALSE()),VLOOKUP($AJ$3&amp;"-"&amp;AM$2,'Compr. Q. - HCN'!$C:$I,5,FALSE()))),$AJ99)),1,0)</f>
        <v>0</v>
      </c>
      <c r="AN99" s="25">
        <f>IF(ISNUMBER(SEARCH(IF($G99="OB",IF($D99="Tabular",VLOOKUP($AJ$3&amp;"-"&amp;AN$2,'Compr. Q. - Online Banking'!$C:$I,7,FALSE()),VLOOKUP($AJ$3&amp;"-"&amp;AN$2,'Compr. Q. - Online Banking'!$C:$I,5,FALSE())),IF($D99="Tabular",VLOOKUP($AJ$3&amp;"-"&amp;AN$2,'Compr. Q. - HCN'!$C:$I,7,FALSE()),VLOOKUP($AJ$3&amp;"-"&amp;AN$2,'Compr. Q. - HCN'!$C:$I,5,FALSE()))),$AJ99)),1,0)</f>
        <v>1</v>
      </c>
      <c r="AO99" s="25">
        <f>IF(ISNUMBER(SEARCH(IF($G99="OB",IF($D99="Tabular",VLOOKUP($AJ$3&amp;"-"&amp;AO$2,'Compr. Q. - Online Banking'!$C:$I,7,FALSE()),VLOOKUP($AJ$3&amp;"-"&amp;AO$2,'Compr. Q. - Online Banking'!$C:$I,5,FALSE())),IF($D99="Tabular",VLOOKUP($AJ$3&amp;"-"&amp;AO$2,'Compr. Q. - HCN'!$C:$I,7,FALSE()),VLOOKUP($AJ$3&amp;"-"&amp;AO$2,'Compr. Q. - HCN'!$C:$I,5,FALSE()))),$AJ99)),1,0)</f>
        <v>1</v>
      </c>
      <c r="AP99" s="25">
        <f>IF(ISNUMBER(SEARCH(IF($G99="OB",IF($D99="Tabular",VLOOKUP($AJ$3&amp;"-"&amp;AP$2,'Compr. Q. - Online Banking'!$C:$I,7,FALSE()),VLOOKUP($AJ$3&amp;"-"&amp;AP$2,'Compr. Q. - Online Banking'!$C:$I,5,FALSE())),IF($D99="Tabular",VLOOKUP($AJ$3&amp;"-"&amp;AP$2,'Compr. Q. - HCN'!$C:$I,7,FALSE()),VLOOKUP($AJ$3&amp;"-"&amp;AP$2,'Compr. Q. - HCN'!$C:$I,5,FALSE()))),$AJ99)),1,0)</f>
        <v>0</v>
      </c>
      <c r="AQ99" s="24">
        <f t="shared" si="76"/>
        <v>3</v>
      </c>
      <c r="AR99" s="24">
        <f t="shared" si="77"/>
        <v>3</v>
      </c>
      <c r="AS99" s="24">
        <f>IF($G99="OB",IF($D99="Tabular",VLOOKUP($AJ$3&amp;"-"&amp;"1",'Compr. Q. - Online Banking'!$C:$K,9,FALSE()),VLOOKUP($AJ$3&amp;"-"&amp;"1",'Compr. Q. - Online Banking'!$C:$K,8,FALSE())),IF($D99="Tabular",VLOOKUP($AJ$3&amp;"-"&amp;"1",'Compr. Q. - HCN'!$C:$K,9,FALSE()),VLOOKUP($AJ$3&amp;"-"&amp;"1",'Compr. Q. - HCN'!$C:$K,8,FALSE())))</f>
        <v>4</v>
      </c>
      <c r="AT99" s="24">
        <f t="shared" si="78"/>
        <v>1</v>
      </c>
      <c r="AU99" s="24">
        <f t="shared" si="79"/>
        <v>0.75</v>
      </c>
      <c r="AV99" s="24">
        <f t="shared" si="80"/>
        <v>0.8571428571428571</v>
      </c>
      <c r="AW99" s="25" t="str">
        <f>VLOOKUP($A99,'dataset combined'!$A:$BJ,$I$2+3*AW$2,FALSE)</f>
        <v>Cyber criminal; Hacker</v>
      </c>
      <c r="AX99" s="24"/>
      <c r="AY99" s="25">
        <f>IF(ISNUMBER(SEARCH(IF($G99="OB",IF($D99="Tabular",VLOOKUP($AW$3&amp;"-"&amp;AY$2,'Compr. Q. - Online Banking'!$C:$I,7,FALSE()),VLOOKUP($AW$3&amp;"-"&amp;AY$2,'Compr. Q. - Online Banking'!$C:$I,5,FALSE())),IF($D99="Tabular",VLOOKUP($AW$3&amp;"-"&amp;AY$2,'Compr. Q. - HCN'!$C:$I,7,FALSE()),VLOOKUP($AW$3&amp;"-"&amp;AY$2,'Compr. Q. - HCN'!$C:$I,5,FALSE()))),$AW99)),1,0)</f>
        <v>1</v>
      </c>
      <c r="AZ99" s="25">
        <f>IF(ISNUMBER(SEARCH(IF($G99="OB",IF($D99="Tabular",VLOOKUP($AW$3&amp;"-"&amp;AZ$2,'Compr. Q. - Online Banking'!$C:$I,7,FALSE()),VLOOKUP($AW$3&amp;"-"&amp;AZ$2,'Compr. Q. - Online Banking'!$C:$I,5,FALSE())),IF($D99="Tabular",VLOOKUP($AW$3&amp;"-"&amp;AZ$2,'Compr. Q. - HCN'!$C:$I,7,FALSE()),VLOOKUP($AW$3&amp;"-"&amp;AZ$2,'Compr. Q. - HCN'!$C:$I,5,FALSE()))),$AW99)),1,0)</f>
        <v>1</v>
      </c>
      <c r="BA99" s="25">
        <f>IF(ISNUMBER(SEARCH(IF($G99="OB",IF($D99="Tabular",VLOOKUP($AW$3&amp;"-"&amp;BA$2,'Compr. Q. - Online Banking'!$C:$I,7,FALSE()),VLOOKUP($AW$3&amp;"-"&amp;BA$2,'Compr. Q. - Online Banking'!$C:$I,5,FALSE())),IF($D99="Tabular",VLOOKUP($AW$3&amp;"-"&amp;BA$2,'Compr. Q. - HCN'!$C:$I,7,FALSE()),VLOOKUP($AW$3&amp;"-"&amp;BA$2,'Compr. Q. - HCN'!$C:$I,5,FALSE()))),$AW99)),1,0)</f>
        <v>0</v>
      </c>
      <c r="BB99" s="25">
        <f>IF(ISNUMBER(SEARCH(IF($G99="OB",IF($D99="Tabular",VLOOKUP($AW$3&amp;"-"&amp;BB$2,'Compr. Q. - Online Banking'!$C:$I,7,FALSE()),VLOOKUP($AW$3&amp;"-"&amp;BB$2,'Compr. Q. - Online Banking'!$C:$I,5,FALSE())),IF($D99="Tabular",VLOOKUP($AW$3&amp;"-"&amp;BB$2,'Compr. Q. - HCN'!$C:$I,7,FALSE()),VLOOKUP($AW$3&amp;"-"&amp;BB$2,'Compr. Q. - HCN'!$C:$I,5,FALSE()))),$AW99)),1,0)</f>
        <v>0</v>
      </c>
      <c r="BC99" s="25">
        <f>IF(ISNUMBER(SEARCH(IF($G99="OB",IF($D99="Tabular",VLOOKUP($AW$3&amp;"-"&amp;BC$2,'Compr. Q. - Online Banking'!$C:$I,7,FALSE()),VLOOKUP($AW$3&amp;"-"&amp;BC$2,'Compr. Q. - Online Banking'!$C:$I,5,FALSE())),IF($D99="Tabular",VLOOKUP($AW$3&amp;"-"&amp;BC$2,'Compr. Q. - HCN'!$C:$I,7,FALSE()),VLOOKUP($AW$3&amp;"-"&amp;BC$2,'Compr. Q. - HCN'!$C:$I,5,FALSE()))),$AW99)),1,0)</f>
        <v>0</v>
      </c>
      <c r="BD99" s="24">
        <f t="shared" si="81"/>
        <v>2</v>
      </c>
      <c r="BE99" s="24">
        <f t="shared" si="82"/>
        <v>2</v>
      </c>
      <c r="BF99" s="24">
        <f>IF($G99="OB",IF($D99="Tabular",VLOOKUP($AW$3&amp;"-"&amp;"1",'Compr. Q. - Online Banking'!$C:$K,9,FALSE()),VLOOKUP($AW$3&amp;"-"&amp;"1",'Compr. Q. - Online Banking'!$C:$K,8,FALSE())),IF($D99="Tabular",VLOOKUP($AW$3&amp;"-"&amp;"1",'Compr. Q. - HCN'!$C:$K,9,FALSE()),VLOOKUP($AW$3&amp;"-"&amp;"1",'Compr. Q. - HCN'!$C:$K,8,FALSE())))</f>
        <v>2</v>
      </c>
      <c r="BG99" s="24">
        <f t="shared" si="83"/>
        <v>1</v>
      </c>
      <c r="BH99" s="24">
        <f t="shared" si="84"/>
        <v>1</v>
      </c>
      <c r="BI99" s="24">
        <f t="shared" si="85"/>
        <v>1</v>
      </c>
      <c r="BJ99" s="25" t="str">
        <f>VLOOKUP($A99,'dataset combined'!$A:$BJ,$I$2+3*BJ$2,FALSE)</f>
        <v>Certain; Likely</v>
      </c>
      <c r="BK99" s="25" t="s">
        <v>749</v>
      </c>
      <c r="BL99" s="25">
        <f>IF(ISNUMBER(SEARCH(IF($G99="OB",IF($D99="Tabular",VLOOKUP($BJ$3&amp;"-"&amp;BL$2,'Compr. Q. - Online Banking'!$C:$I,7,FALSE()),VLOOKUP($BJ$3&amp;"-"&amp;BL$2,'Compr. Q. - Online Banking'!$C:$I,5,FALSE())),IF($D99="Tabular",VLOOKUP($BJ$3&amp;"-"&amp;BL$2,'Compr. Q. - HCN'!$C:$I,7,FALSE()),VLOOKUP($BJ$3&amp;"-"&amp;BL$2,'Compr. Q. - HCN'!$C:$I,5,FALSE()))),$BJ99)),1,0)</f>
        <v>1</v>
      </c>
      <c r="BM99" s="25">
        <f>IF(ISNUMBER(SEARCH(IF($G99="OB",IF($D99="Tabular",VLOOKUP($BJ$3&amp;"-"&amp;BM$2,'Compr. Q. - Online Banking'!$C:$I,7,FALSE()),VLOOKUP($BJ$3&amp;"-"&amp;BM$2,'Compr. Q. - Online Banking'!$C:$I,5,FALSE())),IF($D99="Tabular",VLOOKUP($BJ$3&amp;"-"&amp;BM$2,'Compr. Q. - HCN'!$C:$I,7,FALSE()),VLOOKUP($BJ$3&amp;"-"&amp;BM$2,'Compr. Q. - HCN'!$C:$I,5,FALSE()))),$BJ99)),1,0)</f>
        <v>0</v>
      </c>
      <c r="BN99" s="25">
        <f>IF(ISNUMBER(SEARCH(IF($G99="OB",IF($D99="Tabular",VLOOKUP($BJ$3&amp;"-"&amp;BN$2,'Compr. Q. - Online Banking'!$C:$I,7,FALSE()),VLOOKUP($BJ$3&amp;"-"&amp;BN$2,'Compr. Q. - Online Banking'!$C:$I,5,FALSE())),IF($D99="Tabular",VLOOKUP($BJ$3&amp;"-"&amp;BN$2,'Compr. Q. - HCN'!$C:$I,7,FALSE()),VLOOKUP($BJ$3&amp;"-"&amp;BN$2,'Compr. Q. - HCN'!$C:$I,5,FALSE()))),$BJ99)),1,0)</f>
        <v>0</v>
      </c>
      <c r="BO99" s="25">
        <f>IF(ISNUMBER(SEARCH(IF($G99="OB",IF($D99="Tabular",VLOOKUP($BJ$3&amp;"-"&amp;BO$2,'Compr. Q. - Online Banking'!$C:$I,7,FALSE()),VLOOKUP($BJ$3&amp;"-"&amp;BO$2,'Compr. Q. - Online Banking'!$C:$I,5,FALSE())),IF($D99="Tabular",VLOOKUP($BJ$3&amp;"-"&amp;BO$2,'Compr. Q. - HCN'!$C:$I,7,FALSE()),VLOOKUP($BJ$3&amp;"-"&amp;BO$2,'Compr. Q. - HCN'!$C:$I,5,FALSE()))),$BJ99)),1,0)</f>
        <v>0</v>
      </c>
      <c r="BP99" s="25">
        <f>IF(ISNUMBER(SEARCH(IF($G99="OB",IF($D99="Tabular",VLOOKUP($BJ$3&amp;"-"&amp;BP$2,'Compr. Q. - Online Banking'!$C:$I,7,FALSE()),VLOOKUP($BJ$3&amp;"-"&amp;BP$2,'Compr. Q. - Online Banking'!$C:$I,5,FALSE())),IF($D99="Tabular",VLOOKUP($BJ$3&amp;"-"&amp;BP$2,'Compr. Q. - HCN'!$C:$I,7,FALSE()),VLOOKUP($BJ$3&amp;"-"&amp;BP$2,'Compr. Q. - HCN'!$C:$I,5,FALSE()))),$BJ99)),1,0)</f>
        <v>0</v>
      </c>
      <c r="BQ99" s="24">
        <f t="shared" si="86"/>
        <v>1</v>
      </c>
      <c r="BR99" s="24">
        <f t="shared" si="87"/>
        <v>2</v>
      </c>
      <c r="BS99" s="24">
        <f>IF($G99="OB",IF($D99="Tabular",VLOOKUP($BJ$3&amp;"-"&amp;"1",'Compr. Q. - Online Banking'!$C:$K,9,FALSE()),VLOOKUP($BJ$3&amp;"-"&amp;"1",'Compr. Q. - Online Banking'!$C:$K,8,FALSE())),IF($D99="Tabular",VLOOKUP($BJ$3&amp;"-"&amp;"1",'Compr. Q. - HCN'!$C:$K,9,FALSE()),VLOOKUP($BJ$3&amp;"-"&amp;"1",'Compr. Q. - HCN'!$C:$K,8,FALSE())))</f>
        <v>1</v>
      </c>
      <c r="BT99" s="24">
        <f t="shared" si="88"/>
        <v>0.5</v>
      </c>
      <c r="BU99" s="24">
        <f t="shared" si="89"/>
        <v>1</v>
      </c>
      <c r="BV99" s="24">
        <f t="shared" si="90"/>
        <v>0.66666666666666663</v>
      </c>
      <c r="BW99" s="25" t="str">
        <f>VLOOKUP($A99,'dataset combined'!$A:$BJ,$I$2+3*BW$2,FALSE)</f>
        <v>Minor</v>
      </c>
      <c r="BX99" s="24"/>
      <c r="BY99" s="25">
        <f>IF(ISNUMBER(SEARCH(IF($G99="OB",IF($D99="Tabular",VLOOKUP($BW$3&amp;"-"&amp;BY$2,'Compr. Q. - Online Banking'!$C:$I,7,FALSE()),VLOOKUP($BW$3&amp;"-"&amp;BY$2,'Compr. Q. - Online Banking'!$C:$I,5,FALSE())),IF($D99="Tabular",VLOOKUP($BW$3&amp;"-"&amp;BY$2,'Compr. Q. - HCN'!$C:$I,7,FALSE()),VLOOKUP($BW$3&amp;"-"&amp;BY$2,'Compr. Q. - HCN'!$C:$I,5,FALSE()))),$BW99)),1,0)</f>
        <v>1</v>
      </c>
      <c r="BZ99" s="25">
        <f>IF(ISNUMBER(SEARCH(IF($G99="OB",IF($D99="Tabular",VLOOKUP($BW$3&amp;"-"&amp;BZ$2,'Compr. Q. - Online Banking'!$C:$I,7,FALSE()),VLOOKUP($BW$3&amp;"-"&amp;BZ$2,'Compr. Q. - Online Banking'!$C:$I,5,FALSE())),IF($D99="Tabular",VLOOKUP($BW$3&amp;"-"&amp;BZ$2,'Compr. Q. - HCN'!$C:$I,7,FALSE()),VLOOKUP($BW$3&amp;"-"&amp;BZ$2,'Compr. Q. - HCN'!$C:$I,5,FALSE()))),$BW99)),1,0)</f>
        <v>0</v>
      </c>
      <c r="CA99" s="25">
        <f>IF(ISNUMBER(SEARCH(IF($G99="OB",IF($D99="Tabular",VLOOKUP($BW$3&amp;"-"&amp;CA$2,'Compr. Q. - Online Banking'!$C:$I,7,FALSE()),VLOOKUP($BW$3&amp;"-"&amp;CA$2,'Compr. Q. - Online Banking'!$C:$I,5,FALSE())),IF($D99="Tabular",VLOOKUP($BW$3&amp;"-"&amp;CA$2,'Compr. Q. - HCN'!$C:$I,7,FALSE()),VLOOKUP($BW$3&amp;"-"&amp;CA$2,'Compr. Q. - HCN'!$C:$I,5,FALSE()))),$BW99)),1,0)</f>
        <v>0</v>
      </c>
      <c r="CB99" s="25">
        <f>IF(ISNUMBER(SEARCH(IF($G99="OB",IF($D99="Tabular",VLOOKUP($BW$3&amp;"-"&amp;CB$2,'Compr. Q. - Online Banking'!$C:$I,7,FALSE()),VLOOKUP($BW$3&amp;"-"&amp;CB$2,'Compr. Q. - Online Banking'!$C:$I,5,FALSE())),IF($D99="Tabular",VLOOKUP($BW$3&amp;"-"&amp;CB$2,'Compr. Q. - HCN'!$C:$I,7,FALSE()),VLOOKUP($BW$3&amp;"-"&amp;CB$2,'Compr. Q. - HCN'!$C:$I,5,FALSE()))),$BW99)),1,0)</f>
        <v>0</v>
      </c>
      <c r="CC99" s="25">
        <f>IF(ISNUMBER(SEARCH(IF($G99="OB",IF($D99="Tabular",VLOOKUP($BW$3&amp;"-"&amp;CC$2,'Compr. Q. - Online Banking'!$C:$I,7,FALSE()),VLOOKUP($BW$3&amp;"-"&amp;CC$2,'Compr. Q. - Online Banking'!$C:$I,5,FALSE())),IF($D99="Tabular",VLOOKUP($BW$3&amp;"-"&amp;CC$2,'Compr. Q. - HCN'!$C:$I,7,FALSE()),VLOOKUP($BW$3&amp;"-"&amp;CC$2,'Compr. Q. - HCN'!$C:$I,5,FALSE()))),$BW99)),1,0)</f>
        <v>0</v>
      </c>
      <c r="CD99" s="24">
        <f t="shared" si="91"/>
        <v>1</v>
      </c>
      <c r="CE99" s="24">
        <f t="shared" si="92"/>
        <v>1</v>
      </c>
      <c r="CF99" s="24">
        <f>IF($G99="OB",IF($D99="Tabular",VLOOKUP($BW$3&amp;"-"&amp;"1",'Compr. Q. - Online Banking'!$C:$K,9,FALSE()),VLOOKUP($BW$3&amp;"-"&amp;"1",'Compr. Q. - Online Banking'!$C:$K,8,FALSE())),IF($D99="Tabular",VLOOKUP($BW$3&amp;"-"&amp;"1",'Compr. Q. - HCN'!$C:$K,9,FALSE()),VLOOKUP($BW$3&amp;"-"&amp;"1",'Compr. Q. - HCN'!$C:$K,8,FALSE())))</f>
        <v>1</v>
      </c>
      <c r="CG99" s="24">
        <f t="shared" si="93"/>
        <v>1</v>
      </c>
      <c r="CH99" s="24">
        <f t="shared" si="94"/>
        <v>1</v>
      </c>
      <c r="CI99" s="24">
        <f t="shared" si="95"/>
        <v>1</v>
      </c>
    </row>
    <row r="100" spans="1:87" ht="68" x14ac:dyDescent="0.2">
      <c r="A100" s="25" t="str">
        <f t="shared" ref="A100:A119" si="96">B100&amp;"-"&amp;F100</f>
        <v>3117411-P1</v>
      </c>
      <c r="B100" s="25">
        <v>3117411</v>
      </c>
      <c r="C100" s="25" t="s">
        <v>688</v>
      </c>
      <c r="D100" s="25" t="s">
        <v>568</v>
      </c>
      <c r="E100" s="25" t="s">
        <v>440</v>
      </c>
      <c r="F100" s="25" t="s">
        <v>402</v>
      </c>
      <c r="G100" s="25" t="str">
        <f t="shared" ref="G100:G119" si="97">IF(E100="HCN-OB",IF(F100="P1",LEFT(E100,SEARCH("-",E100,1)-1),RIGHT(E100,SEARCH("-",E100,1)-2)),IF(F100="P1",LEFT(E100,SEARCH("-",E100,1)-1),RIGHT(E100,SEARCH("-",E100,1))))</f>
        <v>HCN</v>
      </c>
      <c r="H100" s="25"/>
      <c r="I100" s="25"/>
      <c r="J100" s="25" t="str">
        <f>VLOOKUP($A100,'dataset combined'!$A:$BJ,$I$2+3*J$2,FALSE)</f>
        <v>Insufficient malware detection; Insufficient security policy; Lack of security awareness</v>
      </c>
      <c r="K100" s="25"/>
      <c r="L100" s="25">
        <f>IF(ISNUMBER(SEARCH(IF($G100="OB",IF($D100="Tabular",VLOOKUP($J$3&amp;"-"&amp;L$2,'Compr. Q. - Online Banking'!$C:$I,7,FALSE()),VLOOKUP($J$3&amp;"-"&amp;L$2,'Compr. Q. - Online Banking'!$C:$I,5,FALSE())),IF($D100="Tabular",VLOOKUP($J$3&amp;"-"&amp;L$2,'Compr. Q. - HCN'!$C:$I,7,FALSE()),VLOOKUP($J$3&amp;"-"&amp;L$2,'Compr. Q. - HCN'!$C:$I,5,FALSE()))),$J100)),1,0)</f>
        <v>1</v>
      </c>
      <c r="M100" s="25">
        <f>IF(ISNUMBER(SEARCH(IF($G100="OB",IF($D100="Tabular",VLOOKUP($J$3&amp;"-"&amp;M$2,'Compr. Q. - Online Banking'!$C:$I,7,FALSE()),VLOOKUP($J$3&amp;"-"&amp;M$2,'Compr. Q. - Online Banking'!$C:$I,5,FALSE())),IF($D100="Tabular",VLOOKUP($J$3&amp;"-"&amp;M$2,'Compr. Q. - HCN'!$C:$I,7,FALSE()),VLOOKUP($J$3&amp;"-"&amp;M$2,'Compr. Q. - HCN'!$C:$I,5,FALSE()))),$J100)),1,0)</f>
        <v>1</v>
      </c>
      <c r="N100" s="25">
        <f>IF(ISNUMBER(SEARCH(IF($G100="OB",IF($D100="Tabular",VLOOKUP($J$3&amp;"-"&amp;N$2,'Compr. Q. - Online Banking'!$C:$I,7,FALSE()),VLOOKUP($J$3&amp;"-"&amp;N$2,'Compr. Q. - Online Banking'!$C:$I,5,FALSE())),IF($D100="Tabular",VLOOKUP($J$3&amp;"-"&amp;N$2,'Compr. Q. - HCN'!$C:$I,7,FALSE()),VLOOKUP($J$3&amp;"-"&amp;N$2,'Compr. Q. - HCN'!$C:$I,5,FALSE()))),$J100)),1,0)</f>
        <v>1</v>
      </c>
      <c r="O100" s="25">
        <f>IF(ISNUMBER(SEARCH(IF($G100="OB",IF($D100="Tabular",VLOOKUP($J$3&amp;"-"&amp;O$2,'Compr. Q. - Online Banking'!$C:$I,7,FALSE()),VLOOKUP($J$3&amp;"-"&amp;O$2,'Compr. Q. - Online Banking'!$C:$I,5,FALSE())),IF($D100="Tabular",VLOOKUP($J$3&amp;"-"&amp;O$2,'Compr. Q. - HCN'!$C:$I,7,FALSE()),VLOOKUP($J$3&amp;"-"&amp;O$2,'Compr. Q. - HCN'!$C:$I,5,FALSE()))),$J100)),1,0)</f>
        <v>0</v>
      </c>
      <c r="P100" s="25">
        <f>IF(ISNUMBER(SEARCH(IF($G100="OB",IF($D100="Tabular",VLOOKUP($J$3&amp;"-"&amp;P$2,'Compr. Q. - Online Banking'!$C:$I,7,FALSE()),VLOOKUP($J$3&amp;"-"&amp;P$2,'Compr. Q. - Online Banking'!$C:$I,5,FALSE())),IF($D100="Tabular",VLOOKUP($J$3&amp;"-"&amp;P$2,'Compr. Q. - HCN'!$C:$I,7,FALSE()),VLOOKUP($J$3&amp;"-"&amp;P$2,'Compr. Q. - HCN'!$C:$I,5,FALSE()))),$J100)),1,0)</f>
        <v>0</v>
      </c>
      <c r="Q100" s="25">
        <f t="shared" ref="Q100:Q119" si="98">SUM(L100:P100)</f>
        <v>3</v>
      </c>
      <c r="R100" s="25">
        <f t="shared" ref="R100:R119" si="99">IF(J100="",0,IF(J100=-99,0,(LEN(TRIM(J100))-LEN(SUBSTITUTE(TRIM(J100),";",""))+1)))</f>
        <v>3</v>
      </c>
      <c r="S100" s="25">
        <f>IF($G100="OB",IF($D100="Tabular",VLOOKUP($J$3&amp;"-"&amp;"1",'Compr. Q. - Online Banking'!$C:$K,9,FALSE()),VLOOKUP($J$3&amp;"-"&amp;"1",'Compr. Q. - Online Banking'!$C:$K,8,FALSE())),IF($D100="Tabular",VLOOKUP($J$3&amp;"-"&amp;"1",'Compr. Q. - HCN'!$C:$K,9,FALSE()),VLOOKUP($J$3&amp;"-"&amp;"1",'Compr. Q. - HCN'!$C:$K,8,FALSE())))</f>
        <v>3</v>
      </c>
      <c r="T100" s="25">
        <f t="shared" ref="T100:T119" si="100">IF(R100&gt;0,Q100/R100,0)</f>
        <v>1</v>
      </c>
      <c r="U100" s="25">
        <f t="shared" ref="U100:U119" si="101">Q100/S100</f>
        <v>1</v>
      </c>
      <c r="V100" s="25">
        <f t="shared" ref="V100:V119" si="102">IF(SUM(T100,U100)&gt;0,2*T100*U100/SUM(T100:U100),0)</f>
        <v>1</v>
      </c>
      <c r="W100" s="25" t="str">
        <f>VLOOKUP($A100,'dataset combined'!$A:$BJ,$I$2+3*W$2,FALSE)</f>
        <v>Data confidentiality; Privacy</v>
      </c>
      <c r="X100" s="25"/>
      <c r="Y100" s="25">
        <f>IF(ISNUMBER(SEARCH(IF($G100="OB",IF($D100="Tabular",VLOOKUP($W$3&amp;"-"&amp;Y$2,'Compr. Q. - Online Banking'!$C:$I,7,FALSE()),VLOOKUP($W$3&amp;"-"&amp;Y$2,'Compr. Q. - Online Banking'!$C:$I,5,FALSE())),IF($D100="Tabular",VLOOKUP($W$3&amp;"-"&amp;Y$2,'Compr. Q. - HCN'!$C:$I,7,FALSE()),VLOOKUP($W$3&amp;"-"&amp;Y$2,'Compr. Q. - HCN'!$C:$I,5,FALSE()))),$W100)),1,0)</f>
        <v>1</v>
      </c>
      <c r="Z100" s="25">
        <f>IF(ISNUMBER(SEARCH(IF($G100="OB",IF($D100="Tabular",VLOOKUP($W$3&amp;"-"&amp;Z$2,'Compr. Q. - Online Banking'!$C:$I,7,FALSE()),VLOOKUP($W$3&amp;"-"&amp;Z$2,'Compr. Q. - Online Banking'!$C:$I,5,FALSE())),IF($D100="Tabular",VLOOKUP($W$3&amp;"-"&amp;Z$2,'Compr. Q. - HCN'!$C:$I,7,FALSE()),VLOOKUP($W$3&amp;"-"&amp;Z$2,'Compr. Q. - HCN'!$C:$I,5,FALSE()))),$W100)),1,0)</f>
        <v>1</v>
      </c>
      <c r="AA100" s="25">
        <f>IF(ISNUMBER(SEARCH(IF($G100="OB",IF($D100="Tabular",VLOOKUP($W$3&amp;"-"&amp;AA$2,'Compr. Q. - Online Banking'!$C:$I,7,FALSE()),VLOOKUP($W$3&amp;"-"&amp;AA$2,'Compr. Q. - Online Banking'!$C:$I,5,FALSE())),IF($D100="Tabular",VLOOKUP($W$3&amp;"-"&amp;AA$2,'Compr. Q. - HCN'!$C:$I,7,FALSE()),VLOOKUP($W$3&amp;"-"&amp;AA$2,'Compr. Q. - HCN'!$C:$I,5,FALSE()))),$W100)),1,0)</f>
        <v>0</v>
      </c>
      <c r="AB100" s="25">
        <f>IF(ISNUMBER(SEARCH(IF($G100="OB",IF($D100="Tabular",VLOOKUP($W$3&amp;"-"&amp;AB$2,'Compr. Q. - Online Banking'!$C:$I,7,FALSE()),VLOOKUP($W$3&amp;"-"&amp;AB$2,'Compr. Q. - Online Banking'!$C:$I,5,FALSE())),IF($D100="Tabular",VLOOKUP($W$3&amp;"-"&amp;AB$2,'Compr. Q. - HCN'!$C:$I,7,FALSE()),VLOOKUP($W$3&amp;"-"&amp;AB$2,'Compr. Q. - HCN'!$C:$I,5,FALSE()))),$W100)),1,0)</f>
        <v>0</v>
      </c>
      <c r="AC100" s="25">
        <f>IF(ISNUMBER(SEARCH(IF($G100="OB",IF($D100="Tabular",VLOOKUP($W$3&amp;"-"&amp;AC$2,'Compr. Q. - Online Banking'!$C:$I,7,FALSE()),VLOOKUP($W$3&amp;"-"&amp;AC$2,'Compr. Q. - Online Banking'!$C:$I,5,FALSE())),IF($D100="Tabular",VLOOKUP($W$3&amp;"-"&amp;AC$2,'Compr. Q. - HCN'!$C:$I,7,FALSE()),VLOOKUP($W$3&amp;"-"&amp;AC$2,'Compr. Q. - HCN'!$C:$I,5,FALSE()))),$W100)),1,0)</f>
        <v>0</v>
      </c>
      <c r="AD100" s="25">
        <f t="shared" ref="AD100:AD119" si="103">SUM(Y100:AC100)</f>
        <v>2</v>
      </c>
      <c r="AE100" s="25">
        <f t="shared" ref="AE100:AE119" si="104">IF(W100="",0,IF(W100=-99,0,(LEN(TRIM(W100))-LEN(SUBSTITUTE(TRIM(W100),";",""))+1)))</f>
        <v>2</v>
      </c>
      <c r="AF100" s="25">
        <f>IF($G100="OB",IF($D100="Tabular",VLOOKUP($W$3&amp;"-"&amp;"1",'Compr. Q. - Online Banking'!$C:$K,9,FALSE()),VLOOKUP($W$3&amp;"-"&amp;"1",'Compr. Q. - Online Banking'!$C:$K,8,FALSE())),IF($D100="Tabular",VLOOKUP($W$3&amp;"-"&amp;"1",'Compr. Q. - HCN'!$C:$K,9,FALSE()),VLOOKUP($W$3&amp;"-"&amp;"1",'Compr. Q. - HCN'!$C:$K,8,FALSE())))</f>
        <v>2</v>
      </c>
      <c r="AG100" s="25">
        <f t="shared" ref="AG100:AG119" si="105">IF(AE100&gt;0,AD100/AE100,0)</f>
        <v>1</v>
      </c>
      <c r="AH100" s="25">
        <f t="shared" ref="AH100:AH119" si="106">AD100/AF100</f>
        <v>1</v>
      </c>
      <c r="AI100" s="25">
        <f t="shared" ref="AI100:AI119" si="107">IF(SUM(AG100,AH100)&gt;0,2*AG100*AH100/SUM(AG100:AH100),0)</f>
        <v>1</v>
      </c>
      <c r="AJ100" s="25" t="str">
        <f>VLOOKUP($A100,'dataset combined'!$A:$BJ,$I$2+3*AJ$2,FALSE)</f>
        <v>Cyber criminal sends crafted phishing emails to HCN users and this leads to sniffing of user credentials.; Cyber criminal sends crafted phishing emails to HCN users and this leads to that HCN network infected by malware.</v>
      </c>
      <c r="AK100" s="25"/>
      <c r="AL100" s="25">
        <f>IF(ISNUMBER(SEARCH(IF($G100="OB",IF($D100="Tabular",VLOOKUP($AJ$3&amp;"-"&amp;AL$2,'Compr. Q. - Online Banking'!$C:$I,7,FALSE()),VLOOKUP($AJ$3&amp;"-"&amp;AL$2,'Compr. Q. - Online Banking'!$C:$I,5,FALSE())),IF($D100="Tabular",VLOOKUP($AJ$3&amp;"-"&amp;AL$2,'Compr. Q. - HCN'!$C:$I,7,FALSE()),VLOOKUP($AJ$3&amp;"-"&amp;AL$2,'Compr. Q. - HCN'!$C:$I,5,FALSE()))),$AJ100)),1,0)</f>
        <v>0</v>
      </c>
      <c r="AM100" s="25">
        <f>IF(ISNUMBER(SEARCH(IF($G100="OB",IF($D100="Tabular",VLOOKUP($AJ$3&amp;"-"&amp;AM$2,'Compr. Q. - Online Banking'!$C:$I,7,FALSE()),VLOOKUP($AJ$3&amp;"-"&amp;AM$2,'Compr. Q. - Online Banking'!$C:$I,5,FALSE())),IF($D100="Tabular",VLOOKUP($AJ$3&amp;"-"&amp;AM$2,'Compr. Q. - HCN'!$C:$I,7,FALSE()),VLOOKUP($AJ$3&amp;"-"&amp;AM$2,'Compr. Q. - HCN'!$C:$I,5,FALSE()))),$AJ100)),1,0)</f>
        <v>1</v>
      </c>
      <c r="AN100" s="25">
        <f>IF(ISNUMBER(SEARCH(IF($G100="OB",IF($D100="Tabular",VLOOKUP($AJ$3&amp;"-"&amp;AN$2,'Compr. Q. - Online Banking'!$C:$I,7,FALSE()),VLOOKUP($AJ$3&amp;"-"&amp;AN$2,'Compr. Q. - Online Banking'!$C:$I,5,FALSE())),IF($D100="Tabular",VLOOKUP($AJ$3&amp;"-"&amp;AN$2,'Compr. Q. - HCN'!$C:$I,7,FALSE()),VLOOKUP($AJ$3&amp;"-"&amp;AN$2,'Compr. Q. - HCN'!$C:$I,5,FALSE()))),$AJ100)),1,0)</f>
        <v>1</v>
      </c>
      <c r="AO100" s="25">
        <f>IF(ISNUMBER(SEARCH(IF($G100="OB",IF($D100="Tabular",VLOOKUP($AJ$3&amp;"-"&amp;AO$2,'Compr. Q. - Online Banking'!$C:$I,7,FALSE()),VLOOKUP($AJ$3&amp;"-"&amp;AO$2,'Compr. Q. - Online Banking'!$C:$I,5,FALSE())),IF($D100="Tabular",VLOOKUP($AJ$3&amp;"-"&amp;AO$2,'Compr. Q. - HCN'!$C:$I,7,FALSE()),VLOOKUP($AJ$3&amp;"-"&amp;AO$2,'Compr. Q. - HCN'!$C:$I,5,FALSE()))),$AJ100)),1,0)</f>
        <v>0</v>
      </c>
      <c r="AP100" s="25">
        <f>IF(ISNUMBER(SEARCH(IF($G100="OB",IF($D100="Tabular",VLOOKUP($AJ$3&amp;"-"&amp;AP$2,'Compr. Q. - Online Banking'!$C:$I,7,FALSE()),VLOOKUP($AJ$3&amp;"-"&amp;AP$2,'Compr. Q. - Online Banking'!$C:$I,5,FALSE())),IF($D100="Tabular",VLOOKUP($AJ$3&amp;"-"&amp;AP$2,'Compr. Q. - HCN'!$C:$I,7,FALSE()),VLOOKUP($AJ$3&amp;"-"&amp;AP$2,'Compr. Q. - HCN'!$C:$I,5,FALSE()))),$AJ100)),1,0)</f>
        <v>0</v>
      </c>
      <c r="AQ100" s="25">
        <f t="shared" ref="AQ100:AQ119" si="108">SUM(AL100:AP100)</f>
        <v>2</v>
      </c>
      <c r="AR100" s="25">
        <f t="shared" ref="AR100:AR119" si="109">IF(AJ100="",0,IF(AJ100=-99,0,(LEN(TRIM(AJ100))-LEN(SUBSTITUTE(TRIM(AJ100),";",""))+1)))</f>
        <v>2</v>
      </c>
      <c r="AS100" s="25">
        <f>IF($G100="OB",IF($D100="Tabular",VLOOKUP($AJ$3&amp;"-"&amp;"1",'Compr. Q. - Online Banking'!$C:$K,9,FALSE()),VLOOKUP($AJ$3&amp;"-"&amp;"1",'Compr. Q. - Online Banking'!$C:$K,8,FALSE())),IF($D100="Tabular",VLOOKUP($AJ$3&amp;"-"&amp;"1",'Compr. Q. - HCN'!$C:$K,9,FALSE()),VLOOKUP($AJ$3&amp;"-"&amp;"1",'Compr. Q. - HCN'!$C:$K,8,FALSE())))</f>
        <v>2</v>
      </c>
      <c r="AT100" s="25">
        <f t="shared" ref="AT100:AT119" si="110">IF(AR100&gt;0,AQ100/AR100,0)</f>
        <v>1</v>
      </c>
      <c r="AU100" s="25">
        <f t="shared" ref="AU100:AU119" si="111">AQ100/AS100</f>
        <v>1</v>
      </c>
      <c r="AV100" s="25">
        <f t="shared" ref="AV100:AV119" si="112">IF(SUM(AT100,AU100)&gt;0,2*AT100*AU100/SUM(AT100:AU100),0)</f>
        <v>1</v>
      </c>
      <c r="AW100" s="25" t="str">
        <f>VLOOKUP($A100,'dataset combined'!$A:$BJ,$I$2+3*AW$2,FALSE)</f>
        <v>Admin; Cyber criminal; Data reviewer; Hacker; HCN user</v>
      </c>
      <c r="AX100" s="25"/>
      <c r="AY100" s="25">
        <f>IF(ISNUMBER(SEARCH(IF($G100="OB",IF($D100="Tabular",VLOOKUP($AW$3&amp;"-"&amp;AY$2,'Compr. Q. - Online Banking'!$C:$I,7,FALSE()),VLOOKUP($AW$3&amp;"-"&amp;AY$2,'Compr. Q. - Online Banking'!$C:$I,5,FALSE())),IF($D100="Tabular",VLOOKUP($AW$3&amp;"-"&amp;AY$2,'Compr. Q. - HCN'!$C:$I,7,FALSE()),VLOOKUP($AW$3&amp;"-"&amp;AY$2,'Compr. Q. - HCN'!$C:$I,5,FALSE()))),$AW100)),1,0)</f>
        <v>1</v>
      </c>
      <c r="AZ100" s="25">
        <f>IF(ISNUMBER(SEARCH(IF($G100="OB",IF($D100="Tabular",VLOOKUP($AW$3&amp;"-"&amp;AZ$2,'Compr. Q. - Online Banking'!$C:$I,7,FALSE()),VLOOKUP($AW$3&amp;"-"&amp;AZ$2,'Compr. Q. - Online Banking'!$C:$I,5,FALSE())),IF($D100="Tabular",VLOOKUP($AW$3&amp;"-"&amp;AZ$2,'Compr. Q. - HCN'!$C:$I,7,FALSE()),VLOOKUP($AW$3&amp;"-"&amp;AZ$2,'Compr. Q. - HCN'!$C:$I,5,FALSE()))),$AW100)),1,0)</f>
        <v>1</v>
      </c>
      <c r="BA100" s="25">
        <f>IF(ISNUMBER(SEARCH(IF($G100="OB",IF($D100="Tabular",VLOOKUP($AW$3&amp;"-"&amp;BA$2,'Compr. Q. - Online Banking'!$C:$I,7,FALSE()),VLOOKUP($AW$3&amp;"-"&amp;BA$2,'Compr. Q. - Online Banking'!$C:$I,5,FALSE())),IF($D100="Tabular",VLOOKUP($AW$3&amp;"-"&amp;BA$2,'Compr. Q. - HCN'!$C:$I,7,FALSE()),VLOOKUP($AW$3&amp;"-"&amp;BA$2,'Compr. Q. - HCN'!$C:$I,5,FALSE()))),$AW100)),1,0)</f>
        <v>1</v>
      </c>
      <c r="BB100" s="25">
        <f>IF(ISNUMBER(SEARCH(IF($G100="OB",IF($D100="Tabular",VLOOKUP($AW$3&amp;"-"&amp;BB$2,'Compr. Q. - Online Banking'!$C:$I,7,FALSE()),VLOOKUP($AW$3&amp;"-"&amp;BB$2,'Compr. Q. - Online Banking'!$C:$I,5,FALSE())),IF($D100="Tabular",VLOOKUP($AW$3&amp;"-"&amp;BB$2,'Compr. Q. - HCN'!$C:$I,7,FALSE()),VLOOKUP($AW$3&amp;"-"&amp;BB$2,'Compr. Q. - HCN'!$C:$I,5,FALSE()))),$AW100)),1,0)</f>
        <v>1</v>
      </c>
      <c r="BC100" s="25">
        <f>IF(ISNUMBER(SEARCH(IF($G100="OB",IF($D100="Tabular",VLOOKUP($AW$3&amp;"-"&amp;BC$2,'Compr. Q. - Online Banking'!$C:$I,7,FALSE()),VLOOKUP($AW$3&amp;"-"&amp;BC$2,'Compr. Q. - Online Banking'!$C:$I,5,FALSE())),IF($D100="Tabular",VLOOKUP($AW$3&amp;"-"&amp;BC$2,'Compr. Q. - HCN'!$C:$I,7,FALSE()),VLOOKUP($AW$3&amp;"-"&amp;BC$2,'Compr. Q. - HCN'!$C:$I,5,FALSE()))),$AW100)),1,0)</f>
        <v>1</v>
      </c>
      <c r="BD100" s="25">
        <f t="shared" ref="BD100:BD119" si="113">SUM(AY100:BC100)</f>
        <v>5</v>
      </c>
      <c r="BE100" s="25">
        <f t="shared" ref="BE100:BE119" si="114">IF(AW100="",0,IF(AW100=-99,0,(LEN(TRIM(AW100))-LEN(SUBSTITUTE(TRIM(AW100),";",""))+1)))</f>
        <v>5</v>
      </c>
      <c r="BF100" s="25">
        <f>IF($G100="OB",IF($D100="Tabular",VLOOKUP($AW$3&amp;"-"&amp;"1",'Compr. Q. - Online Banking'!$C:$K,9,FALSE()),VLOOKUP($AW$3&amp;"-"&amp;"1",'Compr. Q. - Online Banking'!$C:$K,8,FALSE())),IF($D100="Tabular",VLOOKUP($AW$3&amp;"-"&amp;"1",'Compr. Q. - HCN'!$C:$K,9,FALSE()),VLOOKUP($AW$3&amp;"-"&amp;"1",'Compr. Q. - HCN'!$C:$K,8,FALSE())))</f>
        <v>5</v>
      </c>
      <c r="BG100" s="25">
        <f t="shared" ref="BG100:BG119" si="115">IF(BE100&gt;0,BD100/BE100,0)</f>
        <v>1</v>
      </c>
      <c r="BH100" s="25">
        <f t="shared" ref="BH100:BH119" si="116">BD100/BF100</f>
        <v>1</v>
      </c>
      <c r="BI100" s="25">
        <f t="shared" ref="BI100:BI119" si="117">IF(SUM(BG100,BH100)&gt;0,2*BG100*BH100/SUM(BG100:BH100),0)</f>
        <v>1</v>
      </c>
      <c r="BJ100" s="25" t="str">
        <f>VLOOKUP($A100,'dataset combined'!$A:$BJ,$I$2+3*BJ$2,FALSE)</f>
        <v>Very unlikely</v>
      </c>
      <c r="BK100" s="25"/>
      <c r="BL100" s="25">
        <f>IF(ISNUMBER(SEARCH(IF($G100="OB",IF($D100="Tabular",VLOOKUP($BJ$3&amp;"-"&amp;BL$2,'Compr. Q. - Online Banking'!$C:$I,7,FALSE()),VLOOKUP($BJ$3&amp;"-"&amp;BL$2,'Compr. Q. - Online Banking'!$C:$I,5,FALSE())),IF($D100="Tabular",VLOOKUP($BJ$3&amp;"-"&amp;BL$2,'Compr. Q. - HCN'!$C:$I,7,FALSE()),VLOOKUP($BJ$3&amp;"-"&amp;BL$2,'Compr. Q. - HCN'!$C:$I,5,FALSE()))),$BJ100)),1,0)</f>
        <v>1</v>
      </c>
      <c r="BM100" s="25">
        <f>IF(ISNUMBER(SEARCH(IF($G100="OB",IF($D100="Tabular",VLOOKUP($BJ$3&amp;"-"&amp;BM$2,'Compr. Q. - Online Banking'!$C:$I,7,FALSE()),VLOOKUP($BJ$3&amp;"-"&amp;BM$2,'Compr. Q. - Online Banking'!$C:$I,5,FALSE())),IF($D100="Tabular",VLOOKUP($BJ$3&amp;"-"&amp;BM$2,'Compr. Q. - HCN'!$C:$I,7,FALSE()),VLOOKUP($BJ$3&amp;"-"&amp;BM$2,'Compr. Q. - HCN'!$C:$I,5,FALSE()))),$BJ100)),1,0)</f>
        <v>0</v>
      </c>
      <c r="BN100" s="25">
        <f>IF(ISNUMBER(SEARCH(IF($G100="OB",IF($D100="Tabular",VLOOKUP($BJ$3&amp;"-"&amp;BN$2,'Compr. Q. - Online Banking'!$C:$I,7,FALSE()),VLOOKUP($BJ$3&amp;"-"&amp;BN$2,'Compr. Q. - Online Banking'!$C:$I,5,FALSE())),IF($D100="Tabular",VLOOKUP($BJ$3&amp;"-"&amp;BN$2,'Compr. Q. - HCN'!$C:$I,7,FALSE()),VLOOKUP($BJ$3&amp;"-"&amp;BN$2,'Compr. Q. - HCN'!$C:$I,5,FALSE()))),$BJ100)),1,0)</f>
        <v>0</v>
      </c>
      <c r="BO100" s="25">
        <f>IF(ISNUMBER(SEARCH(IF($G100="OB",IF($D100="Tabular",VLOOKUP($BJ$3&amp;"-"&amp;BO$2,'Compr. Q. - Online Banking'!$C:$I,7,FALSE()),VLOOKUP($BJ$3&amp;"-"&amp;BO$2,'Compr. Q. - Online Banking'!$C:$I,5,FALSE())),IF($D100="Tabular",VLOOKUP($BJ$3&amp;"-"&amp;BO$2,'Compr. Q. - HCN'!$C:$I,7,FALSE()),VLOOKUP($BJ$3&amp;"-"&amp;BO$2,'Compr. Q. - HCN'!$C:$I,5,FALSE()))),$BJ100)),1,0)</f>
        <v>0</v>
      </c>
      <c r="BP100" s="25">
        <f>IF(ISNUMBER(SEARCH(IF($G100="OB",IF($D100="Tabular",VLOOKUP($BJ$3&amp;"-"&amp;BP$2,'Compr. Q. - Online Banking'!$C:$I,7,FALSE()),VLOOKUP($BJ$3&amp;"-"&amp;BP$2,'Compr. Q. - Online Banking'!$C:$I,5,FALSE())),IF($D100="Tabular",VLOOKUP($BJ$3&amp;"-"&amp;BP$2,'Compr. Q. - HCN'!$C:$I,7,FALSE()),VLOOKUP($BJ$3&amp;"-"&amp;BP$2,'Compr. Q. - HCN'!$C:$I,5,FALSE()))),$BJ100)),1,0)</f>
        <v>0</v>
      </c>
      <c r="BQ100" s="25">
        <f t="shared" ref="BQ100:BQ119" si="118">SUM(BL100:BP100)</f>
        <v>1</v>
      </c>
      <c r="BR100" s="25">
        <f t="shared" ref="BR100:BR119" si="119">IF(BJ100="",0,IF(BJ100=-99,0,(LEN(TRIM(BJ100))-LEN(SUBSTITUTE(TRIM(BJ100),";",""))+1)))</f>
        <v>1</v>
      </c>
      <c r="BS100" s="25">
        <f>IF($G100="OB",IF($D100="Tabular",VLOOKUP($BJ$3&amp;"-"&amp;"1",'Compr. Q. - Online Banking'!$C:$K,9,FALSE()),VLOOKUP($BJ$3&amp;"-"&amp;"1",'Compr. Q. - Online Banking'!$C:$K,8,FALSE())),IF($D100="Tabular",VLOOKUP($BJ$3&amp;"-"&amp;"1",'Compr. Q. - HCN'!$C:$K,9,FALSE()),VLOOKUP($BJ$3&amp;"-"&amp;"1",'Compr. Q. - HCN'!$C:$K,8,FALSE())))</f>
        <v>1</v>
      </c>
      <c r="BT100" s="25">
        <f t="shared" ref="BT100:BT119" si="120">IF(BR100&gt;0,BQ100/BR100,0)</f>
        <v>1</v>
      </c>
      <c r="BU100" s="25">
        <f t="shared" ref="BU100:BU119" si="121">BQ100/BS100</f>
        <v>1</v>
      </c>
      <c r="BV100" s="25">
        <f t="shared" ref="BV100:BV119" si="122">IF(SUM(BT100,BU100)&gt;0,2*BT100*BU100/SUM(BT100:BU100),0)</f>
        <v>1</v>
      </c>
      <c r="BW100" s="25" t="str">
        <f>VLOOKUP($A100,'dataset combined'!$A:$BJ,$I$2+3*BW$2,FALSE)</f>
        <v>Severe</v>
      </c>
      <c r="BX100" s="25"/>
      <c r="BY100" s="25">
        <f>IF(ISNUMBER(SEARCH(IF($G100="OB",IF($D100="Tabular",VLOOKUP($BW$3&amp;"-"&amp;BY$2,'Compr. Q. - Online Banking'!$C:$I,7,FALSE()),VLOOKUP($BW$3&amp;"-"&amp;BY$2,'Compr. Q. - Online Banking'!$C:$I,5,FALSE())),IF($D100="Tabular",VLOOKUP($BW$3&amp;"-"&amp;BY$2,'Compr. Q. - HCN'!$C:$I,7,FALSE()),VLOOKUP($BW$3&amp;"-"&amp;BY$2,'Compr. Q. - HCN'!$C:$I,5,FALSE()))),$BW100)),1,0)</f>
        <v>1</v>
      </c>
      <c r="BZ100" s="25">
        <f>IF(ISNUMBER(SEARCH(IF($G100="OB",IF($D100="Tabular",VLOOKUP($BW$3&amp;"-"&amp;BZ$2,'Compr. Q. - Online Banking'!$C:$I,7,FALSE()),VLOOKUP($BW$3&amp;"-"&amp;BZ$2,'Compr. Q. - Online Banking'!$C:$I,5,FALSE())),IF($D100="Tabular",VLOOKUP($BW$3&amp;"-"&amp;BZ$2,'Compr. Q. - HCN'!$C:$I,7,FALSE()),VLOOKUP($BW$3&amp;"-"&amp;BZ$2,'Compr. Q. - HCN'!$C:$I,5,FALSE()))),$BW100)),1,0)</f>
        <v>0</v>
      </c>
      <c r="CA100" s="25">
        <f>IF(ISNUMBER(SEARCH(IF($G100="OB",IF($D100="Tabular",VLOOKUP($BW$3&amp;"-"&amp;CA$2,'Compr. Q. - Online Banking'!$C:$I,7,FALSE()),VLOOKUP($BW$3&amp;"-"&amp;CA$2,'Compr. Q. - Online Banking'!$C:$I,5,FALSE())),IF($D100="Tabular",VLOOKUP($BW$3&amp;"-"&amp;CA$2,'Compr. Q. - HCN'!$C:$I,7,FALSE()),VLOOKUP($BW$3&amp;"-"&amp;CA$2,'Compr. Q. - HCN'!$C:$I,5,FALSE()))),$BW100)),1,0)</f>
        <v>0</v>
      </c>
      <c r="CB100" s="25">
        <f>IF(ISNUMBER(SEARCH(IF($G100="OB",IF($D100="Tabular",VLOOKUP($BW$3&amp;"-"&amp;CB$2,'Compr. Q. - Online Banking'!$C:$I,7,FALSE()),VLOOKUP($BW$3&amp;"-"&amp;CB$2,'Compr. Q. - Online Banking'!$C:$I,5,FALSE())),IF($D100="Tabular",VLOOKUP($BW$3&amp;"-"&amp;CB$2,'Compr. Q. - HCN'!$C:$I,7,FALSE()),VLOOKUP($BW$3&amp;"-"&amp;CB$2,'Compr. Q. - HCN'!$C:$I,5,FALSE()))),$BW100)),1,0)</f>
        <v>0</v>
      </c>
      <c r="CC100" s="25">
        <f>IF(ISNUMBER(SEARCH(IF($G100="OB",IF($D100="Tabular",VLOOKUP($BW$3&amp;"-"&amp;CC$2,'Compr. Q. - Online Banking'!$C:$I,7,FALSE()),VLOOKUP($BW$3&amp;"-"&amp;CC$2,'Compr. Q. - Online Banking'!$C:$I,5,FALSE())),IF($D100="Tabular",VLOOKUP($BW$3&amp;"-"&amp;CC$2,'Compr. Q. - HCN'!$C:$I,7,FALSE()),VLOOKUP($BW$3&amp;"-"&amp;CC$2,'Compr. Q. - HCN'!$C:$I,5,FALSE()))),$BW100)),1,0)</f>
        <v>0</v>
      </c>
      <c r="CD100" s="25">
        <f t="shared" ref="CD100:CD119" si="123">SUM(BY100:CC100)</f>
        <v>1</v>
      </c>
      <c r="CE100" s="25">
        <f t="shared" ref="CE100:CE119" si="124">IF(BW100="",0,IF(BW100=-99,0,(LEN(TRIM(BW100))-LEN(SUBSTITUTE(TRIM(BW100),";",""))+1)))</f>
        <v>1</v>
      </c>
      <c r="CF100" s="25">
        <f>IF($G100="OB",IF($D100="Tabular",VLOOKUP($BW$3&amp;"-"&amp;"1",'Compr. Q. - Online Banking'!$C:$K,9,FALSE()),VLOOKUP($BW$3&amp;"-"&amp;"1",'Compr. Q. - Online Banking'!$C:$K,8,FALSE())),IF($D100="Tabular",VLOOKUP($BW$3&amp;"-"&amp;"1",'Compr. Q. - HCN'!$C:$K,9,FALSE()),VLOOKUP($BW$3&amp;"-"&amp;"1",'Compr. Q. - HCN'!$C:$K,8,FALSE())))</f>
        <v>1</v>
      </c>
      <c r="CG100" s="25">
        <f t="shared" ref="CG100:CG119" si="125">IF(CE100&gt;0,CD100/CE100,0)</f>
        <v>1</v>
      </c>
      <c r="CH100" s="25">
        <f t="shared" ref="CH100:CH119" si="126">CD100/CF100</f>
        <v>1</v>
      </c>
      <c r="CI100" s="25">
        <f t="shared" ref="CI100:CI119" si="127">IF(SUM(CG100,CH100)&gt;0,2*CG100*CH100/SUM(CG100:CH100),0)</f>
        <v>1</v>
      </c>
    </row>
    <row r="101" spans="1:87" ht="85" x14ac:dyDescent="0.2">
      <c r="A101" s="24" t="str">
        <f t="shared" si="96"/>
        <v>3117411-P2</v>
      </c>
      <c r="B101" s="38">
        <v>3117411</v>
      </c>
      <c r="C101" s="24" t="s">
        <v>688</v>
      </c>
      <c r="D101" s="39" t="s">
        <v>568</v>
      </c>
      <c r="E101" s="39" t="s">
        <v>440</v>
      </c>
      <c r="F101" s="39" t="s">
        <v>433</v>
      </c>
      <c r="G101" s="38" t="str">
        <f t="shared" si="97"/>
        <v>OB</v>
      </c>
      <c r="H101" s="24"/>
      <c r="I101" s="28"/>
      <c r="J101" s="25" t="str">
        <f>VLOOKUP($A101,'dataset combined'!$A:$BJ,$I$2+3*J$2,FALSE)</f>
        <v>Integrity of account data; Lack of mechanisms for authentication of app; Weak malware protection</v>
      </c>
      <c r="K101" s="24" t="s">
        <v>727</v>
      </c>
      <c r="L101" s="25">
        <f>IF(ISNUMBER(SEARCH(IF($G101="OB",IF($D101="Tabular",VLOOKUP($J$3&amp;"-"&amp;L$2,'Compr. Q. - Online Banking'!$C:$I,7,FALSE()),VLOOKUP($J$3&amp;"-"&amp;L$2,'Compr. Q. - Online Banking'!$C:$I,5,FALSE())),IF($D101="Tabular",VLOOKUP($J$3&amp;"-"&amp;L$2,'Compr. Q. - HCN'!$C:$I,7,FALSE()),VLOOKUP($J$3&amp;"-"&amp;L$2,'Compr. Q. - HCN'!$C:$I,5,FALSE()))),$J101)),1,0)</f>
        <v>1</v>
      </c>
      <c r="M101" s="25">
        <f>IF(ISNUMBER(SEARCH(IF($G101="OB",IF($D101="Tabular",VLOOKUP($J$3&amp;"-"&amp;M$2,'Compr. Q. - Online Banking'!$C:$I,7,FALSE()),VLOOKUP($J$3&amp;"-"&amp;M$2,'Compr. Q. - Online Banking'!$C:$I,5,FALSE())),IF($D101="Tabular",VLOOKUP($J$3&amp;"-"&amp;M$2,'Compr. Q. - HCN'!$C:$I,7,FALSE()),VLOOKUP($J$3&amp;"-"&amp;M$2,'Compr. Q. - HCN'!$C:$I,5,FALSE()))),$J101)),1,0)</f>
        <v>1</v>
      </c>
      <c r="N101" s="25">
        <f>IF(ISNUMBER(SEARCH(IF($G101="OB",IF($D101="Tabular",VLOOKUP($J$3&amp;"-"&amp;N$2,'Compr. Q. - Online Banking'!$C:$I,7,FALSE()),VLOOKUP($J$3&amp;"-"&amp;N$2,'Compr. Q. - Online Banking'!$C:$I,5,FALSE())),IF($D101="Tabular",VLOOKUP($J$3&amp;"-"&amp;N$2,'Compr. Q. - HCN'!$C:$I,7,FALSE()),VLOOKUP($J$3&amp;"-"&amp;N$2,'Compr. Q. - HCN'!$C:$I,5,FALSE()))),$J101)),1,0)</f>
        <v>0</v>
      </c>
      <c r="O101" s="25">
        <f>IF(ISNUMBER(SEARCH(IF($G101="OB",IF($D101="Tabular",VLOOKUP($J$3&amp;"-"&amp;O$2,'Compr. Q. - Online Banking'!$C:$I,7,FALSE()),VLOOKUP($J$3&amp;"-"&amp;O$2,'Compr. Q. - Online Banking'!$C:$I,5,FALSE())),IF($D101="Tabular",VLOOKUP($J$3&amp;"-"&amp;O$2,'Compr. Q. - HCN'!$C:$I,7,FALSE()),VLOOKUP($J$3&amp;"-"&amp;O$2,'Compr. Q. - HCN'!$C:$I,5,FALSE()))),$J101)),1,0)</f>
        <v>0</v>
      </c>
      <c r="P101" s="25">
        <f>IF(ISNUMBER(SEARCH(IF($G101="OB",IF($D101="Tabular",VLOOKUP($J$3&amp;"-"&amp;P$2,'Compr. Q. - Online Banking'!$C:$I,7,FALSE()),VLOOKUP($J$3&amp;"-"&amp;P$2,'Compr. Q. - Online Banking'!$C:$I,5,FALSE())),IF($D101="Tabular",VLOOKUP($J$3&amp;"-"&amp;P$2,'Compr. Q. - HCN'!$C:$I,7,FALSE()),VLOOKUP($J$3&amp;"-"&amp;P$2,'Compr. Q. - HCN'!$C:$I,5,FALSE()))),$J101)),1,0)</f>
        <v>0</v>
      </c>
      <c r="Q101" s="24">
        <f t="shared" si="98"/>
        <v>2</v>
      </c>
      <c r="R101" s="24">
        <f t="shared" si="99"/>
        <v>3</v>
      </c>
      <c r="S101" s="24">
        <f>IF($G101="OB",IF($D101="Tabular",VLOOKUP($J$3&amp;"-"&amp;"1",'Compr. Q. - Online Banking'!$C:$K,9,FALSE()),VLOOKUP($J$3&amp;"-"&amp;"1",'Compr. Q. - Online Banking'!$C:$K,8,FALSE())),IF($D101="Tabular",VLOOKUP($J$3&amp;"-"&amp;"1",'Compr. Q. - HCN'!$C:$K,9,FALSE()),VLOOKUP($J$3&amp;"-"&amp;"1",'Compr. Q. - HCN'!$C:$K,8,FALSE())))</f>
        <v>2</v>
      </c>
      <c r="T101" s="24">
        <f t="shared" si="100"/>
        <v>0.66666666666666663</v>
      </c>
      <c r="U101" s="24">
        <f t="shared" si="101"/>
        <v>1</v>
      </c>
      <c r="V101" s="24">
        <f t="shared" si="102"/>
        <v>0.8</v>
      </c>
      <c r="W101" s="25" t="str">
        <f>VLOOKUP($A101,'dataset combined'!$A:$BJ,$I$2+3*W$2,FALSE)</f>
        <v>Availability of service; Integrity of account data</v>
      </c>
      <c r="X101" s="24"/>
      <c r="Y101" s="25">
        <f>IF(ISNUMBER(SEARCH(IF($G101="OB",IF($D101="Tabular",VLOOKUP($W$3&amp;"-"&amp;Y$2,'Compr. Q. - Online Banking'!$C:$I,7,FALSE()),VLOOKUP($W$3&amp;"-"&amp;Y$2,'Compr. Q. - Online Banking'!$C:$I,5,FALSE())),IF($D101="Tabular",VLOOKUP($W$3&amp;"-"&amp;Y$2,'Compr. Q. - HCN'!$C:$I,7,FALSE()),VLOOKUP($W$3&amp;"-"&amp;Y$2,'Compr. Q. - HCN'!$C:$I,5,FALSE()))),$W101)),1,0)</f>
        <v>1</v>
      </c>
      <c r="Z101" s="25">
        <f>IF(ISNUMBER(SEARCH(IF($G101="OB",IF($D101="Tabular",VLOOKUP($W$3&amp;"-"&amp;Z$2,'Compr. Q. - Online Banking'!$C:$I,7,FALSE()),VLOOKUP($W$3&amp;"-"&amp;Z$2,'Compr. Q. - Online Banking'!$C:$I,5,FALSE())),IF($D101="Tabular",VLOOKUP($W$3&amp;"-"&amp;Z$2,'Compr. Q. - HCN'!$C:$I,7,FALSE()),VLOOKUP($W$3&amp;"-"&amp;Z$2,'Compr. Q. - HCN'!$C:$I,5,FALSE()))),$W101)),1,0)</f>
        <v>1</v>
      </c>
      <c r="AA101" s="25">
        <f>IF(ISNUMBER(SEARCH(IF($G101="OB",IF($D101="Tabular",VLOOKUP($W$3&amp;"-"&amp;AA$2,'Compr. Q. - Online Banking'!$C:$I,7,FALSE()),VLOOKUP($W$3&amp;"-"&amp;AA$2,'Compr. Q. - Online Banking'!$C:$I,5,FALSE())),IF($D101="Tabular",VLOOKUP($W$3&amp;"-"&amp;AA$2,'Compr. Q. - HCN'!$C:$I,7,FALSE()),VLOOKUP($W$3&amp;"-"&amp;AA$2,'Compr. Q. - HCN'!$C:$I,5,FALSE()))),$W101)),1,0)</f>
        <v>0</v>
      </c>
      <c r="AB101" s="25">
        <f>IF(ISNUMBER(SEARCH(IF($G101="OB",IF($D101="Tabular",VLOOKUP($W$3&amp;"-"&amp;AB$2,'Compr. Q. - Online Banking'!$C:$I,7,FALSE()),VLOOKUP($W$3&amp;"-"&amp;AB$2,'Compr. Q. - Online Banking'!$C:$I,5,FALSE())),IF($D101="Tabular",VLOOKUP($W$3&amp;"-"&amp;AB$2,'Compr. Q. - HCN'!$C:$I,7,FALSE()),VLOOKUP($W$3&amp;"-"&amp;AB$2,'Compr. Q. - HCN'!$C:$I,5,FALSE()))),$W101)),1,0)</f>
        <v>0</v>
      </c>
      <c r="AC101" s="25">
        <f>IF(ISNUMBER(SEARCH(IF($G101="OB",IF($D101="Tabular",VLOOKUP($W$3&amp;"-"&amp;AC$2,'Compr. Q. - Online Banking'!$C:$I,7,FALSE()),VLOOKUP($W$3&amp;"-"&amp;AC$2,'Compr. Q. - Online Banking'!$C:$I,5,FALSE())),IF($D101="Tabular",VLOOKUP($W$3&amp;"-"&amp;AC$2,'Compr. Q. - HCN'!$C:$I,7,FALSE()),VLOOKUP($W$3&amp;"-"&amp;AC$2,'Compr. Q. - HCN'!$C:$I,5,FALSE()))),$W101)),1,0)</f>
        <v>0</v>
      </c>
      <c r="AD101" s="24">
        <f t="shared" si="103"/>
        <v>2</v>
      </c>
      <c r="AE101" s="24">
        <f t="shared" si="104"/>
        <v>2</v>
      </c>
      <c r="AF101" s="24">
        <f>IF($G101="OB",IF($D101="Tabular",VLOOKUP($W$3&amp;"-"&amp;"1",'Compr. Q. - Online Banking'!$C:$K,9,FALSE()),VLOOKUP($W$3&amp;"-"&amp;"1",'Compr. Q. - Online Banking'!$C:$K,8,FALSE())),IF($D101="Tabular",VLOOKUP($W$3&amp;"-"&amp;"1",'Compr. Q. - HCN'!$C:$K,9,FALSE()),VLOOKUP($W$3&amp;"-"&amp;"1",'Compr. Q. - HCN'!$C:$K,8,FALSE())))</f>
        <v>2</v>
      </c>
      <c r="AG101" s="24">
        <f t="shared" si="105"/>
        <v>1</v>
      </c>
      <c r="AH101" s="24">
        <f t="shared" si="106"/>
        <v>1</v>
      </c>
      <c r="AI101" s="24">
        <f t="shared" si="107"/>
        <v>1</v>
      </c>
      <c r="AJ101" s="25" t="str">
        <f>VLOOKUP($A101,'dataset combined'!$A:$BJ,$I$2+3*AJ$2,FALSE)</f>
        <v>Fake banking app offered on application store and this leads to sniffing customer credentials; Keylogger installed on customer's computer and this leads to sniffing customer credentials; Spear-phishing attack on customers leads to sniffing customer credentials</v>
      </c>
      <c r="AK101" s="24"/>
      <c r="AL101" s="25">
        <f>IF(ISNUMBER(SEARCH(IF($G101="OB",IF($D101="Tabular",VLOOKUP($AJ$3&amp;"-"&amp;AL$2,'Compr. Q. - Online Banking'!$C:$I,7,FALSE()),VLOOKUP($AJ$3&amp;"-"&amp;AL$2,'Compr. Q. - Online Banking'!$C:$I,5,FALSE())),IF($D101="Tabular",VLOOKUP($AJ$3&amp;"-"&amp;AL$2,'Compr. Q. - HCN'!$C:$I,7,FALSE()),VLOOKUP($AJ$3&amp;"-"&amp;AL$2,'Compr. Q. - HCN'!$C:$I,5,FALSE()))),$AJ101)),1,0)</f>
        <v>1</v>
      </c>
      <c r="AM101" s="25">
        <f>IF(ISNUMBER(SEARCH(IF($G101="OB",IF($D101="Tabular",VLOOKUP($AJ$3&amp;"-"&amp;AM$2,'Compr. Q. - Online Banking'!$C:$I,7,FALSE()),VLOOKUP($AJ$3&amp;"-"&amp;AM$2,'Compr. Q. - Online Banking'!$C:$I,5,FALSE())),IF($D101="Tabular",VLOOKUP($AJ$3&amp;"-"&amp;AM$2,'Compr. Q. - HCN'!$C:$I,7,FALSE()),VLOOKUP($AJ$3&amp;"-"&amp;AM$2,'Compr. Q. - HCN'!$C:$I,5,FALSE()))),$AJ101)),1,0)</f>
        <v>1</v>
      </c>
      <c r="AN101" s="25">
        <f>IF(ISNUMBER(SEARCH(IF($G101="OB",IF($D101="Tabular",VLOOKUP($AJ$3&amp;"-"&amp;AN$2,'Compr. Q. - Online Banking'!$C:$I,7,FALSE()),VLOOKUP($AJ$3&amp;"-"&amp;AN$2,'Compr. Q. - Online Banking'!$C:$I,5,FALSE())),IF($D101="Tabular",VLOOKUP($AJ$3&amp;"-"&amp;AN$2,'Compr. Q. - HCN'!$C:$I,7,FALSE()),VLOOKUP($AJ$3&amp;"-"&amp;AN$2,'Compr. Q. - HCN'!$C:$I,5,FALSE()))),$AJ101)),1,0)</f>
        <v>1</v>
      </c>
      <c r="AO101" s="25">
        <f>IF(ISNUMBER(SEARCH(IF($G101="OB",IF($D101="Tabular",VLOOKUP($AJ$3&amp;"-"&amp;AO$2,'Compr. Q. - Online Banking'!$C:$I,7,FALSE()),VLOOKUP($AJ$3&amp;"-"&amp;AO$2,'Compr. Q. - Online Banking'!$C:$I,5,FALSE())),IF($D101="Tabular",VLOOKUP($AJ$3&amp;"-"&amp;AO$2,'Compr. Q. - HCN'!$C:$I,7,FALSE()),VLOOKUP($AJ$3&amp;"-"&amp;AO$2,'Compr. Q. - HCN'!$C:$I,5,FALSE()))),$AJ101)),1,0)</f>
        <v>0</v>
      </c>
      <c r="AP101" s="25">
        <f>IF(ISNUMBER(SEARCH(IF($G101="OB",IF($D101="Tabular",VLOOKUP($AJ$3&amp;"-"&amp;AP$2,'Compr. Q. - Online Banking'!$C:$I,7,FALSE()),VLOOKUP($AJ$3&amp;"-"&amp;AP$2,'Compr. Q. - Online Banking'!$C:$I,5,FALSE())),IF($D101="Tabular",VLOOKUP($AJ$3&amp;"-"&amp;AP$2,'Compr. Q. - HCN'!$C:$I,7,FALSE()),VLOOKUP($AJ$3&amp;"-"&amp;AP$2,'Compr. Q. - HCN'!$C:$I,5,FALSE()))),$AJ101)),1,0)</f>
        <v>0</v>
      </c>
      <c r="AQ101" s="24">
        <f t="shared" si="108"/>
        <v>3</v>
      </c>
      <c r="AR101" s="24">
        <f t="shared" si="109"/>
        <v>3</v>
      </c>
      <c r="AS101" s="24">
        <f>IF($G101="OB",IF($D101="Tabular",VLOOKUP($AJ$3&amp;"-"&amp;"1",'Compr. Q. - Online Banking'!$C:$K,9,FALSE()),VLOOKUP($AJ$3&amp;"-"&amp;"1",'Compr. Q. - Online Banking'!$C:$K,8,FALSE())),IF($D101="Tabular",VLOOKUP($AJ$3&amp;"-"&amp;"1",'Compr. Q. - HCN'!$C:$K,9,FALSE()),VLOOKUP($AJ$3&amp;"-"&amp;"1",'Compr. Q. - HCN'!$C:$K,8,FALSE())))</f>
        <v>3</v>
      </c>
      <c r="AT101" s="24">
        <f t="shared" si="110"/>
        <v>1</v>
      </c>
      <c r="AU101" s="24">
        <f t="shared" si="111"/>
        <v>1</v>
      </c>
      <c r="AV101" s="24">
        <f t="shared" si="112"/>
        <v>1</v>
      </c>
      <c r="AW101" s="25" t="str">
        <f>VLOOKUP($A101,'dataset combined'!$A:$BJ,$I$2+3*AW$2,FALSE)</f>
        <v>Cyber criminal; Hacker</v>
      </c>
      <c r="AX101" s="24"/>
      <c r="AY101" s="25">
        <f>IF(ISNUMBER(SEARCH(IF($G101="OB",IF($D101="Tabular",VLOOKUP($AW$3&amp;"-"&amp;AY$2,'Compr. Q. - Online Banking'!$C:$I,7,FALSE()),VLOOKUP($AW$3&amp;"-"&amp;AY$2,'Compr. Q. - Online Banking'!$C:$I,5,FALSE())),IF($D101="Tabular",VLOOKUP($AW$3&amp;"-"&amp;AY$2,'Compr. Q. - HCN'!$C:$I,7,FALSE()),VLOOKUP($AW$3&amp;"-"&amp;AY$2,'Compr. Q. - HCN'!$C:$I,5,FALSE()))),$AW101)),1,0)</f>
        <v>1</v>
      </c>
      <c r="AZ101" s="25">
        <f>IF(ISNUMBER(SEARCH(IF($G101="OB",IF($D101="Tabular",VLOOKUP($AW$3&amp;"-"&amp;AZ$2,'Compr. Q. - Online Banking'!$C:$I,7,FALSE()),VLOOKUP($AW$3&amp;"-"&amp;AZ$2,'Compr. Q. - Online Banking'!$C:$I,5,FALSE())),IF($D101="Tabular",VLOOKUP($AW$3&amp;"-"&amp;AZ$2,'Compr. Q. - HCN'!$C:$I,7,FALSE()),VLOOKUP($AW$3&amp;"-"&amp;AZ$2,'Compr. Q. - HCN'!$C:$I,5,FALSE()))),$AW101)),1,0)</f>
        <v>1</v>
      </c>
      <c r="BA101" s="25">
        <f>IF(ISNUMBER(SEARCH(IF($G101="OB",IF($D101="Tabular",VLOOKUP($AW$3&amp;"-"&amp;BA$2,'Compr. Q. - Online Banking'!$C:$I,7,FALSE()),VLOOKUP($AW$3&amp;"-"&amp;BA$2,'Compr. Q. - Online Banking'!$C:$I,5,FALSE())),IF($D101="Tabular",VLOOKUP($AW$3&amp;"-"&amp;BA$2,'Compr. Q. - HCN'!$C:$I,7,FALSE()),VLOOKUP($AW$3&amp;"-"&amp;BA$2,'Compr. Q. - HCN'!$C:$I,5,FALSE()))),$AW101)),1,0)</f>
        <v>0</v>
      </c>
      <c r="BB101" s="25">
        <f>IF(ISNUMBER(SEARCH(IF($G101="OB",IF($D101="Tabular",VLOOKUP($AW$3&amp;"-"&amp;BB$2,'Compr. Q. - Online Banking'!$C:$I,7,FALSE()),VLOOKUP($AW$3&amp;"-"&amp;BB$2,'Compr. Q. - Online Banking'!$C:$I,5,FALSE())),IF($D101="Tabular",VLOOKUP($AW$3&amp;"-"&amp;BB$2,'Compr. Q. - HCN'!$C:$I,7,FALSE()),VLOOKUP($AW$3&amp;"-"&amp;BB$2,'Compr. Q. - HCN'!$C:$I,5,FALSE()))),$AW101)),1,0)</f>
        <v>0</v>
      </c>
      <c r="BC101" s="25">
        <f>IF(ISNUMBER(SEARCH(IF($G101="OB",IF($D101="Tabular",VLOOKUP($AW$3&amp;"-"&amp;BC$2,'Compr. Q. - Online Banking'!$C:$I,7,FALSE()),VLOOKUP($AW$3&amp;"-"&amp;BC$2,'Compr. Q. - Online Banking'!$C:$I,5,FALSE())),IF($D101="Tabular",VLOOKUP($AW$3&amp;"-"&amp;BC$2,'Compr. Q. - HCN'!$C:$I,7,FALSE()),VLOOKUP($AW$3&amp;"-"&amp;BC$2,'Compr. Q. - HCN'!$C:$I,5,FALSE()))),$AW101)),1,0)</f>
        <v>0</v>
      </c>
      <c r="BD101" s="24">
        <f t="shared" si="113"/>
        <v>2</v>
      </c>
      <c r="BE101" s="24">
        <f t="shared" si="114"/>
        <v>2</v>
      </c>
      <c r="BF101" s="24">
        <f>IF($G101="OB",IF($D101="Tabular",VLOOKUP($AW$3&amp;"-"&amp;"1",'Compr. Q. - Online Banking'!$C:$K,9,FALSE()),VLOOKUP($AW$3&amp;"-"&amp;"1",'Compr. Q. - Online Banking'!$C:$K,8,FALSE())),IF($D101="Tabular",VLOOKUP($AW$3&amp;"-"&amp;"1",'Compr. Q. - HCN'!$C:$K,9,FALSE()),VLOOKUP($AW$3&amp;"-"&amp;"1",'Compr. Q. - HCN'!$C:$K,8,FALSE())))</f>
        <v>2</v>
      </c>
      <c r="BG101" s="24">
        <f t="shared" si="115"/>
        <v>1</v>
      </c>
      <c r="BH101" s="24">
        <f t="shared" si="116"/>
        <v>1</v>
      </c>
      <c r="BI101" s="24">
        <f t="shared" si="117"/>
        <v>1</v>
      </c>
      <c r="BJ101" s="25" t="str">
        <f>VLOOKUP($A101,'dataset combined'!$A:$BJ,$I$2+3*BJ$2,FALSE)</f>
        <v>Likely</v>
      </c>
      <c r="BK101" s="24"/>
      <c r="BL101" s="25">
        <f>IF(ISNUMBER(SEARCH(IF($G101="OB",IF($D101="Tabular",VLOOKUP($BJ$3&amp;"-"&amp;BL$2,'Compr. Q. - Online Banking'!$C:$I,7,FALSE()),VLOOKUP($BJ$3&amp;"-"&amp;BL$2,'Compr. Q. - Online Banking'!$C:$I,5,FALSE())),IF($D101="Tabular",VLOOKUP($BJ$3&amp;"-"&amp;BL$2,'Compr. Q. - HCN'!$C:$I,7,FALSE()),VLOOKUP($BJ$3&amp;"-"&amp;BL$2,'Compr. Q. - HCN'!$C:$I,5,FALSE()))),$BJ101)),1,0)</f>
        <v>1</v>
      </c>
      <c r="BM101" s="25">
        <f>IF(ISNUMBER(SEARCH(IF($G101="OB",IF($D101="Tabular",VLOOKUP($BJ$3&amp;"-"&amp;BM$2,'Compr. Q. - Online Banking'!$C:$I,7,FALSE()),VLOOKUP($BJ$3&amp;"-"&amp;BM$2,'Compr. Q. - Online Banking'!$C:$I,5,FALSE())),IF($D101="Tabular",VLOOKUP($BJ$3&amp;"-"&amp;BM$2,'Compr. Q. - HCN'!$C:$I,7,FALSE()),VLOOKUP($BJ$3&amp;"-"&amp;BM$2,'Compr. Q. - HCN'!$C:$I,5,FALSE()))),$BJ101)),1,0)</f>
        <v>0</v>
      </c>
      <c r="BN101" s="25">
        <f>IF(ISNUMBER(SEARCH(IF($G101="OB",IF($D101="Tabular",VLOOKUP($BJ$3&amp;"-"&amp;BN$2,'Compr. Q. - Online Banking'!$C:$I,7,FALSE()),VLOOKUP($BJ$3&amp;"-"&amp;BN$2,'Compr. Q. - Online Banking'!$C:$I,5,FALSE())),IF($D101="Tabular",VLOOKUP($BJ$3&amp;"-"&amp;BN$2,'Compr. Q. - HCN'!$C:$I,7,FALSE()),VLOOKUP($BJ$3&amp;"-"&amp;BN$2,'Compr. Q. - HCN'!$C:$I,5,FALSE()))),$BJ101)),1,0)</f>
        <v>0</v>
      </c>
      <c r="BO101" s="25">
        <f>IF(ISNUMBER(SEARCH(IF($G101="OB",IF($D101="Tabular",VLOOKUP($BJ$3&amp;"-"&amp;BO$2,'Compr. Q. - Online Banking'!$C:$I,7,FALSE()),VLOOKUP($BJ$3&amp;"-"&amp;BO$2,'Compr. Q. - Online Banking'!$C:$I,5,FALSE())),IF($D101="Tabular",VLOOKUP($BJ$3&amp;"-"&amp;BO$2,'Compr. Q. - HCN'!$C:$I,7,FALSE()),VLOOKUP($BJ$3&amp;"-"&amp;BO$2,'Compr. Q. - HCN'!$C:$I,5,FALSE()))),$BJ101)),1,0)</f>
        <v>0</v>
      </c>
      <c r="BP101" s="25">
        <f>IF(ISNUMBER(SEARCH(IF($G101="OB",IF($D101="Tabular",VLOOKUP($BJ$3&amp;"-"&amp;BP$2,'Compr. Q. - Online Banking'!$C:$I,7,FALSE()),VLOOKUP($BJ$3&amp;"-"&amp;BP$2,'Compr. Q. - Online Banking'!$C:$I,5,FALSE())),IF($D101="Tabular",VLOOKUP($BJ$3&amp;"-"&amp;BP$2,'Compr. Q. - HCN'!$C:$I,7,FALSE()),VLOOKUP($BJ$3&amp;"-"&amp;BP$2,'Compr. Q. - HCN'!$C:$I,5,FALSE()))),$BJ101)),1,0)</f>
        <v>0</v>
      </c>
      <c r="BQ101" s="24">
        <f t="shared" si="118"/>
        <v>1</v>
      </c>
      <c r="BR101" s="24">
        <f t="shared" si="119"/>
        <v>1</v>
      </c>
      <c r="BS101" s="24">
        <f>IF($G101="OB",IF($D101="Tabular",VLOOKUP($BJ$3&amp;"-"&amp;"1",'Compr. Q. - Online Banking'!$C:$K,9,FALSE()),VLOOKUP($BJ$3&amp;"-"&amp;"1",'Compr. Q. - Online Banking'!$C:$K,8,FALSE())),IF($D101="Tabular",VLOOKUP($BJ$3&amp;"-"&amp;"1",'Compr. Q. - HCN'!$C:$K,9,FALSE()),VLOOKUP($BJ$3&amp;"-"&amp;"1",'Compr. Q. - HCN'!$C:$K,8,FALSE())))</f>
        <v>1</v>
      </c>
      <c r="BT101" s="24">
        <f t="shared" si="120"/>
        <v>1</v>
      </c>
      <c r="BU101" s="24">
        <f t="shared" si="121"/>
        <v>1</v>
      </c>
      <c r="BV101" s="24">
        <f t="shared" si="122"/>
        <v>1</v>
      </c>
      <c r="BW101" s="25" t="str">
        <f>VLOOKUP($A101,'dataset combined'!$A:$BJ,$I$2+3*BW$2,FALSE)</f>
        <v>Minor</v>
      </c>
      <c r="BX101" s="24"/>
      <c r="BY101" s="25">
        <f>IF(ISNUMBER(SEARCH(IF($G101="OB",IF($D101="Tabular",VLOOKUP($BW$3&amp;"-"&amp;BY$2,'Compr. Q. - Online Banking'!$C:$I,7,FALSE()),VLOOKUP($BW$3&amp;"-"&amp;BY$2,'Compr. Q. - Online Banking'!$C:$I,5,FALSE())),IF($D101="Tabular",VLOOKUP($BW$3&amp;"-"&amp;BY$2,'Compr. Q. - HCN'!$C:$I,7,FALSE()),VLOOKUP($BW$3&amp;"-"&amp;BY$2,'Compr. Q. - HCN'!$C:$I,5,FALSE()))),$BW101)),1,0)</f>
        <v>1</v>
      </c>
      <c r="BZ101" s="25">
        <f>IF(ISNUMBER(SEARCH(IF($G101="OB",IF($D101="Tabular",VLOOKUP($BW$3&amp;"-"&amp;BZ$2,'Compr. Q. - Online Banking'!$C:$I,7,FALSE()),VLOOKUP($BW$3&amp;"-"&amp;BZ$2,'Compr. Q. - Online Banking'!$C:$I,5,FALSE())),IF($D101="Tabular",VLOOKUP($BW$3&amp;"-"&amp;BZ$2,'Compr. Q. - HCN'!$C:$I,7,FALSE()),VLOOKUP($BW$3&amp;"-"&amp;BZ$2,'Compr. Q. - HCN'!$C:$I,5,FALSE()))),$BW101)),1,0)</f>
        <v>0</v>
      </c>
      <c r="CA101" s="25">
        <f>IF(ISNUMBER(SEARCH(IF($G101="OB",IF($D101="Tabular",VLOOKUP($BW$3&amp;"-"&amp;CA$2,'Compr. Q. - Online Banking'!$C:$I,7,FALSE()),VLOOKUP($BW$3&amp;"-"&amp;CA$2,'Compr. Q. - Online Banking'!$C:$I,5,FALSE())),IF($D101="Tabular",VLOOKUP($BW$3&amp;"-"&amp;CA$2,'Compr. Q. - HCN'!$C:$I,7,FALSE()),VLOOKUP($BW$3&amp;"-"&amp;CA$2,'Compr. Q. - HCN'!$C:$I,5,FALSE()))),$BW101)),1,0)</f>
        <v>0</v>
      </c>
      <c r="CB101" s="25">
        <f>IF(ISNUMBER(SEARCH(IF($G101="OB",IF($D101="Tabular",VLOOKUP($BW$3&amp;"-"&amp;CB$2,'Compr. Q. - Online Banking'!$C:$I,7,FALSE()),VLOOKUP($BW$3&amp;"-"&amp;CB$2,'Compr. Q. - Online Banking'!$C:$I,5,FALSE())),IF($D101="Tabular",VLOOKUP($BW$3&amp;"-"&amp;CB$2,'Compr. Q. - HCN'!$C:$I,7,FALSE()),VLOOKUP($BW$3&amp;"-"&amp;CB$2,'Compr. Q. - HCN'!$C:$I,5,FALSE()))),$BW101)),1,0)</f>
        <v>0</v>
      </c>
      <c r="CC101" s="25">
        <f>IF(ISNUMBER(SEARCH(IF($G101="OB",IF($D101="Tabular",VLOOKUP($BW$3&amp;"-"&amp;CC$2,'Compr. Q. - Online Banking'!$C:$I,7,FALSE()),VLOOKUP($BW$3&amp;"-"&amp;CC$2,'Compr. Q. - Online Banking'!$C:$I,5,FALSE())),IF($D101="Tabular",VLOOKUP($BW$3&amp;"-"&amp;CC$2,'Compr. Q. - HCN'!$C:$I,7,FALSE()),VLOOKUP($BW$3&amp;"-"&amp;CC$2,'Compr. Q. - HCN'!$C:$I,5,FALSE()))),$BW101)),1,0)</f>
        <v>0</v>
      </c>
      <c r="CD101" s="24">
        <f t="shared" si="123"/>
        <v>1</v>
      </c>
      <c r="CE101" s="24">
        <f t="shared" si="124"/>
        <v>1</v>
      </c>
      <c r="CF101" s="24">
        <f>IF($G101="OB",IF($D101="Tabular",VLOOKUP($BW$3&amp;"-"&amp;"1",'Compr. Q. - Online Banking'!$C:$K,9,FALSE()),VLOOKUP($BW$3&amp;"-"&amp;"1",'Compr. Q. - Online Banking'!$C:$K,8,FALSE())),IF($D101="Tabular",VLOOKUP($BW$3&amp;"-"&amp;"1",'Compr. Q. - HCN'!$C:$K,9,FALSE()),VLOOKUP($BW$3&amp;"-"&amp;"1",'Compr. Q. - HCN'!$C:$K,8,FALSE())))</f>
        <v>1</v>
      </c>
      <c r="CG101" s="24">
        <f t="shared" si="125"/>
        <v>1</v>
      </c>
      <c r="CH101" s="24">
        <f t="shared" si="126"/>
        <v>1</v>
      </c>
      <c r="CI101" s="24">
        <f t="shared" si="127"/>
        <v>1</v>
      </c>
    </row>
    <row r="102" spans="1:87" ht="51" x14ac:dyDescent="0.2">
      <c r="A102" s="24" t="str">
        <f t="shared" si="96"/>
        <v>3117416-P1</v>
      </c>
      <c r="B102" s="38">
        <v>3117416</v>
      </c>
      <c r="C102" s="24" t="s">
        <v>688</v>
      </c>
      <c r="D102" s="39" t="s">
        <v>154</v>
      </c>
      <c r="E102" s="39" t="s">
        <v>381</v>
      </c>
      <c r="F102" s="38" t="s">
        <v>402</v>
      </c>
      <c r="G102" s="38" t="str">
        <f t="shared" si="97"/>
        <v>OB</v>
      </c>
      <c r="H102" s="24"/>
      <c r="I102" s="28"/>
      <c r="J102" s="25" t="str">
        <f>VLOOKUP($A102,'dataset combined'!$A:$BJ,$I$2+3*J$2,FALSE)</f>
        <v>Lack of mechanisms for authentication of app; Weak malware protection</v>
      </c>
      <c r="K102" s="24"/>
      <c r="L102" s="25">
        <f>IF(ISNUMBER(SEARCH(IF($G102="OB",IF($D102="Tabular",VLOOKUP($J$3&amp;"-"&amp;L$2,'Compr. Q. - Online Banking'!$C:$I,7,FALSE()),VLOOKUP($J$3&amp;"-"&amp;L$2,'Compr. Q. - Online Banking'!$C:$I,5,FALSE())),IF($D102="Tabular",VLOOKUP($J$3&amp;"-"&amp;L$2,'Compr. Q. - HCN'!$C:$I,7,FALSE()),VLOOKUP($J$3&amp;"-"&amp;L$2,'Compr. Q. - HCN'!$C:$I,5,FALSE()))),$J102)),1,0)</f>
        <v>1</v>
      </c>
      <c r="M102" s="25">
        <f>IF(ISNUMBER(SEARCH(IF($G102="OB",IF($D102="Tabular",VLOOKUP($J$3&amp;"-"&amp;M$2,'Compr. Q. - Online Banking'!$C:$I,7,FALSE()),VLOOKUP($J$3&amp;"-"&amp;M$2,'Compr. Q. - Online Banking'!$C:$I,5,FALSE())),IF($D102="Tabular",VLOOKUP($J$3&amp;"-"&amp;M$2,'Compr. Q. - HCN'!$C:$I,7,FALSE()),VLOOKUP($J$3&amp;"-"&amp;M$2,'Compr. Q. - HCN'!$C:$I,5,FALSE()))),$J102)),1,0)</f>
        <v>1</v>
      </c>
      <c r="N102" s="25">
        <f>IF(ISNUMBER(SEARCH(IF($G102="OB",IF($D102="Tabular",VLOOKUP($J$3&amp;"-"&amp;N$2,'Compr. Q. - Online Banking'!$C:$I,7,FALSE()),VLOOKUP($J$3&amp;"-"&amp;N$2,'Compr. Q. - Online Banking'!$C:$I,5,FALSE())),IF($D102="Tabular",VLOOKUP($J$3&amp;"-"&amp;N$2,'Compr. Q. - HCN'!$C:$I,7,FALSE()),VLOOKUP($J$3&amp;"-"&amp;N$2,'Compr. Q. - HCN'!$C:$I,5,FALSE()))),$J102)),1,0)</f>
        <v>0</v>
      </c>
      <c r="O102" s="25">
        <f>IF(ISNUMBER(SEARCH(IF($G102="OB",IF($D102="Tabular",VLOOKUP($J$3&amp;"-"&amp;O$2,'Compr. Q. - Online Banking'!$C:$I,7,FALSE()),VLOOKUP($J$3&amp;"-"&amp;O$2,'Compr. Q. - Online Banking'!$C:$I,5,FALSE())),IF($D102="Tabular",VLOOKUP($J$3&amp;"-"&amp;O$2,'Compr. Q. - HCN'!$C:$I,7,FALSE()),VLOOKUP($J$3&amp;"-"&amp;O$2,'Compr. Q. - HCN'!$C:$I,5,FALSE()))),$J102)),1,0)</f>
        <v>0</v>
      </c>
      <c r="P102" s="25">
        <f>IF(ISNUMBER(SEARCH(IF($G102="OB",IF($D102="Tabular",VLOOKUP($J$3&amp;"-"&amp;P$2,'Compr. Q. - Online Banking'!$C:$I,7,FALSE()),VLOOKUP($J$3&amp;"-"&amp;P$2,'Compr. Q. - Online Banking'!$C:$I,5,FALSE())),IF($D102="Tabular",VLOOKUP($J$3&amp;"-"&amp;P$2,'Compr. Q. - HCN'!$C:$I,7,FALSE()),VLOOKUP($J$3&amp;"-"&amp;P$2,'Compr. Q. - HCN'!$C:$I,5,FALSE()))),$J102)),1,0)</f>
        <v>0</v>
      </c>
      <c r="Q102" s="24">
        <f t="shared" si="98"/>
        <v>2</v>
      </c>
      <c r="R102" s="24">
        <f t="shared" si="99"/>
        <v>2</v>
      </c>
      <c r="S102" s="24">
        <f>IF($G102="OB",IF($D102="Tabular",VLOOKUP($J$3&amp;"-"&amp;"1",'Compr. Q. - Online Banking'!$C:$K,9,FALSE()),VLOOKUP($J$3&amp;"-"&amp;"1",'Compr. Q. - Online Banking'!$C:$K,8,FALSE())),IF($D102="Tabular",VLOOKUP($J$3&amp;"-"&amp;"1",'Compr. Q. - HCN'!$C:$K,9,FALSE()),VLOOKUP($J$3&amp;"-"&amp;"1",'Compr. Q. - HCN'!$C:$K,8,FALSE())))</f>
        <v>2</v>
      </c>
      <c r="T102" s="24">
        <f t="shared" si="100"/>
        <v>1</v>
      </c>
      <c r="U102" s="24">
        <f t="shared" si="101"/>
        <v>1</v>
      </c>
      <c r="V102" s="24">
        <f t="shared" si="102"/>
        <v>1</v>
      </c>
      <c r="W102" s="25" t="str">
        <f>VLOOKUP($A102,'dataset combined'!$A:$BJ,$I$2+3*W$2,FALSE)</f>
        <v>Availability of service; Integrity of account data</v>
      </c>
      <c r="X102" s="24"/>
      <c r="Y102" s="25">
        <f>IF(ISNUMBER(SEARCH(IF($G102="OB",IF($D102="Tabular",VLOOKUP($W$3&amp;"-"&amp;Y$2,'Compr. Q. - Online Banking'!$C:$I,7,FALSE()),VLOOKUP($W$3&amp;"-"&amp;Y$2,'Compr. Q. - Online Banking'!$C:$I,5,FALSE())),IF($D102="Tabular",VLOOKUP($W$3&amp;"-"&amp;Y$2,'Compr. Q. - HCN'!$C:$I,7,FALSE()),VLOOKUP($W$3&amp;"-"&amp;Y$2,'Compr. Q. - HCN'!$C:$I,5,FALSE()))),$W102)),1,0)</f>
        <v>1</v>
      </c>
      <c r="Z102" s="25">
        <f>IF(ISNUMBER(SEARCH(IF($G102="OB",IF($D102="Tabular",VLOOKUP($W$3&amp;"-"&amp;Z$2,'Compr. Q. - Online Banking'!$C:$I,7,FALSE()),VLOOKUP($W$3&amp;"-"&amp;Z$2,'Compr. Q. - Online Banking'!$C:$I,5,FALSE())),IF($D102="Tabular",VLOOKUP($W$3&amp;"-"&amp;Z$2,'Compr. Q. - HCN'!$C:$I,7,FALSE()),VLOOKUP($W$3&amp;"-"&amp;Z$2,'Compr. Q. - HCN'!$C:$I,5,FALSE()))),$W102)),1,0)</f>
        <v>1</v>
      </c>
      <c r="AA102" s="25">
        <f>IF(ISNUMBER(SEARCH(IF($G102="OB",IF($D102="Tabular",VLOOKUP($W$3&amp;"-"&amp;AA$2,'Compr. Q. - Online Banking'!$C:$I,7,FALSE()),VLOOKUP($W$3&amp;"-"&amp;AA$2,'Compr. Q. - Online Banking'!$C:$I,5,FALSE())),IF($D102="Tabular",VLOOKUP($W$3&amp;"-"&amp;AA$2,'Compr. Q. - HCN'!$C:$I,7,FALSE()),VLOOKUP($W$3&amp;"-"&amp;AA$2,'Compr. Q. - HCN'!$C:$I,5,FALSE()))),$W102)),1,0)</f>
        <v>0</v>
      </c>
      <c r="AB102" s="25">
        <f>IF(ISNUMBER(SEARCH(IF($G102="OB",IF($D102="Tabular",VLOOKUP($W$3&amp;"-"&amp;AB$2,'Compr. Q. - Online Banking'!$C:$I,7,FALSE()),VLOOKUP($W$3&amp;"-"&amp;AB$2,'Compr. Q. - Online Banking'!$C:$I,5,FALSE())),IF($D102="Tabular",VLOOKUP($W$3&amp;"-"&amp;AB$2,'Compr. Q. - HCN'!$C:$I,7,FALSE()),VLOOKUP($W$3&amp;"-"&amp;AB$2,'Compr. Q. - HCN'!$C:$I,5,FALSE()))),$W102)),1,0)</f>
        <v>0</v>
      </c>
      <c r="AC102" s="25">
        <f>IF(ISNUMBER(SEARCH(IF($G102="OB",IF($D102="Tabular",VLOOKUP($W$3&amp;"-"&amp;AC$2,'Compr. Q. - Online Banking'!$C:$I,7,FALSE()),VLOOKUP($W$3&amp;"-"&amp;AC$2,'Compr. Q. - Online Banking'!$C:$I,5,FALSE())),IF($D102="Tabular",VLOOKUP($W$3&amp;"-"&amp;AC$2,'Compr. Q. - HCN'!$C:$I,7,FALSE()),VLOOKUP($W$3&amp;"-"&amp;AC$2,'Compr. Q. - HCN'!$C:$I,5,FALSE()))),$W102)),1,0)</f>
        <v>0</v>
      </c>
      <c r="AD102" s="24">
        <f t="shared" si="103"/>
        <v>2</v>
      </c>
      <c r="AE102" s="24">
        <f t="shared" si="104"/>
        <v>2</v>
      </c>
      <c r="AF102" s="24">
        <f>IF($G102="OB",IF($D102="Tabular",VLOOKUP($W$3&amp;"-"&amp;"1",'Compr. Q. - Online Banking'!$C:$K,9,FALSE()),VLOOKUP($W$3&amp;"-"&amp;"1",'Compr. Q. - Online Banking'!$C:$K,8,FALSE())),IF($D102="Tabular",VLOOKUP($W$3&amp;"-"&amp;"1",'Compr. Q. - HCN'!$C:$K,9,FALSE()),VLOOKUP($W$3&amp;"-"&amp;"1",'Compr. Q. - HCN'!$C:$K,8,FALSE())))</f>
        <v>2</v>
      </c>
      <c r="AG102" s="24">
        <f t="shared" si="105"/>
        <v>1</v>
      </c>
      <c r="AH102" s="24">
        <f t="shared" si="106"/>
        <v>1</v>
      </c>
      <c r="AI102" s="24">
        <f t="shared" si="107"/>
        <v>1</v>
      </c>
      <c r="AJ102" s="25" t="str">
        <f>VLOOKUP($A102,'dataset combined'!$A:$BJ,$I$2+3*AJ$2,FALSE)</f>
        <v>Fake banking app offered on application store; Keylogger installed on computer; Sniffing of customer credentials; Spear-phishing attack on customers</v>
      </c>
      <c r="AK102" s="24"/>
      <c r="AL102" s="25">
        <f>IF(ISNUMBER(SEARCH(IF($G102="OB",IF($D102="Tabular",VLOOKUP($AJ$3&amp;"-"&amp;AL$2,'Compr. Q. - Online Banking'!$C:$I,7,FALSE()),VLOOKUP($AJ$3&amp;"-"&amp;AL$2,'Compr. Q. - Online Banking'!$C:$I,5,FALSE())),IF($D102="Tabular",VLOOKUP($AJ$3&amp;"-"&amp;AL$2,'Compr. Q. - HCN'!$C:$I,7,FALSE()),VLOOKUP($AJ$3&amp;"-"&amp;AL$2,'Compr. Q. - HCN'!$C:$I,5,FALSE()))),$AJ102)),1,0)</f>
        <v>1</v>
      </c>
      <c r="AM102" s="25">
        <f>IF(ISNUMBER(SEARCH(IF($G102="OB",IF($D102="Tabular",VLOOKUP($AJ$3&amp;"-"&amp;AM$2,'Compr. Q. - Online Banking'!$C:$I,7,FALSE()),VLOOKUP($AJ$3&amp;"-"&amp;AM$2,'Compr. Q. - Online Banking'!$C:$I,5,FALSE())),IF($D102="Tabular",VLOOKUP($AJ$3&amp;"-"&amp;AM$2,'Compr. Q. - HCN'!$C:$I,7,FALSE()),VLOOKUP($AJ$3&amp;"-"&amp;AM$2,'Compr. Q. - HCN'!$C:$I,5,FALSE()))),$AJ102)),1,0)</f>
        <v>1</v>
      </c>
      <c r="AN102" s="25">
        <f>IF(ISNUMBER(SEARCH(IF($G102="OB",IF($D102="Tabular",VLOOKUP($AJ$3&amp;"-"&amp;AN$2,'Compr. Q. - Online Banking'!$C:$I,7,FALSE()),VLOOKUP($AJ$3&amp;"-"&amp;AN$2,'Compr. Q. - Online Banking'!$C:$I,5,FALSE())),IF($D102="Tabular",VLOOKUP($AJ$3&amp;"-"&amp;AN$2,'Compr. Q. - HCN'!$C:$I,7,FALSE()),VLOOKUP($AJ$3&amp;"-"&amp;AN$2,'Compr. Q. - HCN'!$C:$I,5,FALSE()))),$AJ102)),1,0)</f>
        <v>1</v>
      </c>
      <c r="AO102" s="25">
        <f>IF(ISNUMBER(SEARCH(IF($G102="OB",IF($D102="Tabular",VLOOKUP($AJ$3&amp;"-"&amp;AO$2,'Compr. Q. - Online Banking'!$C:$I,7,FALSE()),VLOOKUP($AJ$3&amp;"-"&amp;AO$2,'Compr. Q. - Online Banking'!$C:$I,5,FALSE())),IF($D102="Tabular",VLOOKUP($AJ$3&amp;"-"&amp;AO$2,'Compr. Q. - HCN'!$C:$I,7,FALSE()),VLOOKUP($AJ$3&amp;"-"&amp;AO$2,'Compr. Q. - HCN'!$C:$I,5,FALSE()))),$AJ102)),1,0)</f>
        <v>1</v>
      </c>
      <c r="AP102" s="25">
        <f>IF(ISNUMBER(SEARCH(IF($G102="OB",IF($D102="Tabular",VLOOKUP($AJ$3&amp;"-"&amp;AP$2,'Compr. Q. - Online Banking'!$C:$I,7,FALSE()),VLOOKUP($AJ$3&amp;"-"&amp;AP$2,'Compr. Q. - Online Banking'!$C:$I,5,FALSE())),IF($D102="Tabular",VLOOKUP($AJ$3&amp;"-"&amp;AP$2,'Compr. Q. - HCN'!$C:$I,7,FALSE()),VLOOKUP($AJ$3&amp;"-"&amp;AP$2,'Compr. Q. - HCN'!$C:$I,5,FALSE()))),$AJ102)),1,0)</f>
        <v>0</v>
      </c>
      <c r="AQ102" s="24">
        <f t="shared" si="108"/>
        <v>4</v>
      </c>
      <c r="AR102" s="24">
        <f t="shared" si="109"/>
        <v>4</v>
      </c>
      <c r="AS102" s="24">
        <f>IF($G102="OB",IF($D102="Tabular",VLOOKUP($AJ$3&amp;"-"&amp;"1",'Compr. Q. - Online Banking'!$C:$K,9,FALSE()),VLOOKUP($AJ$3&amp;"-"&amp;"1",'Compr. Q. - Online Banking'!$C:$K,8,FALSE())),IF($D102="Tabular",VLOOKUP($AJ$3&amp;"-"&amp;"1",'Compr. Q. - HCN'!$C:$K,9,FALSE()),VLOOKUP($AJ$3&amp;"-"&amp;"1",'Compr. Q. - HCN'!$C:$K,8,FALSE())))</f>
        <v>4</v>
      </c>
      <c r="AT102" s="24">
        <f t="shared" si="110"/>
        <v>1</v>
      </c>
      <c r="AU102" s="24">
        <f t="shared" si="111"/>
        <v>1</v>
      </c>
      <c r="AV102" s="24">
        <f t="shared" si="112"/>
        <v>1</v>
      </c>
      <c r="AW102" s="25" t="str">
        <f>VLOOKUP($A102,'dataset combined'!$A:$BJ,$I$2+3*AW$2,FALSE)</f>
        <v>Cyber criminal; Hacker</v>
      </c>
      <c r="AX102" s="24"/>
      <c r="AY102" s="25">
        <f>IF(ISNUMBER(SEARCH(IF($G102="OB",IF($D102="Tabular",VLOOKUP($AW$3&amp;"-"&amp;AY$2,'Compr. Q. - Online Banking'!$C:$I,7,FALSE()),VLOOKUP($AW$3&amp;"-"&amp;AY$2,'Compr. Q. - Online Banking'!$C:$I,5,FALSE())),IF($D102="Tabular",VLOOKUP($AW$3&amp;"-"&amp;AY$2,'Compr. Q. - HCN'!$C:$I,7,FALSE()),VLOOKUP($AW$3&amp;"-"&amp;AY$2,'Compr. Q. - HCN'!$C:$I,5,FALSE()))),$AW102)),1,0)</f>
        <v>1</v>
      </c>
      <c r="AZ102" s="25">
        <f>IF(ISNUMBER(SEARCH(IF($G102="OB",IF($D102="Tabular",VLOOKUP($AW$3&amp;"-"&amp;AZ$2,'Compr. Q. - Online Banking'!$C:$I,7,FALSE()),VLOOKUP($AW$3&amp;"-"&amp;AZ$2,'Compr. Q. - Online Banking'!$C:$I,5,FALSE())),IF($D102="Tabular",VLOOKUP($AW$3&amp;"-"&amp;AZ$2,'Compr. Q. - HCN'!$C:$I,7,FALSE()),VLOOKUP($AW$3&amp;"-"&amp;AZ$2,'Compr. Q. - HCN'!$C:$I,5,FALSE()))),$AW102)),1,0)</f>
        <v>1</v>
      </c>
      <c r="BA102" s="25">
        <f>IF(ISNUMBER(SEARCH(IF($G102="OB",IF($D102="Tabular",VLOOKUP($AW$3&amp;"-"&amp;BA$2,'Compr. Q. - Online Banking'!$C:$I,7,FALSE()),VLOOKUP($AW$3&amp;"-"&amp;BA$2,'Compr. Q. - Online Banking'!$C:$I,5,FALSE())),IF($D102="Tabular",VLOOKUP($AW$3&amp;"-"&amp;BA$2,'Compr. Q. - HCN'!$C:$I,7,FALSE()),VLOOKUP($AW$3&amp;"-"&amp;BA$2,'Compr. Q. - HCN'!$C:$I,5,FALSE()))),$AW102)),1,0)</f>
        <v>0</v>
      </c>
      <c r="BB102" s="25">
        <f>IF(ISNUMBER(SEARCH(IF($G102="OB",IF($D102="Tabular",VLOOKUP($AW$3&amp;"-"&amp;BB$2,'Compr. Q. - Online Banking'!$C:$I,7,FALSE()),VLOOKUP($AW$3&amp;"-"&amp;BB$2,'Compr. Q. - Online Banking'!$C:$I,5,FALSE())),IF($D102="Tabular",VLOOKUP($AW$3&amp;"-"&amp;BB$2,'Compr. Q. - HCN'!$C:$I,7,FALSE()),VLOOKUP($AW$3&amp;"-"&amp;BB$2,'Compr. Q. - HCN'!$C:$I,5,FALSE()))),$AW102)),1,0)</f>
        <v>0</v>
      </c>
      <c r="BC102" s="25">
        <f>IF(ISNUMBER(SEARCH(IF($G102="OB",IF($D102="Tabular",VLOOKUP($AW$3&amp;"-"&amp;BC$2,'Compr. Q. - Online Banking'!$C:$I,7,FALSE()),VLOOKUP($AW$3&amp;"-"&amp;BC$2,'Compr. Q. - Online Banking'!$C:$I,5,FALSE())),IF($D102="Tabular",VLOOKUP($AW$3&amp;"-"&amp;BC$2,'Compr. Q. - HCN'!$C:$I,7,FALSE()),VLOOKUP($AW$3&amp;"-"&amp;BC$2,'Compr. Q. - HCN'!$C:$I,5,FALSE()))),$AW102)),1,0)</f>
        <v>0</v>
      </c>
      <c r="BD102" s="24">
        <f t="shared" si="113"/>
        <v>2</v>
      </c>
      <c r="BE102" s="24">
        <f t="shared" si="114"/>
        <v>2</v>
      </c>
      <c r="BF102" s="24">
        <f>IF($G102="OB",IF($D102="Tabular",VLOOKUP($AW$3&amp;"-"&amp;"1",'Compr. Q. - Online Banking'!$C:$K,9,FALSE()),VLOOKUP($AW$3&amp;"-"&amp;"1",'Compr. Q. - Online Banking'!$C:$K,8,FALSE())),IF($D102="Tabular",VLOOKUP($AW$3&amp;"-"&amp;"1",'Compr. Q. - HCN'!$C:$K,9,FALSE()),VLOOKUP($AW$3&amp;"-"&amp;"1",'Compr. Q. - HCN'!$C:$K,8,FALSE())))</f>
        <v>2</v>
      </c>
      <c r="BG102" s="24">
        <f t="shared" si="115"/>
        <v>1</v>
      </c>
      <c r="BH102" s="24">
        <f t="shared" si="116"/>
        <v>1</v>
      </c>
      <c r="BI102" s="24">
        <f t="shared" si="117"/>
        <v>1</v>
      </c>
      <c r="BJ102" s="25" t="str">
        <f>VLOOKUP($A102,'dataset combined'!$A:$BJ,$I$2+3*BJ$2,FALSE)</f>
        <v>Likely</v>
      </c>
      <c r="BK102" s="24"/>
      <c r="BL102" s="25">
        <f>IF(ISNUMBER(SEARCH(IF($G102="OB",IF($D102="Tabular",VLOOKUP($BJ$3&amp;"-"&amp;BL$2,'Compr. Q. - Online Banking'!$C:$I,7,FALSE()),VLOOKUP($BJ$3&amp;"-"&amp;BL$2,'Compr. Q. - Online Banking'!$C:$I,5,FALSE())),IF($D102="Tabular",VLOOKUP($BJ$3&amp;"-"&amp;BL$2,'Compr. Q. - HCN'!$C:$I,7,FALSE()),VLOOKUP($BJ$3&amp;"-"&amp;BL$2,'Compr. Q. - HCN'!$C:$I,5,FALSE()))),$BJ102)),1,0)</f>
        <v>1</v>
      </c>
      <c r="BM102" s="25">
        <f>IF(ISNUMBER(SEARCH(IF($G102="OB",IF($D102="Tabular",VLOOKUP($BJ$3&amp;"-"&amp;BM$2,'Compr. Q. - Online Banking'!$C:$I,7,FALSE()),VLOOKUP($BJ$3&amp;"-"&amp;BM$2,'Compr. Q. - Online Banking'!$C:$I,5,FALSE())),IF($D102="Tabular",VLOOKUP($BJ$3&amp;"-"&amp;BM$2,'Compr. Q. - HCN'!$C:$I,7,FALSE()),VLOOKUP($BJ$3&amp;"-"&amp;BM$2,'Compr. Q. - HCN'!$C:$I,5,FALSE()))),$BJ102)),1,0)</f>
        <v>0</v>
      </c>
      <c r="BN102" s="25">
        <f>IF(ISNUMBER(SEARCH(IF($G102="OB",IF($D102="Tabular",VLOOKUP($BJ$3&amp;"-"&amp;BN$2,'Compr. Q. - Online Banking'!$C:$I,7,FALSE()),VLOOKUP($BJ$3&amp;"-"&amp;BN$2,'Compr. Q. - Online Banking'!$C:$I,5,FALSE())),IF($D102="Tabular",VLOOKUP($BJ$3&amp;"-"&amp;BN$2,'Compr. Q. - HCN'!$C:$I,7,FALSE()),VLOOKUP($BJ$3&amp;"-"&amp;BN$2,'Compr. Q. - HCN'!$C:$I,5,FALSE()))),$BJ102)),1,0)</f>
        <v>0</v>
      </c>
      <c r="BO102" s="25">
        <f>IF(ISNUMBER(SEARCH(IF($G102="OB",IF($D102="Tabular",VLOOKUP($BJ$3&amp;"-"&amp;BO$2,'Compr. Q. - Online Banking'!$C:$I,7,FALSE()),VLOOKUP($BJ$3&amp;"-"&amp;BO$2,'Compr. Q. - Online Banking'!$C:$I,5,FALSE())),IF($D102="Tabular",VLOOKUP($BJ$3&amp;"-"&amp;BO$2,'Compr. Q. - HCN'!$C:$I,7,FALSE()),VLOOKUP($BJ$3&amp;"-"&amp;BO$2,'Compr. Q. - HCN'!$C:$I,5,FALSE()))),$BJ102)),1,0)</f>
        <v>0</v>
      </c>
      <c r="BP102" s="25">
        <f>IF(ISNUMBER(SEARCH(IF($G102="OB",IF($D102="Tabular",VLOOKUP($BJ$3&amp;"-"&amp;BP$2,'Compr. Q. - Online Banking'!$C:$I,7,FALSE()),VLOOKUP($BJ$3&amp;"-"&amp;BP$2,'Compr. Q. - Online Banking'!$C:$I,5,FALSE())),IF($D102="Tabular",VLOOKUP($BJ$3&amp;"-"&amp;BP$2,'Compr. Q. - HCN'!$C:$I,7,FALSE()),VLOOKUP($BJ$3&amp;"-"&amp;BP$2,'Compr. Q. - HCN'!$C:$I,5,FALSE()))),$BJ102)),1,0)</f>
        <v>0</v>
      </c>
      <c r="BQ102" s="24">
        <f t="shared" si="118"/>
        <v>1</v>
      </c>
      <c r="BR102" s="24">
        <f t="shared" si="119"/>
        <v>1</v>
      </c>
      <c r="BS102" s="24">
        <f>IF($G102="OB",IF($D102="Tabular",VLOOKUP($BJ$3&amp;"-"&amp;"1",'Compr. Q. - Online Banking'!$C:$K,9,FALSE()),VLOOKUP($BJ$3&amp;"-"&amp;"1",'Compr. Q. - Online Banking'!$C:$K,8,FALSE())),IF($D102="Tabular",VLOOKUP($BJ$3&amp;"-"&amp;"1",'Compr. Q. - HCN'!$C:$K,9,FALSE()),VLOOKUP($BJ$3&amp;"-"&amp;"1",'Compr. Q. - HCN'!$C:$K,8,FALSE())))</f>
        <v>1</v>
      </c>
      <c r="BT102" s="24">
        <f t="shared" si="120"/>
        <v>1</v>
      </c>
      <c r="BU102" s="24">
        <f t="shared" si="121"/>
        <v>1</v>
      </c>
      <c r="BV102" s="24">
        <f t="shared" si="122"/>
        <v>1</v>
      </c>
      <c r="BW102" s="25" t="str">
        <f>VLOOKUP($A102,'dataset combined'!$A:$BJ,$I$2+3*BW$2,FALSE)</f>
        <v>Minor</v>
      </c>
      <c r="BX102" s="24"/>
      <c r="BY102" s="25">
        <f>IF(ISNUMBER(SEARCH(IF($G102="OB",IF($D102="Tabular",VLOOKUP($BW$3&amp;"-"&amp;BY$2,'Compr. Q. - Online Banking'!$C:$I,7,FALSE()),VLOOKUP($BW$3&amp;"-"&amp;BY$2,'Compr. Q. - Online Banking'!$C:$I,5,FALSE())),IF($D102="Tabular",VLOOKUP($BW$3&amp;"-"&amp;BY$2,'Compr. Q. - HCN'!$C:$I,7,FALSE()),VLOOKUP($BW$3&amp;"-"&amp;BY$2,'Compr. Q. - HCN'!$C:$I,5,FALSE()))),$BW102)),1,0)</f>
        <v>1</v>
      </c>
      <c r="BZ102" s="25">
        <f>IF(ISNUMBER(SEARCH(IF($G102="OB",IF($D102="Tabular",VLOOKUP($BW$3&amp;"-"&amp;BZ$2,'Compr. Q. - Online Banking'!$C:$I,7,FALSE()),VLOOKUP($BW$3&amp;"-"&amp;BZ$2,'Compr. Q. - Online Banking'!$C:$I,5,FALSE())),IF($D102="Tabular",VLOOKUP($BW$3&amp;"-"&amp;BZ$2,'Compr. Q. - HCN'!$C:$I,7,FALSE()),VLOOKUP($BW$3&amp;"-"&amp;BZ$2,'Compr. Q. - HCN'!$C:$I,5,FALSE()))),$BW102)),1,0)</f>
        <v>0</v>
      </c>
      <c r="CA102" s="25">
        <f>IF(ISNUMBER(SEARCH(IF($G102="OB",IF($D102="Tabular",VLOOKUP($BW$3&amp;"-"&amp;CA$2,'Compr. Q. - Online Banking'!$C:$I,7,FALSE()),VLOOKUP($BW$3&amp;"-"&amp;CA$2,'Compr. Q. - Online Banking'!$C:$I,5,FALSE())),IF($D102="Tabular",VLOOKUP($BW$3&amp;"-"&amp;CA$2,'Compr. Q. - HCN'!$C:$I,7,FALSE()),VLOOKUP($BW$3&amp;"-"&amp;CA$2,'Compr. Q. - HCN'!$C:$I,5,FALSE()))),$BW102)),1,0)</f>
        <v>0</v>
      </c>
      <c r="CB102" s="25">
        <f>IF(ISNUMBER(SEARCH(IF($G102="OB",IF($D102="Tabular",VLOOKUP($BW$3&amp;"-"&amp;CB$2,'Compr. Q. - Online Banking'!$C:$I,7,FALSE()),VLOOKUP($BW$3&amp;"-"&amp;CB$2,'Compr. Q. - Online Banking'!$C:$I,5,FALSE())),IF($D102="Tabular",VLOOKUP($BW$3&amp;"-"&amp;CB$2,'Compr. Q. - HCN'!$C:$I,7,FALSE()),VLOOKUP($BW$3&amp;"-"&amp;CB$2,'Compr. Q. - HCN'!$C:$I,5,FALSE()))),$BW102)),1,0)</f>
        <v>0</v>
      </c>
      <c r="CC102" s="25">
        <f>IF(ISNUMBER(SEARCH(IF($G102="OB",IF($D102="Tabular",VLOOKUP($BW$3&amp;"-"&amp;CC$2,'Compr. Q. - Online Banking'!$C:$I,7,FALSE()),VLOOKUP($BW$3&amp;"-"&amp;CC$2,'Compr. Q. - Online Banking'!$C:$I,5,FALSE())),IF($D102="Tabular",VLOOKUP($BW$3&amp;"-"&amp;CC$2,'Compr. Q. - HCN'!$C:$I,7,FALSE()),VLOOKUP($BW$3&amp;"-"&amp;CC$2,'Compr. Q. - HCN'!$C:$I,5,FALSE()))),$BW102)),1,0)</f>
        <v>0</v>
      </c>
      <c r="CD102" s="24">
        <f t="shared" si="123"/>
        <v>1</v>
      </c>
      <c r="CE102" s="24">
        <f t="shared" si="124"/>
        <v>1</v>
      </c>
      <c r="CF102" s="24">
        <f>IF($G102="OB",IF($D102="Tabular",VLOOKUP($BW$3&amp;"-"&amp;"1",'Compr. Q. - Online Banking'!$C:$K,9,FALSE()),VLOOKUP($BW$3&amp;"-"&amp;"1",'Compr. Q. - Online Banking'!$C:$K,8,FALSE())),IF($D102="Tabular",VLOOKUP($BW$3&amp;"-"&amp;"1",'Compr. Q. - HCN'!$C:$K,9,FALSE()),VLOOKUP($BW$3&amp;"-"&amp;"1",'Compr. Q. - HCN'!$C:$K,8,FALSE())))</f>
        <v>1</v>
      </c>
      <c r="CG102" s="24">
        <f t="shared" si="125"/>
        <v>1</v>
      </c>
      <c r="CH102" s="24">
        <f t="shared" si="126"/>
        <v>1</v>
      </c>
      <c r="CI102" s="24">
        <f t="shared" si="127"/>
        <v>1</v>
      </c>
    </row>
    <row r="103" spans="1:87" ht="68" x14ac:dyDescent="0.2">
      <c r="A103" s="25" t="str">
        <f t="shared" si="96"/>
        <v>3117416-P2</v>
      </c>
      <c r="B103" s="25">
        <v>3117416</v>
      </c>
      <c r="C103" s="25" t="s">
        <v>688</v>
      </c>
      <c r="D103" s="25" t="s">
        <v>154</v>
      </c>
      <c r="E103" s="25" t="s">
        <v>381</v>
      </c>
      <c r="F103" s="25" t="s">
        <v>433</v>
      </c>
      <c r="G103" s="25" t="str">
        <f t="shared" si="97"/>
        <v>HCN</v>
      </c>
      <c r="H103" s="25"/>
      <c r="I103" s="25"/>
      <c r="J103" s="25" t="str">
        <f>VLOOKUP($A103,'dataset combined'!$A:$BJ,$I$2+3*J$2,FALSE)</f>
        <v>Insufficient malware detection; Insufficient security policy; Lack of security awareness</v>
      </c>
      <c r="K103" s="25"/>
      <c r="L103" s="25">
        <f>IF(ISNUMBER(SEARCH(IF($G103="OB",IF($D103="Tabular",VLOOKUP($J$3&amp;"-"&amp;L$2,'Compr. Q. - Online Banking'!$C:$I,7,FALSE()),VLOOKUP($J$3&amp;"-"&amp;L$2,'Compr. Q. - Online Banking'!$C:$I,5,FALSE())),IF($D103="Tabular",VLOOKUP($J$3&amp;"-"&amp;L$2,'Compr. Q. - HCN'!$C:$I,7,FALSE()),VLOOKUP($J$3&amp;"-"&amp;L$2,'Compr. Q. - HCN'!$C:$I,5,FALSE()))),$J103)),1,0)</f>
        <v>1</v>
      </c>
      <c r="M103" s="25">
        <f>IF(ISNUMBER(SEARCH(IF($G103="OB",IF($D103="Tabular",VLOOKUP($J$3&amp;"-"&amp;M$2,'Compr. Q. - Online Banking'!$C:$I,7,FALSE()),VLOOKUP($J$3&amp;"-"&amp;M$2,'Compr. Q. - Online Banking'!$C:$I,5,FALSE())),IF($D103="Tabular",VLOOKUP($J$3&amp;"-"&amp;M$2,'Compr. Q. - HCN'!$C:$I,7,FALSE()),VLOOKUP($J$3&amp;"-"&amp;M$2,'Compr. Q. - HCN'!$C:$I,5,FALSE()))),$J103)),1,0)</f>
        <v>1</v>
      </c>
      <c r="N103" s="25">
        <f>IF(ISNUMBER(SEARCH(IF($G103="OB",IF($D103="Tabular",VLOOKUP($J$3&amp;"-"&amp;N$2,'Compr. Q. - Online Banking'!$C:$I,7,FALSE()),VLOOKUP($J$3&amp;"-"&amp;N$2,'Compr. Q. - Online Banking'!$C:$I,5,FALSE())),IF($D103="Tabular",VLOOKUP($J$3&amp;"-"&amp;N$2,'Compr. Q. - HCN'!$C:$I,7,FALSE()),VLOOKUP($J$3&amp;"-"&amp;N$2,'Compr. Q. - HCN'!$C:$I,5,FALSE()))),$J103)),1,0)</f>
        <v>1</v>
      </c>
      <c r="O103" s="25">
        <f>IF(ISNUMBER(SEARCH(IF($G103="OB",IF($D103="Tabular",VLOOKUP($J$3&amp;"-"&amp;O$2,'Compr. Q. - Online Banking'!$C:$I,7,FALSE()),VLOOKUP($J$3&amp;"-"&amp;O$2,'Compr. Q. - Online Banking'!$C:$I,5,FALSE())),IF($D103="Tabular",VLOOKUP($J$3&amp;"-"&amp;O$2,'Compr. Q. - HCN'!$C:$I,7,FALSE()),VLOOKUP($J$3&amp;"-"&amp;O$2,'Compr. Q. - HCN'!$C:$I,5,FALSE()))),$J103)),1,0)</f>
        <v>0</v>
      </c>
      <c r="P103" s="25">
        <f>IF(ISNUMBER(SEARCH(IF($G103="OB",IF($D103="Tabular",VLOOKUP($J$3&amp;"-"&amp;P$2,'Compr. Q. - Online Banking'!$C:$I,7,FALSE()),VLOOKUP($J$3&amp;"-"&amp;P$2,'Compr. Q. - Online Banking'!$C:$I,5,FALSE())),IF($D103="Tabular",VLOOKUP($J$3&amp;"-"&amp;P$2,'Compr. Q. - HCN'!$C:$I,7,FALSE()),VLOOKUP($J$3&amp;"-"&amp;P$2,'Compr. Q. - HCN'!$C:$I,5,FALSE()))),$J103)),1,0)</f>
        <v>0</v>
      </c>
      <c r="Q103" s="25">
        <f t="shared" si="98"/>
        <v>3</v>
      </c>
      <c r="R103" s="25">
        <f t="shared" si="99"/>
        <v>3</v>
      </c>
      <c r="S103" s="25">
        <f>IF($G103="OB",IF($D103="Tabular",VLOOKUP($J$3&amp;"-"&amp;"1",'Compr. Q. - Online Banking'!$C:$K,9,FALSE()),VLOOKUP($J$3&amp;"-"&amp;"1",'Compr. Q. - Online Banking'!$C:$K,8,FALSE())),IF($D103="Tabular",VLOOKUP($J$3&amp;"-"&amp;"1",'Compr. Q. - HCN'!$C:$K,9,FALSE()),VLOOKUP($J$3&amp;"-"&amp;"1",'Compr. Q. - HCN'!$C:$K,8,FALSE())))</f>
        <v>3</v>
      </c>
      <c r="T103" s="25">
        <f t="shared" si="100"/>
        <v>1</v>
      </c>
      <c r="U103" s="25">
        <f t="shared" si="101"/>
        <v>1</v>
      </c>
      <c r="V103" s="25">
        <f t="shared" si="102"/>
        <v>1</v>
      </c>
      <c r="W103" s="25" t="str">
        <f>VLOOKUP($A103,'dataset combined'!$A:$BJ,$I$2+3*W$2,FALSE)</f>
        <v>Data confidentiality; Privacy</v>
      </c>
      <c r="X103" s="25"/>
      <c r="Y103" s="25">
        <f>IF(ISNUMBER(SEARCH(IF($G103="OB",IF($D103="Tabular",VLOOKUP($W$3&amp;"-"&amp;Y$2,'Compr. Q. - Online Banking'!$C:$I,7,FALSE()),VLOOKUP($W$3&amp;"-"&amp;Y$2,'Compr. Q. - Online Banking'!$C:$I,5,FALSE())),IF($D103="Tabular",VLOOKUP($W$3&amp;"-"&amp;Y$2,'Compr. Q. - HCN'!$C:$I,7,FALSE()),VLOOKUP($W$3&amp;"-"&amp;Y$2,'Compr. Q. - HCN'!$C:$I,5,FALSE()))),$W103)),1,0)</f>
        <v>1</v>
      </c>
      <c r="Z103" s="25">
        <f>IF(ISNUMBER(SEARCH(IF($G103="OB",IF($D103="Tabular",VLOOKUP($W$3&amp;"-"&amp;Z$2,'Compr. Q. - Online Banking'!$C:$I,7,FALSE()),VLOOKUP($W$3&amp;"-"&amp;Z$2,'Compr. Q. - Online Banking'!$C:$I,5,FALSE())),IF($D103="Tabular",VLOOKUP($W$3&amp;"-"&amp;Z$2,'Compr. Q. - HCN'!$C:$I,7,FALSE()),VLOOKUP($W$3&amp;"-"&amp;Z$2,'Compr. Q. - HCN'!$C:$I,5,FALSE()))),$W103)),1,0)</f>
        <v>1</v>
      </c>
      <c r="AA103" s="25">
        <f>IF(ISNUMBER(SEARCH(IF($G103="OB",IF($D103="Tabular",VLOOKUP($W$3&amp;"-"&amp;AA$2,'Compr. Q. - Online Banking'!$C:$I,7,FALSE()),VLOOKUP($W$3&amp;"-"&amp;AA$2,'Compr. Q. - Online Banking'!$C:$I,5,FALSE())),IF($D103="Tabular",VLOOKUP($W$3&amp;"-"&amp;AA$2,'Compr. Q. - HCN'!$C:$I,7,FALSE()),VLOOKUP($W$3&amp;"-"&amp;AA$2,'Compr. Q. - HCN'!$C:$I,5,FALSE()))),$W103)),1,0)</f>
        <v>0</v>
      </c>
      <c r="AB103" s="25">
        <f>IF(ISNUMBER(SEARCH(IF($G103="OB",IF($D103="Tabular",VLOOKUP($W$3&amp;"-"&amp;AB$2,'Compr. Q. - Online Banking'!$C:$I,7,FALSE()),VLOOKUP($W$3&amp;"-"&amp;AB$2,'Compr. Q. - Online Banking'!$C:$I,5,FALSE())),IF($D103="Tabular",VLOOKUP($W$3&amp;"-"&amp;AB$2,'Compr. Q. - HCN'!$C:$I,7,FALSE()),VLOOKUP($W$3&amp;"-"&amp;AB$2,'Compr. Q. - HCN'!$C:$I,5,FALSE()))),$W103)),1,0)</f>
        <v>0</v>
      </c>
      <c r="AC103" s="25">
        <f>IF(ISNUMBER(SEARCH(IF($G103="OB",IF($D103="Tabular",VLOOKUP($W$3&amp;"-"&amp;AC$2,'Compr. Q. - Online Banking'!$C:$I,7,FALSE()),VLOOKUP($W$3&amp;"-"&amp;AC$2,'Compr. Q. - Online Banking'!$C:$I,5,FALSE())),IF($D103="Tabular",VLOOKUP($W$3&amp;"-"&amp;AC$2,'Compr. Q. - HCN'!$C:$I,7,FALSE()),VLOOKUP($W$3&amp;"-"&amp;AC$2,'Compr. Q. - HCN'!$C:$I,5,FALSE()))),$W103)),1,0)</f>
        <v>0</v>
      </c>
      <c r="AD103" s="25">
        <f t="shared" si="103"/>
        <v>2</v>
      </c>
      <c r="AE103" s="25">
        <f t="shared" si="104"/>
        <v>2</v>
      </c>
      <c r="AF103" s="25">
        <f>IF($G103="OB",IF($D103="Tabular",VLOOKUP($W$3&amp;"-"&amp;"1",'Compr. Q. - Online Banking'!$C:$K,9,FALSE()),VLOOKUP($W$3&amp;"-"&amp;"1",'Compr. Q. - Online Banking'!$C:$K,8,FALSE())),IF($D103="Tabular",VLOOKUP($W$3&amp;"-"&amp;"1",'Compr. Q. - HCN'!$C:$K,9,FALSE()),VLOOKUP($W$3&amp;"-"&amp;"1",'Compr. Q. - HCN'!$C:$K,8,FALSE())))</f>
        <v>2</v>
      </c>
      <c r="AG103" s="25">
        <f t="shared" si="105"/>
        <v>1</v>
      </c>
      <c r="AH103" s="25">
        <f t="shared" si="106"/>
        <v>1</v>
      </c>
      <c r="AI103" s="25">
        <f t="shared" si="107"/>
        <v>1</v>
      </c>
      <c r="AJ103" s="25" t="str">
        <f>VLOOKUP($A103,'dataset combined'!$A:$BJ,$I$2+3*AJ$2,FALSE)</f>
        <v>Cyber criminal sends crafted phishing emails to HCN users; SQL injection attack</v>
      </c>
      <c r="AK103" s="25" t="s">
        <v>733</v>
      </c>
      <c r="AL103" s="25">
        <f>IF(ISNUMBER(SEARCH(IF($G103="OB",IF($D103="Tabular",VLOOKUP($AJ$3&amp;"-"&amp;AL$2,'Compr. Q. - Online Banking'!$C:$I,7,FALSE()),VLOOKUP($AJ$3&amp;"-"&amp;AL$2,'Compr. Q. - Online Banking'!$C:$I,5,FALSE())),IF($D103="Tabular",VLOOKUP($AJ$3&amp;"-"&amp;AL$2,'Compr. Q. - HCN'!$C:$I,7,FALSE()),VLOOKUP($AJ$3&amp;"-"&amp;AL$2,'Compr. Q. - HCN'!$C:$I,5,FALSE()))),$AJ103)),1,0)</f>
        <v>1</v>
      </c>
      <c r="AM103" s="25">
        <f>IF(ISNUMBER(SEARCH(IF($G103="OB",IF($D103="Tabular",VLOOKUP($AJ$3&amp;"-"&amp;AM$2,'Compr. Q. - Online Banking'!$C:$I,7,FALSE()),VLOOKUP($AJ$3&amp;"-"&amp;AM$2,'Compr. Q. - Online Banking'!$C:$I,5,FALSE())),IF($D103="Tabular",VLOOKUP($AJ$3&amp;"-"&amp;AM$2,'Compr. Q. - HCN'!$C:$I,7,FALSE()),VLOOKUP($AJ$3&amp;"-"&amp;AM$2,'Compr. Q. - HCN'!$C:$I,5,FALSE()))),$AJ103)),1,0)</f>
        <v>0</v>
      </c>
      <c r="AN103" s="25">
        <f>IF(ISNUMBER(SEARCH(IF($G103="OB",IF($D103="Tabular",VLOOKUP($AJ$3&amp;"-"&amp;AN$2,'Compr. Q. - Online Banking'!$C:$I,7,FALSE()),VLOOKUP($AJ$3&amp;"-"&amp;AN$2,'Compr. Q. - Online Banking'!$C:$I,5,FALSE())),IF($D103="Tabular",VLOOKUP($AJ$3&amp;"-"&amp;AN$2,'Compr. Q. - HCN'!$C:$I,7,FALSE()),VLOOKUP($AJ$3&amp;"-"&amp;AN$2,'Compr. Q. - HCN'!$C:$I,5,FALSE()))),$AJ103)),1,0)</f>
        <v>1</v>
      </c>
      <c r="AO103" s="25">
        <f>IF(ISNUMBER(SEARCH(IF($G103="OB",IF($D103="Tabular",VLOOKUP($AJ$3&amp;"-"&amp;AO$2,'Compr. Q. - Online Banking'!$C:$I,7,FALSE()),VLOOKUP($AJ$3&amp;"-"&amp;AO$2,'Compr. Q. - Online Banking'!$C:$I,5,FALSE())),IF($D103="Tabular",VLOOKUP($AJ$3&amp;"-"&amp;AO$2,'Compr. Q. - HCN'!$C:$I,7,FALSE()),VLOOKUP($AJ$3&amp;"-"&amp;AO$2,'Compr. Q. - HCN'!$C:$I,5,FALSE()))),$AJ103)),1,0)</f>
        <v>0</v>
      </c>
      <c r="AP103" s="25">
        <f>IF(ISNUMBER(SEARCH(IF($G103="OB",IF($D103="Tabular",VLOOKUP($AJ$3&amp;"-"&amp;AP$2,'Compr. Q. - Online Banking'!$C:$I,7,FALSE()),VLOOKUP($AJ$3&amp;"-"&amp;AP$2,'Compr. Q. - Online Banking'!$C:$I,5,FALSE())),IF($D103="Tabular",VLOOKUP($AJ$3&amp;"-"&amp;AP$2,'Compr. Q. - HCN'!$C:$I,7,FALSE()),VLOOKUP($AJ$3&amp;"-"&amp;AP$2,'Compr. Q. - HCN'!$C:$I,5,FALSE()))),$AJ103)),1,0)</f>
        <v>0</v>
      </c>
      <c r="AQ103" s="25">
        <f t="shared" si="108"/>
        <v>2</v>
      </c>
      <c r="AR103" s="25">
        <f t="shared" si="109"/>
        <v>2</v>
      </c>
      <c r="AS103" s="25">
        <f>IF($G103="OB",IF($D103="Tabular",VLOOKUP($AJ$3&amp;"-"&amp;"1",'Compr. Q. - Online Banking'!$C:$K,9,FALSE()),VLOOKUP($AJ$3&amp;"-"&amp;"1",'Compr. Q. - Online Banking'!$C:$K,8,FALSE())),IF($D103="Tabular",VLOOKUP($AJ$3&amp;"-"&amp;"1",'Compr. Q. - HCN'!$C:$K,9,FALSE()),VLOOKUP($AJ$3&amp;"-"&amp;"1",'Compr. Q. - HCN'!$C:$K,8,FALSE())))</f>
        <v>5</v>
      </c>
      <c r="AT103" s="25">
        <f t="shared" si="110"/>
        <v>1</v>
      </c>
      <c r="AU103" s="25">
        <f t="shared" si="111"/>
        <v>0.4</v>
      </c>
      <c r="AV103" s="25">
        <f t="shared" si="112"/>
        <v>0.57142857142857151</v>
      </c>
      <c r="AW103" s="25" t="str">
        <f>VLOOKUP($A103,'dataset combined'!$A:$BJ,$I$2+3*AW$2,FALSE)</f>
        <v>Cyber criminal sends crafted phishing emails to HCN users; Error in assignment of privacy level; HCN network infected by malware; HCN user connects private mobile device to the network; Insufficient data anonymization</v>
      </c>
      <c r="AX103" s="25" t="s">
        <v>729</v>
      </c>
      <c r="AY103" s="25">
        <f>IF(ISNUMBER(SEARCH(IF($G103="OB",IF($D103="Tabular",VLOOKUP($AW$3&amp;"-"&amp;AY$2,'Compr. Q. - Online Banking'!$C:$I,7,FALSE()),VLOOKUP($AW$3&amp;"-"&amp;AY$2,'Compr. Q. - Online Banking'!$C:$I,5,FALSE())),IF($D103="Tabular",VLOOKUP($AW$3&amp;"-"&amp;AY$2,'Compr. Q. - HCN'!$C:$I,7,FALSE()),VLOOKUP($AW$3&amp;"-"&amp;AY$2,'Compr. Q. - HCN'!$C:$I,5,FALSE()))),$AW103)),1,0)</f>
        <v>0</v>
      </c>
      <c r="AZ103" s="25">
        <f>IF(ISNUMBER(SEARCH(IF($G103="OB",IF($D103="Tabular",VLOOKUP($AW$3&amp;"-"&amp;AZ$2,'Compr. Q. - Online Banking'!$C:$I,7,FALSE()),VLOOKUP($AW$3&amp;"-"&amp;AZ$2,'Compr. Q. - Online Banking'!$C:$I,5,FALSE())),IF($D103="Tabular",VLOOKUP($AW$3&amp;"-"&amp;AZ$2,'Compr. Q. - HCN'!$C:$I,7,FALSE()),VLOOKUP($AW$3&amp;"-"&amp;AZ$2,'Compr. Q. - HCN'!$C:$I,5,FALSE()))),$AW103)),1,0)</f>
        <v>1</v>
      </c>
      <c r="BA103" s="25">
        <f>IF(ISNUMBER(SEARCH(IF($G103="OB",IF($D103="Tabular",VLOOKUP($AW$3&amp;"-"&amp;BA$2,'Compr. Q. - Online Banking'!$C:$I,7,FALSE()),VLOOKUP($AW$3&amp;"-"&amp;BA$2,'Compr. Q. - Online Banking'!$C:$I,5,FALSE())),IF($D103="Tabular",VLOOKUP($AW$3&amp;"-"&amp;BA$2,'Compr. Q. - HCN'!$C:$I,7,FALSE()),VLOOKUP($AW$3&amp;"-"&amp;BA$2,'Compr. Q. - HCN'!$C:$I,5,FALSE()))),$AW103)),1,0)</f>
        <v>1</v>
      </c>
      <c r="BB103" s="25">
        <f>IF(ISNUMBER(SEARCH(IF($G103="OB",IF($D103="Tabular",VLOOKUP($AW$3&amp;"-"&amp;BB$2,'Compr. Q. - Online Banking'!$C:$I,7,FALSE()),VLOOKUP($AW$3&amp;"-"&amp;BB$2,'Compr. Q. - Online Banking'!$C:$I,5,FALSE())),IF($D103="Tabular",VLOOKUP($AW$3&amp;"-"&amp;BB$2,'Compr. Q. - HCN'!$C:$I,7,FALSE()),VLOOKUP($AW$3&amp;"-"&amp;BB$2,'Compr. Q. - HCN'!$C:$I,5,FALSE()))),$AW103)),1,0)</f>
        <v>0</v>
      </c>
      <c r="BC103" s="25">
        <f>IF(ISNUMBER(SEARCH(IF($G103="OB",IF($D103="Tabular",VLOOKUP($AW$3&amp;"-"&amp;BC$2,'Compr. Q. - Online Banking'!$C:$I,7,FALSE()),VLOOKUP($AW$3&amp;"-"&amp;BC$2,'Compr. Q. - Online Banking'!$C:$I,5,FALSE())),IF($D103="Tabular",VLOOKUP($AW$3&amp;"-"&amp;BC$2,'Compr. Q. - HCN'!$C:$I,7,FALSE()),VLOOKUP($AW$3&amp;"-"&amp;BC$2,'Compr. Q. - HCN'!$C:$I,5,FALSE()))),$AW103)),1,0)</f>
        <v>0</v>
      </c>
      <c r="BD103" s="25">
        <f t="shared" si="113"/>
        <v>2</v>
      </c>
      <c r="BE103" s="25">
        <f t="shared" si="114"/>
        <v>5</v>
      </c>
      <c r="BF103" s="25">
        <f>IF($G103="OB",IF($D103="Tabular",VLOOKUP($AW$3&amp;"-"&amp;"1",'Compr. Q. - Online Banking'!$C:$K,9,FALSE()),VLOOKUP($AW$3&amp;"-"&amp;"1",'Compr. Q. - Online Banking'!$C:$K,8,FALSE())),IF($D103="Tabular",VLOOKUP($AW$3&amp;"-"&amp;"1",'Compr. Q. - HCN'!$C:$K,9,FALSE()),VLOOKUP($AW$3&amp;"-"&amp;"1",'Compr. Q. - HCN'!$C:$K,8,FALSE())))</f>
        <v>3</v>
      </c>
      <c r="BG103" s="25">
        <f t="shared" si="115"/>
        <v>0.4</v>
      </c>
      <c r="BH103" s="25">
        <f t="shared" si="116"/>
        <v>0.66666666666666663</v>
      </c>
      <c r="BI103" s="25">
        <f t="shared" si="117"/>
        <v>0.5</v>
      </c>
      <c r="BJ103" s="25" t="str">
        <f>VLOOKUP($A103,'dataset combined'!$A:$BJ,$I$2+3*BJ$2,FALSE)</f>
        <v>Very unlikely</v>
      </c>
      <c r="BK103" s="25"/>
      <c r="BL103" s="25">
        <f>IF(ISNUMBER(SEARCH(IF($G103="OB",IF($D103="Tabular",VLOOKUP($BJ$3&amp;"-"&amp;BL$2,'Compr. Q. - Online Banking'!$C:$I,7,FALSE()),VLOOKUP($BJ$3&amp;"-"&amp;BL$2,'Compr. Q. - Online Banking'!$C:$I,5,FALSE())),IF($D103="Tabular",VLOOKUP($BJ$3&amp;"-"&amp;BL$2,'Compr. Q. - HCN'!$C:$I,7,FALSE()),VLOOKUP($BJ$3&amp;"-"&amp;BL$2,'Compr. Q. - HCN'!$C:$I,5,FALSE()))),$BJ103)),1,0)</f>
        <v>1</v>
      </c>
      <c r="BM103" s="25">
        <f>IF(ISNUMBER(SEARCH(IF($G103="OB",IF($D103="Tabular",VLOOKUP($BJ$3&amp;"-"&amp;BM$2,'Compr. Q. - Online Banking'!$C:$I,7,FALSE()),VLOOKUP($BJ$3&amp;"-"&amp;BM$2,'Compr. Q. - Online Banking'!$C:$I,5,FALSE())),IF($D103="Tabular",VLOOKUP($BJ$3&amp;"-"&amp;BM$2,'Compr. Q. - HCN'!$C:$I,7,FALSE()),VLOOKUP($BJ$3&amp;"-"&amp;BM$2,'Compr. Q. - HCN'!$C:$I,5,FALSE()))),$BJ103)),1,0)</f>
        <v>0</v>
      </c>
      <c r="BN103" s="25">
        <f>IF(ISNUMBER(SEARCH(IF($G103="OB",IF($D103="Tabular",VLOOKUP($BJ$3&amp;"-"&amp;BN$2,'Compr. Q. - Online Banking'!$C:$I,7,FALSE()),VLOOKUP($BJ$3&amp;"-"&amp;BN$2,'Compr. Q. - Online Banking'!$C:$I,5,FALSE())),IF($D103="Tabular",VLOOKUP($BJ$3&amp;"-"&amp;BN$2,'Compr. Q. - HCN'!$C:$I,7,FALSE()),VLOOKUP($BJ$3&amp;"-"&amp;BN$2,'Compr. Q. - HCN'!$C:$I,5,FALSE()))),$BJ103)),1,0)</f>
        <v>0</v>
      </c>
      <c r="BO103" s="25">
        <f>IF(ISNUMBER(SEARCH(IF($G103="OB",IF($D103="Tabular",VLOOKUP($BJ$3&amp;"-"&amp;BO$2,'Compr. Q. - Online Banking'!$C:$I,7,FALSE()),VLOOKUP($BJ$3&amp;"-"&amp;BO$2,'Compr. Q. - Online Banking'!$C:$I,5,FALSE())),IF($D103="Tabular",VLOOKUP($BJ$3&amp;"-"&amp;BO$2,'Compr. Q. - HCN'!$C:$I,7,FALSE()),VLOOKUP($BJ$3&amp;"-"&amp;BO$2,'Compr. Q. - HCN'!$C:$I,5,FALSE()))),$BJ103)),1,0)</f>
        <v>0</v>
      </c>
      <c r="BP103" s="25">
        <f>IF(ISNUMBER(SEARCH(IF($G103="OB",IF($D103="Tabular",VLOOKUP($BJ$3&amp;"-"&amp;BP$2,'Compr. Q. - Online Banking'!$C:$I,7,FALSE()),VLOOKUP($BJ$3&amp;"-"&amp;BP$2,'Compr. Q. - Online Banking'!$C:$I,5,FALSE())),IF($D103="Tabular",VLOOKUP($BJ$3&amp;"-"&amp;BP$2,'Compr. Q. - HCN'!$C:$I,7,FALSE()),VLOOKUP($BJ$3&amp;"-"&amp;BP$2,'Compr. Q. - HCN'!$C:$I,5,FALSE()))),$BJ103)),1,0)</f>
        <v>0</v>
      </c>
      <c r="BQ103" s="25">
        <f t="shared" si="118"/>
        <v>1</v>
      </c>
      <c r="BR103" s="25">
        <f t="shared" si="119"/>
        <v>1</v>
      </c>
      <c r="BS103" s="25">
        <f>IF($G103="OB",IF($D103="Tabular",VLOOKUP($BJ$3&amp;"-"&amp;"1",'Compr. Q. - Online Banking'!$C:$K,9,FALSE()),VLOOKUP($BJ$3&amp;"-"&amp;"1",'Compr. Q. - Online Banking'!$C:$K,8,FALSE())),IF($D103="Tabular",VLOOKUP($BJ$3&amp;"-"&amp;"1",'Compr. Q. - HCN'!$C:$K,9,FALSE()),VLOOKUP($BJ$3&amp;"-"&amp;"1",'Compr. Q. - HCN'!$C:$K,8,FALSE())))</f>
        <v>1</v>
      </c>
      <c r="BT103" s="25">
        <f t="shared" si="120"/>
        <v>1</v>
      </c>
      <c r="BU103" s="25">
        <f t="shared" si="121"/>
        <v>1</v>
      </c>
      <c r="BV103" s="25">
        <f t="shared" si="122"/>
        <v>1</v>
      </c>
      <c r="BW103" s="25" t="str">
        <f>VLOOKUP($A103,'dataset combined'!$A:$BJ,$I$2+3*BW$2,FALSE)</f>
        <v>Severe</v>
      </c>
      <c r="BX103" s="25"/>
      <c r="BY103" s="25">
        <f>IF(ISNUMBER(SEARCH(IF($G103="OB",IF($D103="Tabular",VLOOKUP($BW$3&amp;"-"&amp;BY$2,'Compr. Q. - Online Banking'!$C:$I,7,FALSE()),VLOOKUP($BW$3&amp;"-"&amp;BY$2,'Compr. Q. - Online Banking'!$C:$I,5,FALSE())),IF($D103="Tabular",VLOOKUP($BW$3&amp;"-"&amp;BY$2,'Compr. Q. - HCN'!$C:$I,7,FALSE()),VLOOKUP($BW$3&amp;"-"&amp;BY$2,'Compr. Q. - HCN'!$C:$I,5,FALSE()))),$BW103)),1,0)</f>
        <v>1</v>
      </c>
      <c r="BZ103" s="25">
        <f>IF(ISNUMBER(SEARCH(IF($G103="OB",IF($D103="Tabular",VLOOKUP($BW$3&amp;"-"&amp;BZ$2,'Compr. Q. - Online Banking'!$C:$I,7,FALSE()),VLOOKUP($BW$3&amp;"-"&amp;BZ$2,'Compr. Q. - Online Banking'!$C:$I,5,FALSE())),IF($D103="Tabular",VLOOKUP($BW$3&amp;"-"&amp;BZ$2,'Compr. Q. - HCN'!$C:$I,7,FALSE()),VLOOKUP($BW$3&amp;"-"&amp;BZ$2,'Compr. Q. - HCN'!$C:$I,5,FALSE()))),$BW103)),1,0)</f>
        <v>0</v>
      </c>
      <c r="CA103" s="25">
        <f>IF(ISNUMBER(SEARCH(IF($G103="OB",IF($D103="Tabular",VLOOKUP($BW$3&amp;"-"&amp;CA$2,'Compr. Q. - Online Banking'!$C:$I,7,FALSE()),VLOOKUP($BW$3&amp;"-"&amp;CA$2,'Compr. Q. - Online Banking'!$C:$I,5,FALSE())),IF($D103="Tabular",VLOOKUP($BW$3&amp;"-"&amp;CA$2,'Compr. Q. - HCN'!$C:$I,7,FALSE()),VLOOKUP($BW$3&amp;"-"&amp;CA$2,'Compr. Q. - HCN'!$C:$I,5,FALSE()))),$BW103)),1,0)</f>
        <v>0</v>
      </c>
      <c r="CB103" s="25">
        <f>IF(ISNUMBER(SEARCH(IF($G103="OB",IF($D103="Tabular",VLOOKUP($BW$3&amp;"-"&amp;CB$2,'Compr. Q. - Online Banking'!$C:$I,7,FALSE()),VLOOKUP($BW$3&amp;"-"&amp;CB$2,'Compr. Q. - Online Banking'!$C:$I,5,FALSE())),IF($D103="Tabular",VLOOKUP($BW$3&amp;"-"&amp;CB$2,'Compr. Q. - HCN'!$C:$I,7,FALSE()),VLOOKUP($BW$3&amp;"-"&amp;CB$2,'Compr. Q. - HCN'!$C:$I,5,FALSE()))),$BW103)),1,0)</f>
        <v>0</v>
      </c>
      <c r="CC103" s="25">
        <f>IF(ISNUMBER(SEARCH(IF($G103="OB",IF($D103="Tabular",VLOOKUP($BW$3&amp;"-"&amp;CC$2,'Compr. Q. - Online Banking'!$C:$I,7,FALSE()),VLOOKUP($BW$3&amp;"-"&amp;CC$2,'Compr. Q. - Online Banking'!$C:$I,5,FALSE())),IF($D103="Tabular",VLOOKUP($BW$3&amp;"-"&amp;CC$2,'Compr. Q. - HCN'!$C:$I,7,FALSE()),VLOOKUP($BW$3&amp;"-"&amp;CC$2,'Compr. Q. - HCN'!$C:$I,5,FALSE()))),$BW103)),1,0)</f>
        <v>0</v>
      </c>
      <c r="CD103" s="25">
        <f t="shared" si="123"/>
        <v>1</v>
      </c>
      <c r="CE103" s="25">
        <f t="shared" si="124"/>
        <v>1</v>
      </c>
      <c r="CF103" s="25">
        <f>IF($G103="OB",IF($D103="Tabular",VLOOKUP($BW$3&amp;"-"&amp;"1",'Compr. Q. - Online Banking'!$C:$K,9,FALSE()),VLOOKUP($BW$3&amp;"-"&amp;"1",'Compr. Q. - Online Banking'!$C:$K,8,FALSE())),IF($D103="Tabular",VLOOKUP($BW$3&amp;"-"&amp;"1",'Compr. Q. - HCN'!$C:$K,9,FALSE()),VLOOKUP($BW$3&amp;"-"&amp;"1",'Compr. Q. - HCN'!$C:$K,8,FALSE())))</f>
        <v>1</v>
      </c>
      <c r="CG103" s="25">
        <f t="shared" si="125"/>
        <v>1</v>
      </c>
      <c r="CH103" s="25">
        <f t="shared" si="126"/>
        <v>1</v>
      </c>
      <c r="CI103" s="25">
        <f t="shared" si="127"/>
        <v>1</v>
      </c>
    </row>
    <row r="104" spans="1:87" ht="34" x14ac:dyDescent="0.2">
      <c r="A104" s="24" t="str">
        <f t="shared" si="96"/>
        <v>3117417-P1</v>
      </c>
      <c r="B104" s="38">
        <v>3117417</v>
      </c>
      <c r="C104" s="24" t="s">
        <v>688</v>
      </c>
      <c r="D104" s="39" t="s">
        <v>538</v>
      </c>
      <c r="E104" s="39" t="s">
        <v>381</v>
      </c>
      <c r="F104" s="38" t="s">
        <v>402</v>
      </c>
      <c r="G104" s="38" t="str">
        <f t="shared" si="97"/>
        <v>OB</v>
      </c>
      <c r="H104" s="24"/>
      <c r="I104" s="28"/>
      <c r="J104" s="25" t="str">
        <f>VLOOKUP($A104,'dataset combined'!$A:$BJ,$I$2+3*J$2,FALSE)</f>
        <v>Lack of mechanisms for authentication of app; Unauthorized transaction via Poste App</v>
      </c>
      <c r="K104" s="24" t="s">
        <v>728</v>
      </c>
      <c r="L104" s="25">
        <f>IF(ISNUMBER(SEARCH(IF($G104="OB",IF($D104="Tabular",VLOOKUP($J$3&amp;"-"&amp;L$2,'Compr. Q. - Online Banking'!$C:$I,7,FALSE()),VLOOKUP($J$3&amp;"-"&amp;L$2,'Compr. Q. - Online Banking'!$C:$I,5,FALSE())),IF($D104="Tabular",VLOOKUP($J$3&amp;"-"&amp;L$2,'Compr. Q. - HCN'!$C:$I,7,FALSE()),VLOOKUP($J$3&amp;"-"&amp;L$2,'Compr. Q. - HCN'!$C:$I,5,FALSE()))),$J104)),1,0)</f>
        <v>1</v>
      </c>
      <c r="M104" s="25">
        <f>IF(ISNUMBER(SEARCH(IF($G104="OB",IF($D104="Tabular",VLOOKUP($J$3&amp;"-"&amp;M$2,'Compr. Q. - Online Banking'!$C:$I,7,FALSE()),VLOOKUP($J$3&amp;"-"&amp;M$2,'Compr. Q. - Online Banking'!$C:$I,5,FALSE())),IF($D104="Tabular",VLOOKUP($J$3&amp;"-"&amp;M$2,'Compr. Q. - HCN'!$C:$I,7,FALSE()),VLOOKUP($J$3&amp;"-"&amp;M$2,'Compr. Q. - HCN'!$C:$I,5,FALSE()))),$J104)),1,0)</f>
        <v>0</v>
      </c>
      <c r="N104" s="25">
        <f>IF(ISNUMBER(SEARCH(IF($G104="OB",IF($D104="Tabular",VLOOKUP($J$3&amp;"-"&amp;N$2,'Compr. Q. - Online Banking'!$C:$I,7,FALSE()),VLOOKUP($J$3&amp;"-"&amp;N$2,'Compr. Q. - Online Banking'!$C:$I,5,FALSE())),IF($D104="Tabular",VLOOKUP($J$3&amp;"-"&amp;N$2,'Compr. Q. - HCN'!$C:$I,7,FALSE()),VLOOKUP($J$3&amp;"-"&amp;N$2,'Compr. Q. - HCN'!$C:$I,5,FALSE()))),$J104)),1,0)</f>
        <v>0</v>
      </c>
      <c r="O104" s="25">
        <f>IF(ISNUMBER(SEARCH(IF($G104="OB",IF($D104="Tabular",VLOOKUP($J$3&amp;"-"&amp;O$2,'Compr. Q. - Online Banking'!$C:$I,7,FALSE()),VLOOKUP($J$3&amp;"-"&amp;O$2,'Compr. Q. - Online Banking'!$C:$I,5,FALSE())),IF($D104="Tabular",VLOOKUP($J$3&amp;"-"&amp;O$2,'Compr. Q. - HCN'!$C:$I,7,FALSE()),VLOOKUP($J$3&amp;"-"&amp;O$2,'Compr. Q. - HCN'!$C:$I,5,FALSE()))),$J104)),1,0)</f>
        <v>0</v>
      </c>
      <c r="P104" s="25">
        <f>IF(ISNUMBER(SEARCH(IF($G104="OB",IF($D104="Tabular",VLOOKUP($J$3&amp;"-"&amp;P$2,'Compr. Q. - Online Banking'!$C:$I,7,FALSE()),VLOOKUP($J$3&amp;"-"&amp;P$2,'Compr. Q. - Online Banking'!$C:$I,5,FALSE())),IF($D104="Tabular",VLOOKUP($J$3&amp;"-"&amp;P$2,'Compr. Q. - HCN'!$C:$I,7,FALSE()),VLOOKUP($J$3&amp;"-"&amp;P$2,'Compr. Q. - HCN'!$C:$I,5,FALSE()))),$J104)),1,0)</f>
        <v>0</v>
      </c>
      <c r="Q104" s="24">
        <f t="shared" si="98"/>
        <v>1</v>
      </c>
      <c r="R104" s="24">
        <f t="shared" si="99"/>
        <v>2</v>
      </c>
      <c r="S104" s="24">
        <f>IF($G104="OB",IF($D104="Tabular",VLOOKUP($J$3&amp;"-"&amp;"1",'Compr. Q. - Online Banking'!$C:$K,9,FALSE()),VLOOKUP($J$3&amp;"-"&amp;"1",'Compr. Q. - Online Banking'!$C:$K,8,FALSE())),IF($D104="Tabular",VLOOKUP($J$3&amp;"-"&amp;"1",'Compr. Q. - HCN'!$C:$K,9,FALSE()),VLOOKUP($J$3&amp;"-"&amp;"1",'Compr. Q. - HCN'!$C:$K,8,FALSE())))</f>
        <v>2</v>
      </c>
      <c r="T104" s="24">
        <f t="shared" si="100"/>
        <v>0.5</v>
      </c>
      <c r="U104" s="24">
        <f t="shared" si="101"/>
        <v>0.5</v>
      </c>
      <c r="V104" s="24">
        <f t="shared" si="102"/>
        <v>0.5</v>
      </c>
      <c r="W104" s="25" t="str">
        <f>VLOOKUP($A104,'dataset combined'!$A:$BJ,$I$2+3*W$2,FALSE)</f>
        <v>Availability of service; Integrity of account data</v>
      </c>
      <c r="X104" s="24"/>
      <c r="Y104" s="25">
        <f>IF(ISNUMBER(SEARCH(IF($G104="OB",IF($D104="Tabular",VLOOKUP($W$3&amp;"-"&amp;Y$2,'Compr. Q. - Online Banking'!$C:$I,7,FALSE()),VLOOKUP($W$3&amp;"-"&amp;Y$2,'Compr. Q. - Online Banking'!$C:$I,5,FALSE())),IF($D104="Tabular",VLOOKUP($W$3&amp;"-"&amp;Y$2,'Compr. Q. - HCN'!$C:$I,7,FALSE()),VLOOKUP($W$3&amp;"-"&amp;Y$2,'Compr. Q. - HCN'!$C:$I,5,FALSE()))),$W104)),1,0)</f>
        <v>1</v>
      </c>
      <c r="Z104" s="25">
        <f>IF(ISNUMBER(SEARCH(IF($G104="OB",IF($D104="Tabular",VLOOKUP($W$3&amp;"-"&amp;Z$2,'Compr. Q. - Online Banking'!$C:$I,7,FALSE()),VLOOKUP($W$3&amp;"-"&amp;Z$2,'Compr. Q. - Online Banking'!$C:$I,5,FALSE())),IF($D104="Tabular",VLOOKUP($W$3&amp;"-"&amp;Z$2,'Compr. Q. - HCN'!$C:$I,7,FALSE()),VLOOKUP($W$3&amp;"-"&amp;Z$2,'Compr. Q. - HCN'!$C:$I,5,FALSE()))),$W104)),1,0)</f>
        <v>1</v>
      </c>
      <c r="AA104" s="25">
        <f>IF(ISNUMBER(SEARCH(IF($G104="OB",IF($D104="Tabular",VLOOKUP($W$3&amp;"-"&amp;AA$2,'Compr. Q. - Online Banking'!$C:$I,7,FALSE()),VLOOKUP($W$3&amp;"-"&amp;AA$2,'Compr. Q. - Online Banking'!$C:$I,5,FALSE())),IF($D104="Tabular",VLOOKUP($W$3&amp;"-"&amp;AA$2,'Compr. Q. - HCN'!$C:$I,7,FALSE()),VLOOKUP($W$3&amp;"-"&amp;AA$2,'Compr. Q. - HCN'!$C:$I,5,FALSE()))),$W104)),1,0)</f>
        <v>0</v>
      </c>
      <c r="AB104" s="25">
        <f>IF(ISNUMBER(SEARCH(IF($G104="OB",IF($D104="Tabular",VLOOKUP($W$3&amp;"-"&amp;AB$2,'Compr. Q. - Online Banking'!$C:$I,7,FALSE()),VLOOKUP($W$3&amp;"-"&amp;AB$2,'Compr. Q. - Online Banking'!$C:$I,5,FALSE())),IF($D104="Tabular",VLOOKUP($W$3&amp;"-"&amp;AB$2,'Compr. Q. - HCN'!$C:$I,7,FALSE()),VLOOKUP($W$3&amp;"-"&amp;AB$2,'Compr. Q. - HCN'!$C:$I,5,FALSE()))),$W104)),1,0)</f>
        <v>0</v>
      </c>
      <c r="AC104" s="25">
        <f>IF(ISNUMBER(SEARCH(IF($G104="OB",IF($D104="Tabular",VLOOKUP($W$3&amp;"-"&amp;AC$2,'Compr. Q. - Online Banking'!$C:$I,7,FALSE()),VLOOKUP($W$3&amp;"-"&amp;AC$2,'Compr. Q. - Online Banking'!$C:$I,5,FALSE())),IF($D104="Tabular",VLOOKUP($W$3&amp;"-"&amp;AC$2,'Compr. Q. - HCN'!$C:$I,7,FALSE()),VLOOKUP($W$3&amp;"-"&amp;AC$2,'Compr. Q. - HCN'!$C:$I,5,FALSE()))),$W104)),1,0)</f>
        <v>0</v>
      </c>
      <c r="AD104" s="24">
        <f t="shared" si="103"/>
        <v>2</v>
      </c>
      <c r="AE104" s="24">
        <f t="shared" si="104"/>
        <v>2</v>
      </c>
      <c r="AF104" s="24">
        <f>IF($G104="OB",IF($D104="Tabular",VLOOKUP($W$3&amp;"-"&amp;"1",'Compr. Q. - Online Banking'!$C:$K,9,FALSE()),VLOOKUP($W$3&amp;"-"&amp;"1",'Compr. Q. - Online Banking'!$C:$K,8,FALSE())),IF($D104="Tabular",VLOOKUP($W$3&amp;"-"&amp;"1",'Compr. Q. - HCN'!$C:$K,9,FALSE()),VLOOKUP($W$3&amp;"-"&amp;"1",'Compr. Q. - HCN'!$C:$K,8,FALSE())))</f>
        <v>2</v>
      </c>
      <c r="AG104" s="24">
        <f t="shared" si="105"/>
        <v>1</v>
      </c>
      <c r="AH104" s="24">
        <f t="shared" si="106"/>
        <v>1</v>
      </c>
      <c r="AI104" s="24">
        <f t="shared" si="107"/>
        <v>1</v>
      </c>
      <c r="AJ104" s="25" t="str">
        <f>VLOOKUP($A104,'dataset combined'!$A:$BJ,$I$2+3*AJ$2,FALSE)</f>
        <v>Fake banking app offered on application store</v>
      </c>
      <c r="AK104" s="24" t="s">
        <v>733</v>
      </c>
      <c r="AL104" s="25">
        <f>IF(ISNUMBER(SEARCH(IF($G104="OB",IF($D104="Tabular",VLOOKUP($AJ$3&amp;"-"&amp;AL$2,'Compr. Q. - Online Banking'!$C:$I,7,FALSE()),VLOOKUP($AJ$3&amp;"-"&amp;AL$2,'Compr. Q. - Online Banking'!$C:$I,5,FALSE())),IF($D104="Tabular",VLOOKUP($AJ$3&amp;"-"&amp;AL$2,'Compr. Q. - HCN'!$C:$I,7,FALSE()),VLOOKUP($AJ$3&amp;"-"&amp;AL$2,'Compr. Q. - HCN'!$C:$I,5,FALSE()))),$AJ104)),1,0)</f>
        <v>1</v>
      </c>
      <c r="AM104" s="25">
        <f>IF(ISNUMBER(SEARCH(IF($G104="OB",IF($D104="Tabular",VLOOKUP($AJ$3&amp;"-"&amp;AM$2,'Compr. Q. - Online Banking'!$C:$I,7,FALSE()),VLOOKUP($AJ$3&amp;"-"&amp;AM$2,'Compr. Q. - Online Banking'!$C:$I,5,FALSE())),IF($D104="Tabular",VLOOKUP($AJ$3&amp;"-"&amp;AM$2,'Compr. Q. - HCN'!$C:$I,7,FALSE()),VLOOKUP($AJ$3&amp;"-"&amp;AM$2,'Compr. Q. - HCN'!$C:$I,5,FALSE()))),$AJ104)),1,0)</f>
        <v>0</v>
      </c>
      <c r="AN104" s="25">
        <f>IF(ISNUMBER(SEARCH(IF($G104="OB",IF($D104="Tabular",VLOOKUP($AJ$3&amp;"-"&amp;AN$2,'Compr. Q. - Online Banking'!$C:$I,7,FALSE()),VLOOKUP($AJ$3&amp;"-"&amp;AN$2,'Compr. Q. - Online Banking'!$C:$I,5,FALSE())),IF($D104="Tabular",VLOOKUP($AJ$3&amp;"-"&amp;AN$2,'Compr. Q. - HCN'!$C:$I,7,FALSE()),VLOOKUP($AJ$3&amp;"-"&amp;AN$2,'Compr. Q. - HCN'!$C:$I,5,FALSE()))),$AJ104)),1,0)</f>
        <v>0</v>
      </c>
      <c r="AO104" s="25">
        <f>IF(ISNUMBER(SEARCH(IF($G104="OB",IF($D104="Tabular",VLOOKUP($AJ$3&amp;"-"&amp;AO$2,'Compr. Q. - Online Banking'!$C:$I,7,FALSE()),VLOOKUP($AJ$3&amp;"-"&amp;AO$2,'Compr. Q. - Online Banking'!$C:$I,5,FALSE())),IF($D104="Tabular",VLOOKUP($AJ$3&amp;"-"&amp;AO$2,'Compr. Q. - HCN'!$C:$I,7,FALSE()),VLOOKUP($AJ$3&amp;"-"&amp;AO$2,'Compr. Q. - HCN'!$C:$I,5,FALSE()))),$AJ104)),1,0)</f>
        <v>0</v>
      </c>
      <c r="AP104" s="25">
        <f>IF(ISNUMBER(SEARCH(IF($G104="OB",IF($D104="Tabular",VLOOKUP($AJ$3&amp;"-"&amp;AP$2,'Compr. Q. - Online Banking'!$C:$I,7,FALSE()),VLOOKUP($AJ$3&amp;"-"&amp;AP$2,'Compr. Q. - Online Banking'!$C:$I,5,FALSE())),IF($D104="Tabular",VLOOKUP($AJ$3&amp;"-"&amp;AP$2,'Compr. Q. - HCN'!$C:$I,7,FALSE()),VLOOKUP($AJ$3&amp;"-"&amp;AP$2,'Compr. Q. - HCN'!$C:$I,5,FALSE()))),$AJ104)),1,0)</f>
        <v>0</v>
      </c>
      <c r="AQ104" s="24">
        <f t="shared" si="108"/>
        <v>1</v>
      </c>
      <c r="AR104" s="24">
        <f t="shared" si="109"/>
        <v>1</v>
      </c>
      <c r="AS104" s="24">
        <f>IF($G104="OB",IF($D104="Tabular",VLOOKUP($AJ$3&amp;"-"&amp;"1",'Compr. Q. - Online Banking'!$C:$K,9,FALSE()),VLOOKUP($AJ$3&amp;"-"&amp;"1",'Compr. Q. - Online Banking'!$C:$K,8,FALSE())),IF($D104="Tabular",VLOOKUP($AJ$3&amp;"-"&amp;"1",'Compr. Q. - HCN'!$C:$K,9,FALSE()),VLOOKUP($AJ$3&amp;"-"&amp;"1",'Compr. Q. - HCN'!$C:$K,8,FALSE())))</f>
        <v>4</v>
      </c>
      <c r="AT104" s="24">
        <f t="shared" si="110"/>
        <v>1</v>
      </c>
      <c r="AU104" s="24">
        <f t="shared" si="111"/>
        <v>0.25</v>
      </c>
      <c r="AV104" s="24">
        <f t="shared" si="112"/>
        <v>0.4</v>
      </c>
      <c r="AW104" s="25" t="str">
        <f>VLOOKUP($A104,'dataset combined'!$A:$BJ,$I$2+3*AW$2,FALSE)</f>
        <v>Cyber criminal; Hacker</v>
      </c>
      <c r="AX104" s="24"/>
      <c r="AY104" s="25">
        <f>IF(ISNUMBER(SEARCH(IF($G104="OB",IF($D104="Tabular",VLOOKUP($AW$3&amp;"-"&amp;AY$2,'Compr. Q. - Online Banking'!$C:$I,7,FALSE()),VLOOKUP($AW$3&amp;"-"&amp;AY$2,'Compr. Q. - Online Banking'!$C:$I,5,FALSE())),IF($D104="Tabular",VLOOKUP($AW$3&amp;"-"&amp;AY$2,'Compr. Q. - HCN'!$C:$I,7,FALSE()),VLOOKUP($AW$3&amp;"-"&amp;AY$2,'Compr. Q. - HCN'!$C:$I,5,FALSE()))),$AW104)),1,0)</f>
        <v>1</v>
      </c>
      <c r="AZ104" s="25">
        <f>IF(ISNUMBER(SEARCH(IF($G104="OB",IF($D104="Tabular",VLOOKUP($AW$3&amp;"-"&amp;AZ$2,'Compr. Q. - Online Banking'!$C:$I,7,FALSE()),VLOOKUP($AW$3&amp;"-"&amp;AZ$2,'Compr. Q. - Online Banking'!$C:$I,5,FALSE())),IF($D104="Tabular",VLOOKUP($AW$3&amp;"-"&amp;AZ$2,'Compr. Q. - HCN'!$C:$I,7,FALSE()),VLOOKUP($AW$3&amp;"-"&amp;AZ$2,'Compr. Q. - HCN'!$C:$I,5,FALSE()))),$AW104)),1,0)</f>
        <v>1</v>
      </c>
      <c r="BA104" s="25">
        <f>IF(ISNUMBER(SEARCH(IF($G104="OB",IF($D104="Tabular",VLOOKUP($AW$3&amp;"-"&amp;BA$2,'Compr. Q. - Online Banking'!$C:$I,7,FALSE()),VLOOKUP($AW$3&amp;"-"&amp;BA$2,'Compr. Q. - Online Banking'!$C:$I,5,FALSE())),IF($D104="Tabular",VLOOKUP($AW$3&amp;"-"&amp;BA$2,'Compr. Q. - HCN'!$C:$I,7,FALSE()),VLOOKUP($AW$3&amp;"-"&amp;BA$2,'Compr. Q. - HCN'!$C:$I,5,FALSE()))),$AW104)),1,0)</f>
        <v>0</v>
      </c>
      <c r="BB104" s="25">
        <f>IF(ISNUMBER(SEARCH(IF($G104="OB",IF($D104="Tabular",VLOOKUP($AW$3&amp;"-"&amp;BB$2,'Compr. Q. - Online Banking'!$C:$I,7,FALSE()),VLOOKUP($AW$3&amp;"-"&amp;BB$2,'Compr. Q. - Online Banking'!$C:$I,5,FALSE())),IF($D104="Tabular",VLOOKUP($AW$3&amp;"-"&amp;BB$2,'Compr. Q. - HCN'!$C:$I,7,FALSE()),VLOOKUP($AW$3&amp;"-"&amp;BB$2,'Compr. Q. - HCN'!$C:$I,5,FALSE()))),$AW104)),1,0)</f>
        <v>0</v>
      </c>
      <c r="BC104" s="25">
        <f>IF(ISNUMBER(SEARCH(IF($G104="OB",IF($D104="Tabular",VLOOKUP($AW$3&amp;"-"&amp;BC$2,'Compr. Q. - Online Banking'!$C:$I,7,FALSE()),VLOOKUP($AW$3&amp;"-"&amp;BC$2,'Compr. Q. - Online Banking'!$C:$I,5,FALSE())),IF($D104="Tabular",VLOOKUP($AW$3&amp;"-"&amp;BC$2,'Compr. Q. - HCN'!$C:$I,7,FALSE()),VLOOKUP($AW$3&amp;"-"&amp;BC$2,'Compr. Q. - HCN'!$C:$I,5,FALSE()))),$AW104)),1,0)</f>
        <v>0</v>
      </c>
      <c r="BD104" s="24">
        <f t="shared" si="113"/>
        <v>2</v>
      </c>
      <c r="BE104" s="24">
        <f t="shared" si="114"/>
        <v>2</v>
      </c>
      <c r="BF104" s="24">
        <f>IF($G104="OB",IF($D104="Tabular",VLOOKUP($AW$3&amp;"-"&amp;"1",'Compr. Q. - Online Banking'!$C:$K,9,FALSE()),VLOOKUP($AW$3&amp;"-"&amp;"1",'Compr. Q. - Online Banking'!$C:$K,8,FALSE())),IF($D104="Tabular",VLOOKUP($AW$3&amp;"-"&amp;"1",'Compr. Q. - HCN'!$C:$K,9,FALSE()),VLOOKUP($AW$3&amp;"-"&amp;"1",'Compr. Q. - HCN'!$C:$K,8,FALSE())))</f>
        <v>2</v>
      </c>
      <c r="BG104" s="24">
        <f t="shared" si="115"/>
        <v>1</v>
      </c>
      <c r="BH104" s="24">
        <f t="shared" si="116"/>
        <v>1</v>
      </c>
      <c r="BI104" s="24">
        <f t="shared" si="117"/>
        <v>1</v>
      </c>
      <c r="BJ104" s="25" t="str">
        <f>VLOOKUP($A104,'dataset combined'!$A:$BJ,$I$2+3*BJ$2,FALSE)</f>
        <v>Likely</v>
      </c>
      <c r="BK104" s="25"/>
      <c r="BL104" s="25">
        <f>IF(ISNUMBER(SEARCH(IF($G104="OB",IF($D104="Tabular",VLOOKUP($BJ$3&amp;"-"&amp;BL$2,'Compr. Q. - Online Banking'!$C:$I,7,FALSE()),VLOOKUP($BJ$3&amp;"-"&amp;BL$2,'Compr. Q. - Online Banking'!$C:$I,5,FALSE())),IF($D104="Tabular",VLOOKUP($BJ$3&amp;"-"&amp;BL$2,'Compr. Q. - HCN'!$C:$I,7,FALSE()),VLOOKUP($BJ$3&amp;"-"&amp;BL$2,'Compr. Q. - HCN'!$C:$I,5,FALSE()))),$BJ104)),1,0)</f>
        <v>1</v>
      </c>
      <c r="BM104" s="25">
        <f>IF(ISNUMBER(SEARCH(IF($G104="OB",IF($D104="Tabular",VLOOKUP($BJ$3&amp;"-"&amp;BM$2,'Compr. Q. - Online Banking'!$C:$I,7,FALSE()),VLOOKUP($BJ$3&amp;"-"&amp;BM$2,'Compr. Q. - Online Banking'!$C:$I,5,FALSE())),IF($D104="Tabular",VLOOKUP($BJ$3&amp;"-"&amp;BM$2,'Compr. Q. - HCN'!$C:$I,7,FALSE()),VLOOKUP($BJ$3&amp;"-"&amp;BM$2,'Compr. Q. - HCN'!$C:$I,5,FALSE()))),$BJ104)),1,0)</f>
        <v>0</v>
      </c>
      <c r="BN104" s="25">
        <f>IF(ISNUMBER(SEARCH(IF($G104="OB",IF($D104="Tabular",VLOOKUP($BJ$3&amp;"-"&amp;BN$2,'Compr. Q. - Online Banking'!$C:$I,7,FALSE()),VLOOKUP($BJ$3&amp;"-"&amp;BN$2,'Compr. Q. - Online Banking'!$C:$I,5,FALSE())),IF($D104="Tabular",VLOOKUP($BJ$3&amp;"-"&amp;BN$2,'Compr. Q. - HCN'!$C:$I,7,FALSE()),VLOOKUP($BJ$3&amp;"-"&amp;BN$2,'Compr. Q. - HCN'!$C:$I,5,FALSE()))),$BJ104)),1,0)</f>
        <v>0</v>
      </c>
      <c r="BO104" s="25">
        <f>IF(ISNUMBER(SEARCH(IF($G104="OB",IF($D104="Tabular",VLOOKUP($BJ$3&amp;"-"&amp;BO$2,'Compr. Q. - Online Banking'!$C:$I,7,FALSE()),VLOOKUP($BJ$3&amp;"-"&amp;BO$2,'Compr. Q. - Online Banking'!$C:$I,5,FALSE())),IF($D104="Tabular",VLOOKUP($BJ$3&amp;"-"&amp;BO$2,'Compr. Q. - HCN'!$C:$I,7,FALSE()),VLOOKUP($BJ$3&amp;"-"&amp;BO$2,'Compr. Q. - HCN'!$C:$I,5,FALSE()))),$BJ104)),1,0)</f>
        <v>0</v>
      </c>
      <c r="BP104" s="25">
        <f>IF(ISNUMBER(SEARCH(IF($G104="OB",IF($D104="Tabular",VLOOKUP($BJ$3&amp;"-"&amp;BP$2,'Compr. Q. - Online Banking'!$C:$I,7,FALSE()),VLOOKUP($BJ$3&amp;"-"&amp;BP$2,'Compr. Q. - Online Banking'!$C:$I,5,FALSE())),IF($D104="Tabular",VLOOKUP($BJ$3&amp;"-"&amp;BP$2,'Compr. Q. - HCN'!$C:$I,7,FALSE()),VLOOKUP($BJ$3&amp;"-"&amp;BP$2,'Compr. Q. - HCN'!$C:$I,5,FALSE()))),$BJ104)),1,0)</f>
        <v>0</v>
      </c>
      <c r="BQ104" s="24">
        <f t="shared" si="118"/>
        <v>1</v>
      </c>
      <c r="BR104" s="24">
        <f t="shared" si="119"/>
        <v>1</v>
      </c>
      <c r="BS104" s="24">
        <f>IF($G104="OB",IF($D104="Tabular",VLOOKUP($BJ$3&amp;"-"&amp;"1",'Compr. Q. - Online Banking'!$C:$K,9,FALSE()),VLOOKUP($BJ$3&amp;"-"&amp;"1",'Compr. Q. - Online Banking'!$C:$K,8,FALSE())),IF($D104="Tabular",VLOOKUP($BJ$3&amp;"-"&amp;"1",'Compr. Q. - HCN'!$C:$K,9,FALSE()),VLOOKUP($BJ$3&amp;"-"&amp;"1",'Compr. Q. - HCN'!$C:$K,8,FALSE())))</f>
        <v>1</v>
      </c>
      <c r="BT104" s="24">
        <f t="shared" si="120"/>
        <v>1</v>
      </c>
      <c r="BU104" s="24">
        <f t="shared" si="121"/>
        <v>1</v>
      </c>
      <c r="BV104" s="24">
        <f t="shared" si="122"/>
        <v>1</v>
      </c>
      <c r="BW104" s="25" t="str">
        <f>VLOOKUP($A104,'dataset combined'!$A:$BJ,$I$2+3*BW$2,FALSE)</f>
        <v>Minor</v>
      </c>
      <c r="BX104" s="24"/>
      <c r="BY104" s="25">
        <f>IF(ISNUMBER(SEARCH(IF($G104="OB",IF($D104="Tabular",VLOOKUP($BW$3&amp;"-"&amp;BY$2,'Compr. Q. - Online Banking'!$C:$I,7,FALSE()),VLOOKUP($BW$3&amp;"-"&amp;BY$2,'Compr. Q. - Online Banking'!$C:$I,5,FALSE())),IF($D104="Tabular",VLOOKUP($BW$3&amp;"-"&amp;BY$2,'Compr. Q. - HCN'!$C:$I,7,FALSE()),VLOOKUP($BW$3&amp;"-"&amp;BY$2,'Compr. Q. - HCN'!$C:$I,5,FALSE()))),$BW104)),1,0)</f>
        <v>1</v>
      </c>
      <c r="BZ104" s="25">
        <f>IF(ISNUMBER(SEARCH(IF($G104="OB",IF($D104="Tabular",VLOOKUP($BW$3&amp;"-"&amp;BZ$2,'Compr. Q. - Online Banking'!$C:$I,7,FALSE()),VLOOKUP($BW$3&amp;"-"&amp;BZ$2,'Compr. Q. - Online Banking'!$C:$I,5,FALSE())),IF($D104="Tabular",VLOOKUP($BW$3&amp;"-"&amp;BZ$2,'Compr. Q. - HCN'!$C:$I,7,FALSE()),VLOOKUP($BW$3&amp;"-"&amp;BZ$2,'Compr. Q. - HCN'!$C:$I,5,FALSE()))),$BW104)),1,0)</f>
        <v>0</v>
      </c>
      <c r="CA104" s="25">
        <f>IF(ISNUMBER(SEARCH(IF($G104="OB",IF($D104="Tabular",VLOOKUP($BW$3&amp;"-"&amp;CA$2,'Compr. Q. - Online Banking'!$C:$I,7,FALSE()),VLOOKUP($BW$3&amp;"-"&amp;CA$2,'Compr. Q. - Online Banking'!$C:$I,5,FALSE())),IF($D104="Tabular",VLOOKUP($BW$3&amp;"-"&amp;CA$2,'Compr. Q. - HCN'!$C:$I,7,FALSE()),VLOOKUP($BW$3&amp;"-"&amp;CA$2,'Compr. Q. - HCN'!$C:$I,5,FALSE()))),$BW104)),1,0)</f>
        <v>0</v>
      </c>
      <c r="CB104" s="25">
        <f>IF(ISNUMBER(SEARCH(IF($G104="OB",IF($D104="Tabular",VLOOKUP($BW$3&amp;"-"&amp;CB$2,'Compr. Q. - Online Banking'!$C:$I,7,FALSE()),VLOOKUP($BW$3&amp;"-"&amp;CB$2,'Compr. Q. - Online Banking'!$C:$I,5,FALSE())),IF($D104="Tabular",VLOOKUP($BW$3&amp;"-"&amp;CB$2,'Compr. Q. - HCN'!$C:$I,7,FALSE()),VLOOKUP($BW$3&amp;"-"&amp;CB$2,'Compr. Q. - HCN'!$C:$I,5,FALSE()))),$BW104)),1,0)</f>
        <v>0</v>
      </c>
      <c r="CC104" s="25">
        <f>IF(ISNUMBER(SEARCH(IF($G104="OB",IF($D104="Tabular",VLOOKUP($BW$3&amp;"-"&amp;CC$2,'Compr. Q. - Online Banking'!$C:$I,7,FALSE()),VLOOKUP($BW$3&amp;"-"&amp;CC$2,'Compr. Q. - Online Banking'!$C:$I,5,FALSE())),IF($D104="Tabular",VLOOKUP($BW$3&amp;"-"&amp;CC$2,'Compr. Q. - HCN'!$C:$I,7,FALSE()),VLOOKUP($BW$3&amp;"-"&amp;CC$2,'Compr. Q. - HCN'!$C:$I,5,FALSE()))),$BW104)),1,0)</f>
        <v>0</v>
      </c>
      <c r="CD104" s="24">
        <f t="shared" si="123"/>
        <v>1</v>
      </c>
      <c r="CE104" s="24">
        <f t="shared" si="124"/>
        <v>1</v>
      </c>
      <c r="CF104" s="24">
        <f>IF($G104="OB",IF($D104="Tabular",VLOOKUP($BW$3&amp;"-"&amp;"1",'Compr. Q. - Online Banking'!$C:$K,9,FALSE()),VLOOKUP($BW$3&amp;"-"&amp;"1",'Compr. Q. - Online Banking'!$C:$K,8,FALSE())),IF($D104="Tabular",VLOOKUP($BW$3&amp;"-"&amp;"1",'Compr. Q. - HCN'!$C:$K,9,FALSE()),VLOOKUP($BW$3&amp;"-"&amp;"1",'Compr. Q. - HCN'!$C:$K,8,FALSE())))</f>
        <v>1</v>
      </c>
      <c r="CG104" s="24">
        <f t="shared" si="125"/>
        <v>1</v>
      </c>
      <c r="CH104" s="24">
        <f t="shared" si="126"/>
        <v>1</v>
      </c>
      <c r="CI104" s="24">
        <f t="shared" si="127"/>
        <v>1</v>
      </c>
    </row>
    <row r="105" spans="1:87" ht="34" x14ac:dyDescent="0.2">
      <c r="A105" s="25" t="str">
        <f t="shared" si="96"/>
        <v>3117417-P2</v>
      </c>
      <c r="B105" s="25">
        <v>3117417</v>
      </c>
      <c r="C105" s="25" t="s">
        <v>688</v>
      </c>
      <c r="D105" s="25" t="s">
        <v>538</v>
      </c>
      <c r="E105" s="25" t="s">
        <v>381</v>
      </c>
      <c r="F105" s="25" t="s">
        <v>433</v>
      </c>
      <c r="G105" s="25" t="str">
        <f t="shared" si="97"/>
        <v>HCN</v>
      </c>
      <c r="H105" s="25"/>
      <c r="I105" s="25"/>
      <c r="J105" s="25" t="str">
        <f>VLOOKUP($A105,'dataset combined'!$A:$BJ,$I$2+3*J$2,FALSE)</f>
        <v>Insufficient malware detection</v>
      </c>
      <c r="K105" s="25" t="s">
        <v>726</v>
      </c>
      <c r="L105" s="25">
        <f>IF(ISNUMBER(SEARCH(IF($G105="OB",IF($D105="Tabular",VLOOKUP($J$3&amp;"-"&amp;L$2,'Compr. Q. - Online Banking'!$C:$I,7,FALSE()),VLOOKUP($J$3&amp;"-"&amp;L$2,'Compr. Q. - Online Banking'!$C:$I,5,FALSE())),IF($D105="Tabular",VLOOKUP($J$3&amp;"-"&amp;L$2,'Compr. Q. - HCN'!$C:$I,7,FALSE()),VLOOKUP($J$3&amp;"-"&amp;L$2,'Compr. Q. - HCN'!$C:$I,5,FALSE()))),$J105)),1,0)</f>
        <v>0</v>
      </c>
      <c r="M105" s="25">
        <f>IF(ISNUMBER(SEARCH(IF($G105="OB",IF($D105="Tabular",VLOOKUP($J$3&amp;"-"&amp;M$2,'Compr. Q. - Online Banking'!$C:$I,7,FALSE()),VLOOKUP($J$3&amp;"-"&amp;M$2,'Compr. Q. - Online Banking'!$C:$I,5,FALSE())),IF($D105="Tabular",VLOOKUP($J$3&amp;"-"&amp;M$2,'Compr. Q. - HCN'!$C:$I,7,FALSE()),VLOOKUP($J$3&amp;"-"&amp;M$2,'Compr. Q. - HCN'!$C:$I,5,FALSE()))),$J105)),1,0)</f>
        <v>0</v>
      </c>
      <c r="N105" s="25">
        <f>IF(ISNUMBER(SEARCH(IF($G105="OB",IF($D105="Tabular",VLOOKUP($J$3&amp;"-"&amp;N$2,'Compr. Q. - Online Banking'!$C:$I,7,FALSE()),VLOOKUP($J$3&amp;"-"&amp;N$2,'Compr. Q. - Online Banking'!$C:$I,5,FALSE())),IF($D105="Tabular",VLOOKUP($J$3&amp;"-"&amp;N$2,'Compr. Q. - HCN'!$C:$I,7,FALSE()),VLOOKUP($J$3&amp;"-"&amp;N$2,'Compr. Q. - HCN'!$C:$I,5,FALSE()))),$J105)),1,0)</f>
        <v>1</v>
      </c>
      <c r="O105" s="25">
        <f>IF(ISNUMBER(SEARCH(IF($G105="OB",IF($D105="Tabular",VLOOKUP($J$3&amp;"-"&amp;O$2,'Compr. Q. - Online Banking'!$C:$I,7,FALSE()),VLOOKUP($J$3&amp;"-"&amp;O$2,'Compr. Q. - Online Banking'!$C:$I,5,FALSE())),IF($D105="Tabular",VLOOKUP($J$3&amp;"-"&amp;O$2,'Compr. Q. - HCN'!$C:$I,7,FALSE()),VLOOKUP($J$3&amp;"-"&amp;O$2,'Compr. Q. - HCN'!$C:$I,5,FALSE()))),$J105)),1,0)</f>
        <v>0</v>
      </c>
      <c r="P105" s="25">
        <f>IF(ISNUMBER(SEARCH(IF($G105="OB",IF($D105="Tabular",VLOOKUP($J$3&amp;"-"&amp;P$2,'Compr. Q. - Online Banking'!$C:$I,7,FALSE()),VLOOKUP($J$3&amp;"-"&amp;P$2,'Compr. Q. - Online Banking'!$C:$I,5,FALSE())),IF($D105="Tabular",VLOOKUP($J$3&amp;"-"&amp;P$2,'Compr. Q. - HCN'!$C:$I,7,FALSE()),VLOOKUP($J$3&amp;"-"&amp;P$2,'Compr. Q. - HCN'!$C:$I,5,FALSE()))),$J105)),1,0)</f>
        <v>0</v>
      </c>
      <c r="Q105" s="25">
        <f t="shared" si="98"/>
        <v>1</v>
      </c>
      <c r="R105" s="25">
        <f t="shared" si="99"/>
        <v>1</v>
      </c>
      <c r="S105" s="25">
        <f>IF($G105="OB",IF($D105="Tabular",VLOOKUP($J$3&amp;"-"&amp;"1",'Compr. Q. - Online Banking'!$C:$K,9,FALSE()),VLOOKUP($J$3&amp;"-"&amp;"1",'Compr. Q. - Online Banking'!$C:$K,8,FALSE())),IF($D105="Tabular",VLOOKUP($J$3&amp;"-"&amp;"1",'Compr. Q. - HCN'!$C:$K,9,FALSE()),VLOOKUP($J$3&amp;"-"&amp;"1",'Compr. Q. - HCN'!$C:$K,8,FALSE())))</f>
        <v>3</v>
      </c>
      <c r="T105" s="25">
        <f t="shared" si="100"/>
        <v>1</v>
      </c>
      <c r="U105" s="25">
        <f t="shared" si="101"/>
        <v>0.33333333333333331</v>
      </c>
      <c r="V105" s="25">
        <f t="shared" si="102"/>
        <v>0.5</v>
      </c>
      <c r="W105" s="25" t="str">
        <f>VLOOKUP($A105,'dataset combined'!$A:$BJ,$I$2+3*W$2,FALSE)</f>
        <v>Data confidentiality; Privacy</v>
      </c>
      <c r="X105" s="25"/>
      <c r="Y105" s="25">
        <f>IF(ISNUMBER(SEARCH(IF($G105="OB",IF($D105="Tabular",VLOOKUP($W$3&amp;"-"&amp;Y$2,'Compr. Q. - Online Banking'!$C:$I,7,FALSE()),VLOOKUP($W$3&amp;"-"&amp;Y$2,'Compr. Q. - Online Banking'!$C:$I,5,FALSE())),IF($D105="Tabular",VLOOKUP($W$3&amp;"-"&amp;Y$2,'Compr. Q. - HCN'!$C:$I,7,FALSE()),VLOOKUP($W$3&amp;"-"&amp;Y$2,'Compr. Q. - HCN'!$C:$I,5,FALSE()))),$W105)),1,0)</f>
        <v>1</v>
      </c>
      <c r="Z105" s="25">
        <f>IF(ISNUMBER(SEARCH(IF($G105="OB",IF($D105="Tabular",VLOOKUP($W$3&amp;"-"&amp;Z$2,'Compr. Q. - Online Banking'!$C:$I,7,FALSE()),VLOOKUP($W$3&amp;"-"&amp;Z$2,'Compr. Q. - Online Banking'!$C:$I,5,FALSE())),IF($D105="Tabular",VLOOKUP($W$3&amp;"-"&amp;Z$2,'Compr. Q. - HCN'!$C:$I,7,FALSE()),VLOOKUP($W$3&amp;"-"&amp;Z$2,'Compr. Q. - HCN'!$C:$I,5,FALSE()))),$W105)),1,0)</f>
        <v>1</v>
      </c>
      <c r="AA105" s="25">
        <f>IF(ISNUMBER(SEARCH(IF($G105="OB",IF($D105="Tabular",VLOOKUP($W$3&amp;"-"&amp;AA$2,'Compr. Q. - Online Banking'!$C:$I,7,FALSE()),VLOOKUP($W$3&amp;"-"&amp;AA$2,'Compr. Q. - Online Banking'!$C:$I,5,FALSE())),IF($D105="Tabular",VLOOKUP($W$3&amp;"-"&amp;AA$2,'Compr. Q. - HCN'!$C:$I,7,FALSE()),VLOOKUP($W$3&amp;"-"&amp;AA$2,'Compr. Q. - HCN'!$C:$I,5,FALSE()))),$W105)),1,0)</f>
        <v>0</v>
      </c>
      <c r="AB105" s="25">
        <f>IF(ISNUMBER(SEARCH(IF($G105="OB",IF($D105="Tabular",VLOOKUP($W$3&amp;"-"&amp;AB$2,'Compr. Q. - Online Banking'!$C:$I,7,FALSE()),VLOOKUP($W$3&amp;"-"&amp;AB$2,'Compr. Q. - Online Banking'!$C:$I,5,FALSE())),IF($D105="Tabular",VLOOKUP($W$3&amp;"-"&amp;AB$2,'Compr. Q. - HCN'!$C:$I,7,FALSE()),VLOOKUP($W$3&amp;"-"&amp;AB$2,'Compr. Q. - HCN'!$C:$I,5,FALSE()))),$W105)),1,0)</f>
        <v>0</v>
      </c>
      <c r="AC105" s="25">
        <f>IF(ISNUMBER(SEARCH(IF($G105="OB",IF($D105="Tabular",VLOOKUP($W$3&amp;"-"&amp;AC$2,'Compr. Q. - Online Banking'!$C:$I,7,FALSE()),VLOOKUP($W$3&amp;"-"&amp;AC$2,'Compr. Q. - Online Banking'!$C:$I,5,FALSE())),IF($D105="Tabular",VLOOKUP($W$3&amp;"-"&amp;AC$2,'Compr. Q. - HCN'!$C:$I,7,FALSE()),VLOOKUP($W$3&amp;"-"&amp;AC$2,'Compr. Q. - HCN'!$C:$I,5,FALSE()))),$W105)),1,0)</f>
        <v>0</v>
      </c>
      <c r="AD105" s="25">
        <f t="shared" si="103"/>
        <v>2</v>
      </c>
      <c r="AE105" s="25">
        <f t="shared" si="104"/>
        <v>2</v>
      </c>
      <c r="AF105" s="25">
        <f>IF($G105="OB",IF($D105="Tabular",VLOOKUP($W$3&amp;"-"&amp;"1",'Compr. Q. - Online Banking'!$C:$K,9,FALSE()),VLOOKUP($W$3&amp;"-"&amp;"1",'Compr. Q. - Online Banking'!$C:$K,8,FALSE())),IF($D105="Tabular",VLOOKUP($W$3&amp;"-"&amp;"1",'Compr. Q. - HCN'!$C:$K,9,FALSE()),VLOOKUP($W$3&amp;"-"&amp;"1",'Compr. Q. - HCN'!$C:$K,8,FALSE())))</f>
        <v>2</v>
      </c>
      <c r="AG105" s="25">
        <f t="shared" si="105"/>
        <v>1</v>
      </c>
      <c r="AH105" s="25">
        <f t="shared" si="106"/>
        <v>1</v>
      </c>
      <c r="AI105" s="25">
        <f t="shared" si="107"/>
        <v>1</v>
      </c>
      <c r="AJ105" s="25" t="str">
        <f>VLOOKUP($A105,'dataset combined'!$A:$BJ,$I$2+3*AJ$2,FALSE)</f>
        <v>Cyber criminal sends crafted phishing emails to HCN users; SQL injection attack</v>
      </c>
      <c r="AK105" s="25" t="s">
        <v>733</v>
      </c>
      <c r="AL105" s="25">
        <f>IF(ISNUMBER(SEARCH(IF($G105="OB",IF($D105="Tabular",VLOOKUP($AJ$3&amp;"-"&amp;AL$2,'Compr. Q. - Online Banking'!$C:$I,7,FALSE()),VLOOKUP($AJ$3&amp;"-"&amp;AL$2,'Compr. Q. - Online Banking'!$C:$I,5,FALSE())),IF($D105="Tabular",VLOOKUP($AJ$3&amp;"-"&amp;AL$2,'Compr. Q. - HCN'!$C:$I,7,FALSE()),VLOOKUP($AJ$3&amp;"-"&amp;AL$2,'Compr. Q. - HCN'!$C:$I,5,FALSE()))),$AJ105)),1,0)</f>
        <v>1</v>
      </c>
      <c r="AM105" s="25">
        <f>IF(ISNUMBER(SEARCH(IF($G105="OB",IF($D105="Tabular",VLOOKUP($AJ$3&amp;"-"&amp;AM$2,'Compr. Q. - Online Banking'!$C:$I,7,FALSE()),VLOOKUP($AJ$3&amp;"-"&amp;AM$2,'Compr. Q. - Online Banking'!$C:$I,5,FALSE())),IF($D105="Tabular",VLOOKUP($AJ$3&amp;"-"&amp;AM$2,'Compr. Q. - HCN'!$C:$I,7,FALSE()),VLOOKUP($AJ$3&amp;"-"&amp;AM$2,'Compr. Q. - HCN'!$C:$I,5,FALSE()))),$AJ105)),1,0)</f>
        <v>0</v>
      </c>
      <c r="AN105" s="25">
        <f>IF(ISNUMBER(SEARCH(IF($G105="OB",IF($D105="Tabular",VLOOKUP($AJ$3&amp;"-"&amp;AN$2,'Compr. Q. - Online Banking'!$C:$I,7,FALSE()),VLOOKUP($AJ$3&amp;"-"&amp;AN$2,'Compr. Q. - Online Banking'!$C:$I,5,FALSE())),IF($D105="Tabular",VLOOKUP($AJ$3&amp;"-"&amp;AN$2,'Compr. Q. - HCN'!$C:$I,7,FALSE()),VLOOKUP($AJ$3&amp;"-"&amp;AN$2,'Compr. Q. - HCN'!$C:$I,5,FALSE()))),$AJ105)),1,0)</f>
        <v>1</v>
      </c>
      <c r="AO105" s="25">
        <f>IF(ISNUMBER(SEARCH(IF($G105="OB",IF($D105="Tabular",VLOOKUP($AJ$3&amp;"-"&amp;AO$2,'Compr. Q. - Online Banking'!$C:$I,7,FALSE()),VLOOKUP($AJ$3&amp;"-"&amp;AO$2,'Compr. Q. - Online Banking'!$C:$I,5,FALSE())),IF($D105="Tabular",VLOOKUP($AJ$3&amp;"-"&amp;AO$2,'Compr. Q. - HCN'!$C:$I,7,FALSE()),VLOOKUP($AJ$3&amp;"-"&amp;AO$2,'Compr. Q. - HCN'!$C:$I,5,FALSE()))),$AJ105)),1,0)</f>
        <v>0</v>
      </c>
      <c r="AP105" s="25">
        <f>IF(ISNUMBER(SEARCH(IF($G105="OB",IF($D105="Tabular",VLOOKUP($AJ$3&amp;"-"&amp;AP$2,'Compr. Q. - Online Banking'!$C:$I,7,FALSE()),VLOOKUP($AJ$3&amp;"-"&amp;AP$2,'Compr. Q. - Online Banking'!$C:$I,5,FALSE())),IF($D105="Tabular",VLOOKUP($AJ$3&amp;"-"&amp;AP$2,'Compr. Q. - HCN'!$C:$I,7,FALSE()),VLOOKUP($AJ$3&amp;"-"&amp;AP$2,'Compr. Q. - HCN'!$C:$I,5,FALSE()))),$AJ105)),1,0)</f>
        <v>0</v>
      </c>
      <c r="AQ105" s="25">
        <f t="shared" si="108"/>
        <v>2</v>
      </c>
      <c r="AR105" s="25">
        <f t="shared" si="109"/>
        <v>2</v>
      </c>
      <c r="AS105" s="25">
        <f>IF($G105="OB",IF($D105="Tabular",VLOOKUP($AJ$3&amp;"-"&amp;"1",'Compr. Q. - Online Banking'!$C:$K,9,FALSE()),VLOOKUP($AJ$3&amp;"-"&amp;"1",'Compr. Q. - Online Banking'!$C:$K,8,FALSE())),IF($D105="Tabular",VLOOKUP($AJ$3&amp;"-"&amp;"1",'Compr. Q. - HCN'!$C:$K,9,FALSE()),VLOOKUP($AJ$3&amp;"-"&amp;"1",'Compr. Q. - HCN'!$C:$K,8,FALSE())))</f>
        <v>5</v>
      </c>
      <c r="AT105" s="25">
        <f t="shared" si="110"/>
        <v>1</v>
      </c>
      <c r="AU105" s="25">
        <f t="shared" si="111"/>
        <v>0.4</v>
      </c>
      <c r="AV105" s="25">
        <f t="shared" si="112"/>
        <v>0.57142857142857151</v>
      </c>
      <c r="AW105" s="25" t="str">
        <f>VLOOKUP($A105,'dataset combined'!$A:$BJ,$I$2+3*AW$2,FALSE)</f>
        <v>Data reviewer; HCN user</v>
      </c>
      <c r="AX105" s="25" t="s">
        <v>746</v>
      </c>
      <c r="AY105" s="25">
        <f>IF(ISNUMBER(SEARCH(IF($G105="OB",IF($D105="Tabular",VLOOKUP($AW$3&amp;"-"&amp;AY$2,'Compr. Q. - Online Banking'!$C:$I,7,FALSE()),VLOOKUP($AW$3&amp;"-"&amp;AY$2,'Compr. Q. - Online Banking'!$C:$I,5,FALSE())),IF($D105="Tabular",VLOOKUP($AW$3&amp;"-"&amp;AY$2,'Compr. Q. - HCN'!$C:$I,7,FALSE()),VLOOKUP($AW$3&amp;"-"&amp;AY$2,'Compr. Q. - HCN'!$C:$I,5,FALSE()))),$AW105)),1,0)</f>
        <v>1</v>
      </c>
      <c r="AZ105" s="25">
        <f>IF(ISNUMBER(SEARCH(IF($G105="OB",IF($D105="Tabular",VLOOKUP($AW$3&amp;"-"&amp;AZ$2,'Compr. Q. - Online Banking'!$C:$I,7,FALSE()),VLOOKUP($AW$3&amp;"-"&amp;AZ$2,'Compr. Q. - Online Banking'!$C:$I,5,FALSE())),IF($D105="Tabular",VLOOKUP($AW$3&amp;"-"&amp;AZ$2,'Compr. Q. - HCN'!$C:$I,7,FALSE()),VLOOKUP($AW$3&amp;"-"&amp;AZ$2,'Compr. Q. - HCN'!$C:$I,5,FALSE()))),$AW105)),1,0)</f>
        <v>0</v>
      </c>
      <c r="BA105" s="25">
        <f>IF(ISNUMBER(SEARCH(IF($G105="OB",IF($D105="Tabular",VLOOKUP($AW$3&amp;"-"&amp;BA$2,'Compr. Q. - Online Banking'!$C:$I,7,FALSE()),VLOOKUP($AW$3&amp;"-"&amp;BA$2,'Compr. Q. - Online Banking'!$C:$I,5,FALSE())),IF($D105="Tabular",VLOOKUP($AW$3&amp;"-"&amp;BA$2,'Compr. Q. - HCN'!$C:$I,7,FALSE()),VLOOKUP($AW$3&amp;"-"&amp;BA$2,'Compr. Q. - HCN'!$C:$I,5,FALSE()))),$AW105)),1,0)</f>
        <v>1</v>
      </c>
      <c r="BB105" s="25">
        <f>IF(ISNUMBER(SEARCH(IF($G105="OB",IF($D105="Tabular",VLOOKUP($AW$3&amp;"-"&amp;BB$2,'Compr. Q. - Online Banking'!$C:$I,7,FALSE()),VLOOKUP($AW$3&amp;"-"&amp;BB$2,'Compr. Q. - Online Banking'!$C:$I,5,FALSE())),IF($D105="Tabular",VLOOKUP($AW$3&amp;"-"&amp;BB$2,'Compr. Q. - HCN'!$C:$I,7,FALSE()),VLOOKUP($AW$3&amp;"-"&amp;BB$2,'Compr. Q. - HCN'!$C:$I,5,FALSE()))),$AW105)),1,0)</f>
        <v>0</v>
      </c>
      <c r="BC105" s="25">
        <f>IF(ISNUMBER(SEARCH(IF($G105="OB",IF($D105="Tabular",VLOOKUP($AW$3&amp;"-"&amp;BC$2,'Compr. Q. - Online Banking'!$C:$I,7,FALSE()),VLOOKUP($AW$3&amp;"-"&amp;BC$2,'Compr. Q. - Online Banking'!$C:$I,5,FALSE())),IF($D105="Tabular",VLOOKUP($AW$3&amp;"-"&amp;BC$2,'Compr. Q. - HCN'!$C:$I,7,FALSE()),VLOOKUP($AW$3&amp;"-"&amp;BC$2,'Compr. Q. - HCN'!$C:$I,5,FALSE()))),$AW105)),1,0)</f>
        <v>0</v>
      </c>
      <c r="BD105" s="25">
        <f t="shared" si="113"/>
        <v>2</v>
      </c>
      <c r="BE105" s="25">
        <f t="shared" si="114"/>
        <v>2</v>
      </c>
      <c r="BF105" s="25">
        <f>IF($G105="OB",IF($D105="Tabular",VLOOKUP($AW$3&amp;"-"&amp;"1",'Compr. Q. - Online Banking'!$C:$K,9,FALSE()),VLOOKUP($AW$3&amp;"-"&amp;"1",'Compr. Q. - Online Banking'!$C:$K,8,FALSE())),IF($D105="Tabular",VLOOKUP($AW$3&amp;"-"&amp;"1",'Compr. Q. - HCN'!$C:$K,9,FALSE()),VLOOKUP($AW$3&amp;"-"&amp;"1",'Compr. Q. - HCN'!$C:$K,8,FALSE())))</f>
        <v>3</v>
      </c>
      <c r="BG105" s="25">
        <f t="shared" si="115"/>
        <v>1</v>
      </c>
      <c r="BH105" s="25">
        <f t="shared" si="116"/>
        <v>0.66666666666666663</v>
      </c>
      <c r="BI105" s="25">
        <f t="shared" si="117"/>
        <v>0.8</v>
      </c>
      <c r="BJ105" s="25" t="str">
        <f>VLOOKUP($A105,'dataset combined'!$A:$BJ,$I$2+3*BJ$2,FALSE)</f>
        <v>Very unlikely</v>
      </c>
      <c r="BK105" s="25"/>
      <c r="BL105" s="25">
        <f>IF(ISNUMBER(SEARCH(IF($G105="OB",IF($D105="Tabular",VLOOKUP($BJ$3&amp;"-"&amp;BL$2,'Compr. Q. - Online Banking'!$C:$I,7,FALSE()),VLOOKUP($BJ$3&amp;"-"&amp;BL$2,'Compr. Q. - Online Banking'!$C:$I,5,FALSE())),IF($D105="Tabular",VLOOKUP($BJ$3&amp;"-"&amp;BL$2,'Compr. Q. - HCN'!$C:$I,7,FALSE()),VLOOKUP($BJ$3&amp;"-"&amp;BL$2,'Compr. Q. - HCN'!$C:$I,5,FALSE()))),$BJ105)),1,0)</f>
        <v>1</v>
      </c>
      <c r="BM105" s="25">
        <f>IF(ISNUMBER(SEARCH(IF($G105="OB",IF($D105="Tabular",VLOOKUP($BJ$3&amp;"-"&amp;BM$2,'Compr. Q. - Online Banking'!$C:$I,7,FALSE()),VLOOKUP($BJ$3&amp;"-"&amp;BM$2,'Compr. Q. - Online Banking'!$C:$I,5,FALSE())),IF($D105="Tabular",VLOOKUP($BJ$3&amp;"-"&amp;BM$2,'Compr. Q. - HCN'!$C:$I,7,FALSE()),VLOOKUP($BJ$3&amp;"-"&amp;BM$2,'Compr. Q. - HCN'!$C:$I,5,FALSE()))),$BJ105)),1,0)</f>
        <v>0</v>
      </c>
      <c r="BN105" s="25">
        <f>IF(ISNUMBER(SEARCH(IF($G105="OB",IF($D105="Tabular",VLOOKUP($BJ$3&amp;"-"&amp;BN$2,'Compr. Q. - Online Banking'!$C:$I,7,FALSE()),VLOOKUP($BJ$3&amp;"-"&amp;BN$2,'Compr. Q. - Online Banking'!$C:$I,5,FALSE())),IF($D105="Tabular",VLOOKUP($BJ$3&amp;"-"&amp;BN$2,'Compr. Q. - HCN'!$C:$I,7,FALSE()),VLOOKUP($BJ$3&amp;"-"&amp;BN$2,'Compr. Q. - HCN'!$C:$I,5,FALSE()))),$BJ105)),1,0)</f>
        <v>0</v>
      </c>
      <c r="BO105" s="25">
        <f>IF(ISNUMBER(SEARCH(IF($G105="OB",IF($D105="Tabular",VLOOKUP($BJ$3&amp;"-"&amp;BO$2,'Compr. Q. - Online Banking'!$C:$I,7,FALSE()),VLOOKUP($BJ$3&amp;"-"&amp;BO$2,'Compr. Q. - Online Banking'!$C:$I,5,FALSE())),IF($D105="Tabular",VLOOKUP($BJ$3&amp;"-"&amp;BO$2,'Compr. Q. - HCN'!$C:$I,7,FALSE()),VLOOKUP($BJ$3&amp;"-"&amp;BO$2,'Compr. Q. - HCN'!$C:$I,5,FALSE()))),$BJ105)),1,0)</f>
        <v>0</v>
      </c>
      <c r="BP105" s="25">
        <f>IF(ISNUMBER(SEARCH(IF($G105="OB",IF($D105="Tabular",VLOOKUP($BJ$3&amp;"-"&amp;BP$2,'Compr. Q. - Online Banking'!$C:$I,7,FALSE()),VLOOKUP($BJ$3&amp;"-"&amp;BP$2,'Compr. Q. - Online Banking'!$C:$I,5,FALSE())),IF($D105="Tabular",VLOOKUP($BJ$3&amp;"-"&amp;BP$2,'Compr. Q. - HCN'!$C:$I,7,FALSE()),VLOOKUP($BJ$3&amp;"-"&amp;BP$2,'Compr. Q. - HCN'!$C:$I,5,FALSE()))),$BJ105)),1,0)</f>
        <v>0</v>
      </c>
      <c r="BQ105" s="25">
        <f t="shared" si="118"/>
        <v>1</v>
      </c>
      <c r="BR105" s="25">
        <f t="shared" si="119"/>
        <v>1</v>
      </c>
      <c r="BS105" s="25">
        <f>IF($G105="OB",IF($D105="Tabular",VLOOKUP($BJ$3&amp;"-"&amp;"1",'Compr. Q. - Online Banking'!$C:$K,9,FALSE()),VLOOKUP($BJ$3&amp;"-"&amp;"1",'Compr. Q. - Online Banking'!$C:$K,8,FALSE())),IF($D105="Tabular",VLOOKUP($BJ$3&amp;"-"&amp;"1",'Compr. Q. - HCN'!$C:$K,9,FALSE()),VLOOKUP($BJ$3&amp;"-"&amp;"1",'Compr. Q. - HCN'!$C:$K,8,FALSE())))</f>
        <v>1</v>
      </c>
      <c r="BT105" s="25">
        <f t="shared" si="120"/>
        <v>1</v>
      </c>
      <c r="BU105" s="25">
        <f t="shared" si="121"/>
        <v>1</v>
      </c>
      <c r="BV105" s="25">
        <f t="shared" si="122"/>
        <v>1</v>
      </c>
      <c r="BW105" s="25" t="str">
        <f>VLOOKUP($A105,'dataset combined'!$A:$BJ,$I$2+3*BW$2,FALSE)</f>
        <v>Severe</v>
      </c>
      <c r="BX105" s="25"/>
      <c r="BY105" s="25">
        <f>IF(ISNUMBER(SEARCH(IF($G105="OB",IF($D105="Tabular",VLOOKUP($BW$3&amp;"-"&amp;BY$2,'Compr. Q. - Online Banking'!$C:$I,7,FALSE()),VLOOKUP($BW$3&amp;"-"&amp;BY$2,'Compr. Q. - Online Banking'!$C:$I,5,FALSE())),IF($D105="Tabular",VLOOKUP($BW$3&amp;"-"&amp;BY$2,'Compr. Q. - HCN'!$C:$I,7,FALSE()),VLOOKUP($BW$3&amp;"-"&amp;BY$2,'Compr. Q. - HCN'!$C:$I,5,FALSE()))),$BW105)),1,0)</f>
        <v>1</v>
      </c>
      <c r="BZ105" s="25">
        <f>IF(ISNUMBER(SEARCH(IF($G105="OB",IF($D105="Tabular",VLOOKUP($BW$3&amp;"-"&amp;BZ$2,'Compr. Q. - Online Banking'!$C:$I,7,FALSE()),VLOOKUP($BW$3&amp;"-"&amp;BZ$2,'Compr. Q. - Online Banking'!$C:$I,5,FALSE())),IF($D105="Tabular",VLOOKUP($BW$3&amp;"-"&amp;BZ$2,'Compr. Q. - HCN'!$C:$I,7,FALSE()),VLOOKUP($BW$3&amp;"-"&amp;BZ$2,'Compr. Q. - HCN'!$C:$I,5,FALSE()))),$BW105)),1,0)</f>
        <v>0</v>
      </c>
      <c r="CA105" s="25">
        <f>IF(ISNUMBER(SEARCH(IF($G105="OB",IF($D105="Tabular",VLOOKUP($BW$3&amp;"-"&amp;CA$2,'Compr. Q. - Online Banking'!$C:$I,7,FALSE()),VLOOKUP($BW$3&amp;"-"&amp;CA$2,'Compr. Q. - Online Banking'!$C:$I,5,FALSE())),IF($D105="Tabular",VLOOKUP($BW$3&amp;"-"&amp;CA$2,'Compr. Q. - HCN'!$C:$I,7,FALSE()),VLOOKUP($BW$3&amp;"-"&amp;CA$2,'Compr. Q. - HCN'!$C:$I,5,FALSE()))),$BW105)),1,0)</f>
        <v>0</v>
      </c>
      <c r="CB105" s="25">
        <f>IF(ISNUMBER(SEARCH(IF($G105="OB",IF($D105="Tabular",VLOOKUP($BW$3&amp;"-"&amp;CB$2,'Compr. Q. - Online Banking'!$C:$I,7,FALSE()),VLOOKUP($BW$3&amp;"-"&amp;CB$2,'Compr. Q. - Online Banking'!$C:$I,5,FALSE())),IF($D105="Tabular",VLOOKUP($BW$3&amp;"-"&amp;CB$2,'Compr. Q. - HCN'!$C:$I,7,FALSE()),VLOOKUP($BW$3&amp;"-"&amp;CB$2,'Compr. Q. - HCN'!$C:$I,5,FALSE()))),$BW105)),1,0)</f>
        <v>0</v>
      </c>
      <c r="CC105" s="25">
        <f>IF(ISNUMBER(SEARCH(IF($G105="OB",IF($D105="Tabular",VLOOKUP($BW$3&amp;"-"&amp;CC$2,'Compr. Q. - Online Banking'!$C:$I,7,FALSE()),VLOOKUP($BW$3&amp;"-"&amp;CC$2,'Compr. Q. - Online Banking'!$C:$I,5,FALSE())),IF($D105="Tabular",VLOOKUP($BW$3&amp;"-"&amp;CC$2,'Compr. Q. - HCN'!$C:$I,7,FALSE()),VLOOKUP($BW$3&amp;"-"&amp;CC$2,'Compr. Q. - HCN'!$C:$I,5,FALSE()))),$BW105)),1,0)</f>
        <v>0</v>
      </c>
      <c r="CD105" s="25">
        <f t="shared" si="123"/>
        <v>1</v>
      </c>
      <c r="CE105" s="25">
        <f t="shared" si="124"/>
        <v>1</v>
      </c>
      <c r="CF105" s="25">
        <f>IF($G105="OB",IF($D105="Tabular",VLOOKUP($BW$3&amp;"-"&amp;"1",'Compr. Q. - Online Banking'!$C:$K,9,FALSE()),VLOOKUP($BW$3&amp;"-"&amp;"1",'Compr. Q. - Online Banking'!$C:$K,8,FALSE())),IF($D105="Tabular",VLOOKUP($BW$3&amp;"-"&amp;"1",'Compr. Q. - HCN'!$C:$K,9,FALSE()),VLOOKUP($BW$3&amp;"-"&amp;"1",'Compr. Q. - HCN'!$C:$K,8,FALSE())))</f>
        <v>1</v>
      </c>
      <c r="CG105" s="25">
        <f t="shared" si="125"/>
        <v>1</v>
      </c>
      <c r="CH105" s="25">
        <f t="shared" si="126"/>
        <v>1</v>
      </c>
      <c r="CI105" s="25">
        <f t="shared" si="127"/>
        <v>1</v>
      </c>
    </row>
    <row r="106" spans="1:87" ht="51" x14ac:dyDescent="0.2">
      <c r="A106" s="24" t="str">
        <f t="shared" si="96"/>
        <v>3117418-P1</v>
      </c>
      <c r="B106" s="38">
        <v>3117418</v>
      </c>
      <c r="C106" s="24" t="s">
        <v>688</v>
      </c>
      <c r="D106" s="39" t="s">
        <v>154</v>
      </c>
      <c r="E106" s="39" t="s">
        <v>381</v>
      </c>
      <c r="F106" s="38" t="s">
        <v>402</v>
      </c>
      <c r="G106" s="38" t="str">
        <f t="shared" si="97"/>
        <v>OB</v>
      </c>
      <c r="H106" s="24"/>
      <c r="I106" s="28"/>
      <c r="J106" s="25" t="str">
        <f>VLOOKUP($A106,'dataset combined'!$A:$BJ,$I$2+3*J$2,FALSE)</f>
        <v>Lack of mechanisms for authentication of app; Weak malware protection</v>
      </c>
      <c r="K106" s="24"/>
      <c r="L106" s="25">
        <f>IF(ISNUMBER(SEARCH(IF($G106="OB",IF($D106="Tabular",VLOOKUP($J$3&amp;"-"&amp;L$2,'Compr. Q. - Online Banking'!$C:$I,7,FALSE()),VLOOKUP($J$3&amp;"-"&amp;L$2,'Compr. Q. - Online Banking'!$C:$I,5,FALSE())),IF($D106="Tabular",VLOOKUP($J$3&amp;"-"&amp;L$2,'Compr. Q. - HCN'!$C:$I,7,FALSE()),VLOOKUP($J$3&amp;"-"&amp;L$2,'Compr. Q. - HCN'!$C:$I,5,FALSE()))),$J106)),1,0)</f>
        <v>1</v>
      </c>
      <c r="M106" s="25">
        <f>IF(ISNUMBER(SEARCH(IF($G106="OB",IF($D106="Tabular",VLOOKUP($J$3&amp;"-"&amp;M$2,'Compr. Q. - Online Banking'!$C:$I,7,FALSE()),VLOOKUP($J$3&amp;"-"&amp;M$2,'Compr. Q. - Online Banking'!$C:$I,5,FALSE())),IF($D106="Tabular",VLOOKUP($J$3&amp;"-"&amp;M$2,'Compr. Q. - HCN'!$C:$I,7,FALSE()),VLOOKUP($J$3&amp;"-"&amp;M$2,'Compr. Q. - HCN'!$C:$I,5,FALSE()))),$J106)),1,0)</f>
        <v>1</v>
      </c>
      <c r="N106" s="25">
        <f>IF(ISNUMBER(SEARCH(IF($G106="OB",IF($D106="Tabular",VLOOKUP($J$3&amp;"-"&amp;N$2,'Compr. Q. - Online Banking'!$C:$I,7,FALSE()),VLOOKUP($J$3&amp;"-"&amp;N$2,'Compr. Q. - Online Banking'!$C:$I,5,FALSE())),IF($D106="Tabular",VLOOKUP($J$3&amp;"-"&amp;N$2,'Compr. Q. - HCN'!$C:$I,7,FALSE()),VLOOKUP($J$3&amp;"-"&amp;N$2,'Compr. Q. - HCN'!$C:$I,5,FALSE()))),$J106)),1,0)</f>
        <v>0</v>
      </c>
      <c r="O106" s="25">
        <f>IF(ISNUMBER(SEARCH(IF($G106="OB",IF($D106="Tabular",VLOOKUP($J$3&amp;"-"&amp;O$2,'Compr. Q. - Online Banking'!$C:$I,7,FALSE()),VLOOKUP($J$3&amp;"-"&amp;O$2,'Compr. Q. - Online Banking'!$C:$I,5,FALSE())),IF($D106="Tabular",VLOOKUP($J$3&amp;"-"&amp;O$2,'Compr. Q. - HCN'!$C:$I,7,FALSE()),VLOOKUP($J$3&amp;"-"&amp;O$2,'Compr. Q. - HCN'!$C:$I,5,FALSE()))),$J106)),1,0)</f>
        <v>0</v>
      </c>
      <c r="P106" s="25">
        <f>IF(ISNUMBER(SEARCH(IF($G106="OB",IF($D106="Tabular",VLOOKUP($J$3&amp;"-"&amp;P$2,'Compr. Q. - Online Banking'!$C:$I,7,FALSE()),VLOOKUP($J$3&amp;"-"&amp;P$2,'Compr. Q. - Online Banking'!$C:$I,5,FALSE())),IF($D106="Tabular",VLOOKUP($J$3&amp;"-"&amp;P$2,'Compr. Q. - HCN'!$C:$I,7,FALSE()),VLOOKUP($J$3&amp;"-"&amp;P$2,'Compr. Q. - HCN'!$C:$I,5,FALSE()))),$J106)),1,0)</f>
        <v>0</v>
      </c>
      <c r="Q106" s="24">
        <f t="shared" si="98"/>
        <v>2</v>
      </c>
      <c r="R106" s="24">
        <f t="shared" si="99"/>
        <v>2</v>
      </c>
      <c r="S106" s="24">
        <f>IF($G106="OB",IF($D106="Tabular",VLOOKUP($J$3&amp;"-"&amp;"1",'Compr. Q. - Online Banking'!$C:$K,9,FALSE()),VLOOKUP($J$3&amp;"-"&amp;"1",'Compr. Q. - Online Banking'!$C:$K,8,FALSE())),IF($D106="Tabular",VLOOKUP($J$3&amp;"-"&amp;"1",'Compr. Q. - HCN'!$C:$K,9,FALSE()),VLOOKUP($J$3&amp;"-"&amp;"1",'Compr. Q. - HCN'!$C:$K,8,FALSE())))</f>
        <v>2</v>
      </c>
      <c r="T106" s="24">
        <f t="shared" si="100"/>
        <v>1</v>
      </c>
      <c r="U106" s="24">
        <f t="shared" si="101"/>
        <v>1</v>
      </c>
      <c r="V106" s="24">
        <f t="shared" si="102"/>
        <v>1</v>
      </c>
      <c r="W106" s="25" t="str">
        <f>VLOOKUP($A106,'dataset combined'!$A:$BJ,$I$2+3*W$2,FALSE)</f>
        <v>Availability of service; Integrity of account data</v>
      </c>
      <c r="X106" s="24"/>
      <c r="Y106" s="25">
        <f>IF(ISNUMBER(SEARCH(IF($G106="OB",IF($D106="Tabular",VLOOKUP($W$3&amp;"-"&amp;Y$2,'Compr. Q. - Online Banking'!$C:$I,7,FALSE()),VLOOKUP($W$3&amp;"-"&amp;Y$2,'Compr. Q. - Online Banking'!$C:$I,5,FALSE())),IF($D106="Tabular",VLOOKUP($W$3&amp;"-"&amp;Y$2,'Compr. Q. - HCN'!$C:$I,7,FALSE()),VLOOKUP($W$3&amp;"-"&amp;Y$2,'Compr. Q. - HCN'!$C:$I,5,FALSE()))),$W106)),1,0)</f>
        <v>1</v>
      </c>
      <c r="Z106" s="25">
        <f>IF(ISNUMBER(SEARCH(IF($G106="OB",IF($D106="Tabular",VLOOKUP($W$3&amp;"-"&amp;Z$2,'Compr. Q. - Online Banking'!$C:$I,7,FALSE()),VLOOKUP($W$3&amp;"-"&amp;Z$2,'Compr. Q. - Online Banking'!$C:$I,5,FALSE())),IF($D106="Tabular",VLOOKUP($W$3&amp;"-"&amp;Z$2,'Compr. Q. - HCN'!$C:$I,7,FALSE()),VLOOKUP($W$3&amp;"-"&amp;Z$2,'Compr. Q. - HCN'!$C:$I,5,FALSE()))),$W106)),1,0)</f>
        <v>1</v>
      </c>
      <c r="AA106" s="25">
        <f>IF(ISNUMBER(SEARCH(IF($G106="OB",IF($D106="Tabular",VLOOKUP($W$3&amp;"-"&amp;AA$2,'Compr. Q. - Online Banking'!$C:$I,7,FALSE()),VLOOKUP($W$3&amp;"-"&amp;AA$2,'Compr. Q. - Online Banking'!$C:$I,5,FALSE())),IF($D106="Tabular",VLOOKUP($W$3&amp;"-"&amp;AA$2,'Compr. Q. - HCN'!$C:$I,7,FALSE()),VLOOKUP($W$3&amp;"-"&amp;AA$2,'Compr. Q. - HCN'!$C:$I,5,FALSE()))),$W106)),1,0)</f>
        <v>0</v>
      </c>
      <c r="AB106" s="25">
        <f>IF(ISNUMBER(SEARCH(IF($G106="OB",IF($D106="Tabular",VLOOKUP($W$3&amp;"-"&amp;AB$2,'Compr. Q. - Online Banking'!$C:$I,7,FALSE()),VLOOKUP($W$3&amp;"-"&amp;AB$2,'Compr. Q. - Online Banking'!$C:$I,5,FALSE())),IF($D106="Tabular",VLOOKUP($W$3&amp;"-"&amp;AB$2,'Compr. Q. - HCN'!$C:$I,7,FALSE()),VLOOKUP($W$3&amp;"-"&amp;AB$2,'Compr. Q. - HCN'!$C:$I,5,FALSE()))),$W106)),1,0)</f>
        <v>0</v>
      </c>
      <c r="AC106" s="25">
        <f>IF(ISNUMBER(SEARCH(IF($G106="OB",IF($D106="Tabular",VLOOKUP($W$3&amp;"-"&amp;AC$2,'Compr. Q. - Online Banking'!$C:$I,7,FALSE()),VLOOKUP($W$3&amp;"-"&amp;AC$2,'Compr. Q. - Online Banking'!$C:$I,5,FALSE())),IF($D106="Tabular",VLOOKUP($W$3&amp;"-"&amp;AC$2,'Compr. Q. - HCN'!$C:$I,7,FALSE()),VLOOKUP($W$3&amp;"-"&amp;AC$2,'Compr. Q. - HCN'!$C:$I,5,FALSE()))),$W106)),1,0)</f>
        <v>0</v>
      </c>
      <c r="AD106" s="24">
        <f t="shared" si="103"/>
        <v>2</v>
      </c>
      <c r="AE106" s="24">
        <f t="shared" si="104"/>
        <v>2</v>
      </c>
      <c r="AF106" s="24">
        <f>IF($G106="OB",IF($D106="Tabular",VLOOKUP($W$3&amp;"-"&amp;"1",'Compr. Q. - Online Banking'!$C:$K,9,FALSE()),VLOOKUP($W$3&amp;"-"&amp;"1",'Compr. Q. - Online Banking'!$C:$K,8,FALSE())),IF($D106="Tabular",VLOOKUP($W$3&amp;"-"&amp;"1",'Compr. Q. - HCN'!$C:$K,9,FALSE()),VLOOKUP($W$3&amp;"-"&amp;"1",'Compr. Q. - HCN'!$C:$K,8,FALSE())))</f>
        <v>2</v>
      </c>
      <c r="AG106" s="24">
        <f t="shared" si="105"/>
        <v>1</v>
      </c>
      <c r="AH106" s="24">
        <f t="shared" si="106"/>
        <v>1</v>
      </c>
      <c r="AI106" s="24">
        <f t="shared" si="107"/>
        <v>1</v>
      </c>
      <c r="AJ106" s="25" t="str">
        <f>VLOOKUP($A106,'dataset combined'!$A:$BJ,$I$2+3*AJ$2,FALSE)</f>
        <v>Fake banking app offered on application store; Keylogger installed on computer; Sniffing of customer credentials; Spear-phishing attack on customers</v>
      </c>
      <c r="AK106" s="24"/>
      <c r="AL106" s="25">
        <f>IF(ISNUMBER(SEARCH(IF($G106="OB",IF($D106="Tabular",VLOOKUP($AJ$3&amp;"-"&amp;AL$2,'Compr. Q. - Online Banking'!$C:$I,7,FALSE()),VLOOKUP($AJ$3&amp;"-"&amp;AL$2,'Compr. Q. - Online Banking'!$C:$I,5,FALSE())),IF($D106="Tabular",VLOOKUP($AJ$3&amp;"-"&amp;AL$2,'Compr. Q. - HCN'!$C:$I,7,FALSE()),VLOOKUP($AJ$3&amp;"-"&amp;AL$2,'Compr. Q. - HCN'!$C:$I,5,FALSE()))),$AJ106)),1,0)</f>
        <v>1</v>
      </c>
      <c r="AM106" s="25">
        <f>IF(ISNUMBER(SEARCH(IF($G106="OB",IF($D106="Tabular",VLOOKUP($AJ$3&amp;"-"&amp;AM$2,'Compr. Q. - Online Banking'!$C:$I,7,FALSE()),VLOOKUP($AJ$3&amp;"-"&amp;AM$2,'Compr. Q. - Online Banking'!$C:$I,5,FALSE())),IF($D106="Tabular",VLOOKUP($AJ$3&amp;"-"&amp;AM$2,'Compr. Q. - HCN'!$C:$I,7,FALSE()),VLOOKUP($AJ$3&amp;"-"&amp;AM$2,'Compr. Q. - HCN'!$C:$I,5,FALSE()))),$AJ106)),1,0)</f>
        <v>1</v>
      </c>
      <c r="AN106" s="25">
        <f>IF(ISNUMBER(SEARCH(IF($G106="OB",IF($D106="Tabular",VLOOKUP($AJ$3&amp;"-"&amp;AN$2,'Compr. Q. - Online Banking'!$C:$I,7,FALSE()),VLOOKUP($AJ$3&amp;"-"&amp;AN$2,'Compr. Q. - Online Banking'!$C:$I,5,FALSE())),IF($D106="Tabular",VLOOKUP($AJ$3&amp;"-"&amp;AN$2,'Compr. Q. - HCN'!$C:$I,7,FALSE()),VLOOKUP($AJ$3&amp;"-"&amp;AN$2,'Compr. Q. - HCN'!$C:$I,5,FALSE()))),$AJ106)),1,0)</f>
        <v>1</v>
      </c>
      <c r="AO106" s="25">
        <f>IF(ISNUMBER(SEARCH(IF($G106="OB",IF($D106="Tabular",VLOOKUP($AJ$3&amp;"-"&amp;AO$2,'Compr. Q. - Online Banking'!$C:$I,7,FALSE()),VLOOKUP($AJ$3&amp;"-"&amp;AO$2,'Compr. Q. - Online Banking'!$C:$I,5,FALSE())),IF($D106="Tabular",VLOOKUP($AJ$3&amp;"-"&amp;AO$2,'Compr. Q. - HCN'!$C:$I,7,FALSE()),VLOOKUP($AJ$3&amp;"-"&amp;AO$2,'Compr. Q. - HCN'!$C:$I,5,FALSE()))),$AJ106)),1,0)</f>
        <v>1</v>
      </c>
      <c r="AP106" s="25">
        <f>IF(ISNUMBER(SEARCH(IF($G106="OB",IF($D106="Tabular",VLOOKUP($AJ$3&amp;"-"&amp;AP$2,'Compr. Q. - Online Banking'!$C:$I,7,FALSE()),VLOOKUP($AJ$3&amp;"-"&amp;AP$2,'Compr. Q. - Online Banking'!$C:$I,5,FALSE())),IF($D106="Tabular",VLOOKUP($AJ$3&amp;"-"&amp;AP$2,'Compr. Q. - HCN'!$C:$I,7,FALSE()),VLOOKUP($AJ$3&amp;"-"&amp;AP$2,'Compr. Q. - HCN'!$C:$I,5,FALSE()))),$AJ106)),1,0)</f>
        <v>0</v>
      </c>
      <c r="AQ106" s="24">
        <f t="shared" si="108"/>
        <v>4</v>
      </c>
      <c r="AR106" s="24">
        <f t="shared" si="109"/>
        <v>4</v>
      </c>
      <c r="AS106" s="24">
        <f>IF($G106="OB",IF($D106="Tabular",VLOOKUP($AJ$3&amp;"-"&amp;"1",'Compr. Q. - Online Banking'!$C:$K,9,FALSE()),VLOOKUP($AJ$3&amp;"-"&amp;"1",'Compr. Q. - Online Banking'!$C:$K,8,FALSE())),IF($D106="Tabular",VLOOKUP($AJ$3&amp;"-"&amp;"1",'Compr. Q. - HCN'!$C:$K,9,FALSE()),VLOOKUP($AJ$3&amp;"-"&amp;"1",'Compr. Q. - HCN'!$C:$K,8,FALSE())))</f>
        <v>4</v>
      </c>
      <c r="AT106" s="24">
        <f t="shared" si="110"/>
        <v>1</v>
      </c>
      <c r="AU106" s="24">
        <f t="shared" si="111"/>
        <v>1</v>
      </c>
      <c r="AV106" s="24">
        <f t="shared" si="112"/>
        <v>1</v>
      </c>
      <c r="AW106" s="25" t="str">
        <f>VLOOKUP($A106,'dataset combined'!$A:$BJ,$I$2+3*AW$2,FALSE)</f>
        <v>Cyber criminal; Hacker</v>
      </c>
      <c r="AX106" s="24"/>
      <c r="AY106" s="25">
        <f>IF(ISNUMBER(SEARCH(IF($G106="OB",IF($D106="Tabular",VLOOKUP($AW$3&amp;"-"&amp;AY$2,'Compr. Q. - Online Banking'!$C:$I,7,FALSE()),VLOOKUP($AW$3&amp;"-"&amp;AY$2,'Compr. Q. - Online Banking'!$C:$I,5,FALSE())),IF($D106="Tabular",VLOOKUP($AW$3&amp;"-"&amp;AY$2,'Compr. Q. - HCN'!$C:$I,7,FALSE()),VLOOKUP($AW$3&amp;"-"&amp;AY$2,'Compr. Q. - HCN'!$C:$I,5,FALSE()))),$AW106)),1,0)</f>
        <v>1</v>
      </c>
      <c r="AZ106" s="25">
        <f>IF(ISNUMBER(SEARCH(IF($G106="OB",IF($D106="Tabular",VLOOKUP($AW$3&amp;"-"&amp;AZ$2,'Compr. Q. - Online Banking'!$C:$I,7,FALSE()),VLOOKUP($AW$3&amp;"-"&amp;AZ$2,'Compr. Q. - Online Banking'!$C:$I,5,FALSE())),IF($D106="Tabular",VLOOKUP($AW$3&amp;"-"&amp;AZ$2,'Compr. Q. - HCN'!$C:$I,7,FALSE()),VLOOKUP($AW$3&amp;"-"&amp;AZ$2,'Compr. Q. - HCN'!$C:$I,5,FALSE()))),$AW106)),1,0)</f>
        <v>1</v>
      </c>
      <c r="BA106" s="25">
        <f>IF(ISNUMBER(SEARCH(IF($G106="OB",IF($D106="Tabular",VLOOKUP($AW$3&amp;"-"&amp;BA$2,'Compr. Q. - Online Banking'!$C:$I,7,FALSE()),VLOOKUP($AW$3&amp;"-"&amp;BA$2,'Compr. Q. - Online Banking'!$C:$I,5,FALSE())),IF($D106="Tabular",VLOOKUP($AW$3&amp;"-"&amp;BA$2,'Compr. Q. - HCN'!$C:$I,7,FALSE()),VLOOKUP($AW$3&amp;"-"&amp;BA$2,'Compr. Q. - HCN'!$C:$I,5,FALSE()))),$AW106)),1,0)</f>
        <v>0</v>
      </c>
      <c r="BB106" s="25">
        <f>IF(ISNUMBER(SEARCH(IF($G106="OB",IF($D106="Tabular",VLOOKUP($AW$3&amp;"-"&amp;BB$2,'Compr. Q. - Online Banking'!$C:$I,7,FALSE()),VLOOKUP($AW$3&amp;"-"&amp;BB$2,'Compr. Q. - Online Banking'!$C:$I,5,FALSE())),IF($D106="Tabular",VLOOKUP($AW$3&amp;"-"&amp;BB$2,'Compr. Q. - HCN'!$C:$I,7,FALSE()),VLOOKUP($AW$3&amp;"-"&amp;BB$2,'Compr. Q. - HCN'!$C:$I,5,FALSE()))),$AW106)),1,0)</f>
        <v>0</v>
      </c>
      <c r="BC106" s="25">
        <f>IF(ISNUMBER(SEARCH(IF($G106="OB",IF($D106="Tabular",VLOOKUP($AW$3&amp;"-"&amp;BC$2,'Compr. Q. - Online Banking'!$C:$I,7,FALSE()),VLOOKUP($AW$3&amp;"-"&amp;BC$2,'Compr. Q. - Online Banking'!$C:$I,5,FALSE())),IF($D106="Tabular",VLOOKUP($AW$3&amp;"-"&amp;BC$2,'Compr. Q. - HCN'!$C:$I,7,FALSE()),VLOOKUP($AW$3&amp;"-"&amp;BC$2,'Compr. Q. - HCN'!$C:$I,5,FALSE()))),$AW106)),1,0)</f>
        <v>0</v>
      </c>
      <c r="BD106" s="24">
        <f t="shared" si="113"/>
        <v>2</v>
      </c>
      <c r="BE106" s="24">
        <f t="shared" si="114"/>
        <v>2</v>
      </c>
      <c r="BF106" s="24">
        <f>IF($G106="OB",IF($D106="Tabular",VLOOKUP($AW$3&amp;"-"&amp;"1",'Compr. Q. - Online Banking'!$C:$K,9,FALSE()),VLOOKUP($AW$3&amp;"-"&amp;"1",'Compr. Q. - Online Banking'!$C:$K,8,FALSE())),IF($D106="Tabular",VLOOKUP($AW$3&amp;"-"&amp;"1",'Compr. Q. - HCN'!$C:$K,9,FALSE()),VLOOKUP($AW$3&amp;"-"&amp;"1",'Compr. Q. - HCN'!$C:$K,8,FALSE())))</f>
        <v>2</v>
      </c>
      <c r="BG106" s="24">
        <f t="shared" si="115"/>
        <v>1</v>
      </c>
      <c r="BH106" s="24">
        <f t="shared" si="116"/>
        <v>1</v>
      </c>
      <c r="BI106" s="24">
        <f t="shared" si="117"/>
        <v>1</v>
      </c>
      <c r="BJ106" s="25" t="str">
        <f>VLOOKUP($A106,'dataset combined'!$A:$BJ,$I$2+3*BJ$2,FALSE)</f>
        <v>Likely</v>
      </c>
      <c r="BK106" s="24"/>
      <c r="BL106" s="25">
        <f>IF(ISNUMBER(SEARCH(IF($G106="OB",IF($D106="Tabular",VLOOKUP($BJ$3&amp;"-"&amp;BL$2,'Compr. Q. - Online Banking'!$C:$I,7,FALSE()),VLOOKUP($BJ$3&amp;"-"&amp;BL$2,'Compr. Q. - Online Banking'!$C:$I,5,FALSE())),IF($D106="Tabular",VLOOKUP($BJ$3&amp;"-"&amp;BL$2,'Compr. Q. - HCN'!$C:$I,7,FALSE()),VLOOKUP($BJ$3&amp;"-"&amp;BL$2,'Compr. Q. - HCN'!$C:$I,5,FALSE()))),$BJ106)),1,0)</f>
        <v>1</v>
      </c>
      <c r="BM106" s="25">
        <f>IF(ISNUMBER(SEARCH(IF($G106="OB",IF($D106="Tabular",VLOOKUP($BJ$3&amp;"-"&amp;BM$2,'Compr. Q. - Online Banking'!$C:$I,7,FALSE()),VLOOKUP($BJ$3&amp;"-"&amp;BM$2,'Compr. Q. - Online Banking'!$C:$I,5,FALSE())),IF($D106="Tabular",VLOOKUP($BJ$3&amp;"-"&amp;BM$2,'Compr. Q. - HCN'!$C:$I,7,FALSE()),VLOOKUP($BJ$3&amp;"-"&amp;BM$2,'Compr. Q. - HCN'!$C:$I,5,FALSE()))),$BJ106)),1,0)</f>
        <v>0</v>
      </c>
      <c r="BN106" s="25">
        <f>IF(ISNUMBER(SEARCH(IF($G106="OB",IF($D106="Tabular",VLOOKUP($BJ$3&amp;"-"&amp;BN$2,'Compr. Q. - Online Banking'!$C:$I,7,FALSE()),VLOOKUP($BJ$3&amp;"-"&amp;BN$2,'Compr. Q. - Online Banking'!$C:$I,5,FALSE())),IF($D106="Tabular",VLOOKUP($BJ$3&amp;"-"&amp;BN$2,'Compr. Q. - HCN'!$C:$I,7,FALSE()),VLOOKUP($BJ$3&amp;"-"&amp;BN$2,'Compr. Q. - HCN'!$C:$I,5,FALSE()))),$BJ106)),1,0)</f>
        <v>0</v>
      </c>
      <c r="BO106" s="25">
        <f>IF(ISNUMBER(SEARCH(IF($G106="OB",IF($D106="Tabular",VLOOKUP($BJ$3&amp;"-"&amp;BO$2,'Compr. Q. - Online Banking'!$C:$I,7,FALSE()),VLOOKUP($BJ$3&amp;"-"&amp;BO$2,'Compr. Q. - Online Banking'!$C:$I,5,FALSE())),IF($D106="Tabular",VLOOKUP($BJ$3&amp;"-"&amp;BO$2,'Compr. Q. - HCN'!$C:$I,7,FALSE()),VLOOKUP($BJ$3&amp;"-"&amp;BO$2,'Compr. Q. - HCN'!$C:$I,5,FALSE()))),$BJ106)),1,0)</f>
        <v>0</v>
      </c>
      <c r="BP106" s="25">
        <f>IF(ISNUMBER(SEARCH(IF($G106="OB",IF($D106="Tabular",VLOOKUP($BJ$3&amp;"-"&amp;BP$2,'Compr. Q. - Online Banking'!$C:$I,7,FALSE()),VLOOKUP($BJ$3&amp;"-"&amp;BP$2,'Compr. Q. - Online Banking'!$C:$I,5,FALSE())),IF($D106="Tabular",VLOOKUP($BJ$3&amp;"-"&amp;BP$2,'Compr. Q. - HCN'!$C:$I,7,FALSE()),VLOOKUP($BJ$3&amp;"-"&amp;BP$2,'Compr. Q. - HCN'!$C:$I,5,FALSE()))),$BJ106)),1,0)</f>
        <v>0</v>
      </c>
      <c r="BQ106" s="24">
        <f t="shared" si="118"/>
        <v>1</v>
      </c>
      <c r="BR106" s="24">
        <f t="shared" si="119"/>
        <v>1</v>
      </c>
      <c r="BS106" s="24">
        <f>IF($G106="OB",IF($D106="Tabular",VLOOKUP($BJ$3&amp;"-"&amp;"1",'Compr. Q. - Online Banking'!$C:$K,9,FALSE()),VLOOKUP($BJ$3&amp;"-"&amp;"1",'Compr. Q. - Online Banking'!$C:$K,8,FALSE())),IF($D106="Tabular",VLOOKUP($BJ$3&amp;"-"&amp;"1",'Compr. Q. - HCN'!$C:$K,9,FALSE()),VLOOKUP($BJ$3&amp;"-"&amp;"1",'Compr. Q. - HCN'!$C:$K,8,FALSE())))</f>
        <v>1</v>
      </c>
      <c r="BT106" s="24">
        <f t="shared" si="120"/>
        <v>1</v>
      </c>
      <c r="BU106" s="24">
        <f t="shared" si="121"/>
        <v>1</v>
      </c>
      <c r="BV106" s="24">
        <f t="shared" si="122"/>
        <v>1</v>
      </c>
      <c r="BW106" s="25" t="str">
        <f>VLOOKUP($A106,'dataset combined'!$A:$BJ,$I$2+3*BW$2,FALSE)</f>
        <v>Minor</v>
      </c>
      <c r="BX106" s="24"/>
      <c r="BY106" s="25">
        <f>IF(ISNUMBER(SEARCH(IF($G106="OB",IF($D106="Tabular",VLOOKUP($BW$3&amp;"-"&amp;BY$2,'Compr. Q. - Online Banking'!$C:$I,7,FALSE()),VLOOKUP($BW$3&amp;"-"&amp;BY$2,'Compr. Q. - Online Banking'!$C:$I,5,FALSE())),IF($D106="Tabular",VLOOKUP($BW$3&amp;"-"&amp;BY$2,'Compr. Q. - HCN'!$C:$I,7,FALSE()),VLOOKUP($BW$3&amp;"-"&amp;BY$2,'Compr. Q. - HCN'!$C:$I,5,FALSE()))),$BW106)),1,0)</f>
        <v>1</v>
      </c>
      <c r="BZ106" s="25">
        <f>IF(ISNUMBER(SEARCH(IF($G106="OB",IF($D106="Tabular",VLOOKUP($BW$3&amp;"-"&amp;BZ$2,'Compr. Q. - Online Banking'!$C:$I,7,FALSE()),VLOOKUP($BW$3&amp;"-"&amp;BZ$2,'Compr. Q. - Online Banking'!$C:$I,5,FALSE())),IF($D106="Tabular",VLOOKUP($BW$3&amp;"-"&amp;BZ$2,'Compr. Q. - HCN'!$C:$I,7,FALSE()),VLOOKUP($BW$3&amp;"-"&amp;BZ$2,'Compr. Q. - HCN'!$C:$I,5,FALSE()))),$BW106)),1,0)</f>
        <v>0</v>
      </c>
      <c r="CA106" s="25">
        <f>IF(ISNUMBER(SEARCH(IF($G106="OB",IF($D106="Tabular",VLOOKUP($BW$3&amp;"-"&amp;CA$2,'Compr. Q. - Online Banking'!$C:$I,7,FALSE()),VLOOKUP($BW$3&amp;"-"&amp;CA$2,'Compr. Q. - Online Banking'!$C:$I,5,FALSE())),IF($D106="Tabular",VLOOKUP($BW$3&amp;"-"&amp;CA$2,'Compr. Q. - HCN'!$C:$I,7,FALSE()),VLOOKUP($BW$3&amp;"-"&amp;CA$2,'Compr. Q. - HCN'!$C:$I,5,FALSE()))),$BW106)),1,0)</f>
        <v>0</v>
      </c>
      <c r="CB106" s="25">
        <f>IF(ISNUMBER(SEARCH(IF($G106="OB",IF($D106="Tabular",VLOOKUP($BW$3&amp;"-"&amp;CB$2,'Compr. Q. - Online Banking'!$C:$I,7,FALSE()),VLOOKUP($BW$3&amp;"-"&amp;CB$2,'Compr. Q. - Online Banking'!$C:$I,5,FALSE())),IF($D106="Tabular",VLOOKUP($BW$3&amp;"-"&amp;CB$2,'Compr. Q. - HCN'!$C:$I,7,FALSE()),VLOOKUP($BW$3&amp;"-"&amp;CB$2,'Compr. Q. - HCN'!$C:$I,5,FALSE()))),$BW106)),1,0)</f>
        <v>0</v>
      </c>
      <c r="CC106" s="25">
        <f>IF(ISNUMBER(SEARCH(IF($G106="OB",IF($D106="Tabular",VLOOKUP($BW$3&amp;"-"&amp;CC$2,'Compr. Q. - Online Banking'!$C:$I,7,FALSE()),VLOOKUP($BW$3&amp;"-"&amp;CC$2,'Compr. Q. - Online Banking'!$C:$I,5,FALSE())),IF($D106="Tabular",VLOOKUP($BW$3&amp;"-"&amp;CC$2,'Compr. Q. - HCN'!$C:$I,7,FALSE()),VLOOKUP($BW$3&amp;"-"&amp;CC$2,'Compr. Q. - HCN'!$C:$I,5,FALSE()))),$BW106)),1,0)</f>
        <v>0</v>
      </c>
      <c r="CD106" s="24">
        <f t="shared" si="123"/>
        <v>1</v>
      </c>
      <c r="CE106" s="24">
        <f t="shared" si="124"/>
        <v>1</v>
      </c>
      <c r="CF106" s="24">
        <f>IF($G106="OB",IF($D106="Tabular",VLOOKUP($BW$3&amp;"-"&amp;"1",'Compr. Q. - Online Banking'!$C:$K,9,FALSE()),VLOOKUP($BW$3&amp;"-"&amp;"1",'Compr. Q. - Online Banking'!$C:$K,8,FALSE())),IF($D106="Tabular",VLOOKUP($BW$3&amp;"-"&amp;"1",'Compr. Q. - HCN'!$C:$K,9,FALSE()),VLOOKUP($BW$3&amp;"-"&amp;"1",'Compr. Q. - HCN'!$C:$K,8,FALSE())))</f>
        <v>1</v>
      </c>
      <c r="CG106" s="24">
        <f t="shared" si="125"/>
        <v>1</v>
      </c>
      <c r="CH106" s="24">
        <f t="shared" si="126"/>
        <v>1</v>
      </c>
      <c r="CI106" s="24">
        <f t="shared" si="127"/>
        <v>1</v>
      </c>
    </row>
    <row r="107" spans="1:87" ht="51" x14ac:dyDescent="0.2">
      <c r="A107" s="25" t="str">
        <f t="shared" si="96"/>
        <v>3117418-P2</v>
      </c>
      <c r="B107" s="25">
        <v>3117418</v>
      </c>
      <c r="C107" s="25" t="s">
        <v>688</v>
      </c>
      <c r="D107" s="25" t="s">
        <v>154</v>
      </c>
      <c r="E107" s="25" t="s">
        <v>381</v>
      </c>
      <c r="F107" s="25" t="s">
        <v>433</v>
      </c>
      <c r="G107" s="25" t="str">
        <f t="shared" si="97"/>
        <v>HCN</v>
      </c>
      <c r="H107" s="25"/>
      <c r="I107" s="25"/>
      <c r="J107" s="25" t="str">
        <f>VLOOKUP($A107,'dataset combined'!$A:$BJ,$I$2+3*J$2,FALSE)</f>
        <v>Insufficient malware detection; Insufficient security policy; Lack of security awareness</v>
      </c>
      <c r="K107" s="25"/>
      <c r="L107" s="25">
        <f>IF(ISNUMBER(SEARCH(IF($G107="OB",IF($D107="Tabular",VLOOKUP($J$3&amp;"-"&amp;L$2,'Compr. Q. - Online Banking'!$C:$I,7,FALSE()),VLOOKUP($J$3&amp;"-"&amp;L$2,'Compr. Q. - Online Banking'!$C:$I,5,FALSE())),IF($D107="Tabular",VLOOKUP($J$3&amp;"-"&amp;L$2,'Compr. Q. - HCN'!$C:$I,7,FALSE()),VLOOKUP($J$3&amp;"-"&amp;L$2,'Compr. Q. - HCN'!$C:$I,5,FALSE()))),$J107)),1,0)</f>
        <v>1</v>
      </c>
      <c r="M107" s="25">
        <f>IF(ISNUMBER(SEARCH(IF($G107="OB",IF($D107="Tabular",VLOOKUP($J$3&amp;"-"&amp;M$2,'Compr. Q. - Online Banking'!$C:$I,7,FALSE()),VLOOKUP($J$3&amp;"-"&amp;M$2,'Compr. Q. - Online Banking'!$C:$I,5,FALSE())),IF($D107="Tabular",VLOOKUP($J$3&amp;"-"&amp;M$2,'Compr. Q. - HCN'!$C:$I,7,FALSE()),VLOOKUP($J$3&amp;"-"&amp;M$2,'Compr. Q. - HCN'!$C:$I,5,FALSE()))),$J107)),1,0)</f>
        <v>1</v>
      </c>
      <c r="N107" s="25">
        <f>IF(ISNUMBER(SEARCH(IF($G107="OB",IF($D107="Tabular",VLOOKUP($J$3&amp;"-"&amp;N$2,'Compr. Q. - Online Banking'!$C:$I,7,FALSE()),VLOOKUP($J$3&amp;"-"&amp;N$2,'Compr. Q. - Online Banking'!$C:$I,5,FALSE())),IF($D107="Tabular",VLOOKUP($J$3&amp;"-"&amp;N$2,'Compr. Q. - HCN'!$C:$I,7,FALSE()),VLOOKUP($J$3&amp;"-"&amp;N$2,'Compr. Q. - HCN'!$C:$I,5,FALSE()))),$J107)),1,0)</f>
        <v>1</v>
      </c>
      <c r="O107" s="25">
        <f>IF(ISNUMBER(SEARCH(IF($G107="OB",IF($D107="Tabular",VLOOKUP($J$3&amp;"-"&amp;O$2,'Compr. Q. - Online Banking'!$C:$I,7,FALSE()),VLOOKUP($J$3&amp;"-"&amp;O$2,'Compr. Q. - Online Banking'!$C:$I,5,FALSE())),IF($D107="Tabular",VLOOKUP($J$3&amp;"-"&amp;O$2,'Compr. Q. - HCN'!$C:$I,7,FALSE()),VLOOKUP($J$3&amp;"-"&amp;O$2,'Compr. Q. - HCN'!$C:$I,5,FALSE()))),$J107)),1,0)</f>
        <v>0</v>
      </c>
      <c r="P107" s="25">
        <f>IF(ISNUMBER(SEARCH(IF($G107="OB",IF($D107="Tabular",VLOOKUP($J$3&amp;"-"&amp;P$2,'Compr. Q. - Online Banking'!$C:$I,7,FALSE()),VLOOKUP($J$3&amp;"-"&amp;P$2,'Compr. Q. - Online Banking'!$C:$I,5,FALSE())),IF($D107="Tabular",VLOOKUP($J$3&amp;"-"&amp;P$2,'Compr. Q. - HCN'!$C:$I,7,FALSE()),VLOOKUP($J$3&amp;"-"&amp;P$2,'Compr. Q. - HCN'!$C:$I,5,FALSE()))),$J107)),1,0)</f>
        <v>0</v>
      </c>
      <c r="Q107" s="25">
        <f t="shared" si="98"/>
        <v>3</v>
      </c>
      <c r="R107" s="25">
        <f t="shared" si="99"/>
        <v>3</v>
      </c>
      <c r="S107" s="25">
        <f>IF($G107="OB",IF($D107="Tabular",VLOOKUP($J$3&amp;"-"&amp;"1",'Compr. Q. - Online Banking'!$C:$K,9,FALSE()),VLOOKUP($J$3&amp;"-"&amp;"1",'Compr. Q. - Online Banking'!$C:$K,8,FALSE())),IF($D107="Tabular",VLOOKUP($J$3&amp;"-"&amp;"1",'Compr. Q. - HCN'!$C:$K,9,FALSE()),VLOOKUP($J$3&amp;"-"&amp;"1",'Compr. Q. - HCN'!$C:$K,8,FALSE())))</f>
        <v>3</v>
      </c>
      <c r="T107" s="25">
        <f t="shared" si="100"/>
        <v>1</v>
      </c>
      <c r="U107" s="25">
        <f t="shared" si="101"/>
        <v>1</v>
      </c>
      <c r="V107" s="25">
        <f t="shared" si="102"/>
        <v>1</v>
      </c>
      <c r="W107" s="25" t="str">
        <f>VLOOKUP($A107,'dataset combined'!$A:$BJ,$I$2+3*W$2,FALSE)</f>
        <v>Data confidentiality; Privacy</v>
      </c>
      <c r="X107" s="25"/>
      <c r="Y107" s="25">
        <f>IF(ISNUMBER(SEARCH(IF($G107="OB",IF($D107="Tabular",VLOOKUP($W$3&amp;"-"&amp;Y$2,'Compr. Q. - Online Banking'!$C:$I,7,FALSE()),VLOOKUP($W$3&amp;"-"&amp;Y$2,'Compr. Q. - Online Banking'!$C:$I,5,FALSE())),IF($D107="Tabular",VLOOKUP($W$3&amp;"-"&amp;Y$2,'Compr. Q. - HCN'!$C:$I,7,FALSE()),VLOOKUP($W$3&amp;"-"&amp;Y$2,'Compr. Q. - HCN'!$C:$I,5,FALSE()))),$W107)),1,0)</f>
        <v>1</v>
      </c>
      <c r="Z107" s="25">
        <f>IF(ISNUMBER(SEARCH(IF($G107="OB",IF($D107="Tabular",VLOOKUP($W$3&amp;"-"&amp;Z$2,'Compr. Q. - Online Banking'!$C:$I,7,FALSE()),VLOOKUP($W$3&amp;"-"&amp;Z$2,'Compr. Q. - Online Banking'!$C:$I,5,FALSE())),IF($D107="Tabular",VLOOKUP($W$3&amp;"-"&amp;Z$2,'Compr. Q. - HCN'!$C:$I,7,FALSE()),VLOOKUP($W$3&amp;"-"&amp;Z$2,'Compr. Q. - HCN'!$C:$I,5,FALSE()))),$W107)),1,0)</f>
        <v>1</v>
      </c>
      <c r="AA107" s="25">
        <f>IF(ISNUMBER(SEARCH(IF($G107="OB",IF($D107="Tabular",VLOOKUP($W$3&amp;"-"&amp;AA$2,'Compr. Q. - Online Banking'!$C:$I,7,FALSE()),VLOOKUP($W$3&amp;"-"&amp;AA$2,'Compr. Q. - Online Banking'!$C:$I,5,FALSE())),IF($D107="Tabular",VLOOKUP($W$3&amp;"-"&amp;AA$2,'Compr. Q. - HCN'!$C:$I,7,FALSE()),VLOOKUP($W$3&amp;"-"&amp;AA$2,'Compr. Q. - HCN'!$C:$I,5,FALSE()))),$W107)),1,0)</f>
        <v>0</v>
      </c>
      <c r="AB107" s="25">
        <f>IF(ISNUMBER(SEARCH(IF($G107="OB",IF($D107="Tabular",VLOOKUP($W$3&amp;"-"&amp;AB$2,'Compr. Q. - Online Banking'!$C:$I,7,FALSE()),VLOOKUP($W$3&amp;"-"&amp;AB$2,'Compr. Q. - Online Banking'!$C:$I,5,FALSE())),IF($D107="Tabular",VLOOKUP($W$3&amp;"-"&amp;AB$2,'Compr. Q. - HCN'!$C:$I,7,FALSE()),VLOOKUP($W$3&amp;"-"&amp;AB$2,'Compr. Q. - HCN'!$C:$I,5,FALSE()))),$W107)),1,0)</f>
        <v>0</v>
      </c>
      <c r="AC107" s="25">
        <f>IF(ISNUMBER(SEARCH(IF($G107="OB",IF($D107="Tabular",VLOOKUP($W$3&amp;"-"&amp;AC$2,'Compr. Q. - Online Banking'!$C:$I,7,FALSE()),VLOOKUP($W$3&amp;"-"&amp;AC$2,'Compr. Q. - Online Banking'!$C:$I,5,FALSE())),IF($D107="Tabular",VLOOKUP($W$3&amp;"-"&amp;AC$2,'Compr. Q. - HCN'!$C:$I,7,FALSE()),VLOOKUP($W$3&amp;"-"&amp;AC$2,'Compr. Q. - HCN'!$C:$I,5,FALSE()))),$W107)),1,0)</f>
        <v>0</v>
      </c>
      <c r="AD107" s="25">
        <f t="shared" si="103"/>
        <v>2</v>
      </c>
      <c r="AE107" s="25">
        <f t="shared" si="104"/>
        <v>2</v>
      </c>
      <c r="AF107" s="25">
        <f>IF($G107="OB",IF($D107="Tabular",VLOOKUP($W$3&amp;"-"&amp;"1",'Compr. Q. - Online Banking'!$C:$K,9,FALSE()),VLOOKUP($W$3&amp;"-"&amp;"1",'Compr. Q. - Online Banking'!$C:$K,8,FALSE())),IF($D107="Tabular",VLOOKUP($W$3&amp;"-"&amp;"1",'Compr. Q. - HCN'!$C:$K,9,FALSE()),VLOOKUP($W$3&amp;"-"&amp;"1",'Compr. Q. - HCN'!$C:$K,8,FALSE())))</f>
        <v>2</v>
      </c>
      <c r="AG107" s="25">
        <f t="shared" si="105"/>
        <v>1</v>
      </c>
      <c r="AH107" s="25">
        <f t="shared" si="106"/>
        <v>1</v>
      </c>
      <c r="AI107" s="25">
        <f t="shared" si="107"/>
        <v>1</v>
      </c>
      <c r="AJ107" s="25" t="str">
        <f>VLOOKUP($A107,'dataset combined'!$A:$BJ,$I$2+3*AJ$2,FALSE)</f>
        <v>Cyber criminal sends crafted phishing emails to HCN users; HCN network infected by malware; Sniffing of user credentials; SQL injection attack; Successful SQL injection</v>
      </c>
      <c r="AK107" s="25"/>
      <c r="AL107" s="25">
        <f>IF(ISNUMBER(SEARCH(IF($G107="OB",IF($D107="Tabular",VLOOKUP($AJ$3&amp;"-"&amp;AL$2,'Compr. Q. - Online Banking'!$C:$I,7,FALSE()),VLOOKUP($AJ$3&amp;"-"&amp;AL$2,'Compr. Q. - Online Banking'!$C:$I,5,FALSE())),IF($D107="Tabular",VLOOKUP($AJ$3&amp;"-"&amp;AL$2,'Compr. Q. - HCN'!$C:$I,7,FALSE()),VLOOKUP($AJ$3&amp;"-"&amp;AL$2,'Compr. Q. - HCN'!$C:$I,5,FALSE()))),$AJ107)),1,0)</f>
        <v>1</v>
      </c>
      <c r="AM107" s="25">
        <f>IF(ISNUMBER(SEARCH(IF($G107="OB",IF($D107="Tabular",VLOOKUP($AJ$3&amp;"-"&amp;AM$2,'Compr. Q. - Online Banking'!$C:$I,7,FALSE()),VLOOKUP($AJ$3&amp;"-"&amp;AM$2,'Compr. Q. - Online Banking'!$C:$I,5,FALSE())),IF($D107="Tabular",VLOOKUP($AJ$3&amp;"-"&amp;AM$2,'Compr. Q. - HCN'!$C:$I,7,FALSE()),VLOOKUP($AJ$3&amp;"-"&amp;AM$2,'Compr. Q. - HCN'!$C:$I,5,FALSE()))),$AJ107)),1,0)</f>
        <v>1</v>
      </c>
      <c r="AN107" s="25">
        <f>IF(ISNUMBER(SEARCH(IF($G107="OB",IF($D107="Tabular",VLOOKUP($AJ$3&amp;"-"&amp;AN$2,'Compr. Q. - Online Banking'!$C:$I,7,FALSE()),VLOOKUP($AJ$3&amp;"-"&amp;AN$2,'Compr. Q. - Online Banking'!$C:$I,5,FALSE())),IF($D107="Tabular",VLOOKUP($AJ$3&amp;"-"&amp;AN$2,'Compr. Q. - HCN'!$C:$I,7,FALSE()),VLOOKUP($AJ$3&amp;"-"&amp;AN$2,'Compr. Q. - HCN'!$C:$I,5,FALSE()))),$AJ107)),1,0)</f>
        <v>1</v>
      </c>
      <c r="AO107" s="25">
        <f>IF(ISNUMBER(SEARCH(IF($G107="OB",IF($D107="Tabular",VLOOKUP($AJ$3&amp;"-"&amp;AO$2,'Compr. Q. - Online Banking'!$C:$I,7,FALSE()),VLOOKUP($AJ$3&amp;"-"&amp;AO$2,'Compr. Q. - Online Banking'!$C:$I,5,FALSE())),IF($D107="Tabular",VLOOKUP($AJ$3&amp;"-"&amp;AO$2,'Compr. Q. - HCN'!$C:$I,7,FALSE()),VLOOKUP($AJ$3&amp;"-"&amp;AO$2,'Compr. Q. - HCN'!$C:$I,5,FALSE()))),$AJ107)),1,0)</f>
        <v>1</v>
      </c>
      <c r="AP107" s="25">
        <f>IF(ISNUMBER(SEARCH(IF($G107="OB",IF($D107="Tabular",VLOOKUP($AJ$3&amp;"-"&amp;AP$2,'Compr. Q. - Online Banking'!$C:$I,7,FALSE()),VLOOKUP($AJ$3&amp;"-"&amp;AP$2,'Compr. Q. - Online Banking'!$C:$I,5,FALSE())),IF($D107="Tabular",VLOOKUP($AJ$3&amp;"-"&amp;AP$2,'Compr. Q. - HCN'!$C:$I,7,FALSE()),VLOOKUP($AJ$3&amp;"-"&amp;AP$2,'Compr. Q. - HCN'!$C:$I,5,FALSE()))),$AJ107)),1,0)</f>
        <v>1</v>
      </c>
      <c r="AQ107" s="25">
        <f t="shared" si="108"/>
        <v>5</v>
      </c>
      <c r="AR107" s="25">
        <f t="shared" si="109"/>
        <v>5</v>
      </c>
      <c r="AS107" s="25">
        <f>IF($G107="OB",IF($D107="Tabular",VLOOKUP($AJ$3&amp;"-"&amp;"1",'Compr. Q. - Online Banking'!$C:$K,9,FALSE()),VLOOKUP($AJ$3&amp;"-"&amp;"1",'Compr. Q. - Online Banking'!$C:$K,8,FALSE())),IF($D107="Tabular",VLOOKUP($AJ$3&amp;"-"&amp;"1",'Compr. Q. - HCN'!$C:$K,9,FALSE()),VLOOKUP($AJ$3&amp;"-"&amp;"1",'Compr. Q. - HCN'!$C:$K,8,FALSE())))</f>
        <v>5</v>
      </c>
      <c r="AT107" s="25">
        <f t="shared" si="110"/>
        <v>1</v>
      </c>
      <c r="AU107" s="25">
        <f t="shared" si="111"/>
        <v>1</v>
      </c>
      <c r="AV107" s="25">
        <f t="shared" si="112"/>
        <v>1</v>
      </c>
      <c r="AW107" s="25" t="str">
        <f>VLOOKUP($A107,'dataset combined'!$A:$BJ,$I$2+3*AW$2,FALSE)</f>
        <v>Data reviewer; HCN user</v>
      </c>
      <c r="AX107" s="25" t="s">
        <v>746</v>
      </c>
      <c r="AY107" s="25">
        <f>IF(ISNUMBER(SEARCH(IF($G107="OB",IF($D107="Tabular",VLOOKUP($AW$3&amp;"-"&amp;AY$2,'Compr. Q. - Online Banking'!$C:$I,7,FALSE()),VLOOKUP($AW$3&amp;"-"&amp;AY$2,'Compr. Q. - Online Banking'!$C:$I,5,FALSE())),IF($D107="Tabular",VLOOKUP($AW$3&amp;"-"&amp;AY$2,'Compr. Q. - HCN'!$C:$I,7,FALSE()),VLOOKUP($AW$3&amp;"-"&amp;AY$2,'Compr. Q. - HCN'!$C:$I,5,FALSE()))),$AW107)),1,0)</f>
        <v>1</v>
      </c>
      <c r="AZ107" s="25">
        <f>IF(ISNUMBER(SEARCH(IF($G107="OB",IF($D107="Tabular",VLOOKUP($AW$3&amp;"-"&amp;AZ$2,'Compr. Q. - Online Banking'!$C:$I,7,FALSE()),VLOOKUP($AW$3&amp;"-"&amp;AZ$2,'Compr. Q. - Online Banking'!$C:$I,5,FALSE())),IF($D107="Tabular",VLOOKUP($AW$3&amp;"-"&amp;AZ$2,'Compr. Q. - HCN'!$C:$I,7,FALSE()),VLOOKUP($AW$3&amp;"-"&amp;AZ$2,'Compr. Q. - HCN'!$C:$I,5,FALSE()))),$AW107)),1,0)</f>
        <v>0</v>
      </c>
      <c r="BA107" s="25">
        <f>IF(ISNUMBER(SEARCH(IF($G107="OB",IF($D107="Tabular",VLOOKUP($AW$3&amp;"-"&amp;BA$2,'Compr. Q. - Online Banking'!$C:$I,7,FALSE()),VLOOKUP($AW$3&amp;"-"&amp;BA$2,'Compr. Q. - Online Banking'!$C:$I,5,FALSE())),IF($D107="Tabular",VLOOKUP($AW$3&amp;"-"&amp;BA$2,'Compr. Q. - HCN'!$C:$I,7,FALSE()),VLOOKUP($AW$3&amp;"-"&amp;BA$2,'Compr. Q. - HCN'!$C:$I,5,FALSE()))),$AW107)),1,0)</f>
        <v>1</v>
      </c>
      <c r="BB107" s="25">
        <f>IF(ISNUMBER(SEARCH(IF($G107="OB",IF($D107="Tabular",VLOOKUP($AW$3&amp;"-"&amp;BB$2,'Compr. Q. - Online Banking'!$C:$I,7,FALSE()),VLOOKUP($AW$3&amp;"-"&amp;BB$2,'Compr. Q. - Online Banking'!$C:$I,5,FALSE())),IF($D107="Tabular",VLOOKUP($AW$3&amp;"-"&amp;BB$2,'Compr. Q. - HCN'!$C:$I,7,FALSE()),VLOOKUP($AW$3&amp;"-"&amp;BB$2,'Compr. Q. - HCN'!$C:$I,5,FALSE()))),$AW107)),1,0)</f>
        <v>0</v>
      </c>
      <c r="BC107" s="25">
        <f>IF(ISNUMBER(SEARCH(IF($G107="OB",IF($D107="Tabular",VLOOKUP($AW$3&amp;"-"&amp;BC$2,'Compr. Q. - Online Banking'!$C:$I,7,FALSE()),VLOOKUP($AW$3&amp;"-"&amp;BC$2,'Compr. Q. - Online Banking'!$C:$I,5,FALSE())),IF($D107="Tabular",VLOOKUP($AW$3&amp;"-"&amp;BC$2,'Compr. Q. - HCN'!$C:$I,7,FALSE()),VLOOKUP($AW$3&amp;"-"&amp;BC$2,'Compr. Q. - HCN'!$C:$I,5,FALSE()))),$AW107)),1,0)</f>
        <v>0</v>
      </c>
      <c r="BD107" s="25">
        <f t="shared" si="113"/>
        <v>2</v>
      </c>
      <c r="BE107" s="25">
        <f t="shared" si="114"/>
        <v>2</v>
      </c>
      <c r="BF107" s="25">
        <f>IF($G107="OB",IF($D107="Tabular",VLOOKUP($AW$3&amp;"-"&amp;"1",'Compr. Q. - Online Banking'!$C:$K,9,FALSE()),VLOOKUP($AW$3&amp;"-"&amp;"1",'Compr. Q. - Online Banking'!$C:$K,8,FALSE())),IF($D107="Tabular",VLOOKUP($AW$3&amp;"-"&amp;"1",'Compr. Q. - HCN'!$C:$K,9,FALSE()),VLOOKUP($AW$3&amp;"-"&amp;"1",'Compr. Q. - HCN'!$C:$K,8,FALSE())))</f>
        <v>3</v>
      </c>
      <c r="BG107" s="25">
        <f t="shared" si="115"/>
        <v>1</v>
      </c>
      <c r="BH107" s="25">
        <f t="shared" si="116"/>
        <v>0.66666666666666663</v>
      </c>
      <c r="BI107" s="25">
        <f t="shared" si="117"/>
        <v>0.8</v>
      </c>
      <c r="BJ107" s="25" t="str">
        <f>VLOOKUP($A107,'dataset combined'!$A:$BJ,$I$2+3*BJ$2,FALSE)</f>
        <v>Very unlikely</v>
      </c>
      <c r="BK107" s="25"/>
      <c r="BL107" s="25">
        <f>IF(ISNUMBER(SEARCH(IF($G107="OB",IF($D107="Tabular",VLOOKUP($BJ$3&amp;"-"&amp;BL$2,'Compr. Q. - Online Banking'!$C:$I,7,FALSE()),VLOOKUP($BJ$3&amp;"-"&amp;BL$2,'Compr. Q. - Online Banking'!$C:$I,5,FALSE())),IF($D107="Tabular",VLOOKUP($BJ$3&amp;"-"&amp;BL$2,'Compr. Q. - HCN'!$C:$I,7,FALSE()),VLOOKUP($BJ$3&amp;"-"&amp;BL$2,'Compr. Q. - HCN'!$C:$I,5,FALSE()))),$BJ107)),1,0)</f>
        <v>1</v>
      </c>
      <c r="BM107" s="25">
        <f>IF(ISNUMBER(SEARCH(IF($G107="OB",IF($D107="Tabular",VLOOKUP($BJ$3&amp;"-"&amp;BM$2,'Compr. Q. - Online Banking'!$C:$I,7,FALSE()),VLOOKUP($BJ$3&amp;"-"&amp;BM$2,'Compr. Q. - Online Banking'!$C:$I,5,FALSE())),IF($D107="Tabular",VLOOKUP($BJ$3&amp;"-"&amp;BM$2,'Compr. Q. - HCN'!$C:$I,7,FALSE()),VLOOKUP($BJ$3&amp;"-"&amp;BM$2,'Compr. Q. - HCN'!$C:$I,5,FALSE()))),$BJ107)),1,0)</f>
        <v>0</v>
      </c>
      <c r="BN107" s="25">
        <f>IF(ISNUMBER(SEARCH(IF($G107="OB",IF($D107="Tabular",VLOOKUP($BJ$3&amp;"-"&amp;BN$2,'Compr. Q. - Online Banking'!$C:$I,7,FALSE()),VLOOKUP($BJ$3&amp;"-"&amp;BN$2,'Compr. Q. - Online Banking'!$C:$I,5,FALSE())),IF($D107="Tabular",VLOOKUP($BJ$3&amp;"-"&amp;BN$2,'Compr. Q. - HCN'!$C:$I,7,FALSE()),VLOOKUP($BJ$3&amp;"-"&amp;BN$2,'Compr. Q. - HCN'!$C:$I,5,FALSE()))),$BJ107)),1,0)</f>
        <v>0</v>
      </c>
      <c r="BO107" s="25">
        <f>IF(ISNUMBER(SEARCH(IF($G107="OB",IF($D107="Tabular",VLOOKUP($BJ$3&amp;"-"&amp;BO$2,'Compr. Q. - Online Banking'!$C:$I,7,FALSE()),VLOOKUP($BJ$3&amp;"-"&amp;BO$2,'Compr. Q. - Online Banking'!$C:$I,5,FALSE())),IF($D107="Tabular",VLOOKUP($BJ$3&amp;"-"&amp;BO$2,'Compr. Q. - HCN'!$C:$I,7,FALSE()),VLOOKUP($BJ$3&amp;"-"&amp;BO$2,'Compr. Q. - HCN'!$C:$I,5,FALSE()))),$BJ107)),1,0)</f>
        <v>0</v>
      </c>
      <c r="BP107" s="25">
        <f>IF(ISNUMBER(SEARCH(IF($G107="OB",IF($D107="Tabular",VLOOKUP($BJ$3&amp;"-"&amp;BP$2,'Compr. Q. - Online Banking'!$C:$I,7,FALSE()),VLOOKUP($BJ$3&amp;"-"&amp;BP$2,'Compr. Q. - Online Banking'!$C:$I,5,FALSE())),IF($D107="Tabular",VLOOKUP($BJ$3&amp;"-"&amp;BP$2,'Compr. Q. - HCN'!$C:$I,7,FALSE()),VLOOKUP($BJ$3&amp;"-"&amp;BP$2,'Compr. Q. - HCN'!$C:$I,5,FALSE()))),$BJ107)),1,0)</f>
        <v>0</v>
      </c>
      <c r="BQ107" s="25">
        <f t="shared" si="118"/>
        <v>1</v>
      </c>
      <c r="BR107" s="25">
        <f t="shared" si="119"/>
        <v>1</v>
      </c>
      <c r="BS107" s="25">
        <f>IF($G107="OB",IF($D107="Tabular",VLOOKUP($BJ$3&amp;"-"&amp;"1",'Compr. Q. - Online Banking'!$C:$K,9,FALSE()),VLOOKUP($BJ$3&amp;"-"&amp;"1",'Compr. Q. - Online Banking'!$C:$K,8,FALSE())),IF($D107="Tabular",VLOOKUP($BJ$3&amp;"-"&amp;"1",'Compr. Q. - HCN'!$C:$K,9,FALSE()),VLOOKUP($BJ$3&amp;"-"&amp;"1",'Compr. Q. - HCN'!$C:$K,8,FALSE())))</f>
        <v>1</v>
      </c>
      <c r="BT107" s="25">
        <f t="shared" si="120"/>
        <v>1</v>
      </c>
      <c r="BU107" s="25">
        <f t="shared" si="121"/>
        <v>1</v>
      </c>
      <c r="BV107" s="25">
        <f t="shared" si="122"/>
        <v>1</v>
      </c>
      <c r="BW107" s="25" t="str">
        <f>VLOOKUP($A107,'dataset combined'!$A:$BJ,$I$2+3*BW$2,FALSE)</f>
        <v>Severe</v>
      </c>
      <c r="BX107" s="25"/>
      <c r="BY107" s="25">
        <f>IF(ISNUMBER(SEARCH(IF($G107="OB",IF($D107="Tabular",VLOOKUP($BW$3&amp;"-"&amp;BY$2,'Compr. Q. - Online Banking'!$C:$I,7,FALSE()),VLOOKUP($BW$3&amp;"-"&amp;BY$2,'Compr. Q. - Online Banking'!$C:$I,5,FALSE())),IF($D107="Tabular",VLOOKUP($BW$3&amp;"-"&amp;BY$2,'Compr. Q. - HCN'!$C:$I,7,FALSE()),VLOOKUP($BW$3&amp;"-"&amp;BY$2,'Compr. Q. - HCN'!$C:$I,5,FALSE()))),$BW107)),1,0)</f>
        <v>1</v>
      </c>
      <c r="BZ107" s="25">
        <f>IF(ISNUMBER(SEARCH(IF($G107="OB",IF($D107="Tabular",VLOOKUP($BW$3&amp;"-"&amp;BZ$2,'Compr. Q. - Online Banking'!$C:$I,7,FALSE()),VLOOKUP($BW$3&amp;"-"&amp;BZ$2,'Compr. Q. - Online Banking'!$C:$I,5,FALSE())),IF($D107="Tabular",VLOOKUP($BW$3&amp;"-"&amp;BZ$2,'Compr. Q. - HCN'!$C:$I,7,FALSE()),VLOOKUP($BW$3&amp;"-"&amp;BZ$2,'Compr. Q. - HCN'!$C:$I,5,FALSE()))),$BW107)),1,0)</f>
        <v>0</v>
      </c>
      <c r="CA107" s="25">
        <f>IF(ISNUMBER(SEARCH(IF($G107="OB",IF($D107="Tabular",VLOOKUP($BW$3&amp;"-"&amp;CA$2,'Compr. Q. - Online Banking'!$C:$I,7,FALSE()),VLOOKUP($BW$3&amp;"-"&amp;CA$2,'Compr. Q. - Online Banking'!$C:$I,5,FALSE())),IF($D107="Tabular",VLOOKUP($BW$3&amp;"-"&amp;CA$2,'Compr. Q. - HCN'!$C:$I,7,FALSE()),VLOOKUP($BW$3&amp;"-"&amp;CA$2,'Compr. Q. - HCN'!$C:$I,5,FALSE()))),$BW107)),1,0)</f>
        <v>0</v>
      </c>
      <c r="CB107" s="25">
        <f>IF(ISNUMBER(SEARCH(IF($G107="OB",IF($D107="Tabular",VLOOKUP($BW$3&amp;"-"&amp;CB$2,'Compr. Q. - Online Banking'!$C:$I,7,FALSE()),VLOOKUP($BW$3&amp;"-"&amp;CB$2,'Compr. Q. - Online Banking'!$C:$I,5,FALSE())),IF($D107="Tabular",VLOOKUP($BW$3&amp;"-"&amp;CB$2,'Compr. Q. - HCN'!$C:$I,7,FALSE()),VLOOKUP($BW$3&amp;"-"&amp;CB$2,'Compr. Q. - HCN'!$C:$I,5,FALSE()))),$BW107)),1,0)</f>
        <v>0</v>
      </c>
      <c r="CC107" s="25">
        <f>IF(ISNUMBER(SEARCH(IF($G107="OB",IF($D107="Tabular",VLOOKUP($BW$3&amp;"-"&amp;CC$2,'Compr. Q. - Online Banking'!$C:$I,7,FALSE()),VLOOKUP($BW$3&amp;"-"&amp;CC$2,'Compr. Q. - Online Banking'!$C:$I,5,FALSE())),IF($D107="Tabular",VLOOKUP($BW$3&amp;"-"&amp;CC$2,'Compr. Q. - HCN'!$C:$I,7,FALSE()),VLOOKUP($BW$3&amp;"-"&amp;CC$2,'Compr. Q. - HCN'!$C:$I,5,FALSE()))),$BW107)),1,0)</f>
        <v>0</v>
      </c>
      <c r="CD107" s="25">
        <f t="shared" si="123"/>
        <v>1</v>
      </c>
      <c r="CE107" s="25">
        <f t="shared" si="124"/>
        <v>1</v>
      </c>
      <c r="CF107" s="25">
        <f>IF($G107="OB",IF($D107="Tabular",VLOOKUP($BW$3&amp;"-"&amp;"1",'Compr. Q. - Online Banking'!$C:$K,9,FALSE()),VLOOKUP($BW$3&amp;"-"&amp;"1",'Compr. Q. - Online Banking'!$C:$K,8,FALSE())),IF($D107="Tabular",VLOOKUP($BW$3&amp;"-"&amp;"1",'Compr. Q. - HCN'!$C:$K,9,FALSE()),VLOOKUP($BW$3&amp;"-"&amp;"1",'Compr. Q. - HCN'!$C:$K,8,FALSE())))</f>
        <v>1</v>
      </c>
      <c r="CG107" s="25">
        <f t="shared" si="125"/>
        <v>1</v>
      </c>
      <c r="CH107" s="25">
        <f t="shared" si="126"/>
        <v>1</v>
      </c>
      <c r="CI107" s="25">
        <f t="shared" si="127"/>
        <v>1</v>
      </c>
    </row>
    <row r="108" spans="1:87" ht="34" x14ac:dyDescent="0.2">
      <c r="A108" s="24" t="str">
        <f t="shared" si="96"/>
        <v>3117423-P1</v>
      </c>
      <c r="B108" s="38">
        <v>3117423</v>
      </c>
      <c r="C108" s="24" t="s">
        <v>688</v>
      </c>
      <c r="D108" s="39" t="s">
        <v>154</v>
      </c>
      <c r="E108" s="39" t="s">
        <v>381</v>
      </c>
      <c r="F108" s="38" t="s">
        <v>402</v>
      </c>
      <c r="G108" s="38" t="str">
        <f t="shared" si="97"/>
        <v>OB</v>
      </c>
      <c r="H108" s="24"/>
      <c r="I108" s="28"/>
      <c r="J108" s="25" t="str">
        <f>VLOOKUP($A108,'dataset combined'!$A:$BJ,$I$2+3*J$2,FALSE)</f>
        <v>Lack of mechanisms for authentication of app; Weak malware protection</v>
      </c>
      <c r="K108" s="24"/>
      <c r="L108" s="25">
        <f>IF(ISNUMBER(SEARCH(IF($G108="OB",IF($D108="Tabular",VLOOKUP($J$3&amp;"-"&amp;L$2,'Compr. Q. - Online Banking'!$C:$I,7,FALSE()),VLOOKUP($J$3&amp;"-"&amp;L$2,'Compr. Q. - Online Banking'!$C:$I,5,FALSE())),IF($D108="Tabular",VLOOKUP($J$3&amp;"-"&amp;L$2,'Compr. Q. - HCN'!$C:$I,7,FALSE()),VLOOKUP($J$3&amp;"-"&amp;L$2,'Compr. Q. - HCN'!$C:$I,5,FALSE()))),$J108)),1,0)</f>
        <v>1</v>
      </c>
      <c r="M108" s="25">
        <f>IF(ISNUMBER(SEARCH(IF($G108="OB",IF($D108="Tabular",VLOOKUP($J$3&amp;"-"&amp;M$2,'Compr. Q. - Online Banking'!$C:$I,7,FALSE()),VLOOKUP($J$3&amp;"-"&amp;M$2,'Compr. Q. - Online Banking'!$C:$I,5,FALSE())),IF($D108="Tabular",VLOOKUP($J$3&amp;"-"&amp;M$2,'Compr. Q. - HCN'!$C:$I,7,FALSE()),VLOOKUP($J$3&amp;"-"&amp;M$2,'Compr. Q. - HCN'!$C:$I,5,FALSE()))),$J108)),1,0)</f>
        <v>1</v>
      </c>
      <c r="N108" s="25">
        <f>IF(ISNUMBER(SEARCH(IF($G108="OB",IF($D108="Tabular",VLOOKUP($J$3&amp;"-"&amp;N$2,'Compr. Q. - Online Banking'!$C:$I,7,FALSE()),VLOOKUP($J$3&amp;"-"&amp;N$2,'Compr. Q. - Online Banking'!$C:$I,5,FALSE())),IF($D108="Tabular",VLOOKUP($J$3&amp;"-"&amp;N$2,'Compr. Q. - HCN'!$C:$I,7,FALSE()),VLOOKUP($J$3&amp;"-"&amp;N$2,'Compr. Q. - HCN'!$C:$I,5,FALSE()))),$J108)),1,0)</f>
        <v>0</v>
      </c>
      <c r="O108" s="25">
        <f>IF(ISNUMBER(SEARCH(IF($G108="OB",IF($D108="Tabular",VLOOKUP($J$3&amp;"-"&amp;O$2,'Compr. Q. - Online Banking'!$C:$I,7,FALSE()),VLOOKUP($J$3&amp;"-"&amp;O$2,'Compr. Q. - Online Banking'!$C:$I,5,FALSE())),IF($D108="Tabular",VLOOKUP($J$3&amp;"-"&amp;O$2,'Compr. Q. - HCN'!$C:$I,7,FALSE()),VLOOKUP($J$3&amp;"-"&amp;O$2,'Compr. Q. - HCN'!$C:$I,5,FALSE()))),$J108)),1,0)</f>
        <v>0</v>
      </c>
      <c r="P108" s="25">
        <f>IF(ISNUMBER(SEARCH(IF($G108="OB",IF($D108="Tabular",VLOOKUP($J$3&amp;"-"&amp;P$2,'Compr. Q. - Online Banking'!$C:$I,7,FALSE()),VLOOKUP($J$3&amp;"-"&amp;P$2,'Compr. Q. - Online Banking'!$C:$I,5,FALSE())),IF($D108="Tabular",VLOOKUP($J$3&amp;"-"&amp;P$2,'Compr. Q. - HCN'!$C:$I,7,FALSE()),VLOOKUP($J$3&amp;"-"&amp;P$2,'Compr. Q. - HCN'!$C:$I,5,FALSE()))),$J108)),1,0)</f>
        <v>0</v>
      </c>
      <c r="Q108" s="24">
        <f t="shared" si="98"/>
        <v>2</v>
      </c>
      <c r="R108" s="24">
        <f t="shared" si="99"/>
        <v>2</v>
      </c>
      <c r="S108" s="24">
        <f>IF($G108="OB",IF($D108="Tabular",VLOOKUP($J$3&amp;"-"&amp;"1",'Compr. Q. - Online Banking'!$C:$K,9,FALSE()),VLOOKUP($J$3&amp;"-"&amp;"1",'Compr. Q. - Online Banking'!$C:$K,8,FALSE())),IF($D108="Tabular",VLOOKUP($J$3&amp;"-"&amp;"1",'Compr. Q. - HCN'!$C:$K,9,FALSE()),VLOOKUP($J$3&amp;"-"&amp;"1",'Compr. Q. - HCN'!$C:$K,8,FALSE())))</f>
        <v>2</v>
      </c>
      <c r="T108" s="24">
        <f t="shared" si="100"/>
        <v>1</v>
      </c>
      <c r="U108" s="24">
        <f t="shared" si="101"/>
        <v>1</v>
      </c>
      <c r="V108" s="24">
        <f t="shared" si="102"/>
        <v>1</v>
      </c>
      <c r="W108" s="25" t="str">
        <f>VLOOKUP($A108,'dataset combined'!$A:$BJ,$I$2+3*W$2,FALSE)</f>
        <v>Availability of service; Integrity of account data</v>
      </c>
      <c r="X108" s="24"/>
      <c r="Y108" s="25">
        <f>IF(ISNUMBER(SEARCH(IF($G108="OB",IF($D108="Tabular",VLOOKUP($W$3&amp;"-"&amp;Y$2,'Compr. Q. - Online Banking'!$C:$I,7,FALSE()),VLOOKUP($W$3&amp;"-"&amp;Y$2,'Compr. Q. - Online Banking'!$C:$I,5,FALSE())),IF($D108="Tabular",VLOOKUP($W$3&amp;"-"&amp;Y$2,'Compr. Q. - HCN'!$C:$I,7,FALSE()),VLOOKUP($W$3&amp;"-"&amp;Y$2,'Compr. Q. - HCN'!$C:$I,5,FALSE()))),$W108)),1,0)</f>
        <v>1</v>
      </c>
      <c r="Z108" s="25">
        <f>IF(ISNUMBER(SEARCH(IF($G108="OB",IF($D108="Tabular",VLOOKUP($W$3&amp;"-"&amp;Z$2,'Compr. Q. - Online Banking'!$C:$I,7,FALSE()),VLOOKUP($W$3&amp;"-"&amp;Z$2,'Compr. Q. - Online Banking'!$C:$I,5,FALSE())),IF($D108="Tabular",VLOOKUP($W$3&amp;"-"&amp;Z$2,'Compr. Q. - HCN'!$C:$I,7,FALSE()),VLOOKUP($W$3&amp;"-"&amp;Z$2,'Compr. Q. - HCN'!$C:$I,5,FALSE()))),$W108)),1,0)</f>
        <v>1</v>
      </c>
      <c r="AA108" s="25">
        <f>IF(ISNUMBER(SEARCH(IF($G108="OB",IF($D108="Tabular",VLOOKUP($W$3&amp;"-"&amp;AA$2,'Compr. Q. - Online Banking'!$C:$I,7,FALSE()),VLOOKUP($W$3&amp;"-"&amp;AA$2,'Compr. Q. - Online Banking'!$C:$I,5,FALSE())),IF($D108="Tabular",VLOOKUP($W$3&amp;"-"&amp;AA$2,'Compr. Q. - HCN'!$C:$I,7,FALSE()),VLOOKUP($W$3&amp;"-"&amp;AA$2,'Compr. Q. - HCN'!$C:$I,5,FALSE()))),$W108)),1,0)</f>
        <v>0</v>
      </c>
      <c r="AB108" s="25">
        <f>IF(ISNUMBER(SEARCH(IF($G108="OB",IF($D108="Tabular",VLOOKUP($W$3&amp;"-"&amp;AB$2,'Compr. Q. - Online Banking'!$C:$I,7,FALSE()),VLOOKUP($W$3&amp;"-"&amp;AB$2,'Compr. Q. - Online Banking'!$C:$I,5,FALSE())),IF($D108="Tabular",VLOOKUP($W$3&amp;"-"&amp;AB$2,'Compr. Q. - HCN'!$C:$I,7,FALSE()),VLOOKUP($W$3&amp;"-"&amp;AB$2,'Compr. Q. - HCN'!$C:$I,5,FALSE()))),$W108)),1,0)</f>
        <v>0</v>
      </c>
      <c r="AC108" s="25">
        <f>IF(ISNUMBER(SEARCH(IF($G108="OB",IF($D108="Tabular",VLOOKUP($W$3&amp;"-"&amp;AC$2,'Compr. Q. - Online Banking'!$C:$I,7,FALSE()),VLOOKUP($W$3&amp;"-"&amp;AC$2,'Compr. Q. - Online Banking'!$C:$I,5,FALSE())),IF($D108="Tabular",VLOOKUP($W$3&amp;"-"&amp;AC$2,'Compr. Q. - HCN'!$C:$I,7,FALSE()),VLOOKUP($W$3&amp;"-"&amp;AC$2,'Compr. Q. - HCN'!$C:$I,5,FALSE()))),$W108)),1,0)</f>
        <v>0</v>
      </c>
      <c r="AD108" s="24">
        <f t="shared" si="103"/>
        <v>2</v>
      </c>
      <c r="AE108" s="24">
        <f t="shared" si="104"/>
        <v>2</v>
      </c>
      <c r="AF108" s="24">
        <f>IF($G108="OB",IF($D108="Tabular",VLOOKUP($W$3&amp;"-"&amp;"1",'Compr. Q. - Online Banking'!$C:$K,9,FALSE()),VLOOKUP($W$3&amp;"-"&amp;"1",'Compr. Q. - Online Banking'!$C:$K,8,FALSE())),IF($D108="Tabular",VLOOKUP($W$3&amp;"-"&amp;"1",'Compr. Q. - HCN'!$C:$K,9,FALSE()),VLOOKUP($W$3&amp;"-"&amp;"1",'Compr. Q. - HCN'!$C:$K,8,FALSE())))</f>
        <v>2</v>
      </c>
      <c r="AG108" s="24">
        <f t="shared" si="105"/>
        <v>1</v>
      </c>
      <c r="AH108" s="24">
        <f t="shared" si="106"/>
        <v>1</v>
      </c>
      <c r="AI108" s="24">
        <f t="shared" si="107"/>
        <v>1</v>
      </c>
      <c r="AJ108" s="25" t="str">
        <f>VLOOKUP($A108,'dataset combined'!$A:$BJ,$I$2+3*AJ$2,FALSE)</f>
        <v>Fake banking app offered on application store; Keylogger installed on computer; Spear-phishing attack on customers</v>
      </c>
      <c r="AK108" s="24" t="s">
        <v>733</v>
      </c>
      <c r="AL108" s="25">
        <f>IF(ISNUMBER(SEARCH(IF($G108="OB",IF($D108="Tabular",VLOOKUP($AJ$3&amp;"-"&amp;AL$2,'Compr. Q. - Online Banking'!$C:$I,7,FALSE()),VLOOKUP($AJ$3&amp;"-"&amp;AL$2,'Compr. Q. - Online Banking'!$C:$I,5,FALSE())),IF($D108="Tabular",VLOOKUP($AJ$3&amp;"-"&amp;AL$2,'Compr. Q. - HCN'!$C:$I,7,FALSE()),VLOOKUP($AJ$3&amp;"-"&amp;AL$2,'Compr. Q. - HCN'!$C:$I,5,FALSE()))),$AJ108)),1,0)</f>
        <v>1</v>
      </c>
      <c r="AM108" s="25">
        <f>IF(ISNUMBER(SEARCH(IF($G108="OB",IF($D108="Tabular",VLOOKUP($AJ$3&amp;"-"&amp;AM$2,'Compr. Q. - Online Banking'!$C:$I,7,FALSE()),VLOOKUP($AJ$3&amp;"-"&amp;AM$2,'Compr. Q. - Online Banking'!$C:$I,5,FALSE())),IF($D108="Tabular",VLOOKUP($AJ$3&amp;"-"&amp;AM$2,'Compr. Q. - HCN'!$C:$I,7,FALSE()),VLOOKUP($AJ$3&amp;"-"&amp;AM$2,'Compr. Q. - HCN'!$C:$I,5,FALSE()))),$AJ108)),1,0)</f>
        <v>0</v>
      </c>
      <c r="AN108" s="25">
        <f>IF(ISNUMBER(SEARCH(IF($G108="OB",IF($D108="Tabular",VLOOKUP($AJ$3&amp;"-"&amp;AN$2,'Compr. Q. - Online Banking'!$C:$I,7,FALSE()),VLOOKUP($AJ$3&amp;"-"&amp;AN$2,'Compr. Q. - Online Banking'!$C:$I,5,FALSE())),IF($D108="Tabular",VLOOKUP($AJ$3&amp;"-"&amp;AN$2,'Compr. Q. - HCN'!$C:$I,7,FALSE()),VLOOKUP($AJ$3&amp;"-"&amp;AN$2,'Compr. Q. - HCN'!$C:$I,5,FALSE()))),$AJ108)),1,0)</f>
        <v>1</v>
      </c>
      <c r="AO108" s="25">
        <f>IF(ISNUMBER(SEARCH(IF($G108="OB",IF($D108="Tabular",VLOOKUP($AJ$3&amp;"-"&amp;AO$2,'Compr. Q. - Online Banking'!$C:$I,7,FALSE()),VLOOKUP($AJ$3&amp;"-"&amp;AO$2,'Compr. Q. - Online Banking'!$C:$I,5,FALSE())),IF($D108="Tabular",VLOOKUP($AJ$3&amp;"-"&amp;AO$2,'Compr. Q. - HCN'!$C:$I,7,FALSE()),VLOOKUP($AJ$3&amp;"-"&amp;AO$2,'Compr. Q. - HCN'!$C:$I,5,FALSE()))),$AJ108)),1,0)</f>
        <v>1</v>
      </c>
      <c r="AP108" s="25">
        <f>IF(ISNUMBER(SEARCH(IF($G108="OB",IF($D108="Tabular",VLOOKUP($AJ$3&amp;"-"&amp;AP$2,'Compr. Q. - Online Banking'!$C:$I,7,FALSE()),VLOOKUP($AJ$3&amp;"-"&amp;AP$2,'Compr. Q. - Online Banking'!$C:$I,5,FALSE())),IF($D108="Tabular",VLOOKUP($AJ$3&amp;"-"&amp;AP$2,'Compr. Q. - HCN'!$C:$I,7,FALSE()),VLOOKUP($AJ$3&amp;"-"&amp;AP$2,'Compr. Q. - HCN'!$C:$I,5,FALSE()))),$AJ108)),1,0)</f>
        <v>0</v>
      </c>
      <c r="AQ108" s="24">
        <f t="shared" si="108"/>
        <v>3</v>
      </c>
      <c r="AR108" s="24">
        <f t="shared" si="109"/>
        <v>3</v>
      </c>
      <c r="AS108" s="24">
        <f>IF($G108="OB",IF($D108="Tabular",VLOOKUP($AJ$3&amp;"-"&amp;"1",'Compr. Q. - Online Banking'!$C:$K,9,FALSE()),VLOOKUP($AJ$3&amp;"-"&amp;"1",'Compr. Q. - Online Banking'!$C:$K,8,FALSE())),IF($D108="Tabular",VLOOKUP($AJ$3&amp;"-"&amp;"1",'Compr. Q. - HCN'!$C:$K,9,FALSE()),VLOOKUP($AJ$3&amp;"-"&amp;"1",'Compr. Q. - HCN'!$C:$K,8,FALSE())))</f>
        <v>4</v>
      </c>
      <c r="AT108" s="24">
        <f t="shared" si="110"/>
        <v>1</v>
      </c>
      <c r="AU108" s="24">
        <f t="shared" si="111"/>
        <v>0.75</v>
      </c>
      <c r="AV108" s="24">
        <f t="shared" si="112"/>
        <v>0.8571428571428571</v>
      </c>
      <c r="AW108" s="25" t="str">
        <f>VLOOKUP($A108,'dataset combined'!$A:$BJ,$I$2+3*AW$2,FALSE)</f>
        <v>Cyber criminal; Hacker</v>
      </c>
      <c r="AX108" s="24"/>
      <c r="AY108" s="25">
        <f>IF(ISNUMBER(SEARCH(IF($G108="OB",IF($D108="Tabular",VLOOKUP($AW$3&amp;"-"&amp;AY$2,'Compr. Q. - Online Banking'!$C:$I,7,FALSE()),VLOOKUP($AW$3&amp;"-"&amp;AY$2,'Compr. Q. - Online Banking'!$C:$I,5,FALSE())),IF($D108="Tabular",VLOOKUP($AW$3&amp;"-"&amp;AY$2,'Compr. Q. - HCN'!$C:$I,7,FALSE()),VLOOKUP($AW$3&amp;"-"&amp;AY$2,'Compr. Q. - HCN'!$C:$I,5,FALSE()))),$AW108)),1,0)</f>
        <v>1</v>
      </c>
      <c r="AZ108" s="25">
        <f>IF(ISNUMBER(SEARCH(IF($G108="OB",IF($D108="Tabular",VLOOKUP($AW$3&amp;"-"&amp;AZ$2,'Compr. Q. - Online Banking'!$C:$I,7,FALSE()),VLOOKUP($AW$3&amp;"-"&amp;AZ$2,'Compr. Q. - Online Banking'!$C:$I,5,FALSE())),IF($D108="Tabular",VLOOKUP($AW$3&amp;"-"&amp;AZ$2,'Compr. Q. - HCN'!$C:$I,7,FALSE()),VLOOKUP($AW$3&amp;"-"&amp;AZ$2,'Compr. Q. - HCN'!$C:$I,5,FALSE()))),$AW108)),1,0)</f>
        <v>1</v>
      </c>
      <c r="BA108" s="25">
        <f>IF(ISNUMBER(SEARCH(IF($G108="OB",IF($D108="Tabular",VLOOKUP($AW$3&amp;"-"&amp;BA$2,'Compr. Q. - Online Banking'!$C:$I,7,FALSE()),VLOOKUP($AW$3&amp;"-"&amp;BA$2,'Compr. Q. - Online Banking'!$C:$I,5,FALSE())),IF($D108="Tabular",VLOOKUP($AW$3&amp;"-"&amp;BA$2,'Compr. Q. - HCN'!$C:$I,7,FALSE()),VLOOKUP($AW$3&amp;"-"&amp;BA$2,'Compr. Q. - HCN'!$C:$I,5,FALSE()))),$AW108)),1,0)</f>
        <v>0</v>
      </c>
      <c r="BB108" s="25">
        <f>IF(ISNUMBER(SEARCH(IF($G108="OB",IF($D108="Tabular",VLOOKUP($AW$3&amp;"-"&amp;BB$2,'Compr. Q. - Online Banking'!$C:$I,7,FALSE()),VLOOKUP($AW$3&amp;"-"&amp;BB$2,'Compr. Q. - Online Banking'!$C:$I,5,FALSE())),IF($D108="Tabular",VLOOKUP($AW$3&amp;"-"&amp;BB$2,'Compr. Q. - HCN'!$C:$I,7,FALSE()),VLOOKUP($AW$3&amp;"-"&amp;BB$2,'Compr. Q. - HCN'!$C:$I,5,FALSE()))),$AW108)),1,0)</f>
        <v>0</v>
      </c>
      <c r="BC108" s="25">
        <f>IF(ISNUMBER(SEARCH(IF($G108="OB",IF($D108="Tabular",VLOOKUP($AW$3&amp;"-"&amp;BC$2,'Compr. Q. - Online Banking'!$C:$I,7,FALSE()),VLOOKUP($AW$3&amp;"-"&amp;BC$2,'Compr. Q. - Online Banking'!$C:$I,5,FALSE())),IF($D108="Tabular",VLOOKUP($AW$3&amp;"-"&amp;BC$2,'Compr. Q. - HCN'!$C:$I,7,FALSE()),VLOOKUP($AW$3&amp;"-"&amp;BC$2,'Compr. Q. - HCN'!$C:$I,5,FALSE()))),$AW108)),1,0)</f>
        <v>0</v>
      </c>
      <c r="BD108" s="24">
        <f t="shared" si="113"/>
        <v>2</v>
      </c>
      <c r="BE108" s="24">
        <f t="shared" si="114"/>
        <v>2</v>
      </c>
      <c r="BF108" s="24">
        <f>IF($G108="OB",IF($D108="Tabular",VLOOKUP($AW$3&amp;"-"&amp;"1",'Compr. Q. - Online Banking'!$C:$K,9,FALSE()),VLOOKUP($AW$3&amp;"-"&amp;"1",'Compr. Q. - Online Banking'!$C:$K,8,FALSE())),IF($D108="Tabular",VLOOKUP($AW$3&amp;"-"&amp;"1",'Compr. Q. - HCN'!$C:$K,9,FALSE()),VLOOKUP($AW$3&amp;"-"&amp;"1",'Compr. Q. - HCN'!$C:$K,8,FALSE())))</f>
        <v>2</v>
      </c>
      <c r="BG108" s="24">
        <f t="shared" si="115"/>
        <v>1</v>
      </c>
      <c r="BH108" s="24">
        <f t="shared" si="116"/>
        <v>1</v>
      </c>
      <c r="BI108" s="24">
        <f t="shared" si="117"/>
        <v>1</v>
      </c>
      <c r="BJ108" s="25" t="str">
        <f>VLOOKUP($A108,'dataset combined'!$A:$BJ,$I$2+3*BJ$2,FALSE)</f>
        <v>Likely</v>
      </c>
      <c r="BK108" s="25"/>
      <c r="BL108" s="25">
        <f>IF(ISNUMBER(SEARCH(IF($G108="OB",IF($D108="Tabular",VLOOKUP($BJ$3&amp;"-"&amp;BL$2,'Compr. Q. - Online Banking'!$C:$I,7,FALSE()),VLOOKUP($BJ$3&amp;"-"&amp;BL$2,'Compr. Q. - Online Banking'!$C:$I,5,FALSE())),IF($D108="Tabular",VLOOKUP($BJ$3&amp;"-"&amp;BL$2,'Compr. Q. - HCN'!$C:$I,7,FALSE()),VLOOKUP($BJ$3&amp;"-"&amp;BL$2,'Compr. Q. - HCN'!$C:$I,5,FALSE()))),$BJ108)),1,0)</f>
        <v>1</v>
      </c>
      <c r="BM108" s="25">
        <f>IF(ISNUMBER(SEARCH(IF($G108="OB",IF($D108="Tabular",VLOOKUP($BJ$3&amp;"-"&amp;BM$2,'Compr. Q. - Online Banking'!$C:$I,7,FALSE()),VLOOKUP($BJ$3&amp;"-"&amp;BM$2,'Compr. Q. - Online Banking'!$C:$I,5,FALSE())),IF($D108="Tabular",VLOOKUP($BJ$3&amp;"-"&amp;BM$2,'Compr. Q. - HCN'!$C:$I,7,FALSE()),VLOOKUP($BJ$3&amp;"-"&amp;BM$2,'Compr. Q. - HCN'!$C:$I,5,FALSE()))),$BJ108)),1,0)</f>
        <v>0</v>
      </c>
      <c r="BN108" s="25">
        <f>IF(ISNUMBER(SEARCH(IF($G108="OB",IF($D108="Tabular",VLOOKUP($BJ$3&amp;"-"&amp;BN$2,'Compr. Q. - Online Banking'!$C:$I,7,FALSE()),VLOOKUP($BJ$3&amp;"-"&amp;BN$2,'Compr. Q. - Online Banking'!$C:$I,5,FALSE())),IF($D108="Tabular",VLOOKUP($BJ$3&amp;"-"&amp;BN$2,'Compr. Q. - HCN'!$C:$I,7,FALSE()),VLOOKUP($BJ$3&amp;"-"&amp;BN$2,'Compr. Q. - HCN'!$C:$I,5,FALSE()))),$BJ108)),1,0)</f>
        <v>0</v>
      </c>
      <c r="BO108" s="25">
        <f>IF(ISNUMBER(SEARCH(IF($G108="OB",IF($D108="Tabular",VLOOKUP($BJ$3&amp;"-"&amp;BO$2,'Compr. Q. - Online Banking'!$C:$I,7,FALSE()),VLOOKUP($BJ$3&amp;"-"&amp;BO$2,'Compr. Q. - Online Banking'!$C:$I,5,FALSE())),IF($D108="Tabular",VLOOKUP($BJ$3&amp;"-"&amp;BO$2,'Compr. Q. - HCN'!$C:$I,7,FALSE()),VLOOKUP($BJ$3&amp;"-"&amp;BO$2,'Compr. Q. - HCN'!$C:$I,5,FALSE()))),$BJ108)),1,0)</f>
        <v>0</v>
      </c>
      <c r="BP108" s="25">
        <f>IF(ISNUMBER(SEARCH(IF($G108="OB",IF($D108="Tabular",VLOOKUP($BJ$3&amp;"-"&amp;BP$2,'Compr. Q. - Online Banking'!$C:$I,7,FALSE()),VLOOKUP($BJ$3&amp;"-"&amp;BP$2,'Compr. Q. - Online Banking'!$C:$I,5,FALSE())),IF($D108="Tabular",VLOOKUP($BJ$3&amp;"-"&amp;BP$2,'Compr. Q. - HCN'!$C:$I,7,FALSE()),VLOOKUP($BJ$3&amp;"-"&amp;BP$2,'Compr. Q. - HCN'!$C:$I,5,FALSE()))),$BJ108)),1,0)</f>
        <v>0</v>
      </c>
      <c r="BQ108" s="24">
        <f t="shared" si="118"/>
        <v>1</v>
      </c>
      <c r="BR108" s="24">
        <f t="shared" si="119"/>
        <v>1</v>
      </c>
      <c r="BS108" s="24">
        <f>IF($G108="OB",IF($D108="Tabular",VLOOKUP($BJ$3&amp;"-"&amp;"1",'Compr. Q. - Online Banking'!$C:$K,9,FALSE()),VLOOKUP($BJ$3&amp;"-"&amp;"1",'Compr. Q. - Online Banking'!$C:$K,8,FALSE())),IF($D108="Tabular",VLOOKUP($BJ$3&amp;"-"&amp;"1",'Compr. Q. - HCN'!$C:$K,9,FALSE()),VLOOKUP($BJ$3&amp;"-"&amp;"1",'Compr. Q. - HCN'!$C:$K,8,FALSE())))</f>
        <v>1</v>
      </c>
      <c r="BT108" s="24">
        <f t="shared" si="120"/>
        <v>1</v>
      </c>
      <c r="BU108" s="24">
        <f t="shared" si="121"/>
        <v>1</v>
      </c>
      <c r="BV108" s="24">
        <f t="shared" si="122"/>
        <v>1</v>
      </c>
      <c r="BW108" s="25" t="str">
        <f>VLOOKUP($A108,'dataset combined'!$A:$BJ,$I$2+3*BW$2,FALSE)</f>
        <v>Minor</v>
      </c>
      <c r="BX108" s="24"/>
      <c r="BY108" s="25">
        <f>IF(ISNUMBER(SEARCH(IF($G108="OB",IF($D108="Tabular",VLOOKUP($BW$3&amp;"-"&amp;BY$2,'Compr. Q. - Online Banking'!$C:$I,7,FALSE()),VLOOKUP($BW$3&amp;"-"&amp;BY$2,'Compr. Q. - Online Banking'!$C:$I,5,FALSE())),IF($D108="Tabular",VLOOKUP($BW$3&amp;"-"&amp;BY$2,'Compr. Q. - HCN'!$C:$I,7,FALSE()),VLOOKUP($BW$3&amp;"-"&amp;BY$2,'Compr. Q. - HCN'!$C:$I,5,FALSE()))),$BW108)),1,0)</f>
        <v>1</v>
      </c>
      <c r="BZ108" s="25">
        <f>IF(ISNUMBER(SEARCH(IF($G108="OB",IF($D108="Tabular",VLOOKUP($BW$3&amp;"-"&amp;BZ$2,'Compr. Q. - Online Banking'!$C:$I,7,FALSE()),VLOOKUP($BW$3&amp;"-"&amp;BZ$2,'Compr. Q. - Online Banking'!$C:$I,5,FALSE())),IF($D108="Tabular",VLOOKUP($BW$3&amp;"-"&amp;BZ$2,'Compr. Q. - HCN'!$C:$I,7,FALSE()),VLOOKUP($BW$3&amp;"-"&amp;BZ$2,'Compr. Q. - HCN'!$C:$I,5,FALSE()))),$BW108)),1,0)</f>
        <v>0</v>
      </c>
      <c r="CA108" s="25">
        <f>IF(ISNUMBER(SEARCH(IF($G108="OB",IF($D108="Tabular",VLOOKUP($BW$3&amp;"-"&amp;CA$2,'Compr. Q. - Online Banking'!$C:$I,7,FALSE()),VLOOKUP($BW$3&amp;"-"&amp;CA$2,'Compr. Q. - Online Banking'!$C:$I,5,FALSE())),IF($D108="Tabular",VLOOKUP($BW$3&amp;"-"&amp;CA$2,'Compr. Q. - HCN'!$C:$I,7,FALSE()),VLOOKUP($BW$3&amp;"-"&amp;CA$2,'Compr. Q. - HCN'!$C:$I,5,FALSE()))),$BW108)),1,0)</f>
        <v>0</v>
      </c>
      <c r="CB108" s="25">
        <f>IF(ISNUMBER(SEARCH(IF($G108="OB",IF($D108="Tabular",VLOOKUP($BW$3&amp;"-"&amp;CB$2,'Compr. Q. - Online Banking'!$C:$I,7,FALSE()),VLOOKUP($BW$3&amp;"-"&amp;CB$2,'Compr. Q. - Online Banking'!$C:$I,5,FALSE())),IF($D108="Tabular",VLOOKUP($BW$3&amp;"-"&amp;CB$2,'Compr. Q. - HCN'!$C:$I,7,FALSE()),VLOOKUP($BW$3&amp;"-"&amp;CB$2,'Compr. Q. - HCN'!$C:$I,5,FALSE()))),$BW108)),1,0)</f>
        <v>0</v>
      </c>
      <c r="CC108" s="25">
        <f>IF(ISNUMBER(SEARCH(IF($G108="OB",IF($D108="Tabular",VLOOKUP($BW$3&amp;"-"&amp;CC$2,'Compr. Q. - Online Banking'!$C:$I,7,FALSE()),VLOOKUP($BW$3&amp;"-"&amp;CC$2,'Compr. Q. - Online Banking'!$C:$I,5,FALSE())),IF($D108="Tabular",VLOOKUP($BW$3&amp;"-"&amp;CC$2,'Compr. Q. - HCN'!$C:$I,7,FALSE()),VLOOKUP($BW$3&amp;"-"&amp;CC$2,'Compr. Q. - HCN'!$C:$I,5,FALSE()))),$BW108)),1,0)</f>
        <v>0</v>
      </c>
      <c r="CD108" s="24">
        <f t="shared" si="123"/>
        <v>1</v>
      </c>
      <c r="CE108" s="24">
        <f t="shared" si="124"/>
        <v>1</v>
      </c>
      <c r="CF108" s="24">
        <f>IF($G108="OB",IF($D108="Tabular",VLOOKUP($BW$3&amp;"-"&amp;"1",'Compr. Q. - Online Banking'!$C:$K,9,FALSE()),VLOOKUP($BW$3&amp;"-"&amp;"1",'Compr. Q. - Online Banking'!$C:$K,8,FALSE())),IF($D108="Tabular",VLOOKUP($BW$3&amp;"-"&amp;"1",'Compr. Q. - HCN'!$C:$K,9,FALSE()),VLOOKUP($BW$3&amp;"-"&amp;"1",'Compr. Q. - HCN'!$C:$K,8,FALSE())))</f>
        <v>1</v>
      </c>
      <c r="CG108" s="24">
        <f t="shared" si="125"/>
        <v>1</v>
      </c>
      <c r="CH108" s="24">
        <f t="shared" si="126"/>
        <v>1</v>
      </c>
      <c r="CI108" s="24">
        <f t="shared" si="127"/>
        <v>1</v>
      </c>
    </row>
    <row r="109" spans="1:87" ht="34" x14ac:dyDescent="0.2">
      <c r="A109" s="25" t="str">
        <f t="shared" si="96"/>
        <v>3117423-P2</v>
      </c>
      <c r="B109" s="25">
        <v>3117423</v>
      </c>
      <c r="C109" s="25" t="s">
        <v>688</v>
      </c>
      <c r="D109" s="25" t="s">
        <v>154</v>
      </c>
      <c r="E109" s="25" t="s">
        <v>381</v>
      </c>
      <c r="F109" s="25" t="s">
        <v>433</v>
      </c>
      <c r="G109" s="25" t="str">
        <f t="shared" si="97"/>
        <v>HCN</v>
      </c>
      <c r="H109" s="25"/>
      <c r="I109" s="25"/>
      <c r="J109" s="25" t="str">
        <f>VLOOKUP($A109,'dataset combined'!$A:$BJ,$I$2+3*J$2,FALSE)</f>
        <v>Insufficient malware detection; Insufficient security policy; Lack of security awareness</v>
      </c>
      <c r="K109" s="25"/>
      <c r="L109" s="25">
        <f>IF(ISNUMBER(SEARCH(IF($G109="OB",IF($D109="Tabular",VLOOKUP($J$3&amp;"-"&amp;L$2,'Compr. Q. - Online Banking'!$C:$I,7,FALSE()),VLOOKUP($J$3&amp;"-"&amp;L$2,'Compr. Q. - Online Banking'!$C:$I,5,FALSE())),IF($D109="Tabular",VLOOKUP($J$3&amp;"-"&amp;L$2,'Compr. Q. - HCN'!$C:$I,7,FALSE()),VLOOKUP($J$3&amp;"-"&amp;L$2,'Compr. Q. - HCN'!$C:$I,5,FALSE()))),$J109)),1,0)</f>
        <v>1</v>
      </c>
      <c r="M109" s="25">
        <f>IF(ISNUMBER(SEARCH(IF($G109="OB",IF($D109="Tabular",VLOOKUP($J$3&amp;"-"&amp;M$2,'Compr. Q. - Online Banking'!$C:$I,7,FALSE()),VLOOKUP($J$3&amp;"-"&amp;M$2,'Compr. Q. - Online Banking'!$C:$I,5,FALSE())),IF($D109="Tabular",VLOOKUP($J$3&amp;"-"&amp;M$2,'Compr. Q. - HCN'!$C:$I,7,FALSE()),VLOOKUP($J$3&amp;"-"&amp;M$2,'Compr. Q. - HCN'!$C:$I,5,FALSE()))),$J109)),1,0)</f>
        <v>1</v>
      </c>
      <c r="N109" s="25">
        <f>IF(ISNUMBER(SEARCH(IF($G109="OB",IF($D109="Tabular",VLOOKUP($J$3&amp;"-"&amp;N$2,'Compr. Q. - Online Banking'!$C:$I,7,FALSE()),VLOOKUP($J$3&amp;"-"&amp;N$2,'Compr. Q. - Online Banking'!$C:$I,5,FALSE())),IF($D109="Tabular",VLOOKUP($J$3&amp;"-"&amp;N$2,'Compr. Q. - HCN'!$C:$I,7,FALSE()),VLOOKUP($J$3&amp;"-"&amp;N$2,'Compr. Q. - HCN'!$C:$I,5,FALSE()))),$J109)),1,0)</f>
        <v>1</v>
      </c>
      <c r="O109" s="25">
        <f>IF(ISNUMBER(SEARCH(IF($G109="OB",IF($D109="Tabular",VLOOKUP($J$3&amp;"-"&amp;O$2,'Compr. Q. - Online Banking'!$C:$I,7,FALSE()),VLOOKUP($J$3&amp;"-"&amp;O$2,'Compr. Q. - Online Banking'!$C:$I,5,FALSE())),IF($D109="Tabular",VLOOKUP($J$3&amp;"-"&amp;O$2,'Compr. Q. - HCN'!$C:$I,7,FALSE()),VLOOKUP($J$3&amp;"-"&amp;O$2,'Compr. Q. - HCN'!$C:$I,5,FALSE()))),$J109)),1,0)</f>
        <v>0</v>
      </c>
      <c r="P109" s="25">
        <f>IF(ISNUMBER(SEARCH(IF($G109="OB",IF($D109="Tabular",VLOOKUP($J$3&amp;"-"&amp;P$2,'Compr. Q. - Online Banking'!$C:$I,7,FALSE()),VLOOKUP($J$3&amp;"-"&amp;P$2,'Compr. Q. - Online Banking'!$C:$I,5,FALSE())),IF($D109="Tabular",VLOOKUP($J$3&amp;"-"&amp;P$2,'Compr. Q. - HCN'!$C:$I,7,FALSE()),VLOOKUP($J$3&amp;"-"&amp;P$2,'Compr. Q. - HCN'!$C:$I,5,FALSE()))),$J109)),1,0)</f>
        <v>0</v>
      </c>
      <c r="Q109" s="25">
        <f t="shared" si="98"/>
        <v>3</v>
      </c>
      <c r="R109" s="25">
        <f t="shared" si="99"/>
        <v>3</v>
      </c>
      <c r="S109" s="25">
        <f>IF($G109="OB",IF($D109="Tabular",VLOOKUP($J$3&amp;"-"&amp;"1",'Compr. Q. - Online Banking'!$C:$K,9,FALSE()),VLOOKUP($J$3&amp;"-"&amp;"1",'Compr. Q. - Online Banking'!$C:$K,8,FALSE())),IF($D109="Tabular",VLOOKUP($J$3&amp;"-"&amp;"1",'Compr. Q. - HCN'!$C:$K,9,FALSE()),VLOOKUP($J$3&amp;"-"&amp;"1",'Compr. Q. - HCN'!$C:$K,8,FALSE())))</f>
        <v>3</v>
      </c>
      <c r="T109" s="25">
        <f t="shared" si="100"/>
        <v>1</v>
      </c>
      <c r="U109" s="25">
        <f t="shared" si="101"/>
        <v>1</v>
      </c>
      <c r="V109" s="25">
        <f t="shared" si="102"/>
        <v>1</v>
      </c>
      <c r="W109" s="25" t="str">
        <f>VLOOKUP($A109,'dataset combined'!$A:$BJ,$I$2+3*W$2,FALSE)</f>
        <v>Data confidentiality; Privacy</v>
      </c>
      <c r="X109" s="25"/>
      <c r="Y109" s="25">
        <f>IF(ISNUMBER(SEARCH(IF($G109="OB",IF($D109="Tabular",VLOOKUP($W$3&amp;"-"&amp;Y$2,'Compr. Q. - Online Banking'!$C:$I,7,FALSE()),VLOOKUP($W$3&amp;"-"&amp;Y$2,'Compr. Q. - Online Banking'!$C:$I,5,FALSE())),IF($D109="Tabular",VLOOKUP($W$3&amp;"-"&amp;Y$2,'Compr. Q. - HCN'!$C:$I,7,FALSE()),VLOOKUP($W$3&amp;"-"&amp;Y$2,'Compr. Q. - HCN'!$C:$I,5,FALSE()))),$W109)),1,0)</f>
        <v>1</v>
      </c>
      <c r="Z109" s="25">
        <f>IF(ISNUMBER(SEARCH(IF($G109="OB",IF($D109="Tabular",VLOOKUP($W$3&amp;"-"&amp;Z$2,'Compr. Q. - Online Banking'!$C:$I,7,FALSE()),VLOOKUP($W$3&amp;"-"&amp;Z$2,'Compr. Q. - Online Banking'!$C:$I,5,FALSE())),IF($D109="Tabular",VLOOKUP($W$3&amp;"-"&amp;Z$2,'Compr. Q. - HCN'!$C:$I,7,FALSE()),VLOOKUP($W$3&amp;"-"&amp;Z$2,'Compr. Q. - HCN'!$C:$I,5,FALSE()))),$W109)),1,0)</f>
        <v>1</v>
      </c>
      <c r="AA109" s="25">
        <f>IF(ISNUMBER(SEARCH(IF($G109="OB",IF($D109="Tabular",VLOOKUP($W$3&amp;"-"&amp;AA$2,'Compr. Q. - Online Banking'!$C:$I,7,FALSE()),VLOOKUP($W$3&amp;"-"&amp;AA$2,'Compr. Q. - Online Banking'!$C:$I,5,FALSE())),IF($D109="Tabular",VLOOKUP($W$3&amp;"-"&amp;AA$2,'Compr. Q. - HCN'!$C:$I,7,FALSE()),VLOOKUP($W$3&amp;"-"&amp;AA$2,'Compr. Q. - HCN'!$C:$I,5,FALSE()))),$W109)),1,0)</f>
        <v>0</v>
      </c>
      <c r="AB109" s="25">
        <f>IF(ISNUMBER(SEARCH(IF($G109="OB",IF($D109="Tabular",VLOOKUP($W$3&amp;"-"&amp;AB$2,'Compr. Q. - Online Banking'!$C:$I,7,FALSE()),VLOOKUP($W$3&amp;"-"&amp;AB$2,'Compr. Q. - Online Banking'!$C:$I,5,FALSE())),IF($D109="Tabular",VLOOKUP($W$3&amp;"-"&amp;AB$2,'Compr. Q. - HCN'!$C:$I,7,FALSE()),VLOOKUP($W$3&amp;"-"&amp;AB$2,'Compr. Q. - HCN'!$C:$I,5,FALSE()))),$W109)),1,0)</f>
        <v>0</v>
      </c>
      <c r="AC109" s="25">
        <f>IF(ISNUMBER(SEARCH(IF($G109="OB",IF($D109="Tabular",VLOOKUP($W$3&amp;"-"&amp;AC$2,'Compr. Q. - Online Banking'!$C:$I,7,FALSE()),VLOOKUP($W$3&amp;"-"&amp;AC$2,'Compr. Q. - Online Banking'!$C:$I,5,FALSE())),IF($D109="Tabular",VLOOKUP($W$3&amp;"-"&amp;AC$2,'Compr. Q. - HCN'!$C:$I,7,FALSE()),VLOOKUP($W$3&amp;"-"&amp;AC$2,'Compr. Q. - HCN'!$C:$I,5,FALSE()))),$W109)),1,0)</f>
        <v>0</v>
      </c>
      <c r="AD109" s="25">
        <f t="shared" si="103"/>
        <v>2</v>
      </c>
      <c r="AE109" s="25">
        <f t="shared" si="104"/>
        <v>2</v>
      </c>
      <c r="AF109" s="25">
        <f>IF($G109="OB",IF($D109="Tabular",VLOOKUP($W$3&amp;"-"&amp;"1",'Compr. Q. - Online Banking'!$C:$K,9,FALSE()),VLOOKUP($W$3&amp;"-"&amp;"1",'Compr. Q. - Online Banking'!$C:$K,8,FALSE())),IF($D109="Tabular",VLOOKUP($W$3&amp;"-"&amp;"1",'Compr. Q. - HCN'!$C:$K,9,FALSE()),VLOOKUP($W$3&amp;"-"&amp;"1",'Compr. Q. - HCN'!$C:$K,8,FALSE())))</f>
        <v>2</v>
      </c>
      <c r="AG109" s="25">
        <f t="shared" si="105"/>
        <v>1</v>
      </c>
      <c r="AH109" s="25">
        <f t="shared" si="106"/>
        <v>1</v>
      </c>
      <c r="AI109" s="25">
        <f t="shared" si="107"/>
        <v>1</v>
      </c>
      <c r="AJ109" s="25" t="str">
        <f>VLOOKUP($A109,'dataset combined'!$A:$BJ,$I$2+3*AJ$2,FALSE)</f>
        <v>Cyber criminal sends crafted phishing emails to HCN users; SQL injection attack</v>
      </c>
      <c r="AK109" s="25" t="s">
        <v>733</v>
      </c>
      <c r="AL109" s="25">
        <f>IF(ISNUMBER(SEARCH(IF($G109="OB",IF($D109="Tabular",VLOOKUP($AJ$3&amp;"-"&amp;AL$2,'Compr. Q. - Online Banking'!$C:$I,7,FALSE()),VLOOKUP($AJ$3&amp;"-"&amp;AL$2,'Compr. Q. - Online Banking'!$C:$I,5,FALSE())),IF($D109="Tabular",VLOOKUP($AJ$3&amp;"-"&amp;AL$2,'Compr. Q. - HCN'!$C:$I,7,FALSE()),VLOOKUP($AJ$3&amp;"-"&amp;AL$2,'Compr. Q. - HCN'!$C:$I,5,FALSE()))),$AJ109)),1,0)</f>
        <v>1</v>
      </c>
      <c r="AM109" s="25">
        <f>IF(ISNUMBER(SEARCH(IF($G109="OB",IF($D109="Tabular",VLOOKUP($AJ$3&amp;"-"&amp;AM$2,'Compr. Q. - Online Banking'!$C:$I,7,FALSE()),VLOOKUP($AJ$3&amp;"-"&amp;AM$2,'Compr. Q. - Online Banking'!$C:$I,5,FALSE())),IF($D109="Tabular",VLOOKUP($AJ$3&amp;"-"&amp;AM$2,'Compr. Q. - HCN'!$C:$I,7,FALSE()),VLOOKUP($AJ$3&amp;"-"&amp;AM$2,'Compr. Q. - HCN'!$C:$I,5,FALSE()))),$AJ109)),1,0)</f>
        <v>0</v>
      </c>
      <c r="AN109" s="25">
        <f>IF(ISNUMBER(SEARCH(IF($G109="OB",IF($D109="Tabular",VLOOKUP($AJ$3&amp;"-"&amp;AN$2,'Compr. Q. - Online Banking'!$C:$I,7,FALSE()),VLOOKUP($AJ$3&amp;"-"&amp;AN$2,'Compr. Q. - Online Banking'!$C:$I,5,FALSE())),IF($D109="Tabular",VLOOKUP($AJ$3&amp;"-"&amp;AN$2,'Compr. Q. - HCN'!$C:$I,7,FALSE()),VLOOKUP($AJ$3&amp;"-"&amp;AN$2,'Compr. Q. - HCN'!$C:$I,5,FALSE()))),$AJ109)),1,0)</f>
        <v>1</v>
      </c>
      <c r="AO109" s="25">
        <f>IF(ISNUMBER(SEARCH(IF($G109="OB",IF($D109="Tabular",VLOOKUP($AJ$3&amp;"-"&amp;AO$2,'Compr. Q. - Online Banking'!$C:$I,7,FALSE()),VLOOKUP($AJ$3&amp;"-"&amp;AO$2,'Compr. Q. - Online Banking'!$C:$I,5,FALSE())),IF($D109="Tabular",VLOOKUP($AJ$3&amp;"-"&amp;AO$2,'Compr. Q. - HCN'!$C:$I,7,FALSE()),VLOOKUP($AJ$3&amp;"-"&amp;AO$2,'Compr. Q. - HCN'!$C:$I,5,FALSE()))),$AJ109)),1,0)</f>
        <v>0</v>
      </c>
      <c r="AP109" s="25">
        <f>IF(ISNUMBER(SEARCH(IF($G109="OB",IF($D109="Tabular",VLOOKUP($AJ$3&amp;"-"&amp;AP$2,'Compr. Q. - Online Banking'!$C:$I,7,FALSE()),VLOOKUP($AJ$3&amp;"-"&amp;AP$2,'Compr. Q. - Online Banking'!$C:$I,5,FALSE())),IF($D109="Tabular",VLOOKUP($AJ$3&amp;"-"&amp;AP$2,'Compr. Q. - HCN'!$C:$I,7,FALSE()),VLOOKUP($AJ$3&amp;"-"&amp;AP$2,'Compr. Q. - HCN'!$C:$I,5,FALSE()))),$AJ109)),1,0)</f>
        <v>0</v>
      </c>
      <c r="AQ109" s="25">
        <f t="shared" si="108"/>
        <v>2</v>
      </c>
      <c r="AR109" s="25">
        <f t="shared" si="109"/>
        <v>2</v>
      </c>
      <c r="AS109" s="25">
        <f>IF($G109="OB",IF($D109="Tabular",VLOOKUP($AJ$3&amp;"-"&amp;"1",'Compr. Q. - Online Banking'!$C:$K,9,FALSE()),VLOOKUP($AJ$3&amp;"-"&amp;"1",'Compr. Q. - Online Banking'!$C:$K,8,FALSE())),IF($D109="Tabular",VLOOKUP($AJ$3&amp;"-"&amp;"1",'Compr. Q. - HCN'!$C:$K,9,FALSE()),VLOOKUP($AJ$3&amp;"-"&amp;"1",'Compr. Q. - HCN'!$C:$K,8,FALSE())))</f>
        <v>5</v>
      </c>
      <c r="AT109" s="25">
        <f t="shared" si="110"/>
        <v>1</v>
      </c>
      <c r="AU109" s="25">
        <f t="shared" si="111"/>
        <v>0.4</v>
      </c>
      <c r="AV109" s="25">
        <f t="shared" si="112"/>
        <v>0.57142857142857151</v>
      </c>
      <c r="AW109" s="25" t="str">
        <f>VLOOKUP($A109,'dataset combined'!$A:$BJ,$I$2+3*AW$2,FALSE)</f>
        <v>Cyber criminal; Data reviewer; HCN user</v>
      </c>
      <c r="AX109" s="25"/>
      <c r="AY109" s="25">
        <f>IF(ISNUMBER(SEARCH(IF($G109="OB",IF($D109="Tabular",VLOOKUP($AW$3&amp;"-"&amp;AY$2,'Compr. Q. - Online Banking'!$C:$I,7,FALSE()),VLOOKUP($AW$3&amp;"-"&amp;AY$2,'Compr. Q. - Online Banking'!$C:$I,5,FALSE())),IF($D109="Tabular",VLOOKUP($AW$3&amp;"-"&amp;AY$2,'Compr. Q. - HCN'!$C:$I,7,FALSE()),VLOOKUP($AW$3&amp;"-"&amp;AY$2,'Compr. Q. - HCN'!$C:$I,5,FALSE()))),$AW109)),1,0)</f>
        <v>1</v>
      </c>
      <c r="AZ109" s="25">
        <f>IF(ISNUMBER(SEARCH(IF($G109="OB",IF($D109="Tabular",VLOOKUP($AW$3&amp;"-"&amp;AZ$2,'Compr. Q. - Online Banking'!$C:$I,7,FALSE()),VLOOKUP($AW$3&amp;"-"&amp;AZ$2,'Compr. Q. - Online Banking'!$C:$I,5,FALSE())),IF($D109="Tabular",VLOOKUP($AW$3&amp;"-"&amp;AZ$2,'Compr. Q. - HCN'!$C:$I,7,FALSE()),VLOOKUP($AW$3&amp;"-"&amp;AZ$2,'Compr. Q. - HCN'!$C:$I,5,FALSE()))),$AW109)),1,0)</f>
        <v>1</v>
      </c>
      <c r="BA109" s="25">
        <f>IF(ISNUMBER(SEARCH(IF($G109="OB",IF($D109="Tabular",VLOOKUP($AW$3&amp;"-"&amp;BA$2,'Compr. Q. - Online Banking'!$C:$I,7,FALSE()),VLOOKUP($AW$3&amp;"-"&amp;BA$2,'Compr. Q. - Online Banking'!$C:$I,5,FALSE())),IF($D109="Tabular",VLOOKUP($AW$3&amp;"-"&amp;BA$2,'Compr. Q. - HCN'!$C:$I,7,FALSE()),VLOOKUP($AW$3&amp;"-"&amp;BA$2,'Compr. Q. - HCN'!$C:$I,5,FALSE()))),$AW109)),1,0)</f>
        <v>1</v>
      </c>
      <c r="BB109" s="25">
        <f>IF(ISNUMBER(SEARCH(IF($G109="OB",IF($D109="Tabular",VLOOKUP($AW$3&amp;"-"&amp;BB$2,'Compr. Q. - Online Banking'!$C:$I,7,FALSE()),VLOOKUP($AW$3&amp;"-"&amp;BB$2,'Compr. Q. - Online Banking'!$C:$I,5,FALSE())),IF($D109="Tabular",VLOOKUP($AW$3&amp;"-"&amp;BB$2,'Compr. Q. - HCN'!$C:$I,7,FALSE()),VLOOKUP($AW$3&amp;"-"&amp;BB$2,'Compr. Q. - HCN'!$C:$I,5,FALSE()))),$AW109)),1,0)</f>
        <v>0</v>
      </c>
      <c r="BC109" s="25">
        <f>IF(ISNUMBER(SEARCH(IF($G109="OB",IF($D109="Tabular",VLOOKUP($AW$3&amp;"-"&amp;BC$2,'Compr. Q. - Online Banking'!$C:$I,7,FALSE()),VLOOKUP($AW$3&amp;"-"&amp;BC$2,'Compr. Q. - Online Banking'!$C:$I,5,FALSE())),IF($D109="Tabular",VLOOKUP($AW$3&amp;"-"&amp;BC$2,'Compr. Q. - HCN'!$C:$I,7,FALSE()),VLOOKUP($AW$3&amp;"-"&amp;BC$2,'Compr. Q. - HCN'!$C:$I,5,FALSE()))),$AW109)),1,0)</f>
        <v>0</v>
      </c>
      <c r="BD109" s="25">
        <f t="shared" si="113"/>
        <v>3</v>
      </c>
      <c r="BE109" s="25">
        <f t="shared" si="114"/>
        <v>3</v>
      </c>
      <c r="BF109" s="25">
        <f>IF($G109="OB",IF($D109="Tabular",VLOOKUP($AW$3&amp;"-"&amp;"1",'Compr. Q. - Online Banking'!$C:$K,9,FALSE()),VLOOKUP($AW$3&amp;"-"&amp;"1",'Compr. Q. - Online Banking'!$C:$K,8,FALSE())),IF($D109="Tabular",VLOOKUP($AW$3&amp;"-"&amp;"1",'Compr. Q. - HCN'!$C:$K,9,FALSE()),VLOOKUP($AW$3&amp;"-"&amp;"1",'Compr. Q. - HCN'!$C:$K,8,FALSE())))</f>
        <v>3</v>
      </c>
      <c r="BG109" s="25">
        <f t="shared" si="115"/>
        <v>1</v>
      </c>
      <c r="BH109" s="25">
        <f t="shared" si="116"/>
        <v>1</v>
      </c>
      <c r="BI109" s="25">
        <f t="shared" si="117"/>
        <v>1</v>
      </c>
      <c r="BJ109" s="25" t="str">
        <f>VLOOKUP($A109,'dataset combined'!$A:$BJ,$I$2+3*BJ$2,FALSE)</f>
        <v>Unlikely</v>
      </c>
      <c r="BK109" s="25" t="s">
        <v>749</v>
      </c>
      <c r="BL109" s="25">
        <f>IF(ISNUMBER(SEARCH(IF($G109="OB",IF($D109="Tabular",VLOOKUP($BJ$3&amp;"-"&amp;BL$2,'Compr. Q. - Online Banking'!$C:$I,7,FALSE()),VLOOKUP($BJ$3&amp;"-"&amp;BL$2,'Compr. Q. - Online Banking'!$C:$I,5,FALSE())),IF($D109="Tabular",VLOOKUP($BJ$3&amp;"-"&amp;BL$2,'Compr. Q. - HCN'!$C:$I,7,FALSE()),VLOOKUP($BJ$3&amp;"-"&amp;BL$2,'Compr. Q. - HCN'!$C:$I,5,FALSE()))),$BJ109)),1,0)</f>
        <v>0</v>
      </c>
      <c r="BM109" s="25">
        <f>IF(ISNUMBER(SEARCH(IF($G109="OB",IF($D109="Tabular",VLOOKUP($BJ$3&amp;"-"&amp;BM$2,'Compr. Q. - Online Banking'!$C:$I,7,FALSE()),VLOOKUP($BJ$3&amp;"-"&amp;BM$2,'Compr. Q. - Online Banking'!$C:$I,5,FALSE())),IF($D109="Tabular",VLOOKUP($BJ$3&amp;"-"&amp;BM$2,'Compr. Q. - HCN'!$C:$I,7,FALSE()),VLOOKUP($BJ$3&amp;"-"&amp;BM$2,'Compr. Q. - HCN'!$C:$I,5,FALSE()))),$BJ109)),1,0)</f>
        <v>0</v>
      </c>
      <c r="BN109" s="25">
        <f>IF(ISNUMBER(SEARCH(IF($G109="OB",IF($D109="Tabular",VLOOKUP($BJ$3&amp;"-"&amp;BN$2,'Compr. Q. - Online Banking'!$C:$I,7,FALSE()),VLOOKUP($BJ$3&amp;"-"&amp;BN$2,'Compr. Q. - Online Banking'!$C:$I,5,FALSE())),IF($D109="Tabular",VLOOKUP($BJ$3&amp;"-"&amp;BN$2,'Compr. Q. - HCN'!$C:$I,7,FALSE()),VLOOKUP($BJ$3&amp;"-"&amp;BN$2,'Compr. Q. - HCN'!$C:$I,5,FALSE()))),$BJ109)),1,0)</f>
        <v>0</v>
      </c>
      <c r="BO109" s="25">
        <f>IF(ISNUMBER(SEARCH(IF($G109="OB",IF($D109="Tabular",VLOOKUP($BJ$3&amp;"-"&amp;BO$2,'Compr. Q. - Online Banking'!$C:$I,7,FALSE()),VLOOKUP($BJ$3&amp;"-"&amp;BO$2,'Compr. Q. - Online Banking'!$C:$I,5,FALSE())),IF($D109="Tabular",VLOOKUP($BJ$3&amp;"-"&amp;BO$2,'Compr. Q. - HCN'!$C:$I,7,FALSE()),VLOOKUP($BJ$3&amp;"-"&amp;BO$2,'Compr. Q. - HCN'!$C:$I,5,FALSE()))),$BJ109)),1,0)</f>
        <v>0</v>
      </c>
      <c r="BP109" s="25">
        <f>IF(ISNUMBER(SEARCH(IF($G109="OB",IF($D109="Tabular",VLOOKUP($BJ$3&amp;"-"&amp;BP$2,'Compr. Q. - Online Banking'!$C:$I,7,FALSE()),VLOOKUP($BJ$3&amp;"-"&amp;BP$2,'Compr. Q. - Online Banking'!$C:$I,5,FALSE())),IF($D109="Tabular",VLOOKUP($BJ$3&amp;"-"&amp;BP$2,'Compr. Q. - HCN'!$C:$I,7,FALSE()),VLOOKUP($BJ$3&amp;"-"&amp;BP$2,'Compr. Q. - HCN'!$C:$I,5,FALSE()))),$BJ109)),1,0)</f>
        <v>0</v>
      </c>
      <c r="BQ109" s="25">
        <f t="shared" si="118"/>
        <v>0</v>
      </c>
      <c r="BR109" s="25">
        <f t="shared" si="119"/>
        <v>1</v>
      </c>
      <c r="BS109" s="25">
        <f>IF($G109="OB",IF($D109="Tabular",VLOOKUP($BJ$3&amp;"-"&amp;"1",'Compr. Q. - Online Banking'!$C:$K,9,FALSE()),VLOOKUP($BJ$3&amp;"-"&amp;"1",'Compr. Q. - Online Banking'!$C:$K,8,FALSE())),IF($D109="Tabular",VLOOKUP($BJ$3&amp;"-"&amp;"1",'Compr. Q. - HCN'!$C:$K,9,FALSE()),VLOOKUP($BJ$3&amp;"-"&amp;"1",'Compr. Q. - HCN'!$C:$K,8,FALSE())))</f>
        <v>1</v>
      </c>
      <c r="BT109" s="25">
        <f t="shared" si="120"/>
        <v>0</v>
      </c>
      <c r="BU109" s="25">
        <f t="shared" si="121"/>
        <v>0</v>
      </c>
      <c r="BV109" s="25">
        <f t="shared" si="122"/>
        <v>0</v>
      </c>
      <c r="BW109" s="25" t="str">
        <f>VLOOKUP($A109,'dataset combined'!$A:$BJ,$I$2+3*BW$2,FALSE)</f>
        <v>Severe</v>
      </c>
      <c r="BX109" s="25"/>
      <c r="BY109" s="25">
        <f>IF(ISNUMBER(SEARCH(IF($G109="OB",IF($D109="Tabular",VLOOKUP($BW$3&amp;"-"&amp;BY$2,'Compr. Q. - Online Banking'!$C:$I,7,FALSE()),VLOOKUP($BW$3&amp;"-"&amp;BY$2,'Compr. Q. - Online Banking'!$C:$I,5,FALSE())),IF($D109="Tabular",VLOOKUP($BW$3&amp;"-"&amp;BY$2,'Compr. Q. - HCN'!$C:$I,7,FALSE()),VLOOKUP($BW$3&amp;"-"&amp;BY$2,'Compr. Q. - HCN'!$C:$I,5,FALSE()))),$BW109)),1,0)</f>
        <v>1</v>
      </c>
      <c r="BZ109" s="25">
        <f>IF(ISNUMBER(SEARCH(IF($G109="OB",IF($D109="Tabular",VLOOKUP($BW$3&amp;"-"&amp;BZ$2,'Compr. Q. - Online Banking'!$C:$I,7,FALSE()),VLOOKUP($BW$3&amp;"-"&amp;BZ$2,'Compr. Q. - Online Banking'!$C:$I,5,FALSE())),IF($D109="Tabular",VLOOKUP($BW$3&amp;"-"&amp;BZ$2,'Compr. Q. - HCN'!$C:$I,7,FALSE()),VLOOKUP($BW$3&amp;"-"&amp;BZ$2,'Compr. Q. - HCN'!$C:$I,5,FALSE()))),$BW109)),1,0)</f>
        <v>0</v>
      </c>
      <c r="CA109" s="25">
        <f>IF(ISNUMBER(SEARCH(IF($G109="OB",IF($D109="Tabular",VLOOKUP($BW$3&amp;"-"&amp;CA$2,'Compr. Q. - Online Banking'!$C:$I,7,FALSE()),VLOOKUP($BW$3&amp;"-"&amp;CA$2,'Compr. Q. - Online Banking'!$C:$I,5,FALSE())),IF($D109="Tabular",VLOOKUP($BW$3&amp;"-"&amp;CA$2,'Compr. Q. - HCN'!$C:$I,7,FALSE()),VLOOKUP($BW$3&amp;"-"&amp;CA$2,'Compr. Q. - HCN'!$C:$I,5,FALSE()))),$BW109)),1,0)</f>
        <v>0</v>
      </c>
      <c r="CB109" s="25">
        <f>IF(ISNUMBER(SEARCH(IF($G109="OB",IF($D109="Tabular",VLOOKUP($BW$3&amp;"-"&amp;CB$2,'Compr. Q. - Online Banking'!$C:$I,7,FALSE()),VLOOKUP($BW$3&amp;"-"&amp;CB$2,'Compr. Q. - Online Banking'!$C:$I,5,FALSE())),IF($D109="Tabular",VLOOKUP($BW$3&amp;"-"&amp;CB$2,'Compr. Q. - HCN'!$C:$I,7,FALSE()),VLOOKUP($BW$3&amp;"-"&amp;CB$2,'Compr. Q. - HCN'!$C:$I,5,FALSE()))),$BW109)),1,0)</f>
        <v>0</v>
      </c>
      <c r="CC109" s="25">
        <f>IF(ISNUMBER(SEARCH(IF($G109="OB",IF($D109="Tabular",VLOOKUP($BW$3&amp;"-"&amp;CC$2,'Compr. Q. - Online Banking'!$C:$I,7,FALSE()),VLOOKUP($BW$3&amp;"-"&amp;CC$2,'Compr. Q. - Online Banking'!$C:$I,5,FALSE())),IF($D109="Tabular",VLOOKUP($BW$3&amp;"-"&amp;CC$2,'Compr. Q. - HCN'!$C:$I,7,FALSE()),VLOOKUP($BW$3&amp;"-"&amp;CC$2,'Compr. Q. - HCN'!$C:$I,5,FALSE()))),$BW109)),1,0)</f>
        <v>0</v>
      </c>
      <c r="CD109" s="25">
        <f t="shared" si="123"/>
        <v>1</v>
      </c>
      <c r="CE109" s="25">
        <f t="shared" si="124"/>
        <v>1</v>
      </c>
      <c r="CF109" s="25">
        <f>IF($G109="OB",IF($D109="Tabular",VLOOKUP($BW$3&amp;"-"&amp;"1",'Compr. Q. - Online Banking'!$C:$K,9,FALSE()),VLOOKUP($BW$3&amp;"-"&amp;"1",'Compr. Q. - Online Banking'!$C:$K,8,FALSE())),IF($D109="Tabular",VLOOKUP($BW$3&amp;"-"&amp;"1",'Compr. Q. - HCN'!$C:$K,9,FALSE()),VLOOKUP($BW$3&amp;"-"&amp;"1",'Compr. Q. - HCN'!$C:$K,8,FALSE())))</f>
        <v>1</v>
      </c>
      <c r="CG109" s="25">
        <f t="shared" si="125"/>
        <v>1</v>
      </c>
      <c r="CH109" s="25">
        <f t="shared" si="126"/>
        <v>1</v>
      </c>
      <c r="CI109" s="25">
        <f t="shared" si="127"/>
        <v>1</v>
      </c>
    </row>
    <row r="110" spans="1:87" ht="34" x14ac:dyDescent="0.2">
      <c r="A110" s="25" t="str">
        <f t="shared" si="96"/>
        <v>3117425-P1</v>
      </c>
      <c r="B110" s="25">
        <v>3117425</v>
      </c>
      <c r="C110" s="25" t="s">
        <v>688</v>
      </c>
      <c r="D110" s="25" t="s">
        <v>538</v>
      </c>
      <c r="E110" s="25" t="s">
        <v>440</v>
      </c>
      <c r="F110" s="25" t="s">
        <v>402</v>
      </c>
      <c r="G110" s="25" t="str">
        <f t="shared" si="97"/>
        <v>HCN</v>
      </c>
      <c r="H110" s="25"/>
      <c r="I110" s="25"/>
      <c r="J110" s="25" t="str">
        <f>VLOOKUP($A110,'dataset combined'!$A:$BJ,$I$2+3*J$2,FALSE)</f>
        <v>Insufficient malware detection; Insufficient security policy; Lack of security awareness</v>
      </c>
      <c r="K110" s="25"/>
      <c r="L110" s="25">
        <f>IF(ISNUMBER(SEARCH(IF($G110="OB",IF($D110="Tabular",VLOOKUP($J$3&amp;"-"&amp;L$2,'Compr. Q. - Online Banking'!$C:$I,7,FALSE()),VLOOKUP($J$3&amp;"-"&amp;L$2,'Compr. Q. - Online Banking'!$C:$I,5,FALSE())),IF($D110="Tabular",VLOOKUP($J$3&amp;"-"&amp;L$2,'Compr. Q. - HCN'!$C:$I,7,FALSE()),VLOOKUP($J$3&amp;"-"&amp;L$2,'Compr. Q. - HCN'!$C:$I,5,FALSE()))),$J110)),1,0)</f>
        <v>1</v>
      </c>
      <c r="M110" s="25">
        <f>IF(ISNUMBER(SEARCH(IF($G110="OB",IF($D110="Tabular",VLOOKUP($J$3&amp;"-"&amp;M$2,'Compr. Q. - Online Banking'!$C:$I,7,FALSE()),VLOOKUP($J$3&amp;"-"&amp;M$2,'Compr. Q. - Online Banking'!$C:$I,5,FALSE())),IF($D110="Tabular",VLOOKUP($J$3&amp;"-"&amp;M$2,'Compr. Q. - HCN'!$C:$I,7,FALSE()),VLOOKUP($J$3&amp;"-"&amp;M$2,'Compr. Q. - HCN'!$C:$I,5,FALSE()))),$J110)),1,0)</f>
        <v>1</v>
      </c>
      <c r="N110" s="25">
        <f>IF(ISNUMBER(SEARCH(IF($G110="OB",IF($D110="Tabular",VLOOKUP($J$3&amp;"-"&amp;N$2,'Compr. Q. - Online Banking'!$C:$I,7,FALSE()),VLOOKUP($J$3&amp;"-"&amp;N$2,'Compr. Q. - Online Banking'!$C:$I,5,FALSE())),IF($D110="Tabular",VLOOKUP($J$3&amp;"-"&amp;N$2,'Compr. Q. - HCN'!$C:$I,7,FALSE()),VLOOKUP($J$3&amp;"-"&amp;N$2,'Compr. Q. - HCN'!$C:$I,5,FALSE()))),$J110)),1,0)</f>
        <v>1</v>
      </c>
      <c r="O110" s="25">
        <f>IF(ISNUMBER(SEARCH(IF($G110="OB",IF($D110="Tabular",VLOOKUP($J$3&amp;"-"&amp;O$2,'Compr. Q. - Online Banking'!$C:$I,7,FALSE()),VLOOKUP($J$3&amp;"-"&amp;O$2,'Compr. Q. - Online Banking'!$C:$I,5,FALSE())),IF($D110="Tabular",VLOOKUP($J$3&amp;"-"&amp;O$2,'Compr. Q. - HCN'!$C:$I,7,FALSE()),VLOOKUP($J$3&amp;"-"&amp;O$2,'Compr. Q. - HCN'!$C:$I,5,FALSE()))),$J110)),1,0)</f>
        <v>0</v>
      </c>
      <c r="P110" s="25">
        <f>IF(ISNUMBER(SEARCH(IF($G110="OB",IF($D110="Tabular",VLOOKUP($J$3&amp;"-"&amp;P$2,'Compr. Q. - Online Banking'!$C:$I,7,FALSE()),VLOOKUP($J$3&amp;"-"&amp;P$2,'Compr. Q. - Online Banking'!$C:$I,5,FALSE())),IF($D110="Tabular",VLOOKUP($J$3&amp;"-"&amp;P$2,'Compr. Q. - HCN'!$C:$I,7,FALSE()),VLOOKUP($J$3&amp;"-"&amp;P$2,'Compr. Q. - HCN'!$C:$I,5,FALSE()))),$J110)),1,0)</f>
        <v>0</v>
      </c>
      <c r="Q110" s="25">
        <f t="shared" si="98"/>
        <v>3</v>
      </c>
      <c r="R110" s="25">
        <f t="shared" si="99"/>
        <v>3</v>
      </c>
      <c r="S110" s="25">
        <f>IF($G110="OB",IF($D110="Tabular",VLOOKUP($J$3&amp;"-"&amp;"1",'Compr. Q. - Online Banking'!$C:$K,9,FALSE()),VLOOKUP($J$3&amp;"-"&amp;"1",'Compr. Q. - Online Banking'!$C:$K,8,FALSE())),IF($D110="Tabular",VLOOKUP($J$3&amp;"-"&amp;"1",'Compr. Q. - HCN'!$C:$K,9,FALSE()),VLOOKUP($J$3&amp;"-"&amp;"1",'Compr. Q. - HCN'!$C:$K,8,FALSE())))</f>
        <v>3</v>
      </c>
      <c r="T110" s="25">
        <f t="shared" si="100"/>
        <v>1</v>
      </c>
      <c r="U110" s="25">
        <f t="shared" si="101"/>
        <v>1</v>
      </c>
      <c r="V110" s="25">
        <f t="shared" si="102"/>
        <v>1</v>
      </c>
      <c r="W110" s="25" t="str">
        <f>VLOOKUP($A110,'dataset combined'!$A:$BJ,$I$2+3*W$2,FALSE)</f>
        <v>Data confidentiality; Privacy</v>
      </c>
      <c r="X110" s="25"/>
      <c r="Y110" s="25">
        <f>IF(ISNUMBER(SEARCH(IF($G110="OB",IF($D110="Tabular",VLOOKUP($W$3&amp;"-"&amp;Y$2,'Compr. Q. - Online Banking'!$C:$I,7,FALSE()),VLOOKUP($W$3&amp;"-"&amp;Y$2,'Compr. Q. - Online Banking'!$C:$I,5,FALSE())),IF($D110="Tabular",VLOOKUP($W$3&amp;"-"&amp;Y$2,'Compr. Q. - HCN'!$C:$I,7,FALSE()),VLOOKUP($W$3&amp;"-"&amp;Y$2,'Compr. Q. - HCN'!$C:$I,5,FALSE()))),$W110)),1,0)</f>
        <v>1</v>
      </c>
      <c r="Z110" s="25">
        <f>IF(ISNUMBER(SEARCH(IF($G110="OB",IF($D110="Tabular",VLOOKUP($W$3&amp;"-"&amp;Z$2,'Compr. Q. - Online Banking'!$C:$I,7,FALSE()),VLOOKUP($W$3&amp;"-"&amp;Z$2,'Compr. Q. - Online Banking'!$C:$I,5,FALSE())),IF($D110="Tabular",VLOOKUP($W$3&amp;"-"&amp;Z$2,'Compr. Q. - HCN'!$C:$I,7,FALSE()),VLOOKUP($W$3&amp;"-"&amp;Z$2,'Compr. Q. - HCN'!$C:$I,5,FALSE()))),$W110)),1,0)</f>
        <v>1</v>
      </c>
      <c r="AA110" s="25">
        <f>IF(ISNUMBER(SEARCH(IF($G110="OB",IF($D110="Tabular",VLOOKUP($W$3&amp;"-"&amp;AA$2,'Compr. Q. - Online Banking'!$C:$I,7,FALSE()),VLOOKUP($W$3&amp;"-"&amp;AA$2,'Compr. Q. - Online Banking'!$C:$I,5,FALSE())),IF($D110="Tabular",VLOOKUP($W$3&amp;"-"&amp;AA$2,'Compr. Q. - HCN'!$C:$I,7,FALSE()),VLOOKUP($W$3&amp;"-"&amp;AA$2,'Compr. Q. - HCN'!$C:$I,5,FALSE()))),$W110)),1,0)</f>
        <v>0</v>
      </c>
      <c r="AB110" s="25">
        <f>IF(ISNUMBER(SEARCH(IF($G110="OB",IF($D110="Tabular",VLOOKUP($W$3&amp;"-"&amp;AB$2,'Compr. Q. - Online Banking'!$C:$I,7,FALSE()),VLOOKUP($W$3&amp;"-"&amp;AB$2,'Compr. Q. - Online Banking'!$C:$I,5,FALSE())),IF($D110="Tabular",VLOOKUP($W$3&amp;"-"&amp;AB$2,'Compr. Q. - HCN'!$C:$I,7,FALSE()),VLOOKUP($W$3&amp;"-"&amp;AB$2,'Compr. Q. - HCN'!$C:$I,5,FALSE()))),$W110)),1,0)</f>
        <v>0</v>
      </c>
      <c r="AC110" s="25">
        <f>IF(ISNUMBER(SEARCH(IF($G110="OB",IF($D110="Tabular",VLOOKUP($W$3&amp;"-"&amp;AC$2,'Compr. Q. - Online Banking'!$C:$I,7,FALSE()),VLOOKUP($W$3&amp;"-"&amp;AC$2,'Compr. Q. - Online Banking'!$C:$I,5,FALSE())),IF($D110="Tabular",VLOOKUP($W$3&amp;"-"&amp;AC$2,'Compr. Q. - HCN'!$C:$I,7,FALSE()),VLOOKUP($W$3&amp;"-"&amp;AC$2,'Compr. Q. - HCN'!$C:$I,5,FALSE()))),$W110)),1,0)</f>
        <v>0</v>
      </c>
      <c r="AD110" s="25">
        <f t="shared" si="103"/>
        <v>2</v>
      </c>
      <c r="AE110" s="25">
        <f t="shared" si="104"/>
        <v>2</v>
      </c>
      <c r="AF110" s="25">
        <f>IF($G110="OB",IF($D110="Tabular",VLOOKUP($W$3&amp;"-"&amp;"1",'Compr. Q. - Online Banking'!$C:$K,9,FALSE()),VLOOKUP($W$3&amp;"-"&amp;"1",'Compr. Q. - Online Banking'!$C:$K,8,FALSE())),IF($D110="Tabular",VLOOKUP($W$3&amp;"-"&amp;"1",'Compr. Q. - HCN'!$C:$K,9,FALSE()),VLOOKUP($W$3&amp;"-"&amp;"1",'Compr. Q. - HCN'!$C:$K,8,FALSE())))</f>
        <v>2</v>
      </c>
      <c r="AG110" s="25">
        <f t="shared" si="105"/>
        <v>1</v>
      </c>
      <c r="AH110" s="25">
        <f t="shared" si="106"/>
        <v>1</v>
      </c>
      <c r="AI110" s="25">
        <f t="shared" si="107"/>
        <v>1</v>
      </c>
      <c r="AJ110" s="25" t="str">
        <f>VLOOKUP($A110,'dataset combined'!$A:$BJ,$I$2+3*AJ$2,FALSE)</f>
        <v>Cyber criminal sends crafted phishing emails to HCN users; SQL injection attack</v>
      </c>
      <c r="AK110" s="25" t="s">
        <v>733</v>
      </c>
      <c r="AL110" s="25">
        <f>IF(ISNUMBER(SEARCH(IF($G110="OB",IF($D110="Tabular",VLOOKUP($AJ$3&amp;"-"&amp;AL$2,'Compr. Q. - Online Banking'!$C:$I,7,FALSE()),VLOOKUP($AJ$3&amp;"-"&amp;AL$2,'Compr. Q. - Online Banking'!$C:$I,5,FALSE())),IF($D110="Tabular",VLOOKUP($AJ$3&amp;"-"&amp;AL$2,'Compr. Q. - HCN'!$C:$I,7,FALSE()),VLOOKUP($AJ$3&amp;"-"&amp;AL$2,'Compr. Q. - HCN'!$C:$I,5,FALSE()))),$AJ110)),1,0)</f>
        <v>1</v>
      </c>
      <c r="AM110" s="25">
        <f>IF(ISNUMBER(SEARCH(IF($G110="OB",IF($D110="Tabular",VLOOKUP($AJ$3&amp;"-"&amp;AM$2,'Compr. Q. - Online Banking'!$C:$I,7,FALSE()),VLOOKUP($AJ$3&amp;"-"&amp;AM$2,'Compr. Q. - Online Banking'!$C:$I,5,FALSE())),IF($D110="Tabular",VLOOKUP($AJ$3&amp;"-"&amp;AM$2,'Compr. Q. - HCN'!$C:$I,7,FALSE()),VLOOKUP($AJ$3&amp;"-"&amp;AM$2,'Compr. Q. - HCN'!$C:$I,5,FALSE()))),$AJ110)),1,0)</f>
        <v>0</v>
      </c>
      <c r="AN110" s="25">
        <f>IF(ISNUMBER(SEARCH(IF($G110="OB",IF($D110="Tabular",VLOOKUP($AJ$3&amp;"-"&amp;AN$2,'Compr. Q. - Online Banking'!$C:$I,7,FALSE()),VLOOKUP($AJ$3&amp;"-"&amp;AN$2,'Compr. Q. - Online Banking'!$C:$I,5,FALSE())),IF($D110="Tabular",VLOOKUP($AJ$3&amp;"-"&amp;AN$2,'Compr. Q. - HCN'!$C:$I,7,FALSE()),VLOOKUP($AJ$3&amp;"-"&amp;AN$2,'Compr. Q. - HCN'!$C:$I,5,FALSE()))),$AJ110)),1,0)</f>
        <v>1</v>
      </c>
      <c r="AO110" s="25">
        <f>IF(ISNUMBER(SEARCH(IF($G110="OB",IF($D110="Tabular",VLOOKUP($AJ$3&amp;"-"&amp;AO$2,'Compr. Q. - Online Banking'!$C:$I,7,FALSE()),VLOOKUP($AJ$3&amp;"-"&amp;AO$2,'Compr. Q. - Online Banking'!$C:$I,5,FALSE())),IF($D110="Tabular",VLOOKUP($AJ$3&amp;"-"&amp;AO$2,'Compr. Q. - HCN'!$C:$I,7,FALSE()),VLOOKUP($AJ$3&amp;"-"&amp;AO$2,'Compr. Q. - HCN'!$C:$I,5,FALSE()))),$AJ110)),1,0)</f>
        <v>0</v>
      </c>
      <c r="AP110" s="25">
        <f>IF(ISNUMBER(SEARCH(IF($G110="OB",IF($D110="Tabular",VLOOKUP($AJ$3&amp;"-"&amp;AP$2,'Compr. Q. - Online Banking'!$C:$I,7,FALSE()),VLOOKUP($AJ$3&amp;"-"&amp;AP$2,'Compr. Q. - Online Banking'!$C:$I,5,FALSE())),IF($D110="Tabular",VLOOKUP($AJ$3&amp;"-"&amp;AP$2,'Compr. Q. - HCN'!$C:$I,7,FALSE()),VLOOKUP($AJ$3&amp;"-"&amp;AP$2,'Compr. Q. - HCN'!$C:$I,5,FALSE()))),$AJ110)),1,0)</f>
        <v>0</v>
      </c>
      <c r="AQ110" s="25">
        <f t="shared" si="108"/>
        <v>2</v>
      </c>
      <c r="AR110" s="25">
        <f t="shared" si="109"/>
        <v>2</v>
      </c>
      <c r="AS110" s="25">
        <f>IF($G110="OB",IF($D110="Tabular",VLOOKUP($AJ$3&amp;"-"&amp;"1",'Compr. Q. - Online Banking'!$C:$K,9,FALSE()),VLOOKUP($AJ$3&amp;"-"&amp;"1",'Compr. Q. - Online Banking'!$C:$K,8,FALSE())),IF($D110="Tabular",VLOOKUP($AJ$3&amp;"-"&amp;"1",'Compr. Q. - HCN'!$C:$K,9,FALSE()),VLOOKUP($AJ$3&amp;"-"&amp;"1",'Compr. Q. - HCN'!$C:$K,8,FALSE())))</f>
        <v>5</v>
      </c>
      <c r="AT110" s="25">
        <f t="shared" si="110"/>
        <v>1</v>
      </c>
      <c r="AU110" s="25">
        <f t="shared" si="111"/>
        <v>0.4</v>
      </c>
      <c r="AV110" s="25">
        <f t="shared" si="112"/>
        <v>0.57142857142857151</v>
      </c>
      <c r="AW110" s="25" t="str">
        <f>VLOOKUP($A110,'dataset combined'!$A:$BJ,$I$2+3*AW$2,FALSE)</f>
        <v>Data reviewer; HCN user</v>
      </c>
      <c r="AX110" s="25" t="s">
        <v>746</v>
      </c>
      <c r="AY110" s="25">
        <f>IF(ISNUMBER(SEARCH(IF($G110="OB",IF($D110="Tabular",VLOOKUP($AW$3&amp;"-"&amp;AY$2,'Compr. Q. - Online Banking'!$C:$I,7,FALSE()),VLOOKUP($AW$3&amp;"-"&amp;AY$2,'Compr. Q. - Online Banking'!$C:$I,5,FALSE())),IF($D110="Tabular",VLOOKUP($AW$3&amp;"-"&amp;AY$2,'Compr. Q. - HCN'!$C:$I,7,FALSE()),VLOOKUP($AW$3&amp;"-"&amp;AY$2,'Compr. Q. - HCN'!$C:$I,5,FALSE()))),$AW110)),1,0)</f>
        <v>1</v>
      </c>
      <c r="AZ110" s="25">
        <f>IF(ISNUMBER(SEARCH(IF($G110="OB",IF($D110="Tabular",VLOOKUP($AW$3&amp;"-"&amp;AZ$2,'Compr. Q. - Online Banking'!$C:$I,7,FALSE()),VLOOKUP($AW$3&amp;"-"&amp;AZ$2,'Compr. Q. - Online Banking'!$C:$I,5,FALSE())),IF($D110="Tabular",VLOOKUP($AW$3&amp;"-"&amp;AZ$2,'Compr. Q. - HCN'!$C:$I,7,FALSE()),VLOOKUP($AW$3&amp;"-"&amp;AZ$2,'Compr. Q. - HCN'!$C:$I,5,FALSE()))),$AW110)),1,0)</f>
        <v>0</v>
      </c>
      <c r="BA110" s="25">
        <f>IF(ISNUMBER(SEARCH(IF($G110="OB",IF($D110="Tabular",VLOOKUP($AW$3&amp;"-"&amp;BA$2,'Compr. Q. - Online Banking'!$C:$I,7,FALSE()),VLOOKUP($AW$3&amp;"-"&amp;BA$2,'Compr. Q. - Online Banking'!$C:$I,5,FALSE())),IF($D110="Tabular",VLOOKUP($AW$3&amp;"-"&amp;BA$2,'Compr. Q. - HCN'!$C:$I,7,FALSE()),VLOOKUP($AW$3&amp;"-"&amp;BA$2,'Compr. Q. - HCN'!$C:$I,5,FALSE()))),$AW110)),1,0)</f>
        <v>1</v>
      </c>
      <c r="BB110" s="25">
        <f>IF(ISNUMBER(SEARCH(IF($G110="OB",IF($D110="Tabular",VLOOKUP($AW$3&amp;"-"&amp;BB$2,'Compr. Q. - Online Banking'!$C:$I,7,FALSE()),VLOOKUP($AW$3&amp;"-"&amp;BB$2,'Compr. Q. - Online Banking'!$C:$I,5,FALSE())),IF($D110="Tabular",VLOOKUP($AW$3&amp;"-"&amp;BB$2,'Compr. Q. - HCN'!$C:$I,7,FALSE()),VLOOKUP($AW$3&amp;"-"&amp;BB$2,'Compr. Q. - HCN'!$C:$I,5,FALSE()))),$AW110)),1,0)</f>
        <v>0</v>
      </c>
      <c r="BC110" s="25">
        <f>IF(ISNUMBER(SEARCH(IF($G110="OB",IF($D110="Tabular",VLOOKUP($AW$3&amp;"-"&amp;BC$2,'Compr. Q. - Online Banking'!$C:$I,7,FALSE()),VLOOKUP($AW$3&amp;"-"&amp;BC$2,'Compr. Q. - Online Banking'!$C:$I,5,FALSE())),IF($D110="Tabular",VLOOKUP($AW$3&amp;"-"&amp;BC$2,'Compr. Q. - HCN'!$C:$I,7,FALSE()),VLOOKUP($AW$3&amp;"-"&amp;BC$2,'Compr. Q. - HCN'!$C:$I,5,FALSE()))),$AW110)),1,0)</f>
        <v>0</v>
      </c>
      <c r="BD110" s="25">
        <f t="shared" si="113"/>
        <v>2</v>
      </c>
      <c r="BE110" s="25">
        <f t="shared" si="114"/>
        <v>2</v>
      </c>
      <c r="BF110" s="25">
        <f>IF($G110="OB",IF($D110="Tabular",VLOOKUP($AW$3&amp;"-"&amp;"1",'Compr. Q. - Online Banking'!$C:$K,9,FALSE()),VLOOKUP($AW$3&amp;"-"&amp;"1",'Compr. Q. - Online Banking'!$C:$K,8,FALSE())),IF($D110="Tabular",VLOOKUP($AW$3&amp;"-"&amp;"1",'Compr. Q. - HCN'!$C:$K,9,FALSE()),VLOOKUP($AW$3&amp;"-"&amp;"1",'Compr. Q. - HCN'!$C:$K,8,FALSE())))</f>
        <v>3</v>
      </c>
      <c r="BG110" s="25">
        <f t="shared" si="115"/>
        <v>1</v>
      </c>
      <c r="BH110" s="25">
        <f t="shared" si="116"/>
        <v>0.66666666666666663</v>
      </c>
      <c r="BI110" s="25">
        <f t="shared" si="117"/>
        <v>0.8</v>
      </c>
      <c r="BJ110" s="25" t="str">
        <f>VLOOKUP($A110,'dataset combined'!$A:$BJ,$I$2+3*BJ$2,FALSE)</f>
        <v>Very unlikely</v>
      </c>
      <c r="BK110" s="25"/>
      <c r="BL110" s="25">
        <f>IF(ISNUMBER(SEARCH(IF($G110="OB",IF($D110="Tabular",VLOOKUP($BJ$3&amp;"-"&amp;BL$2,'Compr. Q. - Online Banking'!$C:$I,7,FALSE()),VLOOKUP($BJ$3&amp;"-"&amp;BL$2,'Compr. Q. - Online Banking'!$C:$I,5,FALSE())),IF($D110="Tabular",VLOOKUP($BJ$3&amp;"-"&amp;BL$2,'Compr. Q. - HCN'!$C:$I,7,FALSE()),VLOOKUP($BJ$3&amp;"-"&amp;BL$2,'Compr. Q. - HCN'!$C:$I,5,FALSE()))),$BJ110)),1,0)</f>
        <v>1</v>
      </c>
      <c r="BM110" s="25">
        <f>IF(ISNUMBER(SEARCH(IF($G110="OB",IF($D110="Tabular",VLOOKUP($BJ$3&amp;"-"&amp;BM$2,'Compr. Q. - Online Banking'!$C:$I,7,FALSE()),VLOOKUP($BJ$3&amp;"-"&amp;BM$2,'Compr. Q. - Online Banking'!$C:$I,5,FALSE())),IF($D110="Tabular",VLOOKUP($BJ$3&amp;"-"&amp;BM$2,'Compr. Q. - HCN'!$C:$I,7,FALSE()),VLOOKUP($BJ$3&amp;"-"&amp;BM$2,'Compr. Q. - HCN'!$C:$I,5,FALSE()))),$BJ110)),1,0)</f>
        <v>0</v>
      </c>
      <c r="BN110" s="25">
        <f>IF(ISNUMBER(SEARCH(IF($G110="OB",IF($D110="Tabular",VLOOKUP($BJ$3&amp;"-"&amp;BN$2,'Compr. Q. - Online Banking'!$C:$I,7,FALSE()),VLOOKUP($BJ$3&amp;"-"&amp;BN$2,'Compr. Q. - Online Banking'!$C:$I,5,FALSE())),IF($D110="Tabular",VLOOKUP($BJ$3&amp;"-"&amp;BN$2,'Compr. Q. - HCN'!$C:$I,7,FALSE()),VLOOKUP($BJ$3&amp;"-"&amp;BN$2,'Compr. Q. - HCN'!$C:$I,5,FALSE()))),$BJ110)),1,0)</f>
        <v>0</v>
      </c>
      <c r="BO110" s="25">
        <f>IF(ISNUMBER(SEARCH(IF($G110="OB",IF($D110="Tabular",VLOOKUP($BJ$3&amp;"-"&amp;BO$2,'Compr. Q. - Online Banking'!$C:$I,7,FALSE()),VLOOKUP($BJ$3&amp;"-"&amp;BO$2,'Compr. Q. - Online Banking'!$C:$I,5,FALSE())),IF($D110="Tabular",VLOOKUP($BJ$3&amp;"-"&amp;BO$2,'Compr. Q. - HCN'!$C:$I,7,FALSE()),VLOOKUP($BJ$3&amp;"-"&amp;BO$2,'Compr. Q. - HCN'!$C:$I,5,FALSE()))),$BJ110)),1,0)</f>
        <v>0</v>
      </c>
      <c r="BP110" s="25">
        <f>IF(ISNUMBER(SEARCH(IF($G110="OB",IF($D110="Tabular",VLOOKUP($BJ$3&amp;"-"&amp;BP$2,'Compr. Q. - Online Banking'!$C:$I,7,FALSE()),VLOOKUP($BJ$3&amp;"-"&amp;BP$2,'Compr. Q. - Online Banking'!$C:$I,5,FALSE())),IF($D110="Tabular",VLOOKUP($BJ$3&amp;"-"&amp;BP$2,'Compr. Q. - HCN'!$C:$I,7,FALSE()),VLOOKUP($BJ$3&amp;"-"&amp;BP$2,'Compr. Q. - HCN'!$C:$I,5,FALSE()))),$BJ110)),1,0)</f>
        <v>0</v>
      </c>
      <c r="BQ110" s="25">
        <f t="shared" si="118"/>
        <v>1</v>
      </c>
      <c r="BR110" s="25">
        <f t="shared" si="119"/>
        <v>1</v>
      </c>
      <c r="BS110" s="25">
        <f>IF($G110="OB",IF($D110="Tabular",VLOOKUP($BJ$3&amp;"-"&amp;"1",'Compr. Q. - Online Banking'!$C:$K,9,FALSE()),VLOOKUP($BJ$3&amp;"-"&amp;"1",'Compr. Q. - Online Banking'!$C:$K,8,FALSE())),IF($D110="Tabular",VLOOKUP($BJ$3&amp;"-"&amp;"1",'Compr. Q. - HCN'!$C:$K,9,FALSE()),VLOOKUP($BJ$3&amp;"-"&amp;"1",'Compr. Q. - HCN'!$C:$K,8,FALSE())))</f>
        <v>1</v>
      </c>
      <c r="BT110" s="25">
        <f t="shared" si="120"/>
        <v>1</v>
      </c>
      <c r="BU110" s="25">
        <f t="shared" si="121"/>
        <v>1</v>
      </c>
      <c r="BV110" s="25">
        <f t="shared" si="122"/>
        <v>1</v>
      </c>
      <c r="BW110" s="25" t="str">
        <f>VLOOKUP($A110,'dataset combined'!$A:$BJ,$I$2+3*BW$2,FALSE)</f>
        <v>Severe</v>
      </c>
      <c r="BX110" s="25"/>
      <c r="BY110" s="25">
        <f>IF(ISNUMBER(SEARCH(IF($G110="OB",IF($D110="Tabular",VLOOKUP($BW$3&amp;"-"&amp;BY$2,'Compr. Q. - Online Banking'!$C:$I,7,FALSE()),VLOOKUP($BW$3&amp;"-"&amp;BY$2,'Compr. Q. - Online Banking'!$C:$I,5,FALSE())),IF($D110="Tabular",VLOOKUP($BW$3&amp;"-"&amp;BY$2,'Compr. Q. - HCN'!$C:$I,7,FALSE()),VLOOKUP($BW$3&amp;"-"&amp;BY$2,'Compr. Q. - HCN'!$C:$I,5,FALSE()))),$BW110)),1,0)</f>
        <v>1</v>
      </c>
      <c r="BZ110" s="25">
        <f>IF(ISNUMBER(SEARCH(IF($G110="OB",IF($D110="Tabular",VLOOKUP($BW$3&amp;"-"&amp;BZ$2,'Compr. Q. - Online Banking'!$C:$I,7,FALSE()),VLOOKUP($BW$3&amp;"-"&amp;BZ$2,'Compr. Q. - Online Banking'!$C:$I,5,FALSE())),IF($D110="Tabular",VLOOKUP($BW$3&amp;"-"&amp;BZ$2,'Compr. Q. - HCN'!$C:$I,7,FALSE()),VLOOKUP($BW$3&amp;"-"&amp;BZ$2,'Compr. Q. - HCN'!$C:$I,5,FALSE()))),$BW110)),1,0)</f>
        <v>0</v>
      </c>
      <c r="CA110" s="25">
        <f>IF(ISNUMBER(SEARCH(IF($G110="OB",IF($D110="Tabular",VLOOKUP($BW$3&amp;"-"&amp;CA$2,'Compr. Q. - Online Banking'!$C:$I,7,FALSE()),VLOOKUP($BW$3&amp;"-"&amp;CA$2,'Compr. Q. - Online Banking'!$C:$I,5,FALSE())),IF($D110="Tabular",VLOOKUP($BW$3&amp;"-"&amp;CA$2,'Compr. Q. - HCN'!$C:$I,7,FALSE()),VLOOKUP($BW$3&amp;"-"&amp;CA$2,'Compr. Q. - HCN'!$C:$I,5,FALSE()))),$BW110)),1,0)</f>
        <v>0</v>
      </c>
      <c r="CB110" s="25">
        <f>IF(ISNUMBER(SEARCH(IF($G110="OB",IF($D110="Tabular",VLOOKUP($BW$3&amp;"-"&amp;CB$2,'Compr. Q. - Online Banking'!$C:$I,7,FALSE()),VLOOKUP($BW$3&amp;"-"&amp;CB$2,'Compr. Q. - Online Banking'!$C:$I,5,FALSE())),IF($D110="Tabular",VLOOKUP($BW$3&amp;"-"&amp;CB$2,'Compr. Q. - HCN'!$C:$I,7,FALSE()),VLOOKUP($BW$3&amp;"-"&amp;CB$2,'Compr. Q. - HCN'!$C:$I,5,FALSE()))),$BW110)),1,0)</f>
        <v>0</v>
      </c>
      <c r="CC110" s="25">
        <f>IF(ISNUMBER(SEARCH(IF($G110="OB",IF($D110="Tabular",VLOOKUP($BW$3&amp;"-"&amp;CC$2,'Compr. Q. - Online Banking'!$C:$I,7,FALSE()),VLOOKUP($BW$3&amp;"-"&amp;CC$2,'Compr. Q. - Online Banking'!$C:$I,5,FALSE())),IF($D110="Tabular",VLOOKUP($BW$3&amp;"-"&amp;CC$2,'Compr. Q. - HCN'!$C:$I,7,FALSE()),VLOOKUP($BW$3&amp;"-"&amp;CC$2,'Compr. Q. - HCN'!$C:$I,5,FALSE()))),$BW110)),1,0)</f>
        <v>0</v>
      </c>
      <c r="CD110" s="25">
        <f t="shared" si="123"/>
        <v>1</v>
      </c>
      <c r="CE110" s="25">
        <f t="shared" si="124"/>
        <v>1</v>
      </c>
      <c r="CF110" s="25">
        <f>IF($G110="OB",IF($D110="Tabular",VLOOKUP($BW$3&amp;"-"&amp;"1",'Compr. Q. - Online Banking'!$C:$K,9,FALSE()),VLOOKUP($BW$3&amp;"-"&amp;"1",'Compr. Q. - Online Banking'!$C:$K,8,FALSE())),IF($D110="Tabular",VLOOKUP($BW$3&amp;"-"&amp;"1",'Compr. Q. - HCN'!$C:$K,9,FALSE()),VLOOKUP($BW$3&amp;"-"&amp;"1",'Compr. Q. - HCN'!$C:$K,8,FALSE())))</f>
        <v>1</v>
      </c>
      <c r="CG110" s="25">
        <f t="shared" si="125"/>
        <v>1</v>
      </c>
      <c r="CH110" s="25">
        <f t="shared" si="126"/>
        <v>1</v>
      </c>
      <c r="CI110" s="25">
        <f t="shared" si="127"/>
        <v>1</v>
      </c>
    </row>
    <row r="111" spans="1:87" ht="34" x14ac:dyDescent="0.2">
      <c r="A111" s="24" t="str">
        <f t="shared" si="96"/>
        <v>3117425-P2</v>
      </c>
      <c r="B111" s="38">
        <v>3117425</v>
      </c>
      <c r="C111" s="24" t="s">
        <v>688</v>
      </c>
      <c r="D111" s="39" t="s">
        <v>538</v>
      </c>
      <c r="E111" s="39" t="s">
        <v>440</v>
      </c>
      <c r="F111" s="39" t="s">
        <v>433</v>
      </c>
      <c r="G111" s="38" t="str">
        <f t="shared" si="97"/>
        <v>OB</v>
      </c>
      <c r="H111" s="24"/>
      <c r="I111" s="28"/>
      <c r="J111" s="25" t="str">
        <f>VLOOKUP($A111,'dataset combined'!$A:$BJ,$I$2+3*J$2,FALSE)</f>
        <v>Lack of mechanisms for authentication of app; Weak malware protection</v>
      </c>
      <c r="K111" s="24"/>
      <c r="L111" s="25">
        <f>IF(ISNUMBER(SEARCH(IF($G111="OB",IF($D111="Tabular",VLOOKUP($J$3&amp;"-"&amp;L$2,'Compr. Q. - Online Banking'!$C:$I,7,FALSE()),VLOOKUP($J$3&amp;"-"&amp;L$2,'Compr. Q. - Online Banking'!$C:$I,5,FALSE())),IF($D111="Tabular",VLOOKUP($J$3&amp;"-"&amp;L$2,'Compr. Q. - HCN'!$C:$I,7,FALSE()),VLOOKUP($J$3&amp;"-"&amp;L$2,'Compr. Q. - HCN'!$C:$I,5,FALSE()))),$J111)),1,0)</f>
        <v>1</v>
      </c>
      <c r="M111" s="25">
        <f>IF(ISNUMBER(SEARCH(IF($G111="OB",IF($D111="Tabular",VLOOKUP($J$3&amp;"-"&amp;M$2,'Compr. Q. - Online Banking'!$C:$I,7,FALSE()),VLOOKUP($J$3&amp;"-"&amp;M$2,'Compr. Q. - Online Banking'!$C:$I,5,FALSE())),IF($D111="Tabular",VLOOKUP($J$3&amp;"-"&amp;M$2,'Compr. Q. - HCN'!$C:$I,7,FALSE()),VLOOKUP($J$3&amp;"-"&amp;M$2,'Compr. Q. - HCN'!$C:$I,5,FALSE()))),$J111)),1,0)</f>
        <v>1</v>
      </c>
      <c r="N111" s="25">
        <f>IF(ISNUMBER(SEARCH(IF($G111="OB",IF($D111="Tabular",VLOOKUP($J$3&amp;"-"&amp;N$2,'Compr. Q. - Online Banking'!$C:$I,7,FALSE()),VLOOKUP($J$3&amp;"-"&amp;N$2,'Compr. Q. - Online Banking'!$C:$I,5,FALSE())),IF($D111="Tabular",VLOOKUP($J$3&amp;"-"&amp;N$2,'Compr. Q. - HCN'!$C:$I,7,FALSE()),VLOOKUP($J$3&amp;"-"&amp;N$2,'Compr. Q. - HCN'!$C:$I,5,FALSE()))),$J111)),1,0)</f>
        <v>0</v>
      </c>
      <c r="O111" s="25">
        <f>IF(ISNUMBER(SEARCH(IF($G111="OB",IF($D111="Tabular",VLOOKUP($J$3&amp;"-"&amp;O$2,'Compr. Q. - Online Banking'!$C:$I,7,FALSE()),VLOOKUP($J$3&amp;"-"&amp;O$2,'Compr. Q. - Online Banking'!$C:$I,5,FALSE())),IF($D111="Tabular",VLOOKUP($J$3&amp;"-"&amp;O$2,'Compr. Q. - HCN'!$C:$I,7,FALSE()),VLOOKUP($J$3&amp;"-"&amp;O$2,'Compr. Q. - HCN'!$C:$I,5,FALSE()))),$J111)),1,0)</f>
        <v>0</v>
      </c>
      <c r="P111" s="25">
        <f>IF(ISNUMBER(SEARCH(IF($G111="OB",IF($D111="Tabular",VLOOKUP($J$3&amp;"-"&amp;P$2,'Compr. Q. - Online Banking'!$C:$I,7,FALSE()),VLOOKUP($J$3&amp;"-"&amp;P$2,'Compr. Q. - Online Banking'!$C:$I,5,FALSE())),IF($D111="Tabular",VLOOKUP($J$3&amp;"-"&amp;P$2,'Compr. Q. - HCN'!$C:$I,7,FALSE()),VLOOKUP($J$3&amp;"-"&amp;P$2,'Compr. Q. - HCN'!$C:$I,5,FALSE()))),$J111)),1,0)</f>
        <v>0</v>
      </c>
      <c r="Q111" s="24">
        <f t="shared" si="98"/>
        <v>2</v>
      </c>
      <c r="R111" s="24">
        <f t="shared" si="99"/>
        <v>2</v>
      </c>
      <c r="S111" s="24">
        <f>IF($G111="OB",IF($D111="Tabular",VLOOKUP($J$3&amp;"-"&amp;"1",'Compr. Q. - Online Banking'!$C:$K,9,FALSE()),VLOOKUP($J$3&amp;"-"&amp;"1",'Compr. Q. - Online Banking'!$C:$K,8,FALSE())),IF($D111="Tabular",VLOOKUP($J$3&amp;"-"&amp;"1",'Compr. Q. - HCN'!$C:$K,9,FALSE()),VLOOKUP($J$3&amp;"-"&amp;"1",'Compr. Q. - HCN'!$C:$K,8,FALSE())))</f>
        <v>2</v>
      </c>
      <c r="T111" s="24">
        <f t="shared" si="100"/>
        <v>1</v>
      </c>
      <c r="U111" s="24">
        <f t="shared" si="101"/>
        <v>1</v>
      </c>
      <c r="V111" s="24">
        <f t="shared" si="102"/>
        <v>1</v>
      </c>
      <c r="W111" s="25" t="str">
        <f>VLOOKUP($A111,'dataset combined'!$A:$BJ,$I$2+3*W$2,FALSE)</f>
        <v>Availability of service; Integrity of account data</v>
      </c>
      <c r="X111" s="24"/>
      <c r="Y111" s="25">
        <f>IF(ISNUMBER(SEARCH(IF($G111="OB",IF($D111="Tabular",VLOOKUP($W$3&amp;"-"&amp;Y$2,'Compr. Q. - Online Banking'!$C:$I,7,FALSE()),VLOOKUP($W$3&amp;"-"&amp;Y$2,'Compr. Q. - Online Banking'!$C:$I,5,FALSE())),IF($D111="Tabular",VLOOKUP($W$3&amp;"-"&amp;Y$2,'Compr. Q. - HCN'!$C:$I,7,FALSE()),VLOOKUP($W$3&amp;"-"&amp;Y$2,'Compr. Q. - HCN'!$C:$I,5,FALSE()))),$W111)),1,0)</f>
        <v>1</v>
      </c>
      <c r="Z111" s="25">
        <f>IF(ISNUMBER(SEARCH(IF($G111="OB",IF($D111="Tabular",VLOOKUP($W$3&amp;"-"&amp;Z$2,'Compr. Q. - Online Banking'!$C:$I,7,FALSE()),VLOOKUP($W$3&amp;"-"&amp;Z$2,'Compr. Q. - Online Banking'!$C:$I,5,FALSE())),IF($D111="Tabular",VLOOKUP($W$3&amp;"-"&amp;Z$2,'Compr. Q. - HCN'!$C:$I,7,FALSE()),VLOOKUP($W$3&amp;"-"&amp;Z$2,'Compr. Q. - HCN'!$C:$I,5,FALSE()))),$W111)),1,0)</f>
        <v>1</v>
      </c>
      <c r="AA111" s="25">
        <f>IF(ISNUMBER(SEARCH(IF($G111="OB",IF($D111="Tabular",VLOOKUP($W$3&amp;"-"&amp;AA$2,'Compr. Q. - Online Banking'!$C:$I,7,FALSE()),VLOOKUP($W$3&amp;"-"&amp;AA$2,'Compr. Q. - Online Banking'!$C:$I,5,FALSE())),IF($D111="Tabular",VLOOKUP($W$3&amp;"-"&amp;AA$2,'Compr. Q. - HCN'!$C:$I,7,FALSE()),VLOOKUP($W$3&amp;"-"&amp;AA$2,'Compr. Q. - HCN'!$C:$I,5,FALSE()))),$W111)),1,0)</f>
        <v>0</v>
      </c>
      <c r="AB111" s="25">
        <f>IF(ISNUMBER(SEARCH(IF($G111="OB",IF($D111="Tabular",VLOOKUP($W$3&amp;"-"&amp;AB$2,'Compr. Q. - Online Banking'!$C:$I,7,FALSE()),VLOOKUP($W$3&amp;"-"&amp;AB$2,'Compr. Q. - Online Banking'!$C:$I,5,FALSE())),IF($D111="Tabular",VLOOKUP($W$3&amp;"-"&amp;AB$2,'Compr. Q. - HCN'!$C:$I,7,FALSE()),VLOOKUP($W$3&amp;"-"&amp;AB$2,'Compr. Q. - HCN'!$C:$I,5,FALSE()))),$W111)),1,0)</f>
        <v>0</v>
      </c>
      <c r="AC111" s="25">
        <f>IF(ISNUMBER(SEARCH(IF($G111="OB",IF($D111="Tabular",VLOOKUP($W$3&amp;"-"&amp;AC$2,'Compr. Q. - Online Banking'!$C:$I,7,FALSE()),VLOOKUP($W$3&amp;"-"&amp;AC$2,'Compr. Q. - Online Banking'!$C:$I,5,FALSE())),IF($D111="Tabular",VLOOKUP($W$3&amp;"-"&amp;AC$2,'Compr. Q. - HCN'!$C:$I,7,FALSE()),VLOOKUP($W$3&amp;"-"&amp;AC$2,'Compr. Q. - HCN'!$C:$I,5,FALSE()))),$W111)),1,0)</f>
        <v>0</v>
      </c>
      <c r="AD111" s="24">
        <f t="shared" si="103"/>
        <v>2</v>
      </c>
      <c r="AE111" s="24">
        <f t="shared" si="104"/>
        <v>2</v>
      </c>
      <c r="AF111" s="24">
        <f>IF($G111="OB",IF($D111="Tabular",VLOOKUP($W$3&amp;"-"&amp;"1",'Compr. Q. - Online Banking'!$C:$K,9,FALSE()),VLOOKUP($W$3&amp;"-"&amp;"1",'Compr. Q. - Online Banking'!$C:$K,8,FALSE())),IF($D111="Tabular",VLOOKUP($W$3&amp;"-"&amp;"1",'Compr. Q. - HCN'!$C:$K,9,FALSE()),VLOOKUP($W$3&amp;"-"&amp;"1",'Compr. Q. - HCN'!$C:$K,8,FALSE())))</f>
        <v>2</v>
      </c>
      <c r="AG111" s="24">
        <f t="shared" si="105"/>
        <v>1</v>
      </c>
      <c r="AH111" s="24">
        <f t="shared" si="106"/>
        <v>1</v>
      </c>
      <c r="AI111" s="24">
        <f t="shared" si="107"/>
        <v>1</v>
      </c>
      <c r="AJ111" s="25" t="str">
        <f>VLOOKUP($A111,'dataset combined'!$A:$BJ,$I$2+3*AJ$2,FALSE)</f>
        <v>Fake banking app offered on application store; Keylogger installed on computer; Spear-phishing attack on customers</v>
      </c>
      <c r="AK111" s="24" t="s">
        <v>733</v>
      </c>
      <c r="AL111" s="25">
        <f>IF(ISNUMBER(SEARCH(IF($G111="OB",IF($D111="Tabular",VLOOKUP($AJ$3&amp;"-"&amp;AL$2,'Compr. Q. - Online Banking'!$C:$I,7,FALSE()),VLOOKUP($AJ$3&amp;"-"&amp;AL$2,'Compr. Q. - Online Banking'!$C:$I,5,FALSE())),IF($D111="Tabular",VLOOKUP($AJ$3&amp;"-"&amp;AL$2,'Compr. Q. - HCN'!$C:$I,7,FALSE()),VLOOKUP($AJ$3&amp;"-"&amp;AL$2,'Compr. Q. - HCN'!$C:$I,5,FALSE()))),$AJ111)),1,0)</f>
        <v>1</v>
      </c>
      <c r="AM111" s="25">
        <f>IF(ISNUMBER(SEARCH(IF($G111="OB",IF($D111="Tabular",VLOOKUP($AJ$3&amp;"-"&amp;AM$2,'Compr. Q. - Online Banking'!$C:$I,7,FALSE()),VLOOKUP($AJ$3&amp;"-"&amp;AM$2,'Compr. Q. - Online Banking'!$C:$I,5,FALSE())),IF($D111="Tabular",VLOOKUP($AJ$3&amp;"-"&amp;AM$2,'Compr. Q. - HCN'!$C:$I,7,FALSE()),VLOOKUP($AJ$3&amp;"-"&amp;AM$2,'Compr. Q. - HCN'!$C:$I,5,FALSE()))),$AJ111)),1,0)</f>
        <v>0</v>
      </c>
      <c r="AN111" s="25">
        <f>IF(ISNUMBER(SEARCH(IF($G111="OB",IF($D111="Tabular",VLOOKUP($AJ$3&amp;"-"&amp;AN$2,'Compr. Q. - Online Banking'!$C:$I,7,FALSE()),VLOOKUP($AJ$3&amp;"-"&amp;AN$2,'Compr. Q. - Online Banking'!$C:$I,5,FALSE())),IF($D111="Tabular",VLOOKUP($AJ$3&amp;"-"&amp;AN$2,'Compr. Q. - HCN'!$C:$I,7,FALSE()),VLOOKUP($AJ$3&amp;"-"&amp;AN$2,'Compr. Q. - HCN'!$C:$I,5,FALSE()))),$AJ111)),1,0)</f>
        <v>1</v>
      </c>
      <c r="AO111" s="25">
        <f>IF(ISNUMBER(SEARCH(IF($G111="OB",IF($D111="Tabular",VLOOKUP($AJ$3&amp;"-"&amp;AO$2,'Compr. Q. - Online Banking'!$C:$I,7,FALSE()),VLOOKUP($AJ$3&amp;"-"&amp;AO$2,'Compr. Q. - Online Banking'!$C:$I,5,FALSE())),IF($D111="Tabular",VLOOKUP($AJ$3&amp;"-"&amp;AO$2,'Compr. Q. - HCN'!$C:$I,7,FALSE()),VLOOKUP($AJ$3&amp;"-"&amp;AO$2,'Compr. Q. - HCN'!$C:$I,5,FALSE()))),$AJ111)),1,0)</f>
        <v>1</v>
      </c>
      <c r="AP111" s="25">
        <f>IF(ISNUMBER(SEARCH(IF($G111="OB",IF($D111="Tabular",VLOOKUP($AJ$3&amp;"-"&amp;AP$2,'Compr. Q. - Online Banking'!$C:$I,7,FALSE()),VLOOKUP($AJ$3&amp;"-"&amp;AP$2,'Compr. Q. - Online Banking'!$C:$I,5,FALSE())),IF($D111="Tabular",VLOOKUP($AJ$3&amp;"-"&amp;AP$2,'Compr. Q. - HCN'!$C:$I,7,FALSE()),VLOOKUP($AJ$3&amp;"-"&amp;AP$2,'Compr. Q. - HCN'!$C:$I,5,FALSE()))),$AJ111)),1,0)</f>
        <v>0</v>
      </c>
      <c r="AQ111" s="24">
        <f t="shared" si="108"/>
        <v>3</v>
      </c>
      <c r="AR111" s="24">
        <f t="shared" si="109"/>
        <v>3</v>
      </c>
      <c r="AS111" s="24">
        <f>IF($G111="OB",IF($D111="Tabular",VLOOKUP($AJ$3&amp;"-"&amp;"1",'Compr. Q. - Online Banking'!$C:$K,9,FALSE()),VLOOKUP($AJ$3&amp;"-"&amp;"1",'Compr. Q. - Online Banking'!$C:$K,8,FALSE())),IF($D111="Tabular",VLOOKUP($AJ$3&amp;"-"&amp;"1",'Compr. Q. - HCN'!$C:$K,9,FALSE()),VLOOKUP($AJ$3&amp;"-"&amp;"1",'Compr. Q. - HCN'!$C:$K,8,FALSE())))</f>
        <v>4</v>
      </c>
      <c r="AT111" s="24">
        <f t="shared" si="110"/>
        <v>1</v>
      </c>
      <c r="AU111" s="24">
        <f t="shared" si="111"/>
        <v>0.75</v>
      </c>
      <c r="AV111" s="24">
        <f t="shared" si="112"/>
        <v>0.8571428571428571</v>
      </c>
      <c r="AW111" s="25" t="str">
        <f>VLOOKUP($A111,'dataset combined'!$A:$BJ,$I$2+3*AW$2,FALSE)</f>
        <v>Cyber criminal; Hacker</v>
      </c>
      <c r="AX111" s="24"/>
      <c r="AY111" s="25">
        <f>IF(ISNUMBER(SEARCH(IF($G111="OB",IF($D111="Tabular",VLOOKUP($AW$3&amp;"-"&amp;AY$2,'Compr. Q. - Online Banking'!$C:$I,7,FALSE()),VLOOKUP($AW$3&amp;"-"&amp;AY$2,'Compr. Q. - Online Banking'!$C:$I,5,FALSE())),IF($D111="Tabular",VLOOKUP($AW$3&amp;"-"&amp;AY$2,'Compr. Q. - HCN'!$C:$I,7,FALSE()),VLOOKUP($AW$3&amp;"-"&amp;AY$2,'Compr. Q. - HCN'!$C:$I,5,FALSE()))),$AW111)),1,0)</f>
        <v>1</v>
      </c>
      <c r="AZ111" s="25">
        <f>IF(ISNUMBER(SEARCH(IF($G111="OB",IF($D111="Tabular",VLOOKUP($AW$3&amp;"-"&amp;AZ$2,'Compr. Q. - Online Banking'!$C:$I,7,FALSE()),VLOOKUP($AW$3&amp;"-"&amp;AZ$2,'Compr. Q. - Online Banking'!$C:$I,5,FALSE())),IF($D111="Tabular",VLOOKUP($AW$3&amp;"-"&amp;AZ$2,'Compr. Q. - HCN'!$C:$I,7,FALSE()),VLOOKUP($AW$3&amp;"-"&amp;AZ$2,'Compr. Q. - HCN'!$C:$I,5,FALSE()))),$AW111)),1,0)</f>
        <v>1</v>
      </c>
      <c r="BA111" s="25">
        <f>IF(ISNUMBER(SEARCH(IF($G111="OB",IF($D111="Tabular",VLOOKUP($AW$3&amp;"-"&amp;BA$2,'Compr. Q. - Online Banking'!$C:$I,7,FALSE()),VLOOKUP($AW$3&amp;"-"&amp;BA$2,'Compr. Q. - Online Banking'!$C:$I,5,FALSE())),IF($D111="Tabular",VLOOKUP($AW$3&amp;"-"&amp;BA$2,'Compr. Q. - HCN'!$C:$I,7,FALSE()),VLOOKUP($AW$3&amp;"-"&amp;BA$2,'Compr. Q. - HCN'!$C:$I,5,FALSE()))),$AW111)),1,0)</f>
        <v>0</v>
      </c>
      <c r="BB111" s="25">
        <f>IF(ISNUMBER(SEARCH(IF($G111="OB",IF($D111="Tabular",VLOOKUP($AW$3&amp;"-"&amp;BB$2,'Compr. Q. - Online Banking'!$C:$I,7,FALSE()),VLOOKUP($AW$3&amp;"-"&amp;BB$2,'Compr. Q. - Online Banking'!$C:$I,5,FALSE())),IF($D111="Tabular",VLOOKUP($AW$3&amp;"-"&amp;BB$2,'Compr. Q. - HCN'!$C:$I,7,FALSE()),VLOOKUP($AW$3&amp;"-"&amp;BB$2,'Compr. Q. - HCN'!$C:$I,5,FALSE()))),$AW111)),1,0)</f>
        <v>0</v>
      </c>
      <c r="BC111" s="25">
        <f>IF(ISNUMBER(SEARCH(IF($G111="OB",IF($D111="Tabular",VLOOKUP($AW$3&amp;"-"&amp;BC$2,'Compr. Q. - Online Banking'!$C:$I,7,FALSE()),VLOOKUP($AW$3&amp;"-"&amp;BC$2,'Compr. Q. - Online Banking'!$C:$I,5,FALSE())),IF($D111="Tabular",VLOOKUP($AW$3&amp;"-"&amp;BC$2,'Compr. Q. - HCN'!$C:$I,7,FALSE()),VLOOKUP($AW$3&amp;"-"&amp;BC$2,'Compr. Q. - HCN'!$C:$I,5,FALSE()))),$AW111)),1,0)</f>
        <v>0</v>
      </c>
      <c r="BD111" s="24">
        <f t="shared" si="113"/>
        <v>2</v>
      </c>
      <c r="BE111" s="24">
        <f t="shared" si="114"/>
        <v>2</v>
      </c>
      <c r="BF111" s="24">
        <f>IF($G111="OB",IF($D111="Tabular",VLOOKUP($AW$3&amp;"-"&amp;"1",'Compr. Q. - Online Banking'!$C:$K,9,FALSE()),VLOOKUP($AW$3&amp;"-"&amp;"1",'Compr. Q. - Online Banking'!$C:$K,8,FALSE())),IF($D111="Tabular",VLOOKUP($AW$3&amp;"-"&amp;"1",'Compr. Q. - HCN'!$C:$K,9,FALSE()),VLOOKUP($AW$3&amp;"-"&amp;"1",'Compr. Q. - HCN'!$C:$K,8,FALSE())))</f>
        <v>2</v>
      </c>
      <c r="BG111" s="24">
        <f t="shared" si="115"/>
        <v>1</v>
      </c>
      <c r="BH111" s="24">
        <f t="shared" si="116"/>
        <v>1</v>
      </c>
      <c r="BI111" s="24">
        <f t="shared" si="117"/>
        <v>1</v>
      </c>
      <c r="BJ111" s="25" t="str">
        <f>VLOOKUP($A111,'dataset combined'!$A:$BJ,$I$2+3*BJ$2,FALSE)</f>
        <v>Likely</v>
      </c>
      <c r="BK111" s="25"/>
      <c r="BL111" s="25">
        <f>IF(ISNUMBER(SEARCH(IF($G111="OB",IF($D111="Tabular",VLOOKUP($BJ$3&amp;"-"&amp;BL$2,'Compr. Q. - Online Banking'!$C:$I,7,FALSE()),VLOOKUP($BJ$3&amp;"-"&amp;BL$2,'Compr. Q. - Online Banking'!$C:$I,5,FALSE())),IF($D111="Tabular",VLOOKUP($BJ$3&amp;"-"&amp;BL$2,'Compr. Q. - HCN'!$C:$I,7,FALSE()),VLOOKUP($BJ$3&amp;"-"&amp;BL$2,'Compr. Q. - HCN'!$C:$I,5,FALSE()))),$BJ111)),1,0)</f>
        <v>1</v>
      </c>
      <c r="BM111" s="25">
        <f>IF(ISNUMBER(SEARCH(IF($G111="OB",IF($D111="Tabular",VLOOKUP($BJ$3&amp;"-"&amp;BM$2,'Compr. Q. - Online Banking'!$C:$I,7,FALSE()),VLOOKUP($BJ$3&amp;"-"&amp;BM$2,'Compr. Q. - Online Banking'!$C:$I,5,FALSE())),IF($D111="Tabular",VLOOKUP($BJ$3&amp;"-"&amp;BM$2,'Compr. Q. - HCN'!$C:$I,7,FALSE()),VLOOKUP($BJ$3&amp;"-"&amp;BM$2,'Compr. Q. - HCN'!$C:$I,5,FALSE()))),$BJ111)),1,0)</f>
        <v>0</v>
      </c>
      <c r="BN111" s="25">
        <f>IF(ISNUMBER(SEARCH(IF($G111="OB",IF($D111="Tabular",VLOOKUP($BJ$3&amp;"-"&amp;BN$2,'Compr. Q. - Online Banking'!$C:$I,7,FALSE()),VLOOKUP($BJ$3&amp;"-"&amp;BN$2,'Compr. Q. - Online Banking'!$C:$I,5,FALSE())),IF($D111="Tabular",VLOOKUP($BJ$3&amp;"-"&amp;BN$2,'Compr. Q. - HCN'!$C:$I,7,FALSE()),VLOOKUP($BJ$3&amp;"-"&amp;BN$2,'Compr. Q. - HCN'!$C:$I,5,FALSE()))),$BJ111)),1,0)</f>
        <v>0</v>
      </c>
      <c r="BO111" s="25">
        <f>IF(ISNUMBER(SEARCH(IF($G111="OB",IF($D111="Tabular",VLOOKUP($BJ$3&amp;"-"&amp;BO$2,'Compr. Q. - Online Banking'!$C:$I,7,FALSE()),VLOOKUP($BJ$3&amp;"-"&amp;BO$2,'Compr. Q. - Online Banking'!$C:$I,5,FALSE())),IF($D111="Tabular",VLOOKUP($BJ$3&amp;"-"&amp;BO$2,'Compr. Q. - HCN'!$C:$I,7,FALSE()),VLOOKUP($BJ$3&amp;"-"&amp;BO$2,'Compr. Q. - HCN'!$C:$I,5,FALSE()))),$BJ111)),1,0)</f>
        <v>0</v>
      </c>
      <c r="BP111" s="25">
        <f>IF(ISNUMBER(SEARCH(IF($G111="OB",IF($D111="Tabular",VLOOKUP($BJ$3&amp;"-"&amp;BP$2,'Compr. Q. - Online Banking'!$C:$I,7,FALSE()),VLOOKUP($BJ$3&amp;"-"&amp;BP$2,'Compr. Q. - Online Banking'!$C:$I,5,FALSE())),IF($D111="Tabular",VLOOKUP($BJ$3&amp;"-"&amp;BP$2,'Compr. Q. - HCN'!$C:$I,7,FALSE()),VLOOKUP($BJ$3&amp;"-"&amp;BP$2,'Compr. Q. - HCN'!$C:$I,5,FALSE()))),$BJ111)),1,0)</f>
        <v>0</v>
      </c>
      <c r="BQ111" s="24">
        <f t="shared" si="118"/>
        <v>1</v>
      </c>
      <c r="BR111" s="24">
        <f t="shared" si="119"/>
        <v>1</v>
      </c>
      <c r="BS111" s="24">
        <f>IF($G111="OB",IF($D111="Tabular",VLOOKUP($BJ$3&amp;"-"&amp;"1",'Compr. Q. - Online Banking'!$C:$K,9,FALSE()),VLOOKUP($BJ$3&amp;"-"&amp;"1",'Compr. Q. - Online Banking'!$C:$K,8,FALSE())),IF($D111="Tabular",VLOOKUP($BJ$3&amp;"-"&amp;"1",'Compr. Q. - HCN'!$C:$K,9,FALSE()),VLOOKUP($BJ$3&amp;"-"&amp;"1",'Compr. Q. - HCN'!$C:$K,8,FALSE())))</f>
        <v>1</v>
      </c>
      <c r="BT111" s="24">
        <f t="shared" si="120"/>
        <v>1</v>
      </c>
      <c r="BU111" s="24">
        <f t="shared" si="121"/>
        <v>1</v>
      </c>
      <c r="BV111" s="24">
        <f t="shared" si="122"/>
        <v>1</v>
      </c>
      <c r="BW111" s="25" t="str">
        <f>VLOOKUP($A111,'dataset combined'!$A:$BJ,$I$2+3*BW$2,FALSE)</f>
        <v>Minor</v>
      </c>
      <c r="BX111" s="24"/>
      <c r="BY111" s="25">
        <f>IF(ISNUMBER(SEARCH(IF($G111="OB",IF($D111="Tabular",VLOOKUP($BW$3&amp;"-"&amp;BY$2,'Compr. Q. - Online Banking'!$C:$I,7,FALSE()),VLOOKUP($BW$3&amp;"-"&amp;BY$2,'Compr. Q. - Online Banking'!$C:$I,5,FALSE())),IF($D111="Tabular",VLOOKUP($BW$3&amp;"-"&amp;BY$2,'Compr. Q. - HCN'!$C:$I,7,FALSE()),VLOOKUP($BW$3&amp;"-"&amp;BY$2,'Compr. Q. - HCN'!$C:$I,5,FALSE()))),$BW111)),1,0)</f>
        <v>1</v>
      </c>
      <c r="BZ111" s="25">
        <f>IF(ISNUMBER(SEARCH(IF($G111="OB",IF($D111="Tabular",VLOOKUP($BW$3&amp;"-"&amp;BZ$2,'Compr. Q. - Online Banking'!$C:$I,7,FALSE()),VLOOKUP($BW$3&amp;"-"&amp;BZ$2,'Compr. Q. - Online Banking'!$C:$I,5,FALSE())),IF($D111="Tabular",VLOOKUP($BW$3&amp;"-"&amp;BZ$2,'Compr. Q. - HCN'!$C:$I,7,FALSE()),VLOOKUP($BW$3&amp;"-"&amp;BZ$2,'Compr. Q. - HCN'!$C:$I,5,FALSE()))),$BW111)),1,0)</f>
        <v>0</v>
      </c>
      <c r="CA111" s="25">
        <f>IF(ISNUMBER(SEARCH(IF($G111="OB",IF($D111="Tabular",VLOOKUP($BW$3&amp;"-"&amp;CA$2,'Compr. Q. - Online Banking'!$C:$I,7,FALSE()),VLOOKUP($BW$3&amp;"-"&amp;CA$2,'Compr. Q. - Online Banking'!$C:$I,5,FALSE())),IF($D111="Tabular",VLOOKUP($BW$3&amp;"-"&amp;CA$2,'Compr. Q. - HCN'!$C:$I,7,FALSE()),VLOOKUP($BW$3&amp;"-"&amp;CA$2,'Compr. Q. - HCN'!$C:$I,5,FALSE()))),$BW111)),1,0)</f>
        <v>0</v>
      </c>
      <c r="CB111" s="25">
        <f>IF(ISNUMBER(SEARCH(IF($G111="OB",IF($D111="Tabular",VLOOKUP($BW$3&amp;"-"&amp;CB$2,'Compr. Q. - Online Banking'!$C:$I,7,FALSE()),VLOOKUP($BW$3&amp;"-"&amp;CB$2,'Compr. Q. - Online Banking'!$C:$I,5,FALSE())),IF($D111="Tabular",VLOOKUP($BW$3&amp;"-"&amp;CB$2,'Compr. Q. - HCN'!$C:$I,7,FALSE()),VLOOKUP($BW$3&amp;"-"&amp;CB$2,'Compr. Q. - HCN'!$C:$I,5,FALSE()))),$BW111)),1,0)</f>
        <v>0</v>
      </c>
      <c r="CC111" s="25">
        <f>IF(ISNUMBER(SEARCH(IF($G111="OB",IF($D111="Tabular",VLOOKUP($BW$3&amp;"-"&amp;CC$2,'Compr. Q. - Online Banking'!$C:$I,7,FALSE()),VLOOKUP($BW$3&amp;"-"&amp;CC$2,'Compr. Q. - Online Banking'!$C:$I,5,FALSE())),IF($D111="Tabular",VLOOKUP($BW$3&amp;"-"&amp;CC$2,'Compr. Q. - HCN'!$C:$I,7,FALSE()),VLOOKUP($BW$3&amp;"-"&amp;CC$2,'Compr. Q. - HCN'!$C:$I,5,FALSE()))),$BW111)),1,0)</f>
        <v>0</v>
      </c>
      <c r="CD111" s="24">
        <f t="shared" si="123"/>
        <v>1</v>
      </c>
      <c r="CE111" s="24">
        <f t="shared" si="124"/>
        <v>1</v>
      </c>
      <c r="CF111" s="24">
        <f>IF($G111="OB",IF($D111="Tabular",VLOOKUP($BW$3&amp;"-"&amp;"1",'Compr. Q. - Online Banking'!$C:$K,9,FALSE()),VLOOKUP($BW$3&amp;"-"&amp;"1",'Compr. Q. - Online Banking'!$C:$K,8,FALSE())),IF($D111="Tabular",VLOOKUP($BW$3&amp;"-"&amp;"1",'Compr. Q. - HCN'!$C:$K,9,FALSE()),VLOOKUP($BW$3&amp;"-"&amp;"1",'Compr. Q. - HCN'!$C:$K,8,FALSE())))</f>
        <v>1</v>
      </c>
      <c r="CG111" s="24">
        <f t="shared" si="125"/>
        <v>1</v>
      </c>
      <c r="CH111" s="24">
        <f t="shared" si="126"/>
        <v>1</v>
      </c>
      <c r="CI111" s="24">
        <f t="shared" si="127"/>
        <v>1</v>
      </c>
    </row>
    <row r="112" spans="1:87" ht="51" x14ac:dyDescent="0.2">
      <c r="A112" s="24" t="str">
        <f t="shared" si="96"/>
        <v>3117427-P1</v>
      </c>
      <c r="B112" s="38">
        <v>3117427</v>
      </c>
      <c r="C112" s="24" t="s">
        <v>688</v>
      </c>
      <c r="D112" s="39" t="s">
        <v>538</v>
      </c>
      <c r="E112" s="39" t="s">
        <v>381</v>
      </c>
      <c r="F112" s="38" t="s">
        <v>402</v>
      </c>
      <c r="G112" s="38" t="str">
        <f t="shared" si="97"/>
        <v>OB</v>
      </c>
      <c r="H112" s="24"/>
      <c r="I112" s="28"/>
      <c r="J112" s="25" t="str">
        <f>VLOOKUP($A112,'dataset combined'!$A:$BJ,$I$2+3*J$2,FALSE)</f>
        <v>Lack of mechanisms for authentication of app; Weak malware protection</v>
      </c>
      <c r="K112" s="24"/>
      <c r="L112" s="25">
        <f>IF(ISNUMBER(SEARCH(IF($G112="OB",IF($D112="Tabular",VLOOKUP($J$3&amp;"-"&amp;L$2,'Compr. Q. - Online Banking'!$C:$I,7,FALSE()),VLOOKUP($J$3&amp;"-"&amp;L$2,'Compr. Q. - Online Banking'!$C:$I,5,FALSE())),IF($D112="Tabular",VLOOKUP($J$3&amp;"-"&amp;L$2,'Compr. Q. - HCN'!$C:$I,7,FALSE()),VLOOKUP($J$3&amp;"-"&amp;L$2,'Compr. Q. - HCN'!$C:$I,5,FALSE()))),$J112)),1,0)</f>
        <v>1</v>
      </c>
      <c r="M112" s="25">
        <f>IF(ISNUMBER(SEARCH(IF($G112="OB",IF($D112="Tabular",VLOOKUP($J$3&amp;"-"&amp;M$2,'Compr. Q. - Online Banking'!$C:$I,7,FALSE()),VLOOKUP($J$3&amp;"-"&amp;M$2,'Compr. Q. - Online Banking'!$C:$I,5,FALSE())),IF($D112="Tabular",VLOOKUP($J$3&amp;"-"&amp;M$2,'Compr. Q. - HCN'!$C:$I,7,FALSE()),VLOOKUP($J$3&amp;"-"&amp;M$2,'Compr. Q. - HCN'!$C:$I,5,FALSE()))),$J112)),1,0)</f>
        <v>1</v>
      </c>
      <c r="N112" s="25">
        <f>IF(ISNUMBER(SEARCH(IF($G112="OB",IF($D112="Tabular",VLOOKUP($J$3&amp;"-"&amp;N$2,'Compr. Q. - Online Banking'!$C:$I,7,FALSE()),VLOOKUP($J$3&amp;"-"&amp;N$2,'Compr. Q. - Online Banking'!$C:$I,5,FALSE())),IF($D112="Tabular",VLOOKUP($J$3&amp;"-"&amp;N$2,'Compr. Q. - HCN'!$C:$I,7,FALSE()),VLOOKUP($J$3&amp;"-"&amp;N$2,'Compr. Q. - HCN'!$C:$I,5,FALSE()))),$J112)),1,0)</f>
        <v>0</v>
      </c>
      <c r="O112" s="25">
        <f>IF(ISNUMBER(SEARCH(IF($G112="OB",IF($D112="Tabular",VLOOKUP($J$3&amp;"-"&amp;O$2,'Compr. Q. - Online Banking'!$C:$I,7,FALSE()),VLOOKUP($J$3&amp;"-"&amp;O$2,'Compr. Q. - Online Banking'!$C:$I,5,FALSE())),IF($D112="Tabular",VLOOKUP($J$3&amp;"-"&amp;O$2,'Compr. Q. - HCN'!$C:$I,7,FALSE()),VLOOKUP($J$3&amp;"-"&amp;O$2,'Compr. Q. - HCN'!$C:$I,5,FALSE()))),$J112)),1,0)</f>
        <v>0</v>
      </c>
      <c r="P112" s="25">
        <f>IF(ISNUMBER(SEARCH(IF($G112="OB",IF($D112="Tabular",VLOOKUP($J$3&amp;"-"&amp;P$2,'Compr. Q. - Online Banking'!$C:$I,7,FALSE()),VLOOKUP($J$3&amp;"-"&amp;P$2,'Compr. Q. - Online Banking'!$C:$I,5,FALSE())),IF($D112="Tabular",VLOOKUP($J$3&amp;"-"&amp;P$2,'Compr. Q. - HCN'!$C:$I,7,FALSE()),VLOOKUP($J$3&amp;"-"&amp;P$2,'Compr. Q. - HCN'!$C:$I,5,FALSE()))),$J112)),1,0)</f>
        <v>0</v>
      </c>
      <c r="Q112" s="24">
        <f t="shared" si="98"/>
        <v>2</v>
      </c>
      <c r="R112" s="24">
        <f t="shared" si="99"/>
        <v>2</v>
      </c>
      <c r="S112" s="24">
        <f>IF($G112="OB",IF($D112="Tabular",VLOOKUP($J$3&amp;"-"&amp;"1",'Compr. Q. - Online Banking'!$C:$K,9,FALSE()),VLOOKUP($J$3&amp;"-"&amp;"1",'Compr. Q. - Online Banking'!$C:$K,8,FALSE())),IF($D112="Tabular",VLOOKUP($J$3&amp;"-"&amp;"1",'Compr. Q. - HCN'!$C:$K,9,FALSE()),VLOOKUP($J$3&amp;"-"&amp;"1",'Compr. Q. - HCN'!$C:$K,8,FALSE())))</f>
        <v>2</v>
      </c>
      <c r="T112" s="24">
        <f t="shared" si="100"/>
        <v>1</v>
      </c>
      <c r="U112" s="24">
        <f t="shared" si="101"/>
        <v>1</v>
      </c>
      <c r="V112" s="24">
        <f t="shared" si="102"/>
        <v>1</v>
      </c>
      <c r="W112" s="25" t="str">
        <f>VLOOKUP($A112,'dataset combined'!$A:$BJ,$I$2+3*W$2,FALSE)</f>
        <v>Availability of service; Integrity of account data</v>
      </c>
      <c r="X112" s="24"/>
      <c r="Y112" s="25">
        <f>IF(ISNUMBER(SEARCH(IF($G112="OB",IF($D112="Tabular",VLOOKUP($W$3&amp;"-"&amp;Y$2,'Compr. Q. - Online Banking'!$C:$I,7,FALSE()),VLOOKUP($W$3&amp;"-"&amp;Y$2,'Compr. Q. - Online Banking'!$C:$I,5,FALSE())),IF($D112="Tabular",VLOOKUP($W$3&amp;"-"&amp;Y$2,'Compr. Q. - HCN'!$C:$I,7,FALSE()),VLOOKUP($W$3&amp;"-"&amp;Y$2,'Compr. Q. - HCN'!$C:$I,5,FALSE()))),$W112)),1,0)</f>
        <v>1</v>
      </c>
      <c r="Z112" s="25">
        <f>IF(ISNUMBER(SEARCH(IF($G112="OB",IF($D112="Tabular",VLOOKUP($W$3&amp;"-"&amp;Z$2,'Compr. Q. - Online Banking'!$C:$I,7,FALSE()),VLOOKUP($W$3&amp;"-"&amp;Z$2,'Compr. Q. - Online Banking'!$C:$I,5,FALSE())),IF($D112="Tabular",VLOOKUP($W$3&amp;"-"&amp;Z$2,'Compr. Q. - HCN'!$C:$I,7,FALSE()),VLOOKUP($W$3&amp;"-"&amp;Z$2,'Compr. Q. - HCN'!$C:$I,5,FALSE()))),$W112)),1,0)</f>
        <v>1</v>
      </c>
      <c r="AA112" s="25">
        <f>IF(ISNUMBER(SEARCH(IF($G112="OB",IF($D112="Tabular",VLOOKUP($W$3&amp;"-"&amp;AA$2,'Compr. Q. - Online Banking'!$C:$I,7,FALSE()),VLOOKUP($W$3&amp;"-"&amp;AA$2,'Compr. Q. - Online Banking'!$C:$I,5,FALSE())),IF($D112="Tabular",VLOOKUP($W$3&amp;"-"&amp;AA$2,'Compr. Q. - HCN'!$C:$I,7,FALSE()),VLOOKUP($W$3&amp;"-"&amp;AA$2,'Compr. Q. - HCN'!$C:$I,5,FALSE()))),$W112)),1,0)</f>
        <v>0</v>
      </c>
      <c r="AB112" s="25">
        <f>IF(ISNUMBER(SEARCH(IF($G112="OB",IF($D112="Tabular",VLOOKUP($W$3&amp;"-"&amp;AB$2,'Compr. Q. - Online Banking'!$C:$I,7,FALSE()),VLOOKUP($W$3&amp;"-"&amp;AB$2,'Compr. Q. - Online Banking'!$C:$I,5,FALSE())),IF($D112="Tabular",VLOOKUP($W$3&amp;"-"&amp;AB$2,'Compr. Q. - HCN'!$C:$I,7,FALSE()),VLOOKUP($W$3&amp;"-"&amp;AB$2,'Compr. Q. - HCN'!$C:$I,5,FALSE()))),$W112)),1,0)</f>
        <v>0</v>
      </c>
      <c r="AC112" s="25">
        <f>IF(ISNUMBER(SEARCH(IF($G112="OB",IF($D112="Tabular",VLOOKUP($W$3&amp;"-"&amp;AC$2,'Compr. Q. - Online Banking'!$C:$I,7,FALSE()),VLOOKUP($W$3&amp;"-"&amp;AC$2,'Compr. Q. - Online Banking'!$C:$I,5,FALSE())),IF($D112="Tabular",VLOOKUP($W$3&amp;"-"&amp;AC$2,'Compr. Q. - HCN'!$C:$I,7,FALSE()),VLOOKUP($W$3&amp;"-"&amp;AC$2,'Compr. Q. - HCN'!$C:$I,5,FALSE()))),$W112)),1,0)</f>
        <v>0</v>
      </c>
      <c r="AD112" s="24">
        <f t="shared" si="103"/>
        <v>2</v>
      </c>
      <c r="AE112" s="24">
        <f t="shared" si="104"/>
        <v>2</v>
      </c>
      <c r="AF112" s="24">
        <f>IF($G112="OB",IF($D112="Tabular",VLOOKUP($W$3&amp;"-"&amp;"1",'Compr. Q. - Online Banking'!$C:$K,9,FALSE()),VLOOKUP($W$3&amp;"-"&amp;"1",'Compr. Q. - Online Banking'!$C:$K,8,FALSE())),IF($D112="Tabular",VLOOKUP($W$3&amp;"-"&amp;"1",'Compr. Q. - HCN'!$C:$K,9,FALSE()),VLOOKUP($W$3&amp;"-"&amp;"1",'Compr. Q. - HCN'!$C:$K,8,FALSE())))</f>
        <v>2</v>
      </c>
      <c r="AG112" s="24">
        <f t="shared" si="105"/>
        <v>1</v>
      </c>
      <c r="AH112" s="24">
        <f t="shared" si="106"/>
        <v>1</v>
      </c>
      <c r="AI112" s="24">
        <f t="shared" si="107"/>
        <v>1</v>
      </c>
      <c r="AJ112" s="25" t="str">
        <f>VLOOKUP($A112,'dataset combined'!$A:$BJ,$I$2+3*AJ$2,FALSE)</f>
        <v>Fake banking app offered on application store; Keylogger installed on computer; Sniffing of customer credentials; Spear-phishing attack on customers</v>
      </c>
      <c r="AK112" s="25"/>
      <c r="AL112" s="25">
        <f>IF(ISNUMBER(SEARCH(IF($G112="OB",IF($D112="Tabular",VLOOKUP($AJ$3&amp;"-"&amp;AL$2,'Compr. Q. - Online Banking'!$C:$I,7,FALSE()),VLOOKUP($AJ$3&amp;"-"&amp;AL$2,'Compr. Q. - Online Banking'!$C:$I,5,FALSE())),IF($D112="Tabular",VLOOKUP($AJ$3&amp;"-"&amp;AL$2,'Compr. Q. - HCN'!$C:$I,7,FALSE()),VLOOKUP($AJ$3&amp;"-"&amp;AL$2,'Compr. Q. - HCN'!$C:$I,5,FALSE()))),$AJ112)),1,0)</f>
        <v>1</v>
      </c>
      <c r="AM112" s="25">
        <f>IF(ISNUMBER(SEARCH(IF($G112="OB",IF($D112="Tabular",VLOOKUP($AJ$3&amp;"-"&amp;AM$2,'Compr. Q. - Online Banking'!$C:$I,7,FALSE()),VLOOKUP($AJ$3&amp;"-"&amp;AM$2,'Compr. Q. - Online Banking'!$C:$I,5,FALSE())),IF($D112="Tabular",VLOOKUP($AJ$3&amp;"-"&amp;AM$2,'Compr. Q. - HCN'!$C:$I,7,FALSE()),VLOOKUP($AJ$3&amp;"-"&amp;AM$2,'Compr. Q. - HCN'!$C:$I,5,FALSE()))),$AJ112)),1,0)</f>
        <v>1</v>
      </c>
      <c r="AN112" s="25">
        <f>IF(ISNUMBER(SEARCH(IF($G112="OB",IF($D112="Tabular",VLOOKUP($AJ$3&amp;"-"&amp;AN$2,'Compr. Q. - Online Banking'!$C:$I,7,FALSE()),VLOOKUP($AJ$3&amp;"-"&amp;AN$2,'Compr. Q. - Online Banking'!$C:$I,5,FALSE())),IF($D112="Tabular",VLOOKUP($AJ$3&amp;"-"&amp;AN$2,'Compr. Q. - HCN'!$C:$I,7,FALSE()),VLOOKUP($AJ$3&amp;"-"&amp;AN$2,'Compr. Q. - HCN'!$C:$I,5,FALSE()))),$AJ112)),1,0)</f>
        <v>1</v>
      </c>
      <c r="AO112" s="25">
        <f>IF(ISNUMBER(SEARCH(IF($G112="OB",IF($D112="Tabular",VLOOKUP($AJ$3&amp;"-"&amp;AO$2,'Compr. Q. - Online Banking'!$C:$I,7,FALSE()),VLOOKUP($AJ$3&amp;"-"&amp;AO$2,'Compr. Q. - Online Banking'!$C:$I,5,FALSE())),IF($D112="Tabular",VLOOKUP($AJ$3&amp;"-"&amp;AO$2,'Compr. Q. - HCN'!$C:$I,7,FALSE()),VLOOKUP($AJ$3&amp;"-"&amp;AO$2,'Compr. Q. - HCN'!$C:$I,5,FALSE()))),$AJ112)),1,0)</f>
        <v>1</v>
      </c>
      <c r="AP112" s="25">
        <f>IF(ISNUMBER(SEARCH(IF($G112="OB",IF($D112="Tabular",VLOOKUP($AJ$3&amp;"-"&amp;AP$2,'Compr. Q. - Online Banking'!$C:$I,7,FALSE()),VLOOKUP($AJ$3&amp;"-"&amp;AP$2,'Compr. Q. - Online Banking'!$C:$I,5,FALSE())),IF($D112="Tabular",VLOOKUP($AJ$3&amp;"-"&amp;AP$2,'Compr. Q. - HCN'!$C:$I,7,FALSE()),VLOOKUP($AJ$3&amp;"-"&amp;AP$2,'Compr. Q. - HCN'!$C:$I,5,FALSE()))),$AJ112)),1,0)</f>
        <v>0</v>
      </c>
      <c r="AQ112" s="24">
        <f t="shared" si="108"/>
        <v>4</v>
      </c>
      <c r="AR112" s="24">
        <f t="shared" si="109"/>
        <v>4</v>
      </c>
      <c r="AS112" s="24">
        <f>IF($G112="OB",IF($D112="Tabular",VLOOKUP($AJ$3&amp;"-"&amp;"1",'Compr. Q. - Online Banking'!$C:$K,9,FALSE()),VLOOKUP($AJ$3&amp;"-"&amp;"1",'Compr. Q. - Online Banking'!$C:$K,8,FALSE())),IF($D112="Tabular",VLOOKUP($AJ$3&amp;"-"&amp;"1",'Compr. Q. - HCN'!$C:$K,9,FALSE()),VLOOKUP($AJ$3&amp;"-"&amp;"1",'Compr. Q. - HCN'!$C:$K,8,FALSE())))</f>
        <v>4</v>
      </c>
      <c r="AT112" s="24">
        <f t="shared" si="110"/>
        <v>1</v>
      </c>
      <c r="AU112" s="24">
        <f t="shared" si="111"/>
        <v>1</v>
      </c>
      <c r="AV112" s="24">
        <f t="shared" si="112"/>
        <v>1</v>
      </c>
      <c r="AW112" s="25" t="str">
        <f>VLOOKUP($A112,'dataset combined'!$A:$BJ,$I$2+3*AW$2,FALSE)</f>
        <v>Cyber criminal; Hacker</v>
      </c>
      <c r="AX112" s="24"/>
      <c r="AY112" s="25">
        <f>IF(ISNUMBER(SEARCH(IF($G112="OB",IF($D112="Tabular",VLOOKUP($AW$3&amp;"-"&amp;AY$2,'Compr. Q. - Online Banking'!$C:$I,7,FALSE()),VLOOKUP($AW$3&amp;"-"&amp;AY$2,'Compr. Q. - Online Banking'!$C:$I,5,FALSE())),IF($D112="Tabular",VLOOKUP($AW$3&amp;"-"&amp;AY$2,'Compr. Q. - HCN'!$C:$I,7,FALSE()),VLOOKUP($AW$3&amp;"-"&amp;AY$2,'Compr. Q. - HCN'!$C:$I,5,FALSE()))),$AW112)),1,0)</f>
        <v>1</v>
      </c>
      <c r="AZ112" s="25">
        <f>IF(ISNUMBER(SEARCH(IF($G112="OB",IF($D112="Tabular",VLOOKUP($AW$3&amp;"-"&amp;AZ$2,'Compr. Q. - Online Banking'!$C:$I,7,FALSE()),VLOOKUP($AW$3&amp;"-"&amp;AZ$2,'Compr. Q. - Online Banking'!$C:$I,5,FALSE())),IF($D112="Tabular",VLOOKUP($AW$3&amp;"-"&amp;AZ$2,'Compr. Q. - HCN'!$C:$I,7,FALSE()),VLOOKUP($AW$3&amp;"-"&amp;AZ$2,'Compr. Q. - HCN'!$C:$I,5,FALSE()))),$AW112)),1,0)</f>
        <v>1</v>
      </c>
      <c r="BA112" s="25">
        <f>IF(ISNUMBER(SEARCH(IF($G112="OB",IF($D112="Tabular",VLOOKUP($AW$3&amp;"-"&amp;BA$2,'Compr. Q. - Online Banking'!$C:$I,7,FALSE()),VLOOKUP($AW$3&amp;"-"&amp;BA$2,'Compr. Q. - Online Banking'!$C:$I,5,FALSE())),IF($D112="Tabular",VLOOKUP($AW$3&amp;"-"&amp;BA$2,'Compr. Q. - HCN'!$C:$I,7,FALSE()),VLOOKUP($AW$3&amp;"-"&amp;BA$2,'Compr. Q. - HCN'!$C:$I,5,FALSE()))),$AW112)),1,0)</f>
        <v>0</v>
      </c>
      <c r="BB112" s="25">
        <f>IF(ISNUMBER(SEARCH(IF($G112="OB",IF($D112="Tabular",VLOOKUP($AW$3&amp;"-"&amp;BB$2,'Compr. Q. - Online Banking'!$C:$I,7,FALSE()),VLOOKUP($AW$3&amp;"-"&amp;BB$2,'Compr. Q. - Online Banking'!$C:$I,5,FALSE())),IF($D112="Tabular",VLOOKUP($AW$3&amp;"-"&amp;BB$2,'Compr. Q. - HCN'!$C:$I,7,FALSE()),VLOOKUP($AW$3&amp;"-"&amp;BB$2,'Compr. Q. - HCN'!$C:$I,5,FALSE()))),$AW112)),1,0)</f>
        <v>0</v>
      </c>
      <c r="BC112" s="25">
        <f>IF(ISNUMBER(SEARCH(IF($G112="OB",IF($D112="Tabular",VLOOKUP($AW$3&amp;"-"&amp;BC$2,'Compr. Q. - Online Banking'!$C:$I,7,FALSE()),VLOOKUP($AW$3&amp;"-"&amp;BC$2,'Compr. Q. - Online Banking'!$C:$I,5,FALSE())),IF($D112="Tabular",VLOOKUP($AW$3&amp;"-"&amp;BC$2,'Compr. Q. - HCN'!$C:$I,7,FALSE()),VLOOKUP($AW$3&amp;"-"&amp;BC$2,'Compr. Q. - HCN'!$C:$I,5,FALSE()))),$AW112)),1,0)</f>
        <v>0</v>
      </c>
      <c r="BD112" s="24">
        <f t="shared" si="113"/>
        <v>2</v>
      </c>
      <c r="BE112" s="24">
        <f t="shared" si="114"/>
        <v>2</v>
      </c>
      <c r="BF112" s="24">
        <f>IF($G112="OB",IF($D112="Tabular",VLOOKUP($AW$3&amp;"-"&amp;"1",'Compr. Q. - Online Banking'!$C:$K,9,FALSE()),VLOOKUP($AW$3&amp;"-"&amp;"1",'Compr. Q. - Online Banking'!$C:$K,8,FALSE())),IF($D112="Tabular",VLOOKUP($AW$3&amp;"-"&amp;"1",'Compr. Q. - HCN'!$C:$K,9,FALSE()),VLOOKUP($AW$3&amp;"-"&amp;"1",'Compr. Q. - HCN'!$C:$K,8,FALSE())))</f>
        <v>2</v>
      </c>
      <c r="BG112" s="24">
        <f t="shared" si="115"/>
        <v>1</v>
      </c>
      <c r="BH112" s="24">
        <f t="shared" si="116"/>
        <v>1</v>
      </c>
      <c r="BI112" s="24">
        <f t="shared" si="117"/>
        <v>1</v>
      </c>
      <c r="BJ112" s="25" t="str">
        <f>VLOOKUP($A112,'dataset combined'!$A:$BJ,$I$2+3*BJ$2,FALSE)</f>
        <v>Likely</v>
      </c>
      <c r="BK112" s="25"/>
      <c r="BL112" s="25">
        <f>IF(ISNUMBER(SEARCH(IF($G112="OB",IF($D112="Tabular",VLOOKUP($BJ$3&amp;"-"&amp;BL$2,'Compr. Q. - Online Banking'!$C:$I,7,FALSE()),VLOOKUP($BJ$3&amp;"-"&amp;BL$2,'Compr. Q. - Online Banking'!$C:$I,5,FALSE())),IF($D112="Tabular",VLOOKUP($BJ$3&amp;"-"&amp;BL$2,'Compr. Q. - HCN'!$C:$I,7,FALSE()),VLOOKUP($BJ$3&amp;"-"&amp;BL$2,'Compr. Q. - HCN'!$C:$I,5,FALSE()))),$BJ112)),1,0)</f>
        <v>1</v>
      </c>
      <c r="BM112" s="25">
        <f>IF(ISNUMBER(SEARCH(IF($G112="OB",IF($D112="Tabular",VLOOKUP($BJ$3&amp;"-"&amp;BM$2,'Compr. Q. - Online Banking'!$C:$I,7,FALSE()),VLOOKUP($BJ$3&amp;"-"&amp;BM$2,'Compr. Q. - Online Banking'!$C:$I,5,FALSE())),IF($D112="Tabular",VLOOKUP($BJ$3&amp;"-"&amp;BM$2,'Compr. Q. - HCN'!$C:$I,7,FALSE()),VLOOKUP($BJ$3&amp;"-"&amp;BM$2,'Compr. Q. - HCN'!$C:$I,5,FALSE()))),$BJ112)),1,0)</f>
        <v>0</v>
      </c>
      <c r="BN112" s="25">
        <f>IF(ISNUMBER(SEARCH(IF($G112="OB",IF($D112="Tabular",VLOOKUP($BJ$3&amp;"-"&amp;BN$2,'Compr. Q. - Online Banking'!$C:$I,7,FALSE()),VLOOKUP($BJ$3&amp;"-"&amp;BN$2,'Compr. Q. - Online Banking'!$C:$I,5,FALSE())),IF($D112="Tabular",VLOOKUP($BJ$3&amp;"-"&amp;BN$2,'Compr. Q. - HCN'!$C:$I,7,FALSE()),VLOOKUP($BJ$3&amp;"-"&amp;BN$2,'Compr. Q. - HCN'!$C:$I,5,FALSE()))),$BJ112)),1,0)</f>
        <v>0</v>
      </c>
      <c r="BO112" s="25">
        <f>IF(ISNUMBER(SEARCH(IF($G112="OB",IF($D112="Tabular",VLOOKUP($BJ$3&amp;"-"&amp;BO$2,'Compr. Q. - Online Banking'!$C:$I,7,FALSE()),VLOOKUP($BJ$3&amp;"-"&amp;BO$2,'Compr. Q. - Online Banking'!$C:$I,5,FALSE())),IF($D112="Tabular",VLOOKUP($BJ$3&amp;"-"&amp;BO$2,'Compr. Q. - HCN'!$C:$I,7,FALSE()),VLOOKUP($BJ$3&amp;"-"&amp;BO$2,'Compr. Q. - HCN'!$C:$I,5,FALSE()))),$BJ112)),1,0)</f>
        <v>0</v>
      </c>
      <c r="BP112" s="25">
        <f>IF(ISNUMBER(SEARCH(IF($G112="OB",IF($D112="Tabular",VLOOKUP($BJ$3&amp;"-"&amp;BP$2,'Compr. Q. - Online Banking'!$C:$I,7,FALSE()),VLOOKUP($BJ$3&amp;"-"&amp;BP$2,'Compr. Q. - Online Banking'!$C:$I,5,FALSE())),IF($D112="Tabular",VLOOKUP($BJ$3&amp;"-"&amp;BP$2,'Compr. Q. - HCN'!$C:$I,7,FALSE()),VLOOKUP($BJ$3&amp;"-"&amp;BP$2,'Compr. Q. - HCN'!$C:$I,5,FALSE()))),$BJ112)),1,0)</f>
        <v>0</v>
      </c>
      <c r="BQ112" s="24">
        <f t="shared" si="118"/>
        <v>1</v>
      </c>
      <c r="BR112" s="24">
        <f t="shared" si="119"/>
        <v>1</v>
      </c>
      <c r="BS112" s="24">
        <f>IF($G112="OB",IF($D112="Tabular",VLOOKUP($BJ$3&amp;"-"&amp;"1",'Compr. Q. - Online Banking'!$C:$K,9,FALSE()),VLOOKUP($BJ$3&amp;"-"&amp;"1",'Compr. Q. - Online Banking'!$C:$K,8,FALSE())),IF($D112="Tabular",VLOOKUP($BJ$3&amp;"-"&amp;"1",'Compr. Q. - HCN'!$C:$K,9,FALSE()),VLOOKUP($BJ$3&amp;"-"&amp;"1",'Compr. Q. - HCN'!$C:$K,8,FALSE())))</f>
        <v>1</v>
      </c>
      <c r="BT112" s="24">
        <f t="shared" si="120"/>
        <v>1</v>
      </c>
      <c r="BU112" s="24">
        <f t="shared" si="121"/>
        <v>1</v>
      </c>
      <c r="BV112" s="24">
        <f t="shared" si="122"/>
        <v>1</v>
      </c>
      <c r="BW112" s="25" t="str">
        <f>VLOOKUP($A112,'dataset combined'!$A:$BJ,$I$2+3*BW$2,FALSE)</f>
        <v>Minor</v>
      </c>
      <c r="BX112" s="24"/>
      <c r="BY112" s="25">
        <f>IF(ISNUMBER(SEARCH(IF($G112="OB",IF($D112="Tabular",VLOOKUP($BW$3&amp;"-"&amp;BY$2,'Compr. Q. - Online Banking'!$C:$I,7,FALSE()),VLOOKUP($BW$3&amp;"-"&amp;BY$2,'Compr. Q. - Online Banking'!$C:$I,5,FALSE())),IF($D112="Tabular",VLOOKUP($BW$3&amp;"-"&amp;BY$2,'Compr. Q. - HCN'!$C:$I,7,FALSE()),VLOOKUP($BW$3&amp;"-"&amp;BY$2,'Compr. Q. - HCN'!$C:$I,5,FALSE()))),$BW112)),1,0)</f>
        <v>1</v>
      </c>
      <c r="BZ112" s="25">
        <f>IF(ISNUMBER(SEARCH(IF($G112="OB",IF($D112="Tabular",VLOOKUP($BW$3&amp;"-"&amp;BZ$2,'Compr. Q. - Online Banking'!$C:$I,7,FALSE()),VLOOKUP($BW$3&amp;"-"&amp;BZ$2,'Compr. Q. - Online Banking'!$C:$I,5,FALSE())),IF($D112="Tabular",VLOOKUP($BW$3&amp;"-"&amp;BZ$2,'Compr. Q. - HCN'!$C:$I,7,FALSE()),VLOOKUP($BW$3&amp;"-"&amp;BZ$2,'Compr. Q. - HCN'!$C:$I,5,FALSE()))),$BW112)),1,0)</f>
        <v>0</v>
      </c>
      <c r="CA112" s="25">
        <f>IF(ISNUMBER(SEARCH(IF($G112="OB",IF($D112="Tabular",VLOOKUP($BW$3&amp;"-"&amp;CA$2,'Compr. Q. - Online Banking'!$C:$I,7,FALSE()),VLOOKUP($BW$3&amp;"-"&amp;CA$2,'Compr. Q. - Online Banking'!$C:$I,5,FALSE())),IF($D112="Tabular",VLOOKUP($BW$3&amp;"-"&amp;CA$2,'Compr. Q. - HCN'!$C:$I,7,FALSE()),VLOOKUP($BW$3&amp;"-"&amp;CA$2,'Compr. Q. - HCN'!$C:$I,5,FALSE()))),$BW112)),1,0)</f>
        <v>0</v>
      </c>
      <c r="CB112" s="25">
        <f>IF(ISNUMBER(SEARCH(IF($G112="OB",IF($D112="Tabular",VLOOKUP($BW$3&amp;"-"&amp;CB$2,'Compr. Q. - Online Banking'!$C:$I,7,FALSE()),VLOOKUP($BW$3&amp;"-"&amp;CB$2,'Compr. Q. - Online Banking'!$C:$I,5,FALSE())),IF($D112="Tabular",VLOOKUP($BW$3&amp;"-"&amp;CB$2,'Compr. Q. - HCN'!$C:$I,7,FALSE()),VLOOKUP($BW$3&amp;"-"&amp;CB$2,'Compr. Q. - HCN'!$C:$I,5,FALSE()))),$BW112)),1,0)</f>
        <v>0</v>
      </c>
      <c r="CC112" s="25">
        <f>IF(ISNUMBER(SEARCH(IF($G112="OB",IF($D112="Tabular",VLOOKUP($BW$3&amp;"-"&amp;CC$2,'Compr. Q. - Online Banking'!$C:$I,7,FALSE()),VLOOKUP($BW$3&amp;"-"&amp;CC$2,'Compr. Q. - Online Banking'!$C:$I,5,FALSE())),IF($D112="Tabular",VLOOKUP($BW$3&amp;"-"&amp;CC$2,'Compr. Q. - HCN'!$C:$I,7,FALSE()),VLOOKUP($BW$3&amp;"-"&amp;CC$2,'Compr. Q. - HCN'!$C:$I,5,FALSE()))),$BW112)),1,0)</f>
        <v>0</v>
      </c>
      <c r="CD112" s="24">
        <f t="shared" si="123"/>
        <v>1</v>
      </c>
      <c r="CE112" s="24">
        <f t="shared" si="124"/>
        <v>1</v>
      </c>
      <c r="CF112" s="24">
        <f>IF($G112="OB",IF($D112="Tabular",VLOOKUP($BW$3&amp;"-"&amp;"1",'Compr. Q. - Online Banking'!$C:$K,9,FALSE()),VLOOKUP($BW$3&amp;"-"&amp;"1",'Compr. Q. - Online Banking'!$C:$K,8,FALSE())),IF($D112="Tabular",VLOOKUP($BW$3&amp;"-"&amp;"1",'Compr. Q. - HCN'!$C:$K,9,FALSE()),VLOOKUP($BW$3&amp;"-"&amp;"1",'Compr. Q. - HCN'!$C:$K,8,FALSE())))</f>
        <v>1</v>
      </c>
      <c r="CG112" s="24">
        <f t="shared" si="125"/>
        <v>1</v>
      </c>
      <c r="CH112" s="24">
        <f t="shared" si="126"/>
        <v>1</v>
      </c>
      <c r="CI112" s="24">
        <f t="shared" si="127"/>
        <v>1</v>
      </c>
    </row>
    <row r="113" spans="1:87" ht="51" x14ac:dyDescent="0.2">
      <c r="A113" s="25" t="str">
        <f t="shared" si="96"/>
        <v>3117427-P2</v>
      </c>
      <c r="B113" s="25">
        <v>3117427</v>
      </c>
      <c r="C113" s="25" t="s">
        <v>688</v>
      </c>
      <c r="D113" s="25" t="s">
        <v>538</v>
      </c>
      <c r="E113" s="25" t="s">
        <v>381</v>
      </c>
      <c r="F113" s="25" t="s">
        <v>433</v>
      </c>
      <c r="G113" s="25" t="str">
        <f t="shared" si="97"/>
        <v>HCN</v>
      </c>
      <c r="H113" s="25"/>
      <c r="I113" s="25"/>
      <c r="J113" s="25" t="str">
        <f>VLOOKUP($A113,'dataset combined'!$A:$BJ,$I$2+3*J$2,FALSE)</f>
        <v>Insufficient malware detection; Insufficient security policy</v>
      </c>
      <c r="K113" s="25" t="s">
        <v>726</v>
      </c>
      <c r="L113" s="25">
        <f>IF(ISNUMBER(SEARCH(IF($G113="OB",IF($D113="Tabular",VLOOKUP($J$3&amp;"-"&amp;L$2,'Compr. Q. - Online Banking'!$C:$I,7,FALSE()),VLOOKUP($J$3&amp;"-"&amp;L$2,'Compr. Q. - Online Banking'!$C:$I,5,FALSE())),IF($D113="Tabular",VLOOKUP($J$3&amp;"-"&amp;L$2,'Compr. Q. - HCN'!$C:$I,7,FALSE()),VLOOKUP($J$3&amp;"-"&amp;L$2,'Compr. Q. - HCN'!$C:$I,5,FALSE()))),$J113)),1,0)</f>
        <v>0</v>
      </c>
      <c r="M113" s="25">
        <f>IF(ISNUMBER(SEARCH(IF($G113="OB",IF($D113="Tabular",VLOOKUP($J$3&amp;"-"&amp;M$2,'Compr. Q. - Online Banking'!$C:$I,7,FALSE()),VLOOKUP($J$3&amp;"-"&amp;M$2,'Compr. Q. - Online Banking'!$C:$I,5,FALSE())),IF($D113="Tabular",VLOOKUP($J$3&amp;"-"&amp;M$2,'Compr. Q. - HCN'!$C:$I,7,FALSE()),VLOOKUP($J$3&amp;"-"&amp;M$2,'Compr. Q. - HCN'!$C:$I,5,FALSE()))),$J113)),1,0)</f>
        <v>1</v>
      </c>
      <c r="N113" s="25">
        <f>IF(ISNUMBER(SEARCH(IF($G113="OB",IF($D113="Tabular",VLOOKUP($J$3&amp;"-"&amp;N$2,'Compr. Q. - Online Banking'!$C:$I,7,FALSE()),VLOOKUP($J$3&amp;"-"&amp;N$2,'Compr. Q. - Online Banking'!$C:$I,5,FALSE())),IF($D113="Tabular",VLOOKUP($J$3&amp;"-"&amp;N$2,'Compr. Q. - HCN'!$C:$I,7,FALSE()),VLOOKUP($J$3&amp;"-"&amp;N$2,'Compr. Q. - HCN'!$C:$I,5,FALSE()))),$J113)),1,0)</f>
        <v>1</v>
      </c>
      <c r="O113" s="25">
        <f>IF(ISNUMBER(SEARCH(IF($G113="OB",IF($D113="Tabular",VLOOKUP($J$3&amp;"-"&amp;O$2,'Compr. Q. - Online Banking'!$C:$I,7,FALSE()),VLOOKUP($J$3&amp;"-"&amp;O$2,'Compr. Q. - Online Banking'!$C:$I,5,FALSE())),IF($D113="Tabular",VLOOKUP($J$3&amp;"-"&amp;O$2,'Compr. Q. - HCN'!$C:$I,7,FALSE()),VLOOKUP($J$3&amp;"-"&amp;O$2,'Compr. Q. - HCN'!$C:$I,5,FALSE()))),$J113)),1,0)</f>
        <v>0</v>
      </c>
      <c r="P113" s="25">
        <f>IF(ISNUMBER(SEARCH(IF($G113="OB",IF($D113="Tabular",VLOOKUP($J$3&amp;"-"&amp;P$2,'Compr. Q. - Online Banking'!$C:$I,7,FALSE()),VLOOKUP($J$3&amp;"-"&amp;P$2,'Compr. Q. - Online Banking'!$C:$I,5,FALSE())),IF($D113="Tabular",VLOOKUP($J$3&amp;"-"&amp;P$2,'Compr. Q. - HCN'!$C:$I,7,FALSE()),VLOOKUP($J$3&amp;"-"&amp;P$2,'Compr. Q. - HCN'!$C:$I,5,FALSE()))),$J113)),1,0)</f>
        <v>0</v>
      </c>
      <c r="Q113" s="25">
        <f t="shared" si="98"/>
        <v>2</v>
      </c>
      <c r="R113" s="25">
        <f t="shared" si="99"/>
        <v>2</v>
      </c>
      <c r="S113" s="25">
        <f>IF($G113="OB",IF($D113="Tabular",VLOOKUP($J$3&amp;"-"&amp;"1",'Compr. Q. - Online Banking'!$C:$K,9,FALSE()),VLOOKUP($J$3&amp;"-"&amp;"1",'Compr. Q. - Online Banking'!$C:$K,8,FALSE())),IF($D113="Tabular",VLOOKUP($J$3&amp;"-"&amp;"1",'Compr. Q. - HCN'!$C:$K,9,FALSE()),VLOOKUP($J$3&amp;"-"&amp;"1",'Compr. Q. - HCN'!$C:$K,8,FALSE())))</f>
        <v>3</v>
      </c>
      <c r="T113" s="25">
        <f t="shared" si="100"/>
        <v>1</v>
      </c>
      <c r="U113" s="25">
        <f t="shared" si="101"/>
        <v>0.66666666666666663</v>
      </c>
      <c r="V113" s="25">
        <f t="shared" si="102"/>
        <v>0.8</v>
      </c>
      <c r="W113" s="25" t="str">
        <f>VLOOKUP($A113,'dataset combined'!$A:$BJ,$I$2+3*W$2,FALSE)</f>
        <v>Data confidentiality; Privacy</v>
      </c>
      <c r="X113" s="25"/>
      <c r="Y113" s="25">
        <f>IF(ISNUMBER(SEARCH(IF($G113="OB",IF($D113="Tabular",VLOOKUP($W$3&amp;"-"&amp;Y$2,'Compr. Q. - Online Banking'!$C:$I,7,FALSE()),VLOOKUP($W$3&amp;"-"&amp;Y$2,'Compr. Q. - Online Banking'!$C:$I,5,FALSE())),IF($D113="Tabular",VLOOKUP($W$3&amp;"-"&amp;Y$2,'Compr. Q. - HCN'!$C:$I,7,FALSE()),VLOOKUP($W$3&amp;"-"&amp;Y$2,'Compr. Q. - HCN'!$C:$I,5,FALSE()))),$W113)),1,0)</f>
        <v>1</v>
      </c>
      <c r="Z113" s="25">
        <f>IF(ISNUMBER(SEARCH(IF($G113="OB",IF($D113="Tabular",VLOOKUP($W$3&amp;"-"&amp;Z$2,'Compr. Q. - Online Banking'!$C:$I,7,FALSE()),VLOOKUP($W$3&amp;"-"&amp;Z$2,'Compr. Q. - Online Banking'!$C:$I,5,FALSE())),IF($D113="Tabular",VLOOKUP($W$3&amp;"-"&amp;Z$2,'Compr. Q. - HCN'!$C:$I,7,FALSE()),VLOOKUP($W$3&amp;"-"&amp;Z$2,'Compr. Q. - HCN'!$C:$I,5,FALSE()))),$W113)),1,0)</f>
        <v>1</v>
      </c>
      <c r="AA113" s="25">
        <f>IF(ISNUMBER(SEARCH(IF($G113="OB",IF($D113="Tabular",VLOOKUP($W$3&amp;"-"&amp;AA$2,'Compr. Q. - Online Banking'!$C:$I,7,FALSE()),VLOOKUP($W$3&amp;"-"&amp;AA$2,'Compr. Q. - Online Banking'!$C:$I,5,FALSE())),IF($D113="Tabular",VLOOKUP($W$3&amp;"-"&amp;AA$2,'Compr. Q. - HCN'!$C:$I,7,FALSE()),VLOOKUP($W$3&amp;"-"&amp;AA$2,'Compr. Q. - HCN'!$C:$I,5,FALSE()))),$W113)),1,0)</f>
        <v>0</v>
      </c>
      <c r="AB113" s="25">
        <f>IF(ISNUMBER(SEARCH(IF($G113="OB",IF($D113="Tabular",VLOOKUP($W$3&amp;"-"&amp;AB$2,'Compr. Q. - Online Banking'!$C:$I,7,FALSE()),VLOOKUP($W$3&amp;"-"&amp;AB$2,'Compr. Q. - Online Banking'!$C:$I,5,FALSE())),IF($D113="Tabular",VLOOKUP($W$3&amp;"-"&amp;AB$2,'Compr. Q. - HCN'!$C:$I,7,FALSE()),VLOOKUP($W$3&amp;"-"&amp;AB$2,'Compr. Q. - HCN'!$C:$I,5,FALSE()))),$W113)),1,0)</f>
        <v>0</v>
      </c>
      <c r="AC113" s="25">
        <f>IF(ISNUMBER(SEARCH(IF($G113="OB",IF($D113="Tabular",VLOOKUP($W$3&amp;"-"&amp;AC$2,'Compr. Q. - Online Banking'!$C:$I,7,FALSE()),VLOOKUP($W$3&amp;"-"&amp;AC$2,'Compr. Q. - Online Banking'!$C:$I,5,FALSE())),IF($D113="Tabular",VLOOKUP($W$3&amp;"-"&amp;AC$2,'Compr. Q. - HCN'!$C:$I,7,FALSE()),VLOOKUP($W$3&amp;"-"&amp;AC$2,'Compr. Q. - HCN'!$C:$I,5,FALSE()))),$W113)),1,0)</f>
        <v>0</v>
      </c>
      <c r="AD113" s="25">
        <f t="shared" si="103"/>
        <v>2</v>
      </c>
      <c r="AE113" s="25">
        <f t="shared" si="104"/>
        <v>2</v>
      </c>
      <c r="AF113" s="25">
        <f>IF($G113="OB",IF($D113="Tabular",VLOOKUP($W$3&amp;"-"&amp;"1",'Compr. Q. - Online Banking'!$C:$K,9,FALSE()),VLOOKUP($W$3&amp;"-"&amp;"1",'Compr. Q. - Online Banking'!$C:$K,8,FALSE())),IF($D113="Tabular",VLOOKUP($W$3&amp;"-"&amp;"1",'Compr. Q. - HCN'!$C:$K,9,FALSE()),VLOOKUP($W$3&amp;"-"&amp;"1",'Compr. Q. - HCN'!$C:$K,8,FALSE())))</f>
        <v>2</v>
      </c>
      <c r="AG113" s="25">
        <f t="shared" si="105"/>
        <v>1</v>
      </c>
      <c r="AH113" s="25">
        <f t="shared" si="106"/>
        <v>1</v>
      </c>
      <c r="AI113" s="25">
        <f t="shared" si="107"/>
        <v>1</v>
      </c>
      <c r="AJ113" s="25" t="str">
        <f>VLOOKUP($A113,'dataset combined'!$A:$BJ,$I$2+3*AJ$2,FALSE)</f>
        <v>Cyber criminal sends crafted phishing emails to HCN users; HCN network infected by malware; Sniffing of user credentials; SQL injection attack; Successful SQL injection</v>
      </c>
      <c r="AK113" s="25"/>
      <c r="AL113" s="25">
        <f>IF(ISNUMBER(SEARCH(IF($G113="OB",IF($D113="Tabular",VLOOKUP($AJ$3&amp;"-"&amp;AL$2,'Compr. Q. - Online Banking'!$C:$I,7,FALSE()),VLOOKUP($AJ$3&amp;"-"&amp;AL$2,'Compr. Q. - Online Banking'!$C:$I,5,FALSE())),IF($D113="Tabular",VLOOKUP($AJ$3&amp;"-"&amp;AL$2,'Compr. Q. - HCN'!$C:$I,7,FALSE()),VLOOKUP($AJ$3&amp;"-"&amp;AL$2,'Compr. Q. - HCN'!$C:$I,5,FALSE()))),$AJ113)),1,0)</f>
        <v>1</v>
      </c>
      <c r="AM113" s="25">
        <f>IF(ISNUMBER(SEARCH(IF($G113="OB",IF($D113="Tabular",VLOOKUP($AJ$3&amp;"-"&amp;AM$2,'Compr. Q. - Online Banking'!$C:$I,7,FALSE()),VLOOKUP($AJ$3&amp;"-"&amp;AM$2,'Compr. Q. - Online Banking'!$C:$I,5,FALSE())),IF($D113="Tabular",VLOOKUP($AJ$3&amp;"-"&amp;AM$2,'Compr. Q. - HCN'!$C:$I,7,FALSE()),VLOOKUP($AJ$3&amp;"-"&amp;AM$2,'Compr. Q. - HCN'!$C:$I,5,FALSE()))),$AJ113)),1,0)</f>
        <v>1</v>
      </c>
      <c r="AN113" s="25">
        <f>IF(ISNUMBER(SEARCH(IF($G113="OB",IF($D113="Tabular",VLOOKUP($AJ$3&amp;"-"&amp;AN$2,'Compr. Q. - Online Banking'!$C:$I,7,FALSE()),VLOOKUP($AJ$3&amp;"-"&amp;AN$2,'Compr. Q. - Online Banking'!$C:$I,5,FALSE())),IF($D113="Tabular",VLOOKUP($AJ$3&amp;"-"&amp;AN$2,'Compr. Q. - HCN'!$C:$I,7,FALSE()),VLOOKUP($AJ$3&amp;"-"&amp;AN$2,'Compr. Q. - HCN'!$C:$I,5,FALSE()))),$AJ113)),1,0)</f>
        <v>1</v>
      </c>
      <c r="AO113" s="25">
        <f>IF(ISNUMBER(SEARCH(IF($G113="OB",IF($D113="Tabular",VLOOKUP($AJ$3&amp;"-"&amp;AO$2,'Compr. Q. - Online Banking'!$C:$I,7,FALSE()),VLOOKUP($AJ$3&amp;"-"&amp;AO$2,'Compr. Q. - Online Banking'!$C:$I,5,FALSE())),IF($D113="Tabular",VLOOKUP($AJ$3&amp;"-"&amp;AO$2,'Compr. Q. - HCN'!$C:$I,7,FALSE()),VLOOKUP($AJ$3&amp;"-"&amp;AO$2,'Compr. Q. - HCN'!$C:$I,5,FALSE()))),$AJ113)),1,0)</f>
        <v>1</v>
      </c>
      <c r="AP113" s="25">
        <f>IF(ISNUMBER(SEARCH(IF($G113="OB",IF($D113="Tabular",VLOOKUP($AJ$3&amp;"-"&amp;AP$2,'Compr. Q. - Online Banking'!$C:$I,7,FALSE()),VLOOKUP($AJ$3&amp;"-"&amp;AP$2,'Compr. Q. - Online Banking'!$C:$I,5,FALSE())),IF($D113="Tabular",VLOOKUP($AJ$3&amp;"-"&amp;AP$2,'Compr. Q. - HCN'!$C:$I,7,FALSE()),VLOOKUP($AJ$3&amp;"-"&amp;AP$2,'Compr. Q. - HCN'!$C:$I,5,FALSE()))),$AJ113)),1,0)</f>
        <v>1</v>
      </c>
      <c r="AQ113" s="25">
        <f t="shared" si="108"/>
        <v>5</v>
      </c>
      <c r="AR113" s="25">
        <f t="shared" si="109"/>
        <v>5</v>
      </c>
      <c r="AS113" s="25">
        <f>IF($G113="OB",IF($D113="Tabular",VLOOKUP($AJ$3&amp;"-"&amp;"1",'Compr. Q. - Online Banking'!$C:$K,9,FALSE()),VLOOKUP($AJ$3&amp;"-"&amp;"1",'Compr. Q. - Online Banking'!$C:$K,8,FALSE())),IF($D113="Tabular",VLOOKUP($AJ$3&amp;"-"&amp;"1",'Compr. Q. - HCN'!$C:$K,9,FALSE()),VLOOKUP($AJ$3&amp;"-"&amp;"1",'Compr. Q. - HCN'!$C:$K,8,FALSE())))</f>
        <v>5</v>
      </c>
      <c r="AT113" s="25">
        <f t="shared" si="110"/>
        <v>1</v>
      </c>
      <c r="AU113" s="25">
        <f t="shared" si="111"/>
        <v>1</v>
      </c>
      <c r="AV113" s="25">
        <f t="shared" si="112"/>
        <v>1</v>
      </c>
      <c r="AW113" s="25" t="str">
        <f>VLOOKUP($A113,'dataset combined'!$A:$BJ,$I$2+3*AW$2,FALSE)</f>
        <v>Cyber criminal; Data reviewer; HCN user</v>
      </c>
      <c r="AX113" s="25"/>
      <c r="AY113" s="25">
        <f>IF(ISNUMBER(SEARCH(IF($G113="OB",IF($D113="Tabular",VLOOKUP($AW$3&amp;"-"&amp;AY$2,'Compr. Q. - Online Banking'!$C:$I,7,FALSE()),VLOOKUP($AW$3&amp;"-"&amp;AY$2,'Compr. Q. - Online Banking'!$C:$I,5,FALSE())),IF($D113="Tabular",VLOOKUP($AW$3&amp;"-"&amp;AY$2,'Compr. Q. - HCN'!$C:$I,7,FALSE()),VLOOKUP($AW$3&amp;"-"&amp;AY$2,'Compr. Q. - HCN'!$C:$I,5,FALSE()))),$AW113)),1,0)</f>
        <v>1</v>
      </c>
      <c r="AZ113" s="25">
        <f>IF(ISNUMBER(SEARCH(IF($G113="OB",IF($D113="Tabular",VLOOKUP($AW$3&amp;"-"&amp;AZ$2,'Compr. Q. - Online Banking'!$C:$I,7,FALSE()),VLOOKUP($AW$3&amp;"-"&amp;AZ$2,'Compr. Q. - Online Banking'!$C:$I,5,FALSE())),IF($D113="Tabular",VLOOKUP($AW$3&amp;"-"&amp;AZ$2,'Compr. Q. - HCN'!$C:$I,7,FALSE()),VLOOKUP($AW$3&amp;"-"&amp;AZ$2,'Compr. Q. - HCN'!$C:$I,5,FALSE()))),$AW113)),1,0)</f>
        <v>1</v>
      </c>
      <c r="BA113" s="25">
        <f>IF(ISNUMBER(SEARCH(IF($G113="OB",IF($D113="Tabular",VLOOKUP($AW$3&amp;"-"&amp;BA$2,'Compr. Q. - Online Banking'!$C:$I,7,FALSE()),VLOOKUP($AW$3&amp;"-"&amp;BA$2,'Compr. Q. - Online Banking'!$C:$I,5,FALSE())),IF($D113="Tabular",VLOOKUP($AW$3&amp;"-"&amp;BA$2,'Compr. Q. - HCN'!$C:$I,7,FALSE()),VLOOKUP($AW$3&amp;"-"&amp;BA$2,'Compr. Q. - HCN'!$C:$I,5,FALSE()))),$AW113)),1,0)</f>
        <v>1</v>
      </c>
      <c r="BB113" s="25">
        <f>IF(ISNUMBER(SEARCH(IF($G113="OB",IF($D113="Tabular",VLOOKUP($AW$3&amp;"-"&amp;BB$2,'Compr. Q. - Online Banking'!$C:$I,7,FALSE()),VLOOKUP($AW$3&amp;"-"&amp;BB$2,'Compr. Q. - Online Banking'!$C:$I,5,FALSE())),IF($D113="Tabular",VLOOKUP($AW$3&amp;"-"&amp;BB$2,'Compr. Q. - HCN'!$C:$I,7,FALSE()),VLOOKUP($AW$3&amp;"-"&amp;BB$2,'Compr. Q. - HCN'!$C:$I,5,FALSE()))),$AW113)),1,0)</f>
        <v>0</v>
      </c>
      <c r="BC113" s="25">
        <f>IF(ISNUMBER(SEARCH(IF($G113="OB",IF($D113="Tabular",VLOOKUP($AW$3&amp;"-"&amp;BC$2,'Compr. Q. - Online Banking'!$C:$I,7,FALSE()),VLOOKUP($AW$3&amp;"-"&amp;BC$2,'Compr. Q. - Online Banking'!$C:$I,5,FALSE())),IF($D113="Tabular",VLOOKUP($AW$3&amp;"-"&amp;BC$2,'Compr. Q. - HCN'!$C:$I,7,FALSE()),VLOOKUP($AW$3&amp;"-"&amp;BC$2,'Compr. Q. - HCN'!$C:$I,5,FALSE()))),$AW113)),1,0)</f>
        <v>0</v>
      </c>
      <c r="BD113" s="25">
        <f t="shared" si="113"/>
        <v>3</v>
      </c>
      <c r="BE113" s="25">
        <f t="shared" si="114"/>
        <v>3</v>
      </c>
      <c r="BF113" s="25">
        <f>IF($G113="OB",IF($D113="Tabular",VLOOKUP($AW$3&amp;"-"&amp;"1",'Compr. Q. - Online Banking'!$C:$K,9,FALSE()),VLOOKUP($AW$3&amp;"-"&amp;"1",'Compr. Q. - Online Banking'!$C:$K,8,FALSE())),IF($D113="Tabular",VLOOKUP($AW$3&amp;"-"&amp;"1",'Compr. Q. - HCN'!$C:$K,9,FALSE()),VLOOKUP($AW$3&amp;"-"&amp;"1",'Compr. Q. - HCN'!$C:$K,8,FALSE())))</f>
        <v>3</v>
      </c>
      <c r="BG113" s="25">
        <f t="shared" si="115"/>
        <v>1</v>
      </c>
      <c r="BH113" s="25">
        <f t="shared" si="116"/>
        <v>1</v>
      </c>
      <c r="BI113" s="25">
        <f t="shared" si="117"/>
        <v>1</v>
      </c>
      <c r="BJ113" s="25" t="str">
        <f>VLOOKUP($A113,'dataset combined'!$A:$BJ,$I$2+3*BJ$2,FALSE)</f>
        <v>Unlikely</v>
      </c>
      <c r="BK113" s="25" t="s">
        <v>749</v>
      </c>
      <c r="BL113" s="25">
        <f>IF(ISNUMBER(SEARCH(IF($G113="OB",IF($D113="Tabular",VLOOKUP($BJ$3&amp;"-"&amp;BL$2,'Compr. Q. - Online Banking'!$C:$I,7,FALSE()),VLOOKUP($BJ$3&amp;"-"&amp;BL$2,'Compr. Q. - Online Banking'!$C:$I,5,FALSE())),IF($D113="Tabular",VLOOKUP($BJ$3&amp;"-"&amp;BL$2,'Compr. Q. - HCN'!$C:$I,7,FALSE()),VLOOKUP($BJ$3&amp;"-"&amp;BL$2,'Compr. Q. - HCN'!$C:$I,5,FALSE()))),$BJ113)),1,0)</f>
        <v>0</v>
      </c>
      <c r="BM113" s="25">
        <f>IF(ISNUMBER(SEARCH(IF($G113="OB",IF($D113="Tabular",VLOOKUP($BJ$3&amp;"-"&amp;BM$2,'Compr. Q. - Online Banking'!$C:$I,7,FALSE()),VLOOKUP($BJ$3&amp;"-"&amp;BM$2,'Compr. Q. - Online Banking'!$C:$I,5,FALSE())),IF($D113="Tabular",VLOOKUP($BJ$3&amp;"-"&amp;BM$2,'Compr. Q. - HCN'!$C:$I,7,FALSE()),VLOOKUP($BJ$3&amp;"-"&amp;BM$2,'Compr. Q. - HCN'!$C:$I,5,FALSE()))),$BJ113)),1,0)</f>
        <v>0</v>
      </c>
      <c r="BN113" s="25">
        <f>IF(ISNUMBER(SEARCH(IF($G113="OB",IF($D113="Tabular",VLOOKUP($BJ$3&amp;"-"&amp;BN$2,'Compr. Q. - Online Banking'!$C:$I,7,FALSE()),VLOOKUP($BJ$3&amp;"-"&amp;BN$2,'Compr. Q. - Online Banking'!$C:$I,5,FALSE())),IF($D113="Tabular",VLOOKUP($BJ$3&amp;"-"&amp;BN$2,'Compr. Q. - HCN'!$C:$I,7,FALSE()),VLOOKUP($BJ$3&amp;"-"&amp;BN$2,'Compr. Q. - HCN'!$C:$I,5,FALSE()))),$BJ113)),1,0)</f>
        <v>0</v>
      </c>
      <c r="BO113" s="25">
        <f>IF(ISNUMBER(SEARCH(IF($G113="OB",IF($D113="Tabular",VLOOKUP($BJ$3&amp;"-"&amp;BO$2,'Compr. Q. - Online Banking'!$C:$I,7,FALSE()),VLOOKUP($BJ$3&amp;"-"&amp;BO$2,'Compr. Q. - Online Banking'!$C:$I,5,FALSE())),IF($D113="Tabular",VLOOKUP($BJ$3&amp;"-"&amp;BO$2,'Compr. Q. - HCN'!$C:$I,7,FALSE()),VLOOKUP($BJ$3&amp;"-"&amp;BO$2,'Compr. Q. - HCN'!$C:$I,5,FALSE()))),$BJ113)),1,0)</f>
        <v>0</v>
      </c>
      <c r="BP113" s="25">
        <f>IF(ISNUMBER(SEARCH(IF($G113="OB",IF($D113="Tabular",VLOOKUP($BJ$3&amp;"-"&amp;BP$2,'Compr. Q. - Online Banking'!$C:$I,7,FALSE()),VLOOKUP($BJ$3&amp;"-"&amp;BP$2,'Compr. Q. - Online Banking'!$C:$I,5,FALSE())),IF($D113="Tabular",VLOOKUP($BJ$3&amp;"-"&amp;BP$2,'Compr. Q. - HCN'!$C:$I,7,FALSE()),VLOOKUP($BJ$3&amp;"-"&amp;BP$2,'Compr. Q. - HCN'!$C:$I,5,FALSE()))),$BJ113)),1,0)</f>
        <v>0</v>
      </c>
      <c r="BQ113" s="25">
        <f t="shared" si="118"/>
        <v>0</v>
      </c>
      <c r="BR113" s="25">
        <f t="shared" si="119"/>
        <v>1</v>
      </c>
      <c r="BS113" s="25">
        <f>IF($G113="OB",IF($D113="Tabular",VLOOKUP($BJ$3&amp;"-"&amp;"1",'Compr. Q. - Online Banking'!$C:$K,9,FALSE()),VLOOKUP($BJ$3&amp;"-"&amp;"1",'Compr. Q. - Online Banking'!$C:$K,8,FALSE())),IF($D113="Tabular",VLOOKUP($BJ$3&amp;"-"&amp;"1",'Compr. Q. - HCN'!$C:$K,9,FALSE()),VLOOKUP($BJ$3&amp;"-"&amp;"1",'Compr. Q. - HCN'!$C:$K,8,FALSE())))</f>
        <v>1</v>
      </c>
      <c r="BT113" s="25">
        <f t="shared" si="120"/>
        <v>0</v>
      </c>
      <c r="BU113" s="25">
        <f t="shared" si="121"/>
        <v>0</v>
      </c>
      <c r="BV113" s="25">
        <f t="shared" si="122"/>
        <v>0</v>
      </c>
      <c r="BW113" s="25" t="str">
        <f>VLOOKUP($A113,'dataset combined'!$A:$BJ,$I$2+3*BW$2,FALSE)</f>
        <v>Severe</v>
      </c>
      <c r="BX113" s="25"/>
      <c r="BY113" s="25">
        <f>IF(ISNUMBER(SEARCH(IF($G113="OB",IF($D113="Tabular",VLOOKUP($BW$3&amp;"-"&amp;BY$2,'Compr. Q. - Online Banking'!$C:$I,7,FALSE()),VLOOKUP($BW$3&amp;"-"&amp;BY$2,'Compr. Q. - Online Banking'!$C:$I,5,FALSE())),IF($D113="Tabular",VLOOKUP($BW$3&amp;"-"&amp;BY$2,'Compr. Q. - HCN'!$C:$I,7,FALSE()),VLOOKUP($BW$3&amp;"-"&amp;BY$2,'Compr. Q. - HCN'!$C:$I,5,FALSE()))),$BW113)),1,0)</f>
        <v>1</v>
      </c>
      <c r="BZ113" s="25">
        <f>IF(ISNUMBER(SEARCH(IF($G113="OB",IF($D113="Tabular",VLOOKUP($BW$3&amp;"-"&amp;BZ$2,'Compr. Q. - Online Banking'!$C:$I,7,FALSE()),VLOOKUP($BW$3&amp;"-"&amp;BZ$2,'Compr. Q. - Online Banking'!$C:$I,5,FALSE())),IF($D113="Tabular",VLOOKUP($BW$3&amp;"-"&amp;BZ$2,'Compr. Q. - HCN'!$C:$I,7,FALSE()),VLOOKUP($BW$3&amp;"-"&amp;BZ$2,'Compr. Q. - HCN'!$C:$I,5,FALSE()))),$BW113)),1,0)</f>
        <v>0</v>
      </c>
      <c r="CA113" s="25">
        <f>IF(ISNUMBER(SEARCH(IF($G113="OB",IF($D113="Tabular",VLOOKUP($BW$3&amp;"-"&amp;CA$2,'Compr. Q. - Online Banking'!$C:$I,7,FALSE()),VLOOKUP($BW$3&amp;"-"&amp;CA$2,'Compr. Q. - Online Banking'!$C:$I,5,FALSE())),IF($D113="Tabular",VLOOKUP($BW$3&amp;"-"&amp;CA$2,'Compr. Q. - HCN'!$C:$I,7,FALSE()),VLOOKUP($BW$3&amp;"-"&amp;CA$2,'Compr. Q. - HCN'!$C:$I,5,FALSE()))),$BW113)),1,0)</f>
        <v>0</v>
      </c>
      <c r="CB113" s="25">
        <f>IF(ISNUMBER(SEARCH(IF($G113="OB",IF($D113="Tabular",VLOOKUP($BW$3&amp;"-"&amp;CB$2,'Compr. Q. - Online Banking'!$C:$I,7,FALSE()),VLOOKUP($BW$3&amp;"-"&amp;CB$2,'Compr. Q. - Online Banking'!$C:$I,5,FALSE())),IF($D113="Tabular",VLOOKUP($BW$3&amp;"-"&amp;CB$2,'Compr. Q. - HCN'!$C:$I,7,FALSE()),VLOOKUP($BW$3&amp;"-"&amp;CB$2,'Compr. Q. - HCN'!$C:$I,5,FALSE()))),$BW113)),1,0)</f>
        <v>0</v>
      </c>
      <c r="CC113" s="25">
        <f>IF(ISNUMBER(SEARCH(IF($G113="OB",IF($D113="Tabular",VLOOKUP($BW$3&amp;"-"&amp;CC$2,'Compr. Q. - Online Banking'!$C:$I,7,FALSE()),VLOOKUP($BW$3&amp;"-"&amp;CC$2,'Compr. Q. - Online Banking'!$C:$I,5,FALSE())),IF($D113="Tabular",VLOOKUP($BW$3&amp;"-"&amp;CC$2,'Compr. Q. - HCN'!$C:$I,7,FALSE()),VLOOKUP($BW$3&amp;"-"&amp;CC$2,'Compr. Q. - HCN'!$C:$I,5,FALSE()))),$BW113)),1,0)</f>
        <v>0</v>
      </c>
      <c r="CD113" s="25">
        <f t="shared" si="123"/>
        <v>1</v>
      </c>
      <c r="CE113" s="25">
        <f t="shared" si="124"/>
        <v>1</v>
      </c>
      <c r="CF113" s="25">
        <f>IF($G113="OB",IF($D113="Tabular",VLOOKUP($BW$3&amp;"-"&amp;"1",'Compr. Q. - Online Banking'!$C:$K,9,FALSE()),VLOOKUP($BW$3&amp;"-"&amp;"1",'Compr. Q. - Online Banking'!$C:$K,8,FALSE())),IF($D113="Tabular",VLOOKUP($BW$3&amp;"-"&amp;"1",'Compr. Q. - HCN'!$C:$K,9,FALSE()),VLOOKUP($BW$3&amp;"-"&amp;"1",'Compr. Q. - HCN'!$C:$K,8,FALSE())))</f>
        <v>1</v>
      </c>
      <c r="CG113" s="25">
        <f t="shared" si="125"/>
        <v>1</v>
      </c>
      <c r="CH113" s="25">
        <f t="shared" si="126"/>
        <v>1</v>
      </c>
      <c r="CI113" s="25">
        <f t="shared" si="127"/>
        <v>1</v>
      </c>
    </row>
    <row r="114" spans="1:87" ht="187" x14ac:dyDescent="0.2">
      <c r="A114" s="25" t="str">
        <f t="shared" si="96"/>
        <v>3117434-P1</v>
      </c>
      <c r="B114" s="25">
        <v>3117434</v>
      </c>
      <c r="C114" s="25" t="s">
        <v>688</v>
      </c>
      <c r="D114" s="25" t="s">
        <v>154</v>
      </c>
      <c r="E114" s="25" t="s">
        <v>440</v>
      </c>
      <c r="F114" s="25" t="s">
        <v>402</v>
      </c>
      <c r="G114" s="25" t="str">
        <f t="shared" si="97"/>
        <v>HCN</v>
      </c>
      <c r="H114" s="25"/>
      <c r="I114" s="25"/>
      <c r="J114" s="25" t="str">
        <f>VLOOKUP($A114,'dataset combined'!$A:$BJ,$I$2+3*J$2,FALSE)</f>
        <v>Cyber criminal sends crafted phishing emails to HCN users; Error in assignment of privacy level; Error in role assignment; HCN network infected by malware; HCN user connects private mobile device to the network; Insufficient data anonymization; Insufficient malware detection; Insufficient security policy; Lack of security awareness; Leakage of patient data; Sniffing of user credentials; SQL injection attack; Unauthorized access to HCN; Unauthorized access to personal identifiable information; Unauthorized data access; Unauthorized data modification; Weak authentication</v>
      </c>
      <c r="K114" s="25" t="s">
        <v>723</v>
      </c>
      <c r="L114" s="25">
        <f>IF(ISNUMBER(SEARCH(IF($G114="OB",IF($D114="Tabular",VLOOKUP($J$3&amp;"-"&amp;L$2,'Compr. Q. - Online Banking'!$C:$I,7,FALSE()),VLOOKUP($J$3&amp;"-"&amp;L$2,'Compr. Q. - Online Banking'!$C:$I,5,FALSE())),IF($D114="Tabular",VLOOKUP($J$3&amp;"-"&amp;L$2,'Compr. Q. - HCN'!$C:$I,7,FALSE()),VLOOKUP($J$3&amp;"-"&amp;L$2,'Compr. Q. - HCN'!$C:$I,5,FALSE()))),$J114)),1,0)</f>
        <v>1</v>
      </c>
      <c r="M114" s="25">
        <f>IF(ISNUMBER(SEARCH(IF($G114="OB",IF($D114="Tabular",VLOOKUP($J$3&amp;"-"&amp;M$2,'Compr. Q. - Online Banking'!$C:$I,7,FALSE()),VLOOKUP($J$3&amp;"-"&amp;M$2,'Compr. Q. - Online Banking'!$C:$I,5,FALSE())),IF($D114="Tabular",VLOOKUP($J$3&amp;"-"&amp;M$2,'Compr. Q. - HCN'!$C:$I,7,FALSE()),VLOOKUP($J$3&amp;"-"&amp;M$2,'Compr. Q. - HCN'!$C:$I,5,FALSE()))),$J114)),1,0)</f>
        <v>1</v>
      </c>
      <c r="N114" s="25">
        <f>IF(ISNUMBER(SEARCH(IF($G114="OB",IF($D114="Tabular",VLOOKUP($J$3&amp;"-"&amp;N$2,'Compr. Q. - Online Banking'!$C:$I,7,FALSE()),VLOOKUP($J$3&amp;"-"&amp;N$2,'Compr. Q. - Online Banking'!$C:$I,5,FALSE())),IF($D114="Tabular",VLOOKUP($J$3&amp;"-"&amp;N$2,'Compr. Q. - HCN'!$C:$I,7,FALSE()),VLOOKUP($J$3&amp;"-"&amp;N$2,'Compr. Q. - HCN'!$C:$I,5,FALSE()))),$J114)),1,0)</f>
        <v>1</v>
      </c>
      <c r="O114" s="25">
        <f>IF(ISNUMBER(SEARCH(IF($G114="OB",IF($D114="Tabular",VLOOKUP($J$3&amp;"-"&amp;O$2,'Compr. Q. - Online Banking'!$C:$I,7,FALSE()),VLOOKUP($J$3&amp;"-"&amp;O$2,'Compr. Q. - Online Banking'!$C:$I,5,FALSE())),IF($D114="Tabular",VLOOKUP($J$3&amp;"-"&amp;O$2,'Compr. Q. - HCN'!$C:$I,7,FALSE()),VLOOKUP($J$3&amp;"-"&amp;O$2,'Compr. Q. - HCN'!$C:$I,5,FALSE()))),$J114)),1,0)</f>
        <v>0</v>
      </c>
      <c r="P114" s="25">
        <f>IF(ISNUMBER(SEARCH(IF($G114="OB",IF($D114="Tabular",VLOOKUP($J$3&amp;"-"&amp;P$2,'Compr. Q. - Online Banking'!$C:$I,7,FALSE()),VLOOKUP($J$3&amp;"-"&amp;P$2,'Compr. Q. - Online Banking'!$C:$I,5,FALSE())),IF($D114="Tabular",VLOOKUP($J$3&amp;"-"&amp;P$2,'Compr. Q. - HCN'!$C:$I,7,FALSE()),VLOOKUP($J$3&amp;"-"&amp;P$2,'Compr. Q. - HCN'!$C:$I,5,FALSE()))),$J114)),1,0)</f>
        <v>0</v>
      </c>
      <c r="Q114" s="25">
        <f t="shared" si="98"/>
        <v>3</v>
      </c>
      <c r="R114" s="25">
        <f t="shared" si="99"/>
        <v>17</v>
      </c>
      <c r="S114" s="25">
        <f>IF($G114="OB",IF($D114="Tabular",VLOOKUP($J$3&amp;"-"&amp;"1",'Compr. Q. - Online Banking'!$C:$K,9,FALSE()),VLOOKUP($J$3&amp;"-"&amp;"1",'Compr. Q. - Online Banking'!$C:$K,8,FALSE())),IF($D114="Tabular",VLOOKUP($J$3&amp;"-"&amp;"1",'Compr. Q. - HCN'!$C:$K,9,FALSE()),VLOOKUP($J$3&amp;"-"&amp;"1",'Compr. Q. - HCN'!$C:$K,8,FALSE())))</f>
        <v>3</v>
      </c>
      <c r="T114" s="25">
        <f t="shared" si="100"/>
        <v>0.17647058823529413</v>
      </c>
      <c r="U114" s="25">
        <f t="shared" si="101"/>
        <v>1</v>
      </c>
      <c r="V114" s="25">
        <f t="shared" si="102"/>
        <v>0.3</v>
      </c>
      <c r="W114" s="25" t="str">
        <f>VLOOKUP($A114,'dataset combined'!$A:$BJ,$I$2+3*W$2,FALSE)</f>
        <v>Data confidentiality; Data integrity; Elevation of privilege; Privacy</v>
      </c>
      <c r="X114" s="25" t="s">
        <v>723</v>
      </c>
      <c r="Y114" s="25">
        <f>IF(ISNUMBER(SEARCH(IF($G114="OB",IF($D114="Tabular",VLOOKUP($W$3&amp;"-"&amp;Y$2,'Compr. Q. - Online Banking'!$C:$I,7,FALSE()),VLOOKUP($W$3&amp;"-"&amp;Y$2,'Compr. Q. - Online Banking'!$C:$I,5,FALSE())),IF($D114="Tabular",VLOOKUP($W$3&amp;"-"&amp;Y$2,'Compr. Q. - HCN'!$C:$I,7,FALSE()),VLOOKUP($W$3&amp;"-"&amp;Y$2,'Compr. Q. - HCN'!$C:$I,5,FALSE()))),$W114)),1,0)</f>
        <v>1</v>
      </c>
      <c r="Z114" s="25">
        <f>IF(ISNUMBER(SEARCH(IF($G114="OB",IF($D114="Tabular",VLOOKUP($W$3&amp;"-"&amp;Z$2,'Compr. Q. - Online Banking'!$C:$I,7,FALSE()),VLOOKUP($W$3&amp;"-"&amp;Z$2,'Compr. Q. - Online Banking'!$C:$I,5,FALSE())),IF($D114="Tabular",VLOOKUP($W$3&amp;"-"&amp;Z$2,'Compr. Q. - HCN'!$C:$I,7,FALSE()),VLOOKUP($W$3&amp;"-"&amp;Z$2,'Compr. Q. - HCN'!$C:$I,5,FALSE()))),$W114)),1,0)</f>
        <v>1</v>
      </c>
      <c r="AA114" s="25">
        <f>IF(ISNUMBER(SEARCH(IF($G114="OB",IF($D114="Tabular",VLOOKUP($W$3&amp;"-"&amp;AA$2,'Compr. Q. - Online Banking'!$C:$I,7,FALSE()),VLOOKUP($W$3&amp;"-"&amp;AA$2,'Compr. Q. - Online Banking'!$C:$I,5,FALSE())),IF($D114="Tabular",VLOOKUP($W$3&amp;"-"&amp;AA$2,'Compr. Q. - HCN'!$C:$I,7,FALSE()),VLOOKUP($W$3&amp;"-"&amp;AA$2,'Compr. Q. - HCN'!$C:$I,5,FALSE()))),$W114)),1,0)</f>
        <v>0</v>
      </c>
      <c r="AB114" s="25">
        <f>IF(ISNUMBER(SEARCH(IF($G114="OB",IF($D114="Tabular",VLOOKUP($W$3&amp;"-"&amp;AB$2,'Compr. Q. - Online Banking'!$C:$I,7,FALSE()),VLOOKUP($W$3&amp;"-"&amp;AB$2,'Compr. Q. - Online Banking'!$C:$I,5,FALSE())),IF($D114="Tabular",VLOOKUP($W$3&amp;"-"&amp;AB$2,'Compr. Q. - HCN'!$C:$I,7,FALSE()),VLOOKUP($W$3&amp;"-"&amp;AB$2,'Compr. Q. - HCN'!$C:$I,5,FALSE()))),$W114)),1,0)</f>
        <v>0</v>
      </c>
      <c r="AC114" s="25">
        <f>IF(ISNUMBER(SEARCH(IF($G114="OB",IF($D114="Tabular",VLOOKUP($W$3&amp;"-"&amp;AC$2,'Compr. Q. - Online Banking'!$C:$I,7,FALSE()),VLOOKUP($W$3&amp;"-"&amp;AC$2,'Compr. Q. - Online Banking'!$C:$I,5,FALSE())),IF($D114="Tabular",VLOOKUP($W$3&amp;"-"&amp;AC$2,'Compr. Q. - HCN'!$C:$I,7,FALSE()),VLOOKUP($W$3&amp;"-"&amp;AC$2,'Compr. Q. - HCN'!$C:$I,5,FALSE()))),$W114)),1,0)</f>
        <v>0</v>
      </c>
      <c r="AD114" s="25">
        <f t="shared" si="103"/>
        <v>2</v>
      </c>
      <c r="AE114" s="25">
        <f t="shared" si="104"/>
        <v>4</v>
      </c>
      <c r="AF114" s="25">
        <f>IF($G114="OB",IF($D114="Tabular",VLOOKUP($W$3&amp;"-"&amp;"1",'Compr. Q. - Online Banking'!$C:$K,9,FALSE()),VLOOKUP($W$3&amp;"-"&amp;"1",'Compr. Q. - Online Banking'!$C:$K,8,FALSE())),IF($D114="Tabular",VLOOKUP($W$3&amp;"-"&amp;"1",'Compr. Q. - HCN'!$C:$K,9,FALSE()),VLOOKUP($W$3&amp;"-"&amp;"1",'Compr. Q. - HCN'!$C:$K,8,FALSE())))</f>
        <v>2</v>
      </c>
      <c r="AG114" s="25">
        <f t="shared" si="105"/>
        <v>0.5</v>
      </c>
      <c r="AH114" s="25">
        <f t="shared" si="106"/>
        <v>1</v>
      </c>
      <c r="AI114" s="25">
        <f t="shared" si="107"/>
        <v>0.66666666666666663</v>
      </c>
      <c r="AJ114" s="25" t="str">
        <f>VLOOKUP($A114,'dataset combined'!$A:$BJ,$I$2+3*AJ$2,FALSE)</f>
        <v>Cyber criminal sends crafted phishing emails to HCN users; HCN network infected by malware; Sniffing of user credentials; SQL injection attack; Successful SQL injection</v>
      </c>
      <c r="AK114" s="25"/>
      <c r="AL114" s="25">
        <f>IF(ISNUMBER(SEARCH(IF($G114="OB",IF($D114="Tabular",VLOOKUP($AJ$3&amp;"-"&amp;AL$2,'Compr. Q. - Online Banking'!$C:$I,7,FALSE()),VLOOKUP($AJ$3&amp;"-"&amp;AL$2,'Compr. Q. - Online Banking'!$C:$I,5,FALSE())),IF($D114="Tabular",VLOOKUP($AJ$3&amp;"-"&amp;AL$2,'Compr. Q. - HCN'!$C:$I,7,FALSE()),VLOOKUP($AJ$3&amp;"-"&amp;AL$2,'Compr. Q. - HCN'!$C:$I,5,FALSE()))),$AJ114)),1,0)</f>
        <v>1</v>
      </c>
      <c r="AM114" s="25">
        <f>IF(ISNUMBER(SEARCH(IF($G114="OB",IF($D114="Tabular",VLOOKUP($AJ$3&amp;"-"&amp;AM$2,'Compr. Q. - Online Banking'!$C:$I,7,FALSE()),VLOOKUP($AJ$3&amp;"-"&amp;AM$2,'Compr. Q. - Online Banking'!$C:$I,5,FALSE())),IF($D114="Tabular",VLOOKUP($AJ$3&amp;"-"&amp;AM$2,'Compr. Q. - HCN'!$C:$I,7,FALSE()),VLOOKUP($AJ$3&amp;"-"&amp;AM$2,'Compr. Q. - HCN'!$C:$I,5,FALSE()))),$AJ114)),1,0)</f>
        <v>1</v>
      </c>
      <c r="AN114" s="25">
        <f>IF(ISNUMBER(SEARCH(IF($G114="OB",IF($D114="Tabular",VLOOKUP($AJ$3&amp;"-"&amp;AN$2,'Compr. Q. - Online Banking'!$C:$I,7,FALSE()),VLOOKUP($AJ$3&amp;"-"&amp;AN$2,'Compr. Q. - Online Banking'!$C:$I,5,FALSE())),IF($D114="Tabular",VLOOKUP($AJ$3&amp;"-"&amp;AN$2,'Compr. Q. - HCN'!$C:$I,7,FALSE()),VLOOKUP($AJ$3&amp;"-"&amp;AN$2,'Compr. Q. - HCN'!$C:$I,5,FALSE()))),$AJ114)),1,0)</f>
        <v>1</v>
      </c>
      <c r="AO114" s="25">
        <f>IF(ISNUMBER(SEARCH(IF($G114="OB",IF($D114="Tabular",VLOOKUP($AJ$3&amp;"-"&amp;AO$2,'Compr. Q. - Online Banking'!$C:$I,7,FALSE()),VLOOKUP($AJ$3&amp;"-"&amp;AO$2,'Compr. Q. - Online Banking'!$C:$I,5,FALSE())),IF($D114="Tabular",VLOOKUP($AJ$3&amp;"-"&amp;AO$2,'Compr. Q. - HCN'!$C:$I,7,FALSE()),VLOOKUP($AJ$3&amp;"-"&amp;AO$2,'Compr. Q. - HCN'!$C:$I,5,FALSE()))),$AJ114)),1,0)</f>
        <v>1</v>
      </c>
      <c r="AP114" s="25">
        <f>IF(ISNUMBER(SEARCH(IF($G114="OB",IF($D114="Tabular",VLOOKUP($AJ$3&amp;"-"&amp;AP$2,'Compr. Q. - Online Banking'!$C:$I,7,FALSE()),VLOOKUP($AJ$3&amp;"-"&amp;AP$2,'Compr. Q. - Online Banking'!$C:$I,5,FALSE())),IF($D114="Tabular",VLOOKUP($AJ$3&amp;"-"&amp;AP$2,'Compr. Q. - HCN'!$C:$I,7,FALSE()),VLOOKUP($AJ$3&amp;"-"&amp;AP$2,'Compr. Q. - HCN'!$C:$I,5,FALSE()))),$AJ114)),1,0)</f>
        <v>1</v>
      </c>
      <c r="AQ114" s="25">
        <f t="shared" si="108"/>
        <v>5</v>
      </c>
      <c r="AR114" s="25">
        <f t="shared" si="109"/>
        <v>5</v>
      </c>
      <c r="AS114" s="25">
        <f>IF($G114="OB",IF($D114="Tabular",VLOOKUP($AJ$3&amp;"-"&amp;"1",'Compr. Q. - Online Banking'!$C:$K,9,FALSE()),VLOOKUP($AJ$3&amp;"-"&amp;"1",'Compr. Q. - Online Banking'!$C:$K,8,FALSE())),IF($D114="Tabular",VLOOKUP($AJ$3&amp;"-"&amp;"1",'Compr. Q. - HCN'!$C:$K,9,FALSE()),VLOOKUP($AJ$3&amp;"-"&amp;"1",'Compr. Q. - HCN'!$C:$K,8,FALSE())))</f>
        <v>5</v>
      </c>
      <c r="AT114" s="25">
        <f t="shared" si="110"/>
        <v>1</v>
      </c>
      <c r="AU114" s="25">
        <f t="shared" si="111"/>
        <v>1</v>
      </c>
      <c r="AV114" s="25">
        <f t="shared" si="112"/>
        <v>1</v>
      </c>
      <c r="AW114" s="25" t="str">
        <f>VLOOKUP($A114,'dataset combined'!$A:$BJ,$I$2+3*AW$2,FALSE)</f>
        <v>Cyber criminal; Error in assignment of privacy level; Error in role assignment; HCN network infected by malware; Leakage of patient data</v>
      </c>
      <c r="AX114" s="25" t="s">
        <v>723</v>
      </c>
      <c r="AY114" s="25">
        <f>IF(ISNUMBER(SEARCH(IF($G114="OB",IF($D114="Tabular",VLOOKUP($AW$3&amp;"-"&amp;AY$2,'Compr. Q. - Online Banking'!$C:$I,7,FALSE()),VLOOKUP($AW$3&amp;"-"&amp;AY$2,'Compr. Q. - Online Banking'!$C:$I,5,FALSE())),IF($D114="Tabular",VLOOKUP($AW$3&amp;"-"&amp;AY$2,'Compr. Q. - HCN'!$C:$I,7,FALSE()),VLOOKUP($AW$3&amp;"-"&amp;AY$2,'Compr. Q. - HCN'!$C:$I,5,FALSE()))),$AW114)),1,0)</f>
        <v>0</v>
      </c>
      <c r="AZ114" s="25">
        <f>IF(ISNUMBER(SEARCH(IF($G114="OB",IF($D114="Tabular",VLOOKUP($AW$3&amp;"-"&amp;AZ$2,'Compr. Q. - Online Banking'!$C:$I,7,FALSE()),VLOOKUP($AW$3&amp;"-"&amp;AZ$2,'Compr. Q. - Online Banking'!$C:$I,5,FALSE())),IF($D114="Tabular",VLOOKUP($AW$3&amp;"-"&amp;AZ$2,'Compr. Q. - HCN'!$C:$I,7,FALSE()),VLOOKUP($AW$3&amp;"-"&amp;AZ$2,'Compr. Q. - HCN'!$C:$I,5,FALSE()))),$AW114)),1,0)</f>
        <v>1</v>
      </c>
      <c r="BA114" s="25">
        <f>IF(ISNUMBER(SEARCH(IF($G114="OB",IF($D114="Tabular",VLOOKUP($AW$3&amp;"-"&amp;BA$2,'Compr. Q. - Online Banking'!$C:$I,7,FALSE()),VLOOKUP($AW$3&amp;"-"&amp;BA$2,'Compr. Q. - Online Banking'!$C:$I,5,FALSE())),IF($D114="Tabular",VLOOKUP($AW$3&amp;"-"&amp;BA$2,'Compr. Q. - HCN'!$C:$I,7,FALSE()),VLOOKUP($AW$3&amp;"-"&amp;BA$2,'Compr. Q. - HCN'!$C:$I,5,FALSE()))),$AW114)),1,0)</f>
        <v>0</v>
      </c>
      <c r="BB114" s="25">
        <f>IF(ISNUMBER(SEARCH(IF($G114="OB",IF($D114="Tabular",VLOOKUP($AW$3&amp;"-"&amp;BB$2,'Compr. Q. - Online Banking'!$C:$I,7,FALSE()),VLOOKUP($AW$3&amp;"-"&amp;BB$2,'Compr. Q. - Online Banking'!$C:$I,5,FALSE())),IF($D114="Tabular",VLOOKUP($AW$3&amp;"-"&amp;BB$2,'Compr. Q. - HCN'!$C:$I,7,FALSE()),VLOOKUP($AW$3&amp;"-"&amp;BB$2,'Compr. Q. - HCN'!$C:$I,5,FALSE()))),$AW114)),1,0)</f>
        <v>0</v>
      </c>
      <c r="BC114" s="25">
        <f>IF(ISNUMBER(SEARCH(IF($G114="OB",IF($D114="Tabular",VLOOKUP($AW$3&amp;"-"&amp;BC$2,'Compr. Q. - Online Banking'!$C:$I,7,FALSE()),VLOOKUP($AW$3&amp;"-"&amp;BC$2,'Compr. Q. - Online Banking'!$C:$I,5,FALSE())),IF($D114="Tabular",VLOOKUP($AW$3&amp;"-"&amp;BC$2,'Compr. Q. - HCN'!$C:$I,7,FALSE()),VLOOKUP($AW$3&amp;"-"&amp;BC$2,'Compr. Q. - HCN'!$C:$I,5,FALSE()))),$AW114)),1,0)</f>
        <v>0</v>
      </c>
      <c r="BD114" s="25">
        <f t="shared" si="113"/>
        <v>1</v>
      </c>
      <c r="BE114" s="25">
        <f t="shared" si="114"/>
        <v>5</v>
      </c>
      <c r="BF114" s="25">
        <f>IF($G114="OB",IF($D114="Tabular",VLOOKUP($AW$3&amp;"-"&amp;"1",'Compr. Q. - Online Banking'!$C:$K,9,FALSE()),VLOOKUP($AW$3&amp;"-"&amp;"1",'Compr. Q. - Online Banking'!$C:$K,8,FALSE())),IF($D114="Tabular",VLOOKUP($AW$3&amp;"-"&amp;"1",'Compr. Q. - HCN'!$C:$K,9,FALSE()),VLOOKUP($AW$3&amp;"-"&amp;"1",'Compr. Q. - HCN'!$C:$K,8,FALSE())))</f>
        <v>3</v>
      </c>
      <c r="BG114" s="25">
        <f t="shared" si="115"/>
        <v>0.2</v>
      </c>
      <c r="BH114" s="25">
        <f t="shared" si="116"/>
        <v>0.33333333333333331</v>
      </c>
      <c r="BI114" s="25">
        <f t="shared" si="117"/>
        <v>0.25</v>
      </c>
      <c r="BJ114" s="25" t="str">
        <f>VLOOKUP($A114,'dataset combined'!$A:$BJ,$I$2+3*BJ$2,FALSE)</f>
        <v>Very likely</v>
      </c>
      <c r="BK114" s="25" t="s">
        <v>749</v>
      </c>
      <c r="BL114" s="25">
        <f>IF(ISNUMBER(SEARCH(IF($G114="OB",IF($D114="Tabular",VLOOKUP($BJ$3&amp;"-"&amp;BL$2,'Compr. Q. - Online Banking'!$C:$I,7,FALSE()),VLOOKUP($BJ$3&amp;"-"&amp;BL$2,'Compr. Q. - Online Banking'!$C:$I,5,FALSE())),IF($D114="Tabular",VLOOKUP($BJ$3&amp;"-"&amp;BL$2,'Compr. Q. - HCN'!$C:$I,7,FALSE()),VLOOKUP($BJ$3&amp;"-"&amp;BL$2,'Compr. Q. - HCN'!$C:$I,5,FALSE()))),$BJ114)),1,0)</f>
        <v>0</v>
      </c>
      <c r="BM114" s="25">
        <f>IF(ISNUMBER(SEARCH(IF($G114="OB",IF($D114="Tabular",VLOOKUP($BJ$3&amp;"-"&amp;BM$2,'Compr. Q. - Online Banking'!$C:$I,7,FALSE()),VLOOKUP($BJ$3&amp;"-"&amp;BM$2,'Compr. Q. - Online Banking'!$C:$I,5,FALSE())),IF($D114="Tabular",VLOOKUP($BJ$3&amp;"-"&amp;BM$2,'Compr. Q. - HCN'!$C:$I,7,FALSE()),VLOOKUP($BJ$3&amp;"-"&amp;BM$2,'Compr. Q. - HCN'!$C:$I,5,FALSE()))),$BJ114)),1,0)</f>
        <v>0</v>
      </c>
      <c r="BN114" s="25">
        <f>IF(ISNUMBER(SEARCH(IF($G114="OB",IF($D114="Tabular",VLOOKUP($BJ$3&amp;"-"&amp;BN$2,'Compr. Q. - Online Banking'!$C:$I,7,FALSE()),VLOOKUP($BJ$3&amp;"-"&amp;BN$2,'Compr. Q. - Online Banking'!$C:$I,5,FALSE())),IF($D114="Tabular",VLOOKUP($BJ$3&amp;"-"&amp;BN$2,'Compr. Q. - HCN'!$C:$I,7,FALSE()),VLOOKUP($BJ$3&amp;"-"&amp;BN$2,'Compr. Q. - HCN'!$C:$I,5,FALSE()))),$BJ114)),1,0)</f>
        <v>0</v>
      </c>
      <c r="BO114" s="25">
        <f>IF(ISNUMBER(SEARCH(IF($G114="OB",IF($D114="Tabular",VLOOKUP($BJ$3&amp;"-"&amp;BO$2,'Compr. Q. - Online Banking'!$C:$I,7,FALSE()),VLOOKUP($BJ$3&amp;"-"&amp;BO$2,'Compr. Q. - Online Banking'!$C:$I,5,FALSE())),IF($D114="Tabular",VLOOKUP($BJ$3&amp;"-"&amp;BO$2,'Compr. Q. - HCN'!$C:$I,7,FALSE()),VLOOKUP($BJ$3&amp;"-"&amp;BO$2,'Compr. Q. - HCN'!$C:$I,5,FALSE()))),$BJ114)),1,0)</f>
        <v>0</v>
      </c>
      <c r="BP114" s="25">
        <f>IF(ISNUMBER(SEARCH(IF($G114="OB",IF($D114="Tabular",VLOOKUP($BJ$3&amp;"-"&amp;BP$2,'Compr. Q. - Online Banking'!$C:$I,7,FALSE()),VLOOKUP($BJ$3&amp;"-"&amp;BP$2,'Compr. Q. - Online Banking'!$C:$I,5,FALSE())),IF($D114="Tabular",VLOOKUP($BJ$3&amp;"-"&amp;BP$2,'Compr. Q. - HCN'!$C:$I,7,FALSE()),VLOOKUP($BJ$3&amp;"-"&amp;BP$2,'Compr. Q. - HCN'!$C:$I,5,FALSE()))),$BJ114)),1,0)</f>
        <v>0</v>
      </c>
      <c r="BQ114" s="25">
        <f t="shared" si="118"/>
        <v>0</v>
      </c>
      <c r="BR114" s="25">
        <f t="shared" si="119"/>
        <v>1</v>
      </c>
      <c r="BS114" s="25">
        <f>IF($G114="OB",IF($D114="Tabular",VLOOKUP($BJ$3&amp;"-"&amp;"1",'Compr. Q. - Online Banking'!$C:$K,9,FALSE()),VLOOKUP($BJ$3&amp;"-"&amp;"1",'Compr. Q. - Online Banking'!$C:$K,8,FALSE())),IF($D114="Tabular",VLOOKUP($BJ$3&amp;"-"&amp;"1",'Compr. Q. - HCN'!$C:$K,9,FALSE()),VLOOKUP($BJ$3&amp;"-"&amp;"1",'Compr. Q. - HCN'!$C:$K,8,FALSE())))</f>
        <v>1</v>
      </c>
      <c r="BT114" s="25">
        <f t="shared" si="120"/>
        <v>0</v>
      </c>
      <c r="BU114" s="25">
        <f t="shared" si="121"/>
        <v>0</v>
      </c>
      <c r="BV114" s="25">
        <f t="shared" si="122"/>
        <v>0</v>
      </c>
      <c r="BW114" s="25" t="str">
        <f>VLOOKUP($A114,'dataset combined'!$A:$BJ,$I$2+3*BW$2,FALSE)</f>
        <v>Strengthen routines for access control policy specification; Strengthen routines for privacy level specification</v>
      </c>
      <c r="BX114" s="25"/>
      <c r="BY114" s="25">
        <f>IF(ISNUMBER(SEARCH(IF($G114="OB",IF($D114="Tabular",VLOOKUP($BW$3&amp;"-"&amp;BY$2,'Compr. Q. - Online Banking'!$C:$I,7,FALSE()),VLOOKUP($BW$3&amp;"-"&amp;BY$2,'Compr. Q. - Online Banking'!$C:$I,5,FALSE())),IF($D114="Tabular",VLOOKUP($BW$3&amp;"-"&amp;BY$2,'Compr. Q. - HCN'!$C:$I,7,FALSE()),VLOOKUP($BW$3&amp;"-"&amp;BY$2,'Compr. Q. - HCN'!$C:$I,5,FALSE()))),$BW114)),1,0)</f>
        <v>0</v>
      </c>
      <c r="BZ114" s="25">
        <f>IF(ISNUMBER(SEARCH(IF($G114="OB",IF($D114="Tabular",VLOOKUP($BW$3&amp;"-"&amp;BZ$2,'Compr. Q. - Online Banking'!$C:$I,7,FALSE()),VLOOKUP($BW$3&amp;"-"&amp;BZ$2,'Compr. Q. - Online Banking'!$C:$I,5,FALSE())),IF($D114="Tabular",VLOOKUP($BW$3&amp;"-"&amp;BZ$2,'Compr. Q. - HCN'!$C:$I,7,FALSE()),VLOOKUP($BW$3&amp;"-"&amp;BZ$2,'Compr. Q. - HCN'!$C:$I,5,FALSE()))),$BW114)),1,0)</f>
        <v>0</v>
      </c>
      <c r="CA114" s="25">
        <f>IF(ISNUMBER(SEARCH(IF($G114="OB",IF($D114="Tabular",VLOOKUP($BW$3&amp;"-"&amp;CA$2,'Compr. Q. - Online Banking'!$C:$I,7,FALSE()),VLOOKUP($BW$3&amp;"-"&amp;CA$2,'Compr. Q. - Online Banking'!$C:$I,5,FALSE())),IF($D114="Tabular",VLOOKUP($BW$3&amp;"-"&amp;CA$2,'Compr. Q. - HCN'!$C:$I,7,FALSE()),VLOOKUP($BW$3&amp;"-"&amp;CA$2,'Compr. Q. - HCN'!$C:$I,5,FALSE()))),$BW114)),1,0)</f>
        <v>0</v>
      </c>
      <c r="CB114" s="25">
        <f>IF(ISNUMBER(SEARCH(IF($G114="OB",IF($D114="Tabular",VLOOKUP($BW$3&amp;"-"&amp;CB$2,'Compr. Q. - Online Banking'!$C:$I,7,FALSE()),VLOOKUP($BW$3&amp;"-"&amp;CB$2,'Compr. Q. - Online Banking'!$C:$I,5,FALSE())),IF($D114="Tabular",VLOOKUP($BW$3&amp;"-"&amp;CB$2,'Compr. Q. - HCN'!$C:$I,7,FALSE()),VLOOKUP($BW$3&amp;"-"&amp;CB$2,'Compr. Q. - HCN'!$C:$I,5,FALSE()))),$BW114)),1,0)</f>
        <v>0</v>
      </c>
      <c r="CC114" s="25">
        <f>IF(ISNUMBER(SEARCH(IF($G114="OB",IF($D114="Tabular",VLOOKUP($BW$3&amp;"-"&amp;CC$2,'Compr. Q. - Online Banking'!$C:$I,7,FALSE()),VLOOKUP($BW$3&amp;"-"&amp;CC$2,'Compr. Q. - Online Banking'!$C:$I,5,FALSE())),IF($D114="Tabular",VLOOKUP($BW$3&amp;"-"&amp;CC$2,'Compr. Q. - HCN'!$C:$I,7,FALSE()),VLOOKUP($BW$3&amp;"-"&amp;CC$2,'Compr. Q. - HCN'!$C:$I,5,FALSE()))),$BW114)),1,0)</f>
        <v>0</v>
      </c>
      <c r="CD114" s="25">
        <f t="shared" si="123"/>
        <v>0</v>
      </c>
      <c r="CE114" s="25">
        <f t="shared" si="124"/>
        <v>2</v>
      </c>
      <c r="CF114" s="25">
        <f>IF($G114="OB",IF($D114="Tabular",VLOOKUP($BW$3&amp;"-"&amp;"1",'Compr. Q. - Online Banking'!$C:$K,9,FALSE()),VLOOKUP($BW$3&amp;"-"&amp;"1",'Compr. Q. - Online Banking'!$C:$K,8,FALSE())),IF($D114="Tabular",VLOOKUP($BW$3&amp;"-"&amp;"1",'Compr. Q. - HCN'!$C:$K,9,FALSE()),VLOOKUP($BW$3&amp;"-"&amp;"1",'Compr. Q. - HCN'!$C:$K,8,FALSE())))</f>
        <v>1</v>
      </c>
      <c r="CG114" s="25">
        <f t="shared" si="125"/>
        <v>0</v>
      </c>
      <c r="CH114" s="25">
        <f t="shared" si="126"/>
        <v>0</v>
      </c>
      <c r="CI114" s="25">
        <f t="shared" si="127"/>
        <v>0</v>
      </c>
    </row>
    <row r="115" spans="1:87" ht="68" x14ac:dyDescent="0.2">
      <c r="A115" s="24" t="str">
        <f t="shared" si="96"/>
        <v>3117434-P2</v>
      </c>
      <c r="B115" s="38">
        <v>3117434</v>
      </c>
      <c r="C115" s="24" t="s">
        <v>688</v>
      </c>
      <c r="D115" s="39" t="s">
        <v>154</v>
      </c>
      <c r="E115" s="39" t="s">
        <v>440</v>
      </c>
      <c r="F115" s="38" t="s">
        <v>433</v>
      </c>
      <c r="G115" s="38" t="str">
        <f t="shared" si="97"/>
        <v>OB</v>
      </c>
      <c r="H115" s="24"/>
      <c r="I115" s="28"/>
      <c r="J115" s="25" t="str">
        <f>VLOOKUP($A115,'dataset combined'!$A:$BJ,$I$2+3*J$2,FALSE)</f>
        <v>Poor security awareness; Weak malware protection</v>
      </c>
      <c r="K115" s="24" t="s">
        <v>725</v>
      </c>
      <c r="L115" s="25">
        <f>IF(ISNUMBER(SEARCH(IF($G115="OB",IF($D115="Tabular",VLOOKUP($J$3&amp;"-"&amp;L$2,'Compr. Q. - Online Banking'!$C:$I,7,FALSE()),VLOOKUP($J$3&amp;"-"&amp;L$2,'Compr. Q. - Online Banking'!$C:$I,5,FALSE())),IF($D115="Tabular",VLOOKUP($J$3&amp;"-"&amp;L$2,'Compr. Q. - HCN'!$C:$I,7,FALSE()),VLOOKUP($J$3&amp;"-"&amp;L$2,'Compr. Q. - HCN'!$C:$I,5,FALSE()))),$J115)),1,0)</f>
        <v>0</v>
      </c>
      <c r="M115" s="25">
        <f>IF(ISNUMBER(SEARCH(IF($G115="OB",IF($D115="Tabular",VLOOKUP($J$3&amp;"-"&amp;M$2,'Compr. Q. - Online Banking'!$C:$I,7,FALSE()),VLOOKUP($J$3&amp;"-"&amp;M$2,'Compr. Q. - Online Banking'!$C:$I,5,FALSE())),IF($D115="Tabular",VLOOKUP($J$3&amp;"-"&amp;M$2,'Compr. Q. - HCN'!$C:$I,7,FALSE()),VLOOKUP($J$3&amp;"-"&amp;M$2,'Compr. Q. - HCN'!$C:$I,5,FALSE()))),$J115)),1,0)</f>
        <v>1</v>
      </c>
      <c r="N115" s="25">
        <f>IF(ISNUMBER(SEARCH(IF($G115="OB",IF($D115="Tabular",VLOOKUP($J$3&amp;"-"&amp;N$2,'Compr. Q. - Online Banking'!$C:$I,7,FALSE()),VLOOKUP($J$3&amp;"-"&amp;N$2,'Compr. Q. - Online Banking'!$C:$I,5,FALSE())),IF($D115="Tabular",VLOOKUP($J$3&amp;"-"&amp;N$2,'Compr. Q. - HCN'!$C:$I,7,FALSE()),VLOOKUP($J$3&amp;"-"&amp;N$2,'Compr. Q. - HCN'!$C:$I,5,FALSE()))),$J115)),1,0)</f>
        <v>0</v>
      </c>
      <c r="O115" s="25">
        <f>IF(ISNUMBER(SEARCH(IF($G115="OB",IF($D115="Tabular",VLOOKUP($J$3&amp;"-"&amp;O$2,'Compr. Q. - Online Banking'!$C:$I,7,FALSE()),VLOOKUP($J$3&amp;"-"&amp;O$2,'Compr. Q. - Online Banking'!$C:$I,5,FALSE())),IF($D115="Tabular",VLOOKUP($J$3&amp;"-"&amp;O$2,'Compr. Q. - HCN'!$C:$I,7,FALSE()),VLOOKUP($J$3&amp;"-"&amp;O$2,'Compr. Q. - HCN'!$C:$I,5,FALSE()))),$J115)),1,0)</f>
        <v>0</v>
      </c>
      <c r="P115" s="25">
        <f>IF(ISNUMBER(SEARCH(IF($G115="OB",IF($D115="Tabular",VLOOKUP($J$3&amp;"-"&amp;P$2,'Compr. Q. - Online Banking'!$C:$I,7,FALSE()),VLOOKUP($J$3&amp;"-"&amp;P$2,'Compr. Q. - Online Banking'!$C:$I,5,FALSE())),IF($D115="Tabular",VLOOKUP($J$3&amp;"-"&amp;P$2,'Compr. Q. - HCN'!$C:$I,7,FALSE()),VLOOKUP($J$3&amp;"-"&amp;P$2,'Compr. Q. - HCN'!$C:$I,5,FALSE()))),$J115)),1,0)</f>
        <v>0</v>
      </c>
      <c r="Q115" s="24">
        <f t="shared" si="98"/>
        <v>1</v>
      </c>
      <c r="R115" s="24">
        <f t="shared" si="99"/>
        <v>2</v>
      </c>
      <c r="S115" s="24">
        <f>IF($G115="OB",IF($D115="Tabular",VLOOKUP($J$3&amp;"-"&amp;"1",'Compr. Q. - Online Banking'!$C:$K,9,FALSE()),VLOOKUP($J$3&amp;"-"&amp;"1",'Compr. Q. - Online Banking'!$C:$K,8,FALSE())),IF($D115="Tabular",VLOOKUP($J$3&amp;"-"&amp;"1",'Compr. Q. - HCN'!$C:$K,9,FALSE()),VLOOKUP($J$3&amp;"-"&amp;"1",'Compr. Q. - HCN'!$C:$K,8,FALSE())))</f>
        <v>2</v>
      </c>
      <c r="T115" s="24">
        <f t="shared" si="100"/>
        <v>0.5</v>
      </c>
      <c r="U115" s="24">
        <f t="shared" si="101"/>
        <v>0.5</v>
      </c>
      <c r="V115" s="24">
        <f t="shared" si="102"/>
        <v>0.5</v>
      </c>
      <c r="W115" s="25" t="str">
        <f>VLOOKUP($A115,'dataset combined'!$A:$BJ,$I$2+3*W$2,FALSE)</f>
        <v>Availability of service; Confidentiality of customer data; Integrity of account data; User authenticity</v>
      </c>
      <c r="X115" s="24" t="s">
        <v>730</v>
      </c>
      <c r="Y115" s="25">
        <f>IF(ISNUMBER(SEARCH(IF($G115="OB",IF($D115="Tabular",VLOOKUP($W$3&amp;"-"&amp;Y$2,'Compr. Q. - Online Banking'!$C:$I,7,FALSE()),VLOOKUP($W$3&amp;"-"&amp;Y$2,'Compr. Q. - Online Banking'!$C:$I,5,FALSE())),IF($D115="Tabular",VLOOKUP($W$3&amp;"-"&amp;Y$2,'Compr. Q. - HCN'!$C:$I,7,FALSE()),VLOOKUP($W$3&amp;"-"&amp;Y$2,'Compr. Q. - HCN'!$C:$I,5,FALSE()))),$W115)),1,0)</f>
        <v>1</v>
      </c>
      <c r="Z115" s="25">
        <f>IF(ISNUMBER(SEARCH(IF($G115="OB",IF($D115="Tabular",VLOOKUP($W$3&amp;"-"&amp;Z$2,'Compr. Q. - Online Banking'!$C:$I,7,FALSE()),VLOOKUP($W$3&amp;"-"&amp;Z$2,'Compr. Q. - Online Banking'!$C:$I,5,FALSE())),IF($D115="Tabular",VLOOKUP($W$3&amp;"-"&amp;Z$2,'Compr. Q. - HCN'!$C:$I,7,FALSE()),VLOOKUP($W$3&amp;"-"&amp;Z$2,'Compr. Q. - HCN'!$C:$I,5,FALSE()))),$W115)),1,0)</f>
        <v>1</v>
      </c>
      <c r="AA115" s="25">
        <f>IF(ISNUMBER(SEARCH(IF($G115="OB",IF($D115="Tabular",VLOOKUP($W$3&amp;"-"&amp;AA$2,'Compr. Q. - Online Banking'!$C:$I,7,FALSE()),VLOOKUP($W$3&amp;"-"&amp;AA$2,'Compr. Q. - Online Banking'!$C:$I,5,FALSE())),IF($D115="Tabular",VLOOKUP($W$3&amp;"-"&amp;AA$2,'Compr. Q. - HCN'!$C:$I,7,FALSE()),VLOOKUP($W$3&amp;"-"&amp;AA$2,'Compr. Q. - HCN'!$C:$I,5,FALSE()))),$W115)),1,0)</f>
        <v>0</v>
      </c>
      <c r="AB115" s="25">
        <f>IF(ISNUMBER(SEARCH(IF($G115="OB",IF($D115="Tabular",VLOOKUP($W$3&amp;"-"&amp;AB$2,'Compr. Q. - Online Banking'!$C:$I,7,FALSE()),VLOOKUP($W$3&amp;"-"&amp;AB$2,'Compr. Q. - Online Banking'!$C:$I,5,FALSE())),IF($D115="Tabular",VLOOKUP($W$3&amp;"-"&amp;AB$2,'Compr. Q. - HCN'!$C:$I,7,FALSE()),VLOOKUP($W$3&amp;"-"&amp;AB$2,'Compr. Q. - HCN'!$C:$I,5,FALSE()))),$W115)),1,0)</f>
        <v>0</v>
      </c>
      <c r="AC115" s="25">
        <f>IF(ISNUMBER(SEARCH(IF($G115="OB",IF($D115="Tabular",VLOOKUP($W$3&amp;"-"&amp;AC$2,'Compr. Q. - Online Banking'!$C:$I,7,FALSE()),VLOOKUP($W$3&amp;"-"&amp;AC$2,'Compr. Q. - Online Banking'!$C:$I,5,FALSE())),IF($D115="Tabular",VLOOKUP($W$3&amp;"-"&amp;AC$2,'Compr. Q. - HCN'!$C:$I,7,FALSE()),VLOOKUP($W$3&amp;"-"&amp;AC$2,'Compr. Q. - HCN'!$C:$I,5,FALSE()))),$W115)),1,0)</f>
        <v>0</v>
      </c>
      <c r="AD115" s="24">
        <f t="shared" si="103"/>
        <v>2</v>
      </c>
      <c r="AE115" s="24">
        <f t="shared" si="104"/>
        <v>4</v>
      </c>
      <c r="AF115" s="24">
        <f>IF($G115="OB",IF($D115="Tabular",VLOOKUP($W$3&amp;"-"&amp;"1",'Compr. Q. - Online Banking'!$C:$K,9,FALSE()),VLOOKUP($W$3&amp;"-"&amp;"1",'Compr. Q. - Online Banking'!$C:$K,8,FALSE())),IF($D115="Tabular",VLOOKUP($W$3&amp;"-"&amp;"1",'Compr. Q. - HCN'!$C:$K,9,FALSE()),VLOOKUP($W$3&amp;"-"&amp;"1",'Compr. Q. - HCN'!$C:$K,8,FALSE())))</f>
        <v>2</v>
      </c>
      <c r="AG115" s="24">
        <f t="shared" si="105"/>
        <v>0.5</v>
      </c>
      <c r="AH115" s="24">
        <f t="shared" si="106"/>
        <v>1</v>
      </c>
      <c r="AI115" s="24">
        <f t="shared" si="107"/>
        <v>0.66666666666666663</v>
      </c>
      <c r="AJ115" s="25" t="str">
        <f>VLOOKUP($A115,'dataset combined'!$A:$BJ,$I$2+3*AJ$2,FALSE)</f>
        <v>Fake banking app offered on application store; Hacker alters transaction data; Keylogger installed on computer; Smartphone infected by malware; Sniffing of customer credentials; Spear-phishing attack on customers</v>
      </c>
      <c r="AK115" s="24" t="s">
        <v>743</v>
      </c>
      <c r="AL115" s="25">
        <f>IF(ISNUMBER(SEARCH(IF($G115="OB",IF($D115="Tabular",VLOOKUP($AJ$3&amp;"-"&amp;AL$2,'Compr. Q. - Online Banking'!$C:$I,7,FALSE()),VLOOKUP($AJ$3&amp;"-"&amp;AL$2,'Compr. Q. - Online Banking'!$C:$I,5,FALSE())),IF($D115="Tabular",VLOOKUP($AJ$3&amp;"-"&amp;AL$2,'Compr. Q. - HCN'!$C:$I,7,FALSE()),VLOOKUP($AJ$3&amp;"-"&amp;AL$2,'Compr. Q. - HCN'!$C:$I,5,FALSE()))),$AJ115)),1,0)</f>
        <v>1</v>
      </c>
      <c r="AM115" s="25">
        <f>IF(ISNUMBER(SEARCH(IF($G115="OB",IF($D115="Tabular",VLOOKUP($AJ$3&amp;"-"&amp;AM$2,'Compr. Q. - Online Banking'!$C:$I,7,FALSE()),VLOOKUP($AJ$3&amp;"-"&amp;AM$2,'Compr. Q. - Online Banking'!$C:$I,5,FALSE())),IF($D115="Tabular",VLOOKUP($AJ$3&amp;"-"&amp;AM$2,'Compr. Q. - HCN'!$C:$I,7,FALSE()),VLOOKUP($AJ$3&amp;"-"&amp;AM$2,'Compr. Q. - HCN'!$C:$I,5,FALSE()))),$AJ115)),1,0)</f>
        <v>1</v>
      </c>
      <c r="AN115" s="25">
        <f>IF(ISNUMBER(SEARCH(IF($G115="OB",IF($D115="Tabular",VLOOKUP($AJ$3&amp;"-"&amp;AN$2,'Compr. Q. - Online Banking'!$C:$I,7,FALSE()),VLOOKUP($AJ$3&amp;"-"&amp;AN$2,'Compr. Q. - Online Banking'!$C:$I,5,FALSE())),IF($D115="Tabular",VLOOKUP($AJ$3&amp;"-"&amp;AN$2,'Compr. Q. - HCN'!$C:$I,7,FALSE()),VLOOKUP($AJ$3&amp;"-"&amp;AN$2,'Compr. Q. - HCN'!$C:$I,5,FALSE()))),$AJ115)),1,0)</f>
        <v>1</v>
      </c>
      <c r="AO115" s="25">
        <f>IF(ISNUMBER(SEARCH(IF($G115="OB",IF($D115="Tabular",VLOOKUP($AJ$3&amp;"-"&amp;AO$2,'Compr. Q. - Online Banking'!$C:$I,7,FALSE()),VLOOKUP($AJ$3&amp;"-"&amp;AO$2,'Compr. Q. - Online Banking'!$C:$I,5,FALSE())),IF($D115="Tabular",VLOOKUP($AJ$3&amp;"-"&amp;AO$2,'Compr. Q. - HCN'!$C:$I,7,FALSE()),VLOOKUP($AJ$3&amp;"-"&amp;AO$2,'Compr. Q. - HCN'!$C:$I,5,FALSE()))),$AJ115)),1,0)</f>
        <v>1</v>
      </c>
      <c r="AP115" s="25">
        <f>IF(ISNUMBER(SEARCH(IF($G115="OB",IF($D115="Tabular",VLOOKUP($AJ$3&amp;"-"&amp;AP$2,'Compr. Q. - Online Banking'!$C:$I,7,FALSE()),VLOOKUP($AJ$3&amp;"-"&amp;AP$2,'Compr. Q. - Online Banking'!$C:$I,5,FALSE())),IF($D115="Tabular",VLOOKUP($AJ$3&amp;"-"&amp;AP$2,'Compr. Q. - HCN'!$C:$I,7,FALSE()),VLOOKUP($AJ$3&amp;"-"&amp;AP$2,'Compr. Q. - HCN'!$C:$I,5,FALSE()))),$AJ115)),1,0)</f>
        <v>0</v>
      </c>
      <c r="AQ115" s="24">
        <f t="shared" si="108"/>
        <v>4</v>
      </c>
      <c r="AR115" s="24">
        <f t="shared" si="109"/>
        <v>6</v>
      </c>
      <c r="AS115" s="24">
        <f>IF($G115="OB",IF($D115="Tabular",VLOOKUP($AJ$3&amp;"-"&amp;"1",'Compr. Q. - Online Banking'!$C:$K,9,FALSE()),VLOOKUP($AJ$3&amp;"-"&amp;"1",'Compr. Q. - Online Banking'!$C:$K,8,FALSE())),IF($D115="Tabular",VLOOKUP($AJ$3&amp;"-"&amp;"1",'Compr. Q. - HCN'!$C:$K,9,FALSE()),VLOOKUP($AJ$3&amp;"-"&amp;"1",'Compr. Q. - HCN'!$C:$K,8,FALSE())))</f>
        <v>4</v>
      </c>
      <c r="AT115" s="24">
        <f t="shared" si="110"/>
        <v>0.66666666666666663</v>
      </c>
      <c r="AU115" s="24">
        <f t="shared" si="111"/>
        <v>1</v>
      </c>
      <c r="AV115" s="24">
        <f t="shared" si="112"/>
        <v>0.8</v>
      </c>
      <c r="AW115" s="25" t="str">
        <f>VLOOKUP($A115,'dataset combined'!$A:$BJ,$I$2+3*AW$2,FALSE)</f>
        <v>Cyber criminal; Hacker</v>
      </c>
      <c r="AX115" s="24"/>
      <c r="AY115" s="25">
        <f>IF(ISNUMBER(SEARCH(IF($G115="OB",IF($D115="Tabular",VLOOKUP($AW$3&amp;"-"&amp;AY$2,'Compr. Q. - Online Banking'!$C:$I,7,FALSE()),VLOOKUP($AW$3&amp;"-"&amp;AY$2,'Compr. Q. - Online Banking'!$C:$I,5,FALSE())),IF($D115="Tabular",VLOOKUP($AW$3&amp;"-"&amp;AY$2,'Compr. Q. - HCN'!$C:$I,7,FALSE()),VLOOKUP($AW$3&amp;"-"&amp;AY$2,'Compr. Q. - HCN'!$C:$I,5,FALSE()))),$AW115)),1,0)</f>
        <v>1</v>
      </c>
      <c r="AZ115" s="25">
        <f>IF(ISNUMBER(SEARCH(IF($G115="OB",IF($D115="Tabular",VLOOKUP($AW$3&amp;"-"&amp;AZ$2,'Compr. Q. - Online Banking'!$C:$I,7,FALSE()),VLOOKUP($AW$3&amp;"-"&amp;AZ$2,'Compr. Q. - Online Banking'!$C:$I,5,FALSE())),IF($D115="Tabular",VLOOKUP($AW$3&amp;"-"&amp;AZ$2,'Compr. Q. - HCN'!$C:$I,7,FALSE()),VLOOKUP($AW$3&amp;"-"&amp;AZ$2,'Compr. Q. - HCN'!$C:$I,5,FALSE()))),$AW115)),1,0)</f>
        <v>1</v>
      </c>
      <c r="BA115" s="25">
        <f>IF(ISNUMBER(SEARCH(IF($G115="OB",IF($D115="Tabular",VLOOKUP($AW$3&amp;"-"&amp;BA$2,'Compr. Q. - Online Banking'!$C:$I,7,FALSE()),VLOOKUP($AW$3&amp;"-"&amp;BA$2,'Compr. Q. - Online Banking'!$C:$I,5,FALSE())),IF($D115="Tabular",VLOOKUP($AW$3&amp;"-"&amp;BA$2,'Compr. Q. - HCN'!$C:$I,7,FALSE()),VLOOKUP($AW$3&amp;"-"&amp;BA$2,'Compr. Q. - HCN'!$C:$I,5,FALSE()))),$AW115)),1,0)</f>
        <v>0</v>
      </c>
      <c r="BB115" s="25">
        <f>IF(ISNUMBER(SEARCH(IF($G115="OB",IF($D115="Tabular",VLOOKUP($AW$3&amp;"-"&amp;BB$2,'Compr. Q. - Online Banking'!$C:$I,7,FALSE()),VLOOKUP($AW$3&amp;"-"&amp;BB$2,'Compr. Q. - Online Banking'!$C:$I,5,FALSE())),IF($D115="Tabular",VLOOKUP($AW$3&amp;"-"&amp;BB$2,'Compr. Q. - HCN'!$C:$I,7,FALSE()),VLOOKUP($AW$3&amp;"-"&amp;BB$2,'Compr. Q. - HCN'!$C:$I,5,FALSE()))),$AW115)),1,0)</f>
        <v>0</v>
      </c>
      <c r="BC115" s="25">
        <f>IF(ISNUMBER(SEARCH(IF($G115="OB",IF($D115="Tabular",VLOOKUP($AW$3&amp;"-"&amp;BC$2,'Compr. Q. - Online Banking'!$C:$I,7,FALSE()),VLOOKUP($AW$3&amp;"-"&amp;BC$2,'Compr. Q. - Online Banking'!$C:$I,5,FALSE())),IF($D115="Tabular",VLOOKUP($AW$3&amp;"-"&amp;BC$2,'Compr. Q. - HCN'!$C:$I,7,FALSE()),VLOOKUP($AW$3&amp;"-"&amp;BC$2,'Compr. Q. - HCN'!$C:$I,5,FALSE()))),$AW115)),1,0)</f>
        <v>0</v>
      </c>
      <c r="BD115" s="24">
        <f t="shared" si="113"/>
        <v>2</v>
      </c>
      <c r="BE115" s="24">
        <f t="shared" si="114"/>
        <v>2</v>
      </c>
      <c r="BF115" s="24">
        <f>IF($G115="OB",IF($D115="Tabular",VLOOKUP($AW$3&amp;"-"&amp;"1",'Compr. Q. - Online Banking'!$C:$K,9,FALSE()),VLOOKUP($AW$3&amp;"-"&amp;"1",'Compr. Q. - Online Banking'!$C:$K,8,FALSE())),IF($D115="Tabular",VLOOKUP($AW$3&amp;"-"&amp;"1",'Compr. Q. - HCN'!$C:$K,9,FALSE()),VLOOKUP($AW$3&amp;"-"&amp;"1",'Compr. Q. - HCN'!$C:$K,8,FALSE())))</f>
        <v>2</v>
      </c>
      <c r="BG115" s="24">
        <f t="shared" si="115"/>
        <v>1</v>
      </c>
      <c r="BH115" s="24">
        <f t="shared" si="116"/>
        <v>1</v>
      </c>
      <c r="BI115" s="24">
        <f t="shared" si="117"/>
        <v>1</v>
      </c>
      <c r="BJ115" s="25" t="str">
        <f>VLOOKUP($A115,'dataset combined'!$A:$BJ,$I$2+3*BJ$2,FALSE)</f>
        <v>Likely</v>
      </c>
      <c r="BK115" s="25"/>
      <c r="BL115" s="25">
        <f>IF(ISNUMBER(SEARCH(IF($G115="OB",IF($D115="Tabular",VLOOKUP($BJ$3&amp;"-"&amp;BL$2,'Compr. Q. - Online Banking'!$C:$I,7,FALSE()),VLOOKUP($BJ$3&amp;"-"&amp;BL$2,'Compr. Q. - Online Banking'!$C:$I,5,FALSE())),IF($D115="Tabular",VLOOKUP($BJ$3&amp;"-"&amp;BL$2,'Compr. Q. - HCN'!$C:$I,7,FALSE()),VLOOKUP($BJ$3&amp;"-"&amp;BL$2,'Compr. Q. - HCN'!$C:$I,5,FALSE()))),$BJ115)),1,0)</f>
        <v>1</v>
      </c>
      <c r="BM115" s="25">
        <f>IF(ISNUMBER(SEARCH(IF($G115="OB",IF($D115="Tabular",VLOOKUP($BJ$3&amp;"-"&amp;BM$2,'Compr. Q. - Online Banking'!$C:$I,7,FALSE()),VLOOKUP($BJ$3&amp;"-"&amp;BM$2,'Compr. Q. - Online Banking'!$C:$I,5,FALSE())),IF($D115="Tabular",VLOOKUP($BJ$3&amp;"-"&amp;BM$2,'Compr. Q. - HCN'!$C:$I,7,FALSE()),VLOOKUP($BJ$3&amp;"-"&amp;BM$2,'Compr. Q. - HCN'!$C:$I,5,FALSE()))),$BJ115)),1,0)</f>
        <v>0</v>
      </c>
      <c r="BN115" s="25">
        <f>IF(ISNUMBER(SEARCH(IF($G115="OB",IF($D115="Tabular",VLOOKUP($BJ$3&amp;"-"&amp;BN$2,'Compr. Q. - Online Banking'!$C:$I,7,FALSE()),VLOOKUP($BJ$3&amp;"-"&amp;BN$2,'Compr. Q. - Online Banking'!$C:$I,5,FALSE())),IF($D115="Tabular",VLOOKUP($BJ$3&amp;"-"&amp;BN$2,'Compr. Q. - HCN'!$C:$I,7,FALSE()),VLOOKUP($BJ$3&amp;"-"&amp;BN$2,'Compr. Q. - HCN'!$C:$I,5,FALSE()))),$BJ115)),1,0)</f>
        <v>0</v>
      </c>
      <c r="BO115" s="25">
        <f>IF(ISNUMBER(SEARCH(IF($G115="OB",IF($D115="Tabular",VLOOKUP($BJ$3&amp;"-"&amp;BO$2,'Compr. Q. - Online Banking'!$C:$I,7,FALSE()),VLOOKUP($BJ$3&amp;"-"&amp;BO$2,'Compr. Q. - Online Banking'!$C:$I,5,FALSE())),IF($D115="Tabular",VLOOKUP($BJ$3&amp;"-"&amp;BO$2,'Compr. Q. - HCN'!$C:$I,7,FALSE()),VLOOKUP($BJ$3&amp;"-"&amp;BO$2,'Compr. Q. - HCN'!$C:$I,5,FALSE()))),$BJ115)),1,0)</f>
        <v>0</v>
      </c>
      <c r="BP115" s="25">
        <f>IF(ISNUMBER(SEARCH(IF($G115="OB",IF($D115="Tabular",VLOOKUP($BJ$3&amp;"-"&amp;BP$2,'Compr. Q. - Online Banking'!$C:$I,7,FALSE()),VLOOKUP($BJ$3&amp;"-"&amp;BP$2,'Compr. Q. - Online Banking'!$C:$I,5,FALSE())),IF($D115="Tabular",VLOOKUP($BJ$3&amp;"-"&amp;BP$2,'Compr. Q. - HCN'!$C:$I,7,FALSE()),VLOOKUP($BJ$3&amp;"-"&amp;BP$2,'Compr. Q. - HCN'!$C:$I,5,FALSE()))),$BJ115)),1,0)</f>
        <v>0</v>
      </c>
      <c r="BQ115" s="24">
        <f t="shared" si="118"/>
        <v>1</v>
      </c>
      <c r="BR115" s="24">
        <f t="shared" si="119"/>
        <v>1</v>
      </c>
      <c r="BS115" s="24">
        <f>IF($G115="OB",IF($D115="Tabular",VLOOKUP($BJ$3&amp;"-"&amp;"1",'Compr. Q. - Online Banking'!$C:$K,9,FALSE()),VLOOKUP($BJ$3&amp;"-"&amp;"1",'Compr. Q. - Online Banking'!$C:$K,8,FALSE())),IF($D115="Tabular",VLOOKUP($BJ$3&amp;"-"&amp;"1",'Compr. Q. - HCN'!$C:$K,9,FALSE()),VLOOKUP($BJ$3&amp;"-"&amp;"1",'Compr. Q. - HCN'!$C:$K,8,FALSE())))</f>
        <v>1</v>
      </c>
      <c r="BT115" s="24">
        <f t="shared" si="120"/>
        <v>1</v>
      </c>
      <c r="BU115" s="24">
        <f t="shared" si="121"/>
        <v>1</v>
      </c>
      <c r="BV115" s="24">
        <f t="shared" si="122"/>
        <v>1</v>
      </c>
      <c r="BW115" s="25" t="str">
        <f>VLOOKUP($A115,'dataset combined'!$A:$BJ,$I$2+3*BW$2,FALSE)</f>
        <v>Poor security awareness</v>
      </c>
      <c r="BX115" s="24" t="s">
        <v>732</v>
      </c>
      <c r="BY115" s="25">
        <f>IF(ISNUMBER(SEARCH(IF($G115="OB",IF($D115="Tabular",VLOOKUP($BW$3&amp;"-"&amp;BY$2,'Compr. Q. - Online Banking'!$C:$I,7,FALSE()),VLOOKUP($BW$3&amp;"-"&amp;BY$2,'Compr. Q. - Online Banking'!$C:$I,5,FALSE())),IF($D115="Tabular",VLOOKUP($BW$3&amp;"-"&amp;BY$2,'Compr. Q. - HCN'!$C:$I,7,FALSE()),VLOOKUP($BW$3&amp;"-"&amp;BY$2,'Compr. Q. - HCN'!$C:$I,5,FALSE()))),$BW115)),1,0)</f>
        <v>0</v>
      </c>
      <c r="BZ115" s="25">
        <f>IF(ISNUMBER(SEARCH(IF($G115="OB",IF($D115="Tabular",VLOOKUP($BW$3&amp;"-"&amp;BZ$2,'Compr. Q. - Online Banking'!$C:$I,7,FALSE()),VLOOKUP($BW$3&amp;"-"&amp;BZ$2,'Compr. Q. - Online Banking'!$C:$I,5,FALSE())),IF($D115="Tabular",VLOOKUP($BW$3&amp;"-"&amp;BZ$2,'Compr. Q. - HCN'!$C:$I,7,FALSE()),VLOOKUP($BW$3&amp;"-"&amp;BZ$2,'Compr. Q. - HCN'!$C:$I,5,FALSE()))),$BW115)),1,0)</f>
        <v>0</v>
      </c>
      <c r="CA115" s="25">
        <f>IF(ISNUMBER(SEARCH(IF($G115="OB",IF($D115="Tabular",VLOOKUP($BW$3&amp;"-"&amp;CA$2,'Compr. Q. - Online Banking'!$C:$I,7,FALSE()),VLOOKUP($BW$3&amp;"-"&amp;CA$2,'Compr. Q. - Online Banking'!$C:$I,5,FALSE())),IF($D115="Tabular",VLOOKUP($BW$3&amp;"-"&amp;CA$2,'Compr. Q. - HCN'!$C:$I,7,FALSE()),VLOOKUP($BW$3&amp;"-"&amp;CA$2,'Compr. Q. - HCN'!$C:$I,5,FALSE()))),$BW115)),1,0)</f>
        <v>0</v>
      </c>
      <c r="CB115" s="25">
        <f>IF(ISNUMBER(SEARCH(IF($G115="OB",IF($D115="Tabular",VLOOKUP($BW$3&amp;"-"&amp;CB$2,'Compr. Q. - Online Banking'!$C:$I,7,FALSE()),VLOOKUP($BW$3&amp;"-"&amp;CB$2,'Compr. Q. - Online Banking'!$C:$I,5,FALSE())),IF($D115="Tabular",VLOOKUP($BW$3&amp;"-"&amp;CB$2,'Compr. Q. - HCN'!$C:$I,7,FALSE()),VLOOKUP($BW$3&amp;"-"&amp;CB$2,'Compr. Q. - HCN'!$C:$I,5,FALSE()))),$BW115)),1,0)</f>
        <v>0</v>
      </c>
      <c r="CC115" s="25">
        <f>IF(ISNUMBER(SEARCH(IF($G115="OB",IF($D115="Tabular",VLOOKUP($BW$3&amp;"-"&amp;CC$2,'Compr. Q. - Online Banking'!$C:$I,7,FALSE()),VLOOKUP($BW$3&amp;"-"&amp;CC$2,'Compr. Q. - Online Banking'!$C:$I,5,FALSE())),IF($D115="Tabular",VLOOKUP($BW$3&amp;"-"&amp;CC$2,'Compr. Q. - HCN'!$C:$I,7,FALSE()),VLOOKUP($BW$3&amp;"-"&amp;CC$2,'Compr. Q. - HCN'!$C:$I,5,FALSE()))),$BW115)),1,0)</f>
        <v>0</v>
      </c>
      <c r="CD115" s="24">
        <f t="shared" si="123"/>
        <v>0</v>
      </c>
      <c r="CE115" s="24">
        <f t="shared" si="124"/>
        <v>1</v>
      </c>
      <c r="CF115" s="24">
        <f>IF($G115="OB",IF($D115="Tabular",VLOOKUP($BW$3&amp;"-"&amp;"1",'Compr. Q. - Online Banking'!$C:$K,9,FALSE()),VLOOKUP($BW$3&amp;"-"&amp;"1",'Compr. Q. - Online Banking'!$C:$K,8,FALSE())),IF($D115="Tabular",VLOOKUP($BW$3&amp;"-"&amp;"1",'Compr. Q. - HCN'!$C:$K,9,FALSE()),VLOOKUP($BW$3&amp;"-"&amp;"1",'Compr. Q. - HCN'!$C:$K,8,FALSE())))</f>
        <v>1</v>
      </c>
      <c r="CG115" s="24">
        <f t="shared" si="125"/>
        <v>0</v>
      </c>
      <c r="CH115" s="24">
        <f t="shared" si="126"/>
        <v>0</v>
      </c>
      <c r="CI115" s="24">
        <f t="shared" si="127"/>
        <v>0</v>
      </c>
    </row>
    <row r="116" spans="1:87" ht="221" x14ac:dyDescent="0.2">
      <c r="A116" s="24" t="str">
        <f t="shared" si="96"/>
        <v>3117435-P1</v>
      </c>
      <c r="B116" s="38">
        <v>3117435</v>
      </c>
      <c r="C116" s="24" t="s">
        <v>688</v>
      </c>
      <c r="D116" s="39" t="s">
        <v>568</v>
      </c>
      <c r="E116" s="39" t="s">
        <v>381</v>
      </c>
      <c r="F116" s="38" t="s">
        <v>402</v>
      </c>
      <c r="G116" s="38" t="str">
        <f t="shared" si="97"/>
        <v>OB</v>
      </c>
      <c r="H116" s="24"/>
      <c r="I116" s="28"/>
      <c r="J116" s="25" t="str">
        <f>VLOOKUP($A116,'dataset combined'!$A:$BJ,$I$2+3*J$2,FALSE)</f>
        <v>Insufficient detection of spyware; Poor security awareness; Weak malware protection</v>
      </c>
      <c r="K116" s="24" t="s">
        <v>725</v>
      </c>
      <c r="L116" s="25">
        <f>IF(ISNUMBER(SEARCH(IF($G116="OB",IF($D116="Tabular",VLOOKUP($J$3&amp;"-"&amp;L$2,'Compr. Q. - Online Banking'!$C:$I,7,FALSE()),VLOOKUP($J$3&amp;"-"&amp;L$2,'Compr. Q. - Online Banking'!$C:$I,5,FALSE())),IF($D116="Tabular",VLOOKUP($J$3&amp;"-"&amp;L$2,'Compr. Q. - HCN'!$C:$I,7,FALSE()),VLOOKUP($J$3&amp;"-"&amp;L$2,'Compr. Q. - HCN'!$C:$I,5,FALSE()))),$J116)),1,0)</f>
        <v>0</v>
      </c>
      <c r="M116" s="25">
        <f>IF(ISNUMBER(SEARCH(IF($G116="OB",IF($D116="Tabular",VLOOKUP($J$3&amp;"-"&amp;M$2,'Compr. Q. - Online Banking'!$C:$I,7,FALSE()),VLOOKUP($J$3&amp;"-"&amp;M$2,'Compr. Q. - Online Banking'!$C:$I,5,FALSE())),IF($D116="Tabular",VLOOKUP($J$3&amp;"-"&amp;M$2,'Compr. Q. - HCN'!$C:$I,7,FALSE()),VLOOKUP($J$3&amp;"-"&amp;M$2,'Compr. Q. - HCN'!$C:$I,5,FALSE()))),$J116)),1,0)</f>
        <v>1</v>
      </c>
      <c r="N116" s="25">
        <f>IF(ISNUMBER(SEARCH(IF($G116="OB",IF($D116="Tabular",VLOOKUP($J$3&amp;"-"&amp;N$2,'Compr. Q. - Online Banking'!$C:$I,7,FALSE()),VLOOKUP($J$3&amp;"-"&amp;N$2,'Compr. Q. - Online Banking'!$C:$I,5,FALSE())),IF($D116="Tabular",VLOOKUP($J$3&amp;"-"&amp;N$2,'Compr. Q. - HCN'!$C:$I,7,FALSE()),VLOOKUP($J$3&amp;"-"&amp;N$2,'Compr. Q. - HCN'!$C:$I,5,FALSE()))),$J116)),1,0)</f>
        <v>0</v>
      </c>
      <c r="O116" s="25">
        <f>IF(ISNUMBER(SEARCH(IF($G116="OB",IF($D116="Tabular",VLOOKUP($J$3&amp;"-"&amp;O$2,'Compr. Q. - Online Banking'!$C:$I,7,FALSE()),VLOOKUP($J$3&amp;"-"&amp;O$2,'Compr. Q. - Online Banking'!$C:$I,5,FALSE())),IF($D116="Tabular",VLOOKUP($J$3&amp;"-"&amp;O$2,'Compr. Q. - HCN'!$C:$I,7,FALSE()),VLOOKUP($J$3&amp;"-"&amp;O$2,'Compr. Q. - HCN'!$C:$I,5,FALSE()))),$J116)),1,0)</f>
        <v>0</v>
      </c>
      <c r="P116" s="25">
        <f>IF(ISNUMBER(SEARCH(IF($G116="OB",IF($D116="Tabular",VLOOKUP($J$3&amp;"-"&amp;P$2,'Compr. Q. - Online Banking'!$C:$I,7,FALSE()),VLOOKUP($J$3&amp;"-"&amp;P$2,'Compr. Q. - Online Banking'!$C:$I,5,FALSE())),IF($D116="Tabular",VLOOKUP($J$3&amp;"-"&amp;P$2,'Compr. Q. - HCN'!$C:$I,7,FALSE()),VLOOKUP($J$3&amp;"-"&amp;P$2,'Compr. Q. - HCN'!$C:$I,5,FALSE()))),$J116)),1,0)</f>
        <v>0</v>
      </c>
      <c r="Q116" s="24">
        <f t="shared" si="98"/>
        <v>1</v>
      </c>
      <c r="R116" s="24">
        <f t="shared" si="99"/>
        <v>3</v>
      </c>
      <c r="S116" s="24">
        <f>IF($G116="OB",IF($D116="Tabular",VLOOKUP($J$3&amp;"-"&amp;"1",'Compr. Q. - Online Banking'!$C:$K,9,FALSE()),VLOOKUP($J$3&amp;"-"&amp;"1",'Compr. Q. - Online Banking'!$C:$K,8,FALSE())),IF($D116="Tabular",VLOOKUP($J$3&amp;"-"&amp;"1",'Compr. Q. - HCN'!$C:$K,9,FALSE()),VLOOKUP($J$3&amp;"-"&amp;"1",'Compr. Q. - HCN'!$C:$K,8,FALSE())))</f>
        <v>2</v>
      </c>
      <c r="T116" s="24">
        <f t="shared" si="100"/>
        <v>0.33333333333333331</v>
      </c>
      <c r="U116" s="24">
        <f t="shared" si="101"/>
        <v>0.5</v>
      </c>
      <c r="V116" s="24">
        <f t="shared" si="102"/>
        <v>0.4</v>
      </c>
      <c r="W116" s="25" t="str">
        <f>VLOOKUP($A116,'dataset combined'!$A:$BJ,$I$2+3*W$2,FALSE)</f>
        <v>Integrity of account data</v>
      </c>
      <c r="X116" s="24" t="s">
        <v>731</v>
      </c>
      <c r="Y116" s="25">
        <f>IF(ISNUMBER(SEARCH(IF($G116="OB",IF($D116="Tabular",VLOOKUP($W$3&amp;"-"&amp;Y$2,'Compr. Q. - Online Banking'!$C:$I,7,FALSE()),VLOOKUP($W$3&amp;"-"&amp;Y$2,'Compr. Q. - Online Banking'!$C:$I,5,FALSE())),IF($D116="Tabular",VLOOKUP($W$3&amp;"-"&amp;Y$2,'Compr. Q. - HCN'!$C:$I,7,FALSE()),VLOOKUP($W$3&amp;"-"&amp;Y$2,'Compr. Q. - HCN'!$C:$I,5,FALSE()))),$W116)),1,0)</f>
        <v>1</v>
      </c>
      <c r="Z116" s="25">
        <f>IF(ISNUMBER(SEARCH(IF($G116="OB",IF($D116="Tabular",VLOOKUP($W$3&amp;"-"&amp;Z$2,'Compr. Q. - Online Banking'!$C:$I,7,FALSE()),VLOOKUP($W$3&amp;"-"&amp;Z$2,'Compr. Q. - Online Banking'!$C:$I,5,FALSE())),IF($D116="Tabular",VLOOKUP($W$3&amp;"-"&amp;Z$2,'Compr. Q. - HCN'!$C:$I,7,FALSE()),VLOOKUP($W$3&amp;"-"&amp;Z$2,'Compr. Q. - HCN'!$C:$I,5,FALSE()))),$W116)),1,0)</f>
        <v>0</v>
      </c>
      <c r="AA116" s="25">
        <f>IF(ISNUMBER(SEARCH(IF($G116="OB",IF($D116="Tabular",VLOOKUP($W$3&amp;"-"&amp;AA$2,'Compr. Q. - Online Banking'!$C:$I,7,FALSE()),VLOOKUP($W$3&amp;"-"&amp;AA$2,'Compr. Q. - Online Banking'!$C:$I,5,FALSE())),IF($D116="Tabular",VLOOKUP($W$3&amp;"-"&amp;AA$2,'Compr. Q. - HCN'!$C:$I,7,FALSE()),VLOOKUP($W$3&amp;"-"&amp;AA$2,'Compr. Q. - HCN'!$C:$I,5,FALSE()))),$W116)),1,0)</f>
        <v>0</v>
      </c>
      <c r="AB116" s="25">
        <f>IF(ISNUMBER(SEARCH(IF($G116="OB",IF($D116="Tabular",VLOOKUP($W$3&amp;"-"&amp;AB$2,'Compr. Q. - Online Banking'!$C:$I,7,FALSE()),VLOOKUP($W$3&amp;"-"&amp;AB$2,'Compr. Q. - Online Banking'!$C:$I,5,FALSE())),IF($D116="Tabular",VLOOKUP($W$3&amp;"-"&amp;AB$2,'Compr. Q. - HCN'!$C:$I,7,FALSE()),VLOOKUP($W$3&amp;"-"&amp;AB$2,'Compr. Q. - HCN'!$C:$I,5,FALSE()))),$W116)),1,0)</f>
        <v>0</v>
      </c>
      <c r="AC116" s="25">
        <f>IF(ISNUMBER(SEARCH(IF($G116="OB",IF($D116="Tabular",VLOOKUP($W$3&amp;"-"&amp;AC$2,'Compr. Q. - Online Banking'!$C:$I,7,FALSE()),VLOOKUP($W$3&amp;"-"&amp;AC$2,'Compr. Q. - Online Banking'!$C:$I,5,FALSE())),IF($D116="Tabular",VLOOKUP($W$3&amp;"-"&amp;AC$2,'Compr. Q. - HCN'!$C:$I,7,FALSE()),VLOOKUP($W$3&amp;"-"&amp;AC$2,'Compr. Q. - HCN'!$C:$I,5,FALSE()))),$W116)),1,0)</f>
        <v>0</v>
      </c>
      <c r="AD116" s="24">
        <f t="shared" si="103"/>
        <v>1</v>
      </c>
      <c r="AE116" s="24">
        <f t="shared" si="104"/>
        <v>1</v>
      </c>
      <c r="AF116" s="24">
        <f>IF($G116="OB",IF($D116="Tabular",VLOOKUP($W$3&amp;"-"&amp;"1",'Compr. Q. - Online Banking'!$C:$K,9,FALSE()),VLOOKUP($W$3&amp;"-"&amp;"1",'Compr. Q. - Online Banking'!$C:$K,8,FALSE())),IF($D116="Tabular",VLOOKUP($W$3&amp;"-"&amp;"1",'Compr. Q. - HCN'!$C:$K,9,FALSE()),VLOOKUP($W$3&amp;"-"&amp;"1",'Compr. Q. - HCN'!$C:$K,8,FALSE())))</f>
        <v>2</v>
      </c>
      <c r="AG116" s="24">
        <f t="shared" si="105"/>
        <v>1</v>
      </c>
      <c r="AH116" s="24">
        <f t="shared" si="106"/>
        <v>0.5</v>
      </c>
      <c r="AI116" s="24">
        <f t="shared" si="107"/>
        <v>0.66666666666666663</v>
      </c>
      <c r="AJ116" s="25" t="str">
        <f>VLOOKUP($A116,'dataset combined'!$A:$BJ,$I$2+3*AJ$2,FALSE)</f>
        <v>Keylogger installed on customer's computer and this leads to sniffing customer credentials; Spear-phishing attack on customers leads to sniffing customer credentials</v>
      </c>
      <c r="AK116" s="24" t="s">
        <v>733</v>
      </c>
      <c r="AL116" s="25">
        <f>IF(ISNUMBER(SEARCH(IF($G116="OB",IF($D116="Tabular",VLOOKUP($AJ$3&amp;"-"&amp;AL$2,'Compr. Q. - Online Banking'!$C:$I,7,FALSE()),VLOOKUP($AJ$3&amp;"-"&amp;AL$2,'Compr. Q. - Online Banking'!$C:$I,5,FALSE())),IF($D116="Tabular",VLOOKUP($AJ$3&amp;"-"&amp;AL$2,'Compr. Q. - HCN'!$C:$I,7,FALSE()),VLOOKUP($AJ$3&amp;"-"&amp;AL$2,'Compr. Q. - HCN'!$C:$I,5,FALSE()))),$AJ116)),1,0)</f>
        <v>1</v>
      </c>
      <c r="AM116" s="25">
        <f>IF(ISNUMBER(SEARCH(IF($G116="OB",IF($D116="Tabular",VLOOKUP($AJ$3&amp;"-"&amp;AM$2,'Compr. Q. - Online Banking'!$C:$I,7,FALSE()),VLOOKUP($AJ$3&amp;"-"&amp;AM$2,'Compr. Q. - Online Banking'!$C:$I,5,FALSE())),IF($D116="Tabular",VLOOKUP($AJ$3&amp;"-"&amp;AM$2,'Compr. Q. - HCN'!$C:$I,7,FALSE()),VLOOKUP($AJ$3&amp;"-"&amp;AM$2,'Compr. Q. - HCN'!$C:$I,5,FALSE()))),$AJ116)),1,0)</f>
        <v>1</v>
      </c>
      <c r="AN116" s="25">
        <f>IF(ISNUMBER(SEARCH(IF($G116="OB",IF($D116="Tabular",VLOOKUP($AJ$3&amp;"-"&amp;AN$2,'Compr. Q. - Online Banking'!$C:$I,7,FALSE()),VLOOKUP($AJ$3&amp;"-"&amp;AN$2,'Compr. Q. - Online Banking'!$C:$I,5,FALSE())),IF($D116="Tabular",VLOOKUP($AJ$3&amp;"-"&amp;AN$2,'Compr. Q. - HCN'!$C:$I,7,FALSE()),VLOOKUP($AJ$3&amp;"-"&amp;AN$2,'Compr. Q. - HCN'!$C:$I,5,FALSE()))),$AJ116)),1,0)</f>
        <v>0</v>
      </c>
      <c r="AO116" s="25">
        <f>IF(ISNUMBER(SEARCH(IF($G116="OB",IF($D116="Tabular",VLOOKUP($AJ$3&amp;"-"&amp;AO$2,'Compr. Q. - Online Banking'!$C:$I,7,FALSE()),VLOOKUP($AJ$3&amp;"-"&amp;AO$2,'Compr. Q. - Online Banking'!$C:$I,5,FALSE())),IF($D116="Tabular",VLOOKUP($AJ$3&amp;"-"&amp;AO$2,'Compr. Q. - HCN'!$C:$I,7,FALSE()),VLOOKUP($AJ$3&amp;"-"&amp;AO$2,'Compr. Q. - HCN'!$C:$I,5,FALSE()))),$AJ116)),1,0)</f>
        <v>0</v>
      </c>
      <c r="AP116" s="25">
        <f>IF(ISNUMBER(SEARCH(IF($G116="OB",IF($D116="Tabular",VLOOKUP($AJ$3&amp;"-"&amp;AP$2,'Compr. Q. - Online Banking'!$C:$I,7,FALSE()),VLOOKUP($AJ$3&amp;"-"&amp;AP$2,'Compr. Q. - Online Banking'!$C:$I,5,FALSE())),IF($D116="Tabular",VLOOKUP($AJ$3&amp;"-"&amp;AP$2,'Compr. Q. - HCN'!$C:$I,7,FALSE()),VLOOKUP($AJ$3&amp;"-"&amp;AP$2,'Compr. Q. - HCN'!$C:$I,5,FALSE()))),$AJ116)),1,0)</f>
        <v>0</v>
      </c>
      <c r="AQ116" s="24">
        <f t="shared" si="108"/>
        <v>2</v>
      </c>
      <c r="AR116" s="24">
        <f t="shared" si="109"/>
        <v>2</v>
      </c>
      <c r="AS116" s="24">
        <f>IF($G116="OB",IF($D116="Tabular",VLOOKUP($AJ$3&amp;"-"&amp;"1",'Compr. Q. - Online Banking'!$C:$K,9,FALSE()),VLOOKUP($AJ$3&amp;"-"&amp;"1",'Compr. Q. - Online Banking'!$C:$K,8,FALSE())),IF($D116="Tabular",VLOOKUP($AJ$3&amp;"-"&amp;"1",'Compr. Q. - HCN'!$C:$K,9,FALSE()),VLOOKUP($AJ$3&amp;"-"&amp;"1",'Compr. Q. - HCN'!$C:$K,8,FALSE())))</f>
        <v>3</v>
      </c>
      <c r="AT116" s="24">
        <f t="shared" si="110"/>
        <v>1</v>
      </c>
      <c r="AU116" s="24">
        <f t="shared" si="111"/>
        <v>0.66666666666666663</v>
      </c>
      <c r="AV116" s="24">
        <f t="shared" si="112"/>
        <v>0.8</v>
      </c>
      <c r="AW116" s="25" t="str">
        <f>VLOOKUP($A116,'dataset combined'!$A:$BJ,$I$2+3*AW$2,FALSE)</f>
        <v>Customer's browser infected by Trojan and this leads to alteration of transaction data; Fake banking app offered on application store and this leads to sniffing customer credentials; Keylogger installed on computer and this leads to sniffing customer credentials. Which leads to unauthorized access to customer account via web application.; Keylogger installed on customer's computer and this leads to sniffing customer credentials; Spear-phishing attack on customers leads to sniffing customer credentials; Spear-phishing attack on customers leads to sniffing customer credentials. Which leads to unauthorized access to customer account via web application.</v>
      </c>
      <c r="AX116" s="24" t="s">
        <v>724</v>
      </c>
      <c r="AY116" s="25">
        <f>IF(ISNUMBER(SEARCH(IF($G116="OB",IF($D116="Tabular",VLOOKUP($AW$3&amp;"-"&amp;AY$2,'Compr. Q. - Online Banking'!$C:$I,7,FALSE()),VLOOKUP($AW$3&amp;"-"&amp;AY$2,'Compr. Q. - Online Banking'!$C:$I,5,FALSE())),IF($D116="Tabular",VLOOKUP($AW$3&amp;"-"&amp;AY$2,'Compr. Q. - HCN'!$C:$I,7,FALSE()),VLOOKUP($AW$3&amp;"-"&amp;AY$2,'Compr. Q. - HCN'!$C:$I,5,FALSE()))),$AW116)),1,0)</f>
        <v>0</v>
      </c>
      <c r="AZ116" s="25">
        <f>IF(ISNUMBER(SEARCH(IF($G116="OB",IF($D116="Tabular",VLOOKUP($AW$3&amp;"-"&amp;AZ$2,'Compr. Q. - Online Banking'!$C:$I,7,FALSE()),VLOOKUP($AW$3&amp;"-"&amp;AZ$2,'Compr. Q. - Online Banking'!$C:$I,5,FALSE())),IF($D116="Tabular",VLOOKUP($AW$3&amp;"-"&amp;AZ$2,'Compr. Q. - HCN'!$C:$I,7,FALSE()),VLOOKUP($AW$3&amp;"-"&amp;AZ$2,'Compr. Q. - HCN'!$C:$I,5,FALSE()))),$AW116)),1,0)</f>
        <v>0</v>
      </c>
      <c r="BA116" s="25">
        <f>IF(ISNUMBER(SEARCH(IF($G116="OB",IF($D116="Tabular",VLOOKUP($AW$3&amp;"-"&amp;BA$2,'Compr. Q. - Online Banking'!$C:$I,7,FALSE()),VLOOKUP($AW$3&amp;"-"&amp;BA$2,'Compr. Q. - Online Banking'!$C:$I,5,FALSE())),IF($D116="Tabular",VLOOKUP($AW$3&amp;"-"&amp;BA$2,'Compr. Q. - HCN'!$C:$I,7,FALSE()),VLOOKUP($AW$3&amp;"-"&amp;BA$2,'Compr. Q. - HCN'!$C:$I,5,FALSE()))),$AW116)),1,0)</f>
        <v>0</v>
      </c>
      <c r="BB116" s="25">
        <f>IF(ISNUMBER(SEARCH(IF($G116="OB",IF($D116="Tabular",VLOOKUP($AW$3&amp;"-"&amp;BB$2,'Compr. Q. - Online Banking'!$C:$I,7,FALSE()),VLOOKUP($AW$3&amp;"-"&amp;BB$2,'Compr. Q. - Online Banking'!$C:$I,5,FALSE())),IF($D116="Tabular",VLOOKUP($AW$3&amp;"-"&amp;BB$2,'Compr. Q. - HCN'!$C:$I,7,FALSE()),VLOOKUP($AW$3&amp;"-"&amp;BB$2,'Compr. Q. - HCN'!$C:$I,5,FALSE()))),$AW116)),1,0)</f>
        <v>0</v>
      </c>
      <c r="BC116" s="25">
        <f>IF(ISNUMBER(SEARCH(IF($G116="OB",IF($D116="Tabular",VLOOKUP($AW$3&amp;"-"&amp;BC$2,'Compr. Q. - Online Banking'!$C:$I,7,FALSE()),VLOOKUP($AW$3&amp;"-"&amp;BC$2,'Compr. Q. - Online Banking'!$C:$I,5,FALSE())),IF($D116="Tabular",VLOOKUP($AW$3&amp;"-"&amp;BC$2,'Compr. Q. - HCN'!$C:$I,7,FALSE()),VLOOKUP($AW$3&amp;"-"&amp;BC$2,'Compr. Q. - HCN'!$C:$I,5,FALSE()))),$AW116)),1,0)</f>
        <v>0</v>
      </c>
      <c r="BD116" s="24">
        <f t="shared" si="113"/>
        <v>0</v>
      </c>
      <c r="BE116" s="24">
        <f t="shared" si="114"/>
        <v>6</v>
      </c>
      <c r="BF116" s="24">
        <f>IF($G116="OB",IF($D116="Tabular",VLOOKUP($AW$3&amp;"-"&amp;"1",'Compr. Q. - Online Banking'!$C:$K,9,FALSE()),VLOOKUP($AW$3&amp;"-"&amp;"1",'Compr. Q. - Online Banking'!$C:$K,8,FALSE())),IF($D116="Tabular",VLOOKUP($AW$3&amp;"-"&amp;"1",'Compr. Q. - HCN'!$C:$K,9,FALSE()),VLOOKUP($AW$3&amp;"-"&amp;"1",'Compr. Q. - HCN'!$C:$K,8,FALSE())))</f>
        <v>2</v>
      </c>
      <c r="BG116" s="24">
        <f t="shared" si="115"/>
        <v>0</v>
      </c>
      <c r="BH116" s="24">
        <f t="shared" si="116"/>
        <v>0</v>
      </c>
      <c r="BI116" s="24">
        <f t="shared" si="117"/>
        <v>0</v>
      </c>
      <c r="BJ116" s="25" t="str">
        <f>VLOOKUP($A116,'dataset combined'!$A:$BJ,$I$2+3*BJ$2,FALSE)</f>
        <v>Unlikely</v>
      </c>
      <c r="BK116" s="24"/>
      <c r="BL116" s="25">
        <f>IF(ISNUMBER(SEARCH(IF($G116="OB",IF($D116="Tabular",VLOOKUP($BJ$3&amp;"-"&amp;BL$2,'Compr. Q. - Online Banking'!$C:$I,7,FALSE()),VLOOKUP($BJ$3&amp;"-"&amp;BL$2,'Compr. Q. - Online Banking'!$C:$I,5,FALSE())),IF($D116="Tabular",VLOOKUP($BJ$3&amp;"-"&amp;BL$2,'Compr. Q. - HCN'!$C:$I,7,FALSE()),VLOOKUP($BJ$3&amp;"-"&amp;BL$2,'Compr. Q. - HCN'!$C:$I,5,FALSE()))),$BJ116)),1,0)</f>
        <v>1</v>
      </c>
      <c r="BM116" s="25">
        <f>IF(ISNUMBER(SEARCH(IF($G116="OB",IF($D116="Tabular",VLOOKUP($BJ$3&amp;"-"&amp;BM$2,'Compr. Q. - Online Banking'!$C:$I,7,FALSE()),VLOOKUP($BJ$3&amp;"-"&amp;BM$2,'Compr. Q. - Online Banking'!$C:$I,5,FALSE())),IF($D116="Tabular",VLOOKUP($BJ$3&amp;"-"&amp;BM$2,'Compr. Q. - HCN'!$C:$I,7,FALSE()),VLOOKUP($BJ$3&amp;"-"&amp;BM$2,'Compr. Q. - HCN'!$C:$I,5,FALSE()))),$BJ116)),1,0)</f>
        <v>0</v>
      </c>
      <c r="BN116" s="25">
        <f>IF(ISNUMBER(SEARCH(IF($G116="OB",IF($D116="Tabular",VLOOKUP($BJ$3&amp;"-"&amp;BN$2,'Compr. Q. - Online Banking'!$C:$I,7,FALSE()),VLOOKUP($BJ$3&amp;"-"&amp;BN$2,'Compr. Q. - Online Banking'!$C:$I,5,FALSE())),IF($D116="Tabular",VLOOKUP($BJ$3&amp;"-"&amp;BN$2,'Compr. Q. - HCN'!$C:$I,7,FALSE()),VLOOKUP($BJ$3&amp;"-"&amp;BN$2,'Compr. Q. - HCN'!$C:$I,5,FALSE()))),$BJ116)),1,0)</f>
        <v>0</v>
      </c>
      <c r="BO116" s="25">
        <f>IF(ISNUMBER(SEARCH(IF($G116="OB",IF($D116="Tabular",VLOOKUP($BJ$3&amp;"-"&amp;BO$2,'Compr. Q. - Online Banking'!$C:$I,7,FALSE()),VLOOKUP($BJ$3&amp;"-"&amp;BO$2,'Compr. Q. - Online Banking'!$C:$I,5,FALSE())),IF($D116="Tabular",VLOOKUP($BJ$3&amp;"-"&amp;BO$2,'Compr. Q. - HCN'!$C:$I,7,FALSE()),VLOOKUP($BJ$3&amp;"-"&amp;BO$2,'Compr. Q. - HCN'!$C:$I,5,FALSE()))),$BJ116)),1,0)</f>
        <v>0</v>
      </c>
      <c r="BP116" s="25">
        <f>IF(ISNUMBER(SEARCH(IF($G116="OB",IF($D116="Tabular",VLOOKUP($BJ$3&amp;"-"&amp;BP$2,'Compr. Q. - Online Banking'!$C:$I,7,FALSE()),VLOOKUP($BJ$3&amp;"-"&amp;BP$2,'Compr. Q. - Online Banking'!$C:$I,5,FALSE())),IF($D116="Tabular",VLOOKUP($BJ$3&amp;"-"&amp;BP$2,'Compr. Q. - HCN'!$C:$I,7,FALSE()),VLOOKUP($BJ$3&amp;"-"&amp;BP$2,'Compr. Q. - HCN'!$C:$I,5,FALSE()))),$BJ116)),1,0)</f>
        <v>0</v>
      </c>
      <c r="BQ116" s="24">
        <f t="shared" si="118"/>
        <v>1</v>
      </c>
      <c r="BR116" s="24">
        <f t="shared" si="119"/>
        <v>1</v>
      </c>
      <c r="BS116" s="24">
        <f>IF($G116="OB",IF($D116="Tabular",VLOOKUP($BJ$3&amp;"-"&amp;"1",'Compr. Q. - Online Banking'!$C:$K,9,FALSE()),VLOOKUP($BJ$3&amp;"-"&amp;"1",'Compr. Q. - Online Banking'!$C:$K,8,FALSE())),IF($D116="Tabular",VLOOKUP($BJ$3&amp;"-"&amp;"1",'Compr. Q. - HCN'!$C:$K,9,FALSE()),VLOOKUP($BJ$3&amp;"-"&amp;"1",'Compr. Q. - HCN'!$C:$K,8,FALSE())))</f>
        <v>1</v>
      </c>
      <c r="BT116" s="24">
        <f t="shared" si="120"/>
        <v>1</v>
      </c>
      <c r="BU116" s="24">
        <f t="shared" si="121"/>
        <v>1</v>
      </c>
      <c r="BV116" s="24">
        <f t="shared" si="122"/>
        <v>1</v>
      </c>
      <c r="BW116" s="25" t="str">
        <f>VLOOKUP($A116,'dataset combined'!$A:$BJ,$I$2+3*BW$2,FALSE)</f>
        <v>Minor</v>
      </c>
      <c r="BX116" s="24"/>
      <c r="BY116" s="25">
        <f>IF(ISNUMBER(SEARCH(IF($G116="OB",IF($D116="Tabular",VLOOKUP($BW$3&amp;"-"&amp;BY$2,'Compr. Q. - Online Banking'!$C:$I,7,FALSE()),VLOOKUP($BW$3&amp;"-"&amp;BY$2,'Compr. Q. - Online Banking'!$C:$I,5,FALSE())),IF($D116="Tabular",VLOOKUP($BW$3&amp;"-"&amp;BY$2,'Compr. Q. - HCN'!$C:$I,7,FALSE()),VLOOKUP($BW$3&amp;"-"&amp;BY$2,'Compr. Q. - HCN'!$C:$I,5,FALSE()))),$BW116)),1,0)</f>
        <v>1</v>
      </c>
      <c r="BZ116" s="25">
        <f>IF(ISNUMBER(SEARCH(IF($G116="OB",IF($D116="Tabular",VLOOKUP($BW$3&amp;"-"&amp;BZ$2,'Compr. Q. - Online Banking'!$C:$I,7,FALSE()),VLOOKUP($BW$3&amp;"-"&amp;BZ$2,'Compr. Q. - Online Banking'!$C:$I,5,FALSE())),IF($D116="Tabular",VLOOKUP($BW$3&amp;"-"&amp;BZ$2,'Compr. Q. - HCN'!$C:$I,7,FALSE()),VLOOKUP($BW$3&amp;"-"&amp;BZ$2,'Compr. Q. - HCN'!$C:$I,5,FALSE()))),$BW116)),1,0)</f>
        <v>0</v>
      </c>
      <c r="CA116" s="25">
        <f>IF(ISNUMBER(SEARCH(IF($G116="OB",IF($D116="Tabular",VLOOKUP($BW$3&amp;"-"&amp;CA$2,'Compr. Q. - Online Banking'!$C:$I,7,FALSE()),VLOOKUP($BW$3&amp;"-"&amp;CA$2,'Compr. Q. - Online Banking'!$C:$I,5,FALSE())),IF($D116="Tabular",VLOOKUP($BW$3&amp;"-"&amp;CA$2,'Compr. Q. - HCN'!$C:$I,7,FALSE()),VLOOKUP($BW$3&amp;"-"&amp;CA$2,'Compr. Q. - HCN'!$C:$I,5,FALSE()))),$BW116)),1,0)</f>
        <v>0</v>
      </c>
      <c r="CB116" s="25">
        <f>IF(ISNUMBER(SEARCH(IF($G116="OB",IF($D116="Tabular",VLOOKUP($BW$3&amp;"-"&amp;CB$2,'Compr. Q. - Online Banking'!$C:$I,7,FALSE()),VLOOKUP($BW$3&amp;"-"&amp;CB$2,'Compr. Q. - Online Banking'!$C:$I,5,FALSE())),IF($D116="Tabular",VLOOKUP($BW$3&amp;"-"&amp;CB$2,'Compr. Q. - HCN'!$C:$I,7,FALSE()),VLOOKUP($BW$3&amp;"-"&amp;CB$2,'Compr. Q. - HCN'!$C:$I,5,FALSE()))),$BW116)),1,0)</f>
        <v>0</v>
      </c>
      <c r="CC116" s="25">
        <f>IF(ISNUMBER(SEARCH(IF($G116="OB",IF($D116="Tabular",VLOOKUP($BW$3&amp;"-"&amp;CC$2,'Compr. Q. - Online Banking'!$C:$I,7,FALSE()),VLOOKUP($BW$3&amp;"-"&amp;CC$2,'Compr. Q. - Online Banking'!$C:$I,5,FALSE())),IF($D116="Tabular",VLOOKUP($BW$3&amp;"-"&amp;CC$2,'Compr. Q. - HCN'!$C:$I,7,FALSE()),VLOOKUP($BW$3&amp;"-"&amp;CC$2,'Compr. Q. - HCN'!$C:$I,5,FALSE()))),$BW116)),1,0)</f>
        <v>0</v>
      </c>
      <c r="CD116" s="24">
        <f t="shared" si="123"/>
        <v>1</v>
      </c>
      <c r="CE116" s="24">
        <f t="shared" si="124"/>
        <v>1</v>
      </c>
      <c r="CF116" s="24">
        <f>IF($G116="OB",IF($D116="Tabular",VLOOKUP($BW$3&amp;"-"&amp;"1",'Compr. Q. - Online Banking'!$C:$K,9,FALSE()),VLOOKUP($BW$3&amp;"-"&amp;"1",'Compr. Q. - Online Banking'!$C:$K,8,FALSE())),IF($D116="Tabular",VLOOKUP($BW$3&amp;"-"&amp;"1",'Compr. Q. - HCN'!$C:$K,9,FALSE()),VLOOKUP($BW$3&amp;"-"&amp;"1",'Compr. Q. - HCN'!$C:$K,8,FALSE())))</f>
        <v>1</v>
      </c>
      <c r="CG116" s="24">
        <f t="shared" si="125"/>
        <v>1</v>
      </c>
      <c r="CH116" s="24">
        <f t="shared" si="126"/>
        <v>1</v>
      </c>
      <c r="CI116" s="24">
        <f t="shared" si="127"/>
        <v>1</v>
      </c>
    </row>
    <row r="117" spans="1:87" ht="85" x14ac:dyDescent="0.2">
      <c r="A117" s="25" t="str">
        <f t="shared" si="96"/>
        <v>3117435-P2</v>
      </c>
      <c r="B117" s="25">
        <v>3117435</v>
      </c>
      <c r="C117" s="25" t="s">
        <v>688</v>
      </c>
      <c r="D117" s="25" t="s">
        <v>568</v>
      </c>
      <c r="E117" s="25" t="s">
        <v>381</v>
      </c>
      <c r="F117" s="25" t="s">
        <v>433</v>
      </c>
      <c r="G117" s="25" t="str">
        <f t="shared" si="97"/>
        <v>HCN</v>
      </c>
      <c r="H117" s="25"/>
      <c r="I117" s="25"/>
      <c r="J117" s="25" t="str">
        <f>VLOOKUP($A117,'dataset combined'!$A:$BJ,$I$2+3*J$2,FALSE)</f>
        <v>Insufficient malware detection; Insufficient security policy; Lack of security awareness</v>
      </c>
      <c r="K117" s="25"/>
      <c r="L117" s="25">
        <f>IF(ISNUMBER(SEARCH(IF($G117="OB",IF($D117="Tabular",VLOOKUP($J$3&amp;"-"&amp;L$2,'Compr. Q. - Online Banking'!$C:$I,7,FALSE()),VLOOKUP($J$3&amp;"-"&amp;L$2,'Compr. Q. - Online Banking'!$C:$I,5,FALSE())),IF($D117="Tabular",VLOOKUP($J$3&amp;"-"&amp;L$2,'Compr. Q. - HCN'!$C:$I,7,FALSE()),VLOOKUP($J$3&amp;"-"&amp;L$2,'Compr. Q. - HCN'!$C:$I,5,FALSE()))),$J117)),1,0)</f>
        <v>1</v>
      </c>
      <c r="M117" s="25">
        <f>IF(ISNUMBER(SEARCH(IF($G117="OB",IF($D117="Tabular",VLOOKUP($J$3&amp;"-"&amp;M$2,'Compr. Q. - Online Banking'!$C:$I,7,FALSE()),VLOOKUP($J$3&amp;"-"&amp;M$2,'Compr. Q. - Online Banking'!$C:$I,5,FALSE())),IF($D117="Tabular",VLOOKUP($J$3&amp;"-"&amp;M$2,'Compr. Q. - HCN'!$C:$I,7,FALSE()),VLOOKUP($J$3&amp;"-"&amp;M$2,'Compr. Q. - HCN'!$C:$I,5,FALSE()))),$J117)),1,0)</f>
        <v>1</v>
      </c>
      <c r="N117" s="25">
        <f>IF(ISNUMBER(SEARCH(IF($G117="OB",IF($D117="Tabular",VLOOKUP($J$3&amp;"-"&amp;N$2,'Compr. Q. - Online Banking'!$C:$I,7,FALSE()),VLOOKUP($J$3&amp;"-"&amp;N$2,'Compr. Q. - Online Banking'!$C:$I,5,FALSE())),IF($D117="Tabular",VLOOKUP($J$3&amp;"-"&amp;N$2,'Compr. Q. - HCN'!$C:$I,7,FALSE()),VLOOKUP($J$3&amp;"-"&amp;N$2,'Compr. Q. - HCN'!$C:$I,5,FALSE()))),$J117)),1,0)</f>
        <v>1</v>
      </c>
      <c r="O117" s="25">
        <f>IF(ISNUMBER(SEARCH(IF($G117="OB",IF($D117="Tabular",VLOOKUP($J$3&amp;"-"&amp;O$2,'Compr. Q. - Online Banking'!$C:$I,7,FALSE()),VLOOKUP($J$3&amp;"-"&amp;O$2,'Compr. Q. - Online Banking'!$C:$I,5,FALSE())),IF($D117="Tabular",VLOOKUP($J$3&amp;"-"&amp;O$2,'Compr. Q. - HCN'!$C:$I,7,FALSE()),VLOOKUP($J$3&amp;"-"&amp;O$2,'Compr. Q. - HCN'!$C:$I,5,FALSE()))),$J117)),1,0)</f>
        <v>0</v>
      </c>
      <c r="P117" s="25">
        <f>IF(ISNUMBER(SEARCH(IF($G117="OB",IF($D117="Tabular",VLOOKUP($J$3&amp;"-"&amp;P$2,'Compr. Q. - Online Banking'!$C:$I,7,FALSE()),VLOOKUP($J$3&amp;"-"&amp;P$2,'Compr. Q. - Online Banking'!$C:$I,5,FALSE())),IF($D117="Tabular",VLOOKUP($J$3&amp;"-"&amp;P$2,'Compr. Q. - HCN'!$C:$I,7,FALSE()),VLOOKUP($J$3&amp;"-"&amp;P$2,'Compr. Q. - HCN'!$C:$I,5,FALSE()))),$J117)),1,0)</f>
        <v>0</v>
      </c>
      <c r="Q117" s="25">
        <f t="shared" si="98"/>
        <v>3</v>
      </c>
      <c r="R117" s="25">
        <f t="shared" si="99"/>
        <v>3</v>
      </c>
      <c r="S117" s="25">
        <f>IF($G117="OB",IF($D117="Tabular",VLOOKUP($J$3&amp;"-"&amp;"1",'Compr. Q. - Online Banking'!$C:$K,9,FALSE()),VLOOKUP($J$3&amp;"-"&amp;"1",'Compr. Q. - Online Banking'!$C:$K,8,FALSE())),IF($D117="Tabular",VLOOKUP($J$3&amp;"-"&amp;"1",'Compr. Q. - HCN'!$C:$K,9,FALSE()),VLOOKUP($J$3&amp;"-"&amp;"1",'Compr. Q. - HCN'!$C:$K,8,FALSE())))</f>
        <v>3</v>
      </c>
      <c r="T117" s="25">
        <f t="shared" si="100"/>
        <v>1</v>
      </c>
      <c r="U117" s="25">
        <f t="shared" si="101"/>
        <v>1</v>
      </c>
      <c r="V117" s="25">
        <f t="shared" si="102"/>
        <v>1</v>
      </c>
      <c r="W117" s="25" t="str">
        <f>VLOOKUP($A117,'dataset combined'!$A:$BJ,$I$2+3*W$2,FALSE)</f>
        <v>Data confidentiality; Privacy</v>
      </c>
      <c r="X117" s="25"/>
      <c r="Y117" s="25">
        <f>IF(ISNUMBER(SEARCH(IF($G117="OB",IF($D117="Tabular",VLOOKUP($W$3&amp;"-"&amp;Y$2,'Compr. Q. - Online Banking'!$C:$I,7,FALSE()),VLOOKUP($W$3&amp;"-"&amp;Y$2,'Compr. Q. - Online Banking'!$C:$I,5,FALSE())),IF($D117="Tabular",VLOOKUP($W$3&amp;"-"&amp;Y$2,'Compr. Q. - HCN'!$C:$I,7,FALSE()),VLOOKUP($W$3&amp;"-"&amp;Y$2,'Compr. Q. - HCN'!$C:$I,5,FALSE()))),$W117)),1,0)</f>
        <v>1</v>
      </c>
      <c r="Z117" s="25">
        <f>IF(ISNUMBER(SEARCH(IF($G117="OB",IF($D117="Tabular",VLOOKUP($W$3&amp;"-"&amp;Z$2,'Compr. Q. - Online Banking'!$C:$I,7,FALSE()),VLOOKUP($W$3&amp;"-"&amp;Z$2,'Compr. Q. - Online Banking'!$C:$I,5,FALSE())),IF($D117="Tabular",VLOOKUP($W$3&amp;"-"&amp;Z$2,'Compr. Q. - HCN'!$C:$I,7,FALSE()),VLOOKUP($W$3&amp;"-"&amp;Z$2,'Compr. Q. - HCN'!$C:$I,5,FALSE()))),$W117)),1,0)</f>
        <v>1</v>
      </c>
      <c r="AA117" s="25">
        <f>IF(ISNUMBER(SEARCH(IF($G117="OB",IF($D117="Tabular",VLOOKUP($W$3&amp;"-"&amp;AA$2,'Compr. Q. - Online Banking'!$C:$I,7,FALSE()),VLOOKUP($W$3&amp;"-"&amp;AA$2,'Compr. Q. - Online Banking'!$C:$I,5,FALSE())),IF($D117="Tabular",VLOOKUP($W$3&amp;"-"&amp;AA$2,'Compr. Q. - HCN'!$C:$I,7,FALSE()),VLOOKUP($W$3&amp;"-"&amp;AA$2,'Compr. Q. - HCN'!$C:$I,5,FALSE()))),$W117)),1,0)</f>
        <v>0</v>
      </c>
      <c r="AB117" s="25">
        <f>IF(ISNUMBER(SEARCH(IF($G117="OB",IF($D117="Tabular",VLOOKUP($W$3&amp;"-"&amp;AB$2,'Compr. Q. - Online Banking'!$C:$I,7,FALSE()),VLOOKUP($W$3&amp;"-"&amp;AB$2,'Compr. Q. - Online Banking'!$C:$I,5,FALSE())),IF($D117="Tabular",VLOOKUP($W$3&amp;"-"&amp;AB$2,'Compr. Q. - HCN'!$C:$I,7,FALSE()),VLOOKUP($W$3&amp;"-"&amp;AB$2,'Compr. Q. - HCN'!$C:$I,5,FALSE()))),$W117)),1,0)</f>
        <v>0</v>
      </c>
      <c r="AC117" s="25">
        <f>IF(ISNUMBER(SEARCH(IF($G117="OB",IF($D117="Tabular",VLOOKUP($W$3&amp;"-"&amp;AC$2,'Compr. Q. - Online Banking'!$C:$I,7,FALSE()),VLOOKUP($W$3&amp;"-"&amp;AC$2,'Compr. Q. - Online Banking'!$C:$I,5,FALSE())),IF($D117="Tabular",VLOOKUP($W$3&amp;"-"&amp;AC$2,'Compr. Q. - HCN'!$C:$I,7,FALSE()),VLOOKUP($W$3&amp;"-"&amp;AC$2,'Compr. Q. - HCN'!$C:$I,5,FALSE()))),$W117)),1,0)</f>
        <v>0</v>
      </c>
      <c r="AD117" s="25">
        <f t="shared" si="103"/>
        <v>2</v>
      </c>
      <c r="AE117" s="25">
        <f t="shared" si="104"/>
        <v>2</v>
      </c>
      <c r="AF117" s="25">
        <f>IF($G117="OB",IF($D117="Tabular",VLOOKUP($W$3&amp;"-"&amp;"1",'Compr. Q. - Online Banking'!$C:$K,9,FALSE()),VLOOKUP($W$3&amp;"-"&amp;"1",'Compr. Q. - Online Banking'!$C:$K,8,FALSE())),IF($D117="Tabular",VLOOKUP($W$3&amp;"-"&amp;"1",'Compr. Q. - HCN'!$C:$K,9,FALSE()),VLOOKUP($W$3&amp;"-"&amp;"1",'Compr. Q. - HCN'!$C:$K,8,FALSE())))</f>
        <v>2</v>
      </c>
      <c r="AG117" s="25">
        <f t="shared" si="105"/>
        <v>1</v>
      </c>
      <c r="AH117" s="25">
        <f t="shared" si="106"/>
        <v>1</v>
      </c>
      <c r="AI117" s="25">
        <f t="shared" si="107"/>
        <v>1</v>
      </c>
      <c r="AJ117" s="25" t="str">
        <f>VLOOKUP($A117,'dataset combined'!$A:$BJ,$I$2+3*AJ$2,FALSE)</f>
        <v>Cyber criminal sends crafted phishing emails to HCN users and this leads to sniffing of user credentials.; Cyber criminal sends crafted phishing emails to HCN users and this leads to that HCN network infected by malware.</v>
      </c>
      <c r="AK117" s="25"/>
      <c r="AL117" s="25">
        <f>IF(ISNUMBER(SEARCH(IF($G117="OB",IF($D117="Tabular",VLOOKUP($AJ$3&amp;"-"&amp;AL$2,'Compr. Q. - Online Banking'!$C:$I,7,FALSE()),VLOOKUP($AJ$3&amp;"-"&amp;AL$2,'Compr. Q. - Online Banking'!$C:$I,5,FALSE())),IF($D117="Tabular",VLOOKUP($AJ$3&amp;"-"&amp;AL$2,'Compr. Q. - HCN'!$C:$I,7,FALSE()),VLOOKUP($AJ$3&amp;"-"&amp;AL$2,'Compr. Q. - HCN'!$C:$I,5,FALSE()))),$AJ117)),1,0)</f>
        <v>0</v>
      </c>
      <c r="AM117" s="25">
        <f>IF(ISNUMBER(SEARCH(IF($G117="OB",IF($D117="Tabular",VLOOKUP($AJ$3&amp;"-"&amp;AM$2,'Compr. Q. - Online Banking'!$C:$I,7,FALSE()),VLOOKUP($AJ$3&amp;"-"&amp;AM$2,'Compr. Q. - Online Banking'!$C:$I,5,FALSE())),IF($D117="Tabular",VLOOKUP($AJ$3&amp;"-"&amp;AM$2,'Compr. Q. - HCN'!$C:$I,7,FALSE()),VLOOKUP($AJ$3&amp;"-"&amp;AM$2,'Compr. Q. - HCN'!$C:$I,5,FALSE()))),$AJ117)),1,0)</f>
        <v>1</v>
      </c>
      <c r="AN117" s="25">
        <f>IF(ISNUMBER(SEARCH(IF($G117="OB",IF($D117="Tabular",VLOOKUP($AJ$3&amp;"-"&amp;AN$2,'Compr. Q. - Online Banking'!$C:$I,7,FALSE()),VLOOKUP($AJ$3&amp;"-"&amp;AN$2,'Compr. Q. - Online Banking'!$C:$I,5,FALSE())),IF($D117="Tabular",VLOOKUP($AJ$3&amp;"-"&amp;AN$2,'Compr. Q. - HCN'!$C:$I,7,FALSE()),VLOOKUP($AJ$3&amp;"-"&amp;AN$2,'Compr. Q. - HCN'!$C:$I,5,FALSE()))),$AJ117)),1,0)</f>
        <v>1</v>
      </c>
      <c r="AO117" s="25">
        <f>IF(ISNUMBER(SEARCH(IF($G117="OB",IF($D117="Tabular",VLOOKUP($AJ$3&amp;"-"&amp;AO$2,'Compr. Q. - Online Banking'!$C:$I,7,FALSE()),VLOOKUP($AJ$3&amp;"-"&amp;AO$2,'Compr. Q. - Online Banking'!$C:$I,5,FALSE())),IF($D117="Tabular",VLOOKUP($AJ$3&amp;"-"&amp;AO$2,'Compr. Q. - HCN'!$C:$I,7,FALSE()),VLOOKUP($AJ$3&amp;"-"&amp;AO$2,'Compr. Q. - HCN'!$C:$I,5,FALSE()))),$AJ117)),1,0)</f>
        <v>0</v>
      </c>
      <c r="AP117" s="25">
        <f>IF(ISNUMBER(SEARCH(IF($G117="OB",IF($D117="Tabular",VLOOKUP($AJ$3&amp;"-"&amp;AP$2,'Compr. Q. - Online Banking'!$C:$I,7,FALSE()),VLOOKUP($AJ$3&amp;"-"&amp;AP$2,'Compr. Q. - Online Banking'!$C:$I,5,FALSE())),IF($D117="Tabular",VLOOKUP($AJ$3&amp;"-"&amp;AP$2,'Compr. Q. - HCN'!$C:$I,7,FALSE()),VLOOKUP($AJ$3&amp;"-"&amp;AP$2,'Compr. Q. - HCN'!$C:$I,5,FALSE()))),$AJ117)),1,0)</f>
        <v>0</v>
      </c>
      <c r="AQ117" s="25">
        <f t="shared" si="108"/>
        <v>2</v>
      </c>
      <c r="AR117" s="25">
        <f t="shared" si="109"/>
        <v>2</v>
      </c>
      <c r="AS117" s="25">
        <f>IF($G117="OB",IF($D117="Tabular",VLOOKUP($AJ$3&amp;"-"&amp;"1",'Compr. Q. - Online Banking'!$C:$K,9,FALSE()),VLOOKUP($AJ$3&amp;"-"&amp;"1",'Compr. Q. - Online Banking'!$C:$K,8,FALSE())),IF($D117="Tabular",VLOOKUP($AJ$3&amp;"-"&amp;"1",'Compr. Q. - HCN'!$C:$K,9,FALSE()),VLOOKUP($AJ$3&amp;"-"&amp;"1",'Compr. Q. - HCN'!$C:$K,8,FALSE())))</f>
        <v>2</v>
      </c>
      <c r="AT117" s="25">
        <f t="shared" si="110"/>
        <v>1</v>
      </c>
      <c r="AU117" s="25">
        <f t="shared" si="111"/>
        <v>1</v>
      </c>
      <c r="AV117" s="25">
        <f t="shared" si="112"/>
        <v>1</v>
      </c>
      <c r="AW117" s="25" t="str">
        <f>VLOOKUP($A117,'dataset combined'!$A:$BJ,$I$2+3*AW$2,FALSE)</f>
        <v>Cyber criminal sends crafted phishing emails to HCN users and this leads to that HCN network infected by malware.; HCN user connects private mobile device to the network and this leads to that HCN network infected by malware.; SQL injection attack leads to successful SQL injection.</v>
      </c>
      <c r="AX117" s="25" t="s">
        <v>724</v>
      </c>
      <c r="AY117" s="25">
        <f>IF(ISNUMBER(SEARCH(IF($G117="OB",IF($D117="Tabular",VLOOKUP($AW$3&amp;"-"&amp;AY$2,'Compr. Q. - Online Banking'!$C:$I,7,FALSE()),VLOOKUP($AW$3&amp;"-"&amp;AY$2,'Compr. Q. - Online Banking'!$C:$I,5,FALSE())),IF($D117="Tabular",VLOOKUP($AW$3&amp;"-"&amp;AY$2,'Compr. Q. - HCN'!$C:$I,7,FALSE()),VLOOKUP($AW$3&amp;"-"&amp;AY$2,'Compr. Q. - HCN'!$C:$I,5,FALSE()))),$AW117)),1,0)</f>
        <v>0</v>
      </c>
      <c r="AZ117" s="25">
        <f>IF(ISNUMBER(SEARCH(IF($G117="OB",IF($D117="Tabular",VLOOKUP($AW$3&amp;"-"&amp;AZ$2,'Compr. Q. - Online Banking'!$C:$I,7,FALSE()),VLOOKUP($AW$3&amp;"-"&amp;AZ$2,'Compr. Q. - Online Banking'!$C:$I,5,FALSE())),IF($D117="Tabular",VLOOKUP($AW$3&amp;"-"&amp;AZ$2,'Compr. Q. - HCN'!$C:$I,7,FALSE()),VLOOKUP($AW$3&amp;"-"&amp;AZ$2,'Compr. Q. - HCN'!$C:$I,5,FALSE()))),$AW117)),1,0)</f>
        <v>1</v>
      </c>
      <c r="BA117" s="25">
        <f>IF(ISNUMBER(SEARCH(IF($G117="OB",IF($D117="Tabular",VLOOKUP($AW$3&amp;"-"&amp;BA$2,'Compr. Q. - Online Banking'!$C:$I,7,FALSE()),VLOOKUP($AW$3&amp;"-"&amp;BA$2,'Compr. Q. - Online Banking'!$C:$I,5,FALSE())),IF($D117="Tabular",VLOOKUP($AW$3&amp;"-"&amp;BA$2,'Compr. Q. - HCN'!$C:$I,7,FALSE()),VLOOKUP($AW$3&amp;"-"&amp;BA$2,'Compr. Q. - HCN'!$C:$I,5,FALSE()))),$AW117)),1,0)</f>
        <v>1</v>
      </c>
      <c r="BB117" s="25">
        <f>IF(ISNUMBER(SEARCH(IF($G117="OB",IF($D117="Tabular",VLOOKUP($AW$3&amp;"-"&amp;BB$2,'Compr. Q. - Online Banking'!$C:$I,7,FALSE()),VLOOKUP($AW$3&amp;"-"&amp;BB$2,'Compr. Q. - Online Banking'!$C:$I,5,FALSE())),IF($D117="Tabular",VLOOKUP($AW$3&amp;"-"&amp;BB$2,'Compr. Q. - HCN'!$C:$I,7,FALSE()),VLOOKUP($AW$3&amp;"-"&amp;BB$2,'Compr. Q. - HCN'!$C:$I,5,FALSE()))),$AW117)),1,0)</f>
        <v>0</v>
      </c>
      <c r="BC117" s="25">
        <f>IF(ISNUMBER(SEARCH(IF($G117="OB",IF($D117="Tabular",VLOOKUP($AW$3&amp;"-"&amp;BC$2,'Compr. Q. - Online Banking'!$C:$I,7,FALSE()),VLOOKUP($AW$3&amp;"-"&amp;BC$2,'Compr. Q. - Online Banking'!$C:$I,5,FALSE())),IF($D117="Tabular",VLOOKUP($AW$3&amp;"-"&amp;BC$2,'Compr. Q. - HCN'!$C:$I,7,FALSE()),VLOOKUP($AW$3&amp;"-"&amp;BC$2,'Compr. Q. - HCN'!$C:$I,5,FALSE()))),$AW117)),1,0)</f>
        <v>0</v>
      </c>
      <c r="BD117" s="25">
        <f t="shared" si="113"/>
        <v>2</v>
      </c>
      <c r="BE117" s="25">
        <f t="shared" si="114"/>
        <v>3</v>
      </c>
      <c r="BF117" s="25">
        <f>IF($G117="OB",IF($D117="Tabular",VLOOKUP($AW$3&amp;"-"&amp;"1",'Compr. Q. - Online Banking'!$C:$K,9,FALSE()),VLOOKUP($AW$3&amp;"-"&amp;"1",'Compr. Q. - Online Banking'!$C:$K,8,FALSE())),IF($D117="Tabular",VLOOKUP($AW$3&amp;"-"&amp;"1",'Compr. Q. - HCN'!$C:$K,9,FALSE()),VLOOKUP($AW$3&amp;"-"&amp;"1",'Compr. Q. - HCN'!$C:$K,8,FALSE())))</f>
        <v>5</v>
      </c>
      <c r="BG117" s="25">
        <f t="shared" si="115"/>
        <v>0.66666666666666663</v>
      </c>
      <c r="BH117" s="25">
        <f t="shared" si="116"/>
        <v>0.4</v>
      </c>
      <c r="BI117" s="25">
        <f t="shared" si="117"/>
        <v>0.5</v>
      </c>
      <c r="BJ117" s="25" t="str">
        <f>VLOOKUP($A117,'dataset combined'!$A:$BJ,$I$2+3*BJ$2,FALSE)</f>
        <v>Very unlikely</v>
      </c>
      <c r="BK117" s="25"/>
      <c r="BL117" s="25">
        <f>IF(ISNUMBER(SEARCH(IF($G117="OB",IF($D117="Tabular",VLOOKUP($BJ$3&amp;"-"&amp;BL$2,'Compr. Q. - Online Banking'!$C:$I,7,FALSE()),VLOOKUP($BJ$3&amp;"-"&amp;BL$2,'Compr. Q. - Online Banking'!$C:$I,5,FALSE())),IF($D117="Tabular",VLOOKUP($BJ$3&amp;"-"&amp;BL$2,'Compr. Q. - HCN'!$C:$I,7,FALSE()),VLOOKUP($BJ$3&amp;"-"&amp;BL$2,'Compr. Q. - HCN'!$C:$I,5,FALSE()))),$BJ117)),1,0)</f>
        <v>1</v>
      </c>
      <c r="BM117" s="25">
        <f>IF(ISNUMBER(SEARCH(IF($G117="OB",IF($D117="Tabular",VLOOKUP($BJ$3&amp;"-"&amp;BM$2,'Compr. Q. - Online Banking'!$C:$I,7,FALSE()),VLOOKUP($BJ$3&amp;"-"&amp;BM$2,'Compr. Q. - Online Banking'!$C:$I,5,FALSE())),IF($D117="Tabular",VLOOKUP($BJ$3&amp;"-"&amp;BM$2,'Compr. Q. - HCN'!$C:$I,7,FALSE()),VLOOKUP($BJ$3&amp;"-"&amp;BM$2,'Compr. Q. - HCN'!$C:$I,5,FALSE()))),$BJ117)),1,0)</f>
        <v>0</v>
      </c>
      <c r="BN117" s="25">
        <f>IF(ISNUMBER(SEARCH(IF($G117="OB",IF($D117="Tabular",VLOOKUP($BJ$3&amp;"-"&amp;BN$2,'Compr. Q. - Online Banking'!$C:$I,7,FALSE()),VLOOKUP($BJ$3&amp;"-"&amp;BN$2,'Compr. Q. - Online Banking'!$C:$I,5,FALSE())),IF($D117="Tabular",VLOOKUP($BJ$3&amp;"-"&amp;BN$2,'Compr. Q. - HCN'!$C:$I,7,FALSE()),VLOOKUP($BJ$3&amp;"-"&amp;BN$2,'Compr. Q. - HCN'!$C:$I,5,FALSE()))),$BJ117)),1,0)</f>
        <v>0</v>
      </c>
      <c r="BO117" s="25">
        <f>IF(ISNUMBER(SEARCH(IF($G117="OB",IF($D117="Tabular",VLOOKUP($BJ$3&amp;"-"&amp;BO$2,'Compr. Q. - Online Banking'!$C:$I,7,FALSE()),VLOOKUP($BJ$3&amp;"-"&amp;BO$2,'Compr. Q. - Online Banking'!$C:$I,5,FALSE())),IF($D117="Tabular",VLOOKUP($BJ$3&amp;"-"&amp;BO$2,'Compr. Q. - HCN'!$C:$I,7,FALSE()),VLOOKUP($BJ$3&amp;"-"&amp;BO$2,'Compr. Q. - HCN'!$C:$I,5,FALSE()))),$BJ117)),1,0)</f>
        <v>0</v>
      </c>
      <c r="BP117" s="25">
        <f>IF(ISNUMBER(SEARCH(IF($G117="OB",IF($D117="Tabular",VLOOKUP($BJ$3&amp;"-"&amp;BP$2,'Compr. Q. - Online Banking'!$C:$I,7,FALSE()),VLOOKUP($BJ$3&amp;"-"&amp;BP$2,'Compr. Q. - Online Banking'!$C:$I,5,FALSE())),IF($D117="Tabular",VLOOKUP($BJ$3&amp;"-"&amp;BP$2,'Compr. Q. - HCN'!$C:$I,7,FALSE()),VLOOKUP($BJ$3&amp;"-"&amp;BP$2,'Compr. Q. - HCN'!$C:$I,5,FALSE()))),$BJ117)),1,0)</f>
        <v>0</v>
      </c>
      <c r="BQ117" s="25">
        <f t="shared" si="118"/>
        <v>1</v>
      </c>
      <c r="BR117" s="25">
        <f t="shared" si="119"/>
        <v>1</v>
      </c>
      <c r="BS117" s="25">
        <f>IF($G117="OB",IF($D117="Tabular",VLOOKUP($BJ$3&amp;"-"&amp;"1",'Compr. Q. - Online Banking'!$C:$K,9,FALSE()),VLOOKUP($BJ$3&amp;"-"&amp;"1",'Compr. Q. - Online Banking'!$C:$K,8,FALSE())),IF($D117="Tabular",VLOOKUP($BJ$3&amp;"-"&amp;"1",'Compr. Q. - HCN'!$C:$K,9,FALSE()),VLOOKUP($BJ$3&amp;"-"&amp;"1",'Compr. Q. - HCN'!$C:$K,8,FALSE())))</f>
        <v>1</v>
      </c>
      <c r="BT117" s="25">
        <f t="shared" si="120"/>
        <v>1</v>
      </c>
      <c r="BU117" s="25">
        <f t="shared" si="121"/>
        <v>1</v>
      </c>
      <c r="BV117" s="25">
        <f t="shared" si="122"/>
        <v>1</v>
      </c>
      <c r="BW117" s="25" t="str">
        <f>VLOOKUP($A117,'dataset combined'!$A:$BJ,$I$2+3*BW$2,FALSE)</f>
        <v>Severe</v>
      </c>
      <c r="BX117" s="25"/>
      <c r="BY117" s="25">
        <f>IF(ISNUMBER(SEARCH(IF($G117="OB",IF($D117="Tabular",VLOOKUP($BW$3&amp;"-"&amp;BY$2,'Compr. Q. - Online Banking'!$C:$I,7,FALSE()),VLOOKUP($BW$3&amp;"-"&amp;BY$2,'Compr. Q. - Online Banking'!$C:$I,5,FALSE())),IF($D117="Tabular",VLOOKUP($BW$3&amp;"-"&amp;BY$2,'Compr. Q. - HCN'!$C:$I,7,FALSE()),VLOOKUP($BW$3&amp;"-"&amp;BY$2,'Compr. Q. - HCN'!$C:$I,5,FALSE()))),$BW117)),1,0)</f>
        <v>1</v>
      </c>
      <c r="BZ117" s="25">
        <f>IF(ISNUMBER(SEARCH(IF($G117="OB",IF($D117="Tabular",VLOOKUP($BW$3&amp;"-"&amp;BZ$2,'Compr. Q. - Online Banking'!$C:$I,7,FALSE()),VLOOKUP($BW$3&amp;"-"&amp;BZ$2,'Compr. Q. - Online Banking'!$C:$I,5,FALSE())),IF($D117="Tabular",VLOOKUP($BW$3&amp;"-"&amp;BZ$2,'Compr. Q. - HCN'!$C:$I,7,FALSE()),VLOOKUP($BW$3&amp;"-"&amp;BZ$2,'Compr. Q. - HCN'!$C:$I,5,FALSE()))),$BW117)),1,0)</f>
        <v>0</v>
      </c>
      <c r="CA117" s="25">
        <f>IF(ISNUMBER(SEARCH(IF($G117="OB",IF($D117="Tabular",VLOOKUP($BW$3&amp;"-"&amp;CA$2,'Compr. Q. - Online Banking'!$C:$I,7,FALSE()),VLOOKUP($BW$3&amp;"-"&amp;CA$2,'Compr. Q. - Online Banking'!$C:$I,5,FALSE())),IF($D117="Tabular",VLOOKUP($BW$3&amp;"-"&amp;CA$2,'Compr. Q. - HCN'!$C:$I,7,FALSE()),VLOOKUP($BW$3&amp;"-"&amp;CA$2,'Compr. Q. - HCN'!$C:$I,5,FALSE()))),$BW117)),1,0)</f>
        <v>0</v>
      </c>
      <c r="CB117" s="25">
        <f>IF(ISNUMBER(SEARCH(IF($G117="OB",IF($D117="Tabular",VLOOKUP($BW$3&amp;"-"&amp;CB$2,'Compr. Q. - Online Banking'!$C:$I,7,FALSE()),VLOOKUP($BW$3&amp;"-"&amp;CB$2,'Compr. Q. - Online Banking'!$C:$I,5,FALSE())),IF($D117="Tabular",VLOOKUP($BW$3&amp;"-"&amp;CB$2,'Compr. Q. - HCN'!$C:$I,7,FALSE()),VLOOKUP($BW$3&amp;"-"&amp;CB$2,'Compr. Q. - HCN'!$C:$I,5,FALSE()))),$BW117)),1,0)</f>
        <v>0</v>
      </c>
      <c r="CC117" s="25">
        <f>IF(ISNUMBER(SEARCH(IF($G117="OB",IF($D117="Tabular",VLOOKUP($BW$3&amp;"-"&amp;CC$2,'Compr. Q. - Online Banking'!$C:$I,7,FALSE()),VLOOKUP($BW$3&amp;"-"&amp;CC$2,'Compr. Q. - Online Banking'!$C:$I,5,FALSE())),IF($D117="Tabular",VLOOKUP($BW$3&amp;"-"&amp;CC$2,'Compr. Q. - HCN'!$C:$I,7,FALSE()),VLOOKUP($BW$3&amp;"-"&amp;CC$2,'Compr. Q. - HCN'!$C:$I,5,FALSE()))),$BW117)),1,0)</f>
        <v>0</v>
      </c>
      <c r="CD117" s="25">
        <f t="shared" si="123"/>
        <v>1</v>
      </c>
      <c r="CE117" s="25">
        <f t="shared" si="124"/>
        <v>1</v>
      </c>
      <c r="CF117" s="25">
        <f>IF($G117="OB",IF($D117="Tabular",VLOOKUP($BW$3&amp;"-"&amp;"1",'Compr. Q. - Online Banking'!$C:$K,9,FALSE()),VLOOKUP($BW$3&amp;"-"&amp;"1",'Compr. Q. - Online Banking'!$C:$K,8,FALSE())),IF($D117="Tabular",VLOOKUP($BW$3&amp;"-"&amp;"1",'Compr. Q. - HCN'!$C:$K,9,FALSE()),VLOOKUP($BW$3&amp;"-"&amp;"1",'Compr. Q. - HCN'!$C:$K,8,FALSE())))</f>
        <v>1</v>
      </c>
      <c r="CG117" s="25">
        <f t="shared" si="125"/>
        <v>1</v>
      </c>
      <c r="CH117" s="25">
        <f t="shared" si="126"/>
        <v>1</v>
      </c>
      <c r="CI117" s="25">
        <f t="shared" si="127"/>
        <v>1</v>
      </c>
    </row>
    <row r="118" spans="1:87" ht="34" x14ac:dyDescent="0.2">
      <c r="A118" s="24" t="str">
        <f t="shared" si="96"/>
        <v>3117572-P1</v>
      </c>
      <c r="B118" s="38">
        <v>3117572</v>
      </c>
      <c r="C118" s="24" t="s">
        <v>688</v>
      </c>
      <c r="D118" s="39" t="s">
        <v>538</v>
      </c>
      <c r="E118" s="39" t="s">
        <v>381</v>
      </c>
      <c r="F118" s="38" t="s">
        <v>402</v>
      </c>
      <c r="G118" s="38" t="str">
        <f t="shared" si="97"/>
        <v>OB</v>
      </c>
      <c r="H118" s="24"/>
      <c r="I118" s="28"/>
      <c r="J118" s="25" t="str">
        <f>VLOOKUP($A118,'dataset combined'!$A:$BJ,$I$2+3*J$2,FALSE)</f>
        <v>Weak malware protection</v>
      </c>
      <c r="K118" s="24" t="s">
        <v>726</v>
      </c>
      <c r="L118" s="25">
        <f>IF(ISNUMBER(SEARCH(IF($G118="OB",IF($D118="Tabular",VLOOKUP($J$3&amp;"-"&amp;L$2,'Compr. Q. - Online Banking'!$C:$I,7,FALSE()),VLOOKUP($J$3&amp;"-"&amp;L$2,'Compr. Q. - Online Banking'!$C:$I,5,FALSE())),IF($D118="Tabular",VLOOKUP($J$3&amp;"-"&amp;L$2,'Compr. Q. - HCN'!$C:$I,7,FALSE()),VLOOKUP($J$3&amp;"-"&amp;L$2,'Compr. Q. - HCN'!$C:$I,5,FALSE()))),$J118)),1,0)</f>
        <v>0</v>
      </c>
      <c r="M118" s="25">
        <f>IF(ISNUMBER(SEARCH(IF($G118="OB",IF($D118="Tabular",VLOOKUP($J$3&amp;"-"&amp;M$2,'Compr. Q. - Online Banking'!$C:$I,7,FALSE()),VLOOKUP($J$3&amp;"-"&amp;M$2,'Compr. Q. - Online Banking'!$C:$I,5,FALSE())),IF($D118="Tabular",VLOOKUP($J$3&amp;"-"&amp;M$2,'Compr. Q. - HCN'!$C:$I,7,FALSE()),VLOOKUP($J$3&amp;"-"&amp;M$2,'Compr. Q. - HCN'!$C:$I,5,FALSE()))),$J118)),1,0)</f>
        <v>1</v>
      </c>
      <c r="N118" s="25">
        <f>IF(ISNUMBER(SEARCH(IF($G118="OB",IF($D118="Tabular",VLOOKUP($J$3&amp;"-"&amp;N$2,'Compr. Q. - Online Banking'!$C:$I,7,FALSE()),VLOOKUP($J$3&amp;"-"&amp;N$2,'Compr. Q. - Online Banking'!$C:$I,5,FALSE())),IF($D118="Tabular",VLOOKUP($J$3&amp;"-"&amp;N$2,'Compr. Q. - HCN'!$C:$I,7,FALSE()),VLOOKUP($J$3&amp;"-"&amp;N$2,'Compr. Q. - HCN'!$C:$I,5,FALSE()))),$J118)),1,0)</f>
        <v>0</v>
      </c>
      <c r="O118" s="25">
        <f>IF(ISNUMBER(SEARCH(IF($G118="OB",IF($D118="Tabular",VLOOKUP($J$3&amp;"-"&amp;O$2,'Compr. Q. - Online Banking'!$C:$I,7,FALSE()),VLOOKUP($J$3&amp;"-"&amp;O$2,'Compr. Q. - Online Banking'!$C:$I,5,FALSE())),IF($D118="Tabular",VLOOKUP($J$3&amp;"-"&amp;O$2,'Compr. Q. - HCN'!$C:$I,7,FALSE()),VLOOKUP($J$3&amp;"-"&amp;O$2,'Compr. Q. - HCN'!$C:$I,5,FALSE()))),$J118)),1,0)</f>
        <v>0</v>
      </c>
      <c r="P118" s="25">
        <f>IF(ISNUMBER(SEARCH(IF($G118="OB",IF($D118="Tabular",VLOOKUP($J$3&amp;"-"&amp;P$2,'Compr. Q. - Online Banking'!$C:$I,7,FALSE()),VLOOKUP($J$3&amp;"-"&amp;P$2,'Compr. Q. - Online Banking'!$C:$I,5,FALSE())),IF($D118="Tabular",VLOOKUP($J$3&amp;"-"&amp;P$2,'Compr. Q. - HCN'!$C:$I,7,FALSE()),VLOOKUP($J$3&amp;"-"&amp;P$2,'Compr. Q. - HCN'!$C:$I,5,FALSE()))),$J118)),1,0)</f>
        <v>0</v>
      </c>
      <c r="Q118" s="24">
        <f t="shared" si="98"/>
        <v>1</v>
      </c>
      <c r="R118" s="24">
        <f t="shared" si="99"/>
        <v>1</v>
      </c>
      <c r="S118" s="24">
        <f>IF($G118="OB",IF($D118="Tabular",VLOOKUP($J$3&amp;"-"&amp;"1",'Compr. Q. - Online Banking'!$C:$K,9,FALSE()),VLOOKUP($J$3&amp;"-"&amp;"1",'Compr. Q. - Online Banking'!$C:$K,8,FALSE())),IF($D118="Tabular",VLOOKUP($J$3&amp;"-"&amp;"1",'Compr. Q. - HCN'!$C:$K,9,FALSE()),VLOOKUP($J$3&amp;"-"&amp;"1",'Compr. Q. - HCN'!$C:$K,8,FALSE())))</f>
        <v>2</v>
      </c>
      <c r="T118" s="24">
        <f t="shared" si="100"/>
        <v>1</v>
      </c>
      <c r="U118" s="24">
        <f t="shared" si="101"/>
        <v>0.5</v>
      </c>
      <c r="V118" s="24">
        <f t="shared" si="102"/>
        <v>0.66666666666666663</v>
      </c>
      <c r="W118" s="25" t="str">
        <f>VLOOKUP($A118,'dataset combined'!$A:$BJ,$I$2+3*W$2,FALSE)</f>
        <v>Availability of service; Integrity of account data</v>
      </c>
      <c r="X118" s="24"/>
      <c r="Y118" s="25">
        <f>IF(ISNUMBER(SEARCH(IF($G118="OB",IF($D118="Tabular",VLOOKUP($W$3&amp;"-"&amp;Y$2,'Compr. Q. - Online Banking'!$C:$I,7,FALSE()),VLOOKUP($W$3&amp;"-"&amp;Y$2,'Compr. Q. - Online Banking'!$C:$I,5,FALSE())),IF($D118="Tabular",VLOOKUP($W$3&amp;"-"&amp;Y$2,'Compr. Q. - HCN'!$C:$I,7,FALSE()),VLOOKUP($W$3&amp;"-"&amp;Y$2,'Compr. Q. - HCN'!$C:$I,5,FALSE()))),$W118)),1,0)</f>
        <v>1</v>
      </c>
      <c r="Z118" s="25">
        <f>IF(ISNUMBER(SEARCH(IF($G118="OB",IF($D118="Tabular",VLOOKUP($W$3&amp;"-"&amp;Z$2,'Compr. Q. - Online Banking'!$C:$I,7,FALSE()),VLOOKUP($W$3&amp;"-"&amp;Z$2,'Compr. Q. - Online Banking'!$C:$I,5,FALSE())),IF($D118="Tabular",VLOOKUP($W$3&amp;"-"&amp;Z$2,'Compr. Q. - HCN'!$C:$I,7,FALSE()),VLOOKUP($W$3&amp;"-"&amp;Z$2,'Compr. Q. - HCN'!$C:$I,5,FALSE()))),$W118)),1,0)</f>
        <v>1</v>
      </c>
      <c r="AA118" s="25">
        <f>IF(ISNUMBER(SEARCH(IF($G118="OB",IF($D118="Tabular",VLOOKUP($W$3&amp;"-"&amp;AA$2,'Compr. Q. - Online Banking'!$C:$I,7,FALSE()),VLOOKUP($W$3&amp;"-"&amp;AA$2,'Compr. Q. - Online Banking'!$C:$I,5,FALSE())),IF($D118="Tabular",VLOOKUP($W$3&amp;"-"&amp;AA$2,'Compr. Q. - HCN'!$C:$I,7,FALSE()),VLOOKUP($W$3&amp;"-"&amp;AA$2,'Compr. Q. - HCN'!$C:$I,5,FALSE()))),$W118)),1,0)</f>
        <v>0</v>
      </c>
      <c r="AB118" s="25">
        <f>IF(ISNUMBER(SEARCH(IF($G118="OB",IF($D118="Tabular",VLOOKUP($W$3&amp;"-"&amp;AB$2,'Compr. Q. - Online Banking'!$C:$I,7,FALSE()),VLOOKUP($W$3&amp;"-"&amp;AB$2,'Compr. Q. - Online Banking'!$C:$I,5,FALSE())),IF($D118="Tabular",VLOOKUP($W$3&amp;"-"&amp;AB$2,'Compr. Q. - HCN'!$C:$I,7,FALSE()),VLOOKUP($W$3&amp;"-"&amp;AB$2,'Compr. Q. - HCN'!$C:$I,5,FALSE()))),$W118)),1,0)</f>
        <v>0</v>
      </c>
      <c r="AC118" s="25">
        <f>IF(ISNUMBER(SEARCH(IF($G118="OB",IF($D118="Tabular",VLOOKUP($W$3&amp;"-"&amp;AC$2,'Compr. Q. - Online Banking'!$C:$I,7,FALSE()),VLOOKUP($W$3&amp;"-"&amp;AC$2,'Compr. Q. - Online Banking'!$C:$I,5,FALSE())),IF($D118="Tabular",VLOOKUP($W$3&amp;"-"&amp;AC$2,'Compr. Q. - HCN'!$C:$I,7,FALSE()),VLOOKUP($W$3&amp;"-"&amp;AC$2,'Compr. Q. - HCN'!$C:$I,5,FALSE()))),$W118)),1,0)</f>
        <v>0</v>
      </c>
      <c r="AD118" s="24">
        <f t="shared" si="103"/>
        <v>2</v>
      </c>
      <c r="AE118" s="24">
        <f t="shared" si="104"/>
        <v>2</v>
      </c>
      <c r="AF118" s="24">
        <f>IF($G118="OB",IF($D118="Tabular",VLOOKUP($W$3&amp;"-"&amp;"1",'Compr. Q. - Online Banking'!$C:$K,9,FALSE()),VLOOKUP($W$3&amp;"-"&amp;"1",'Compr. Q. - Online Banking'!$C:$K,8,FALSE())),IF($D118="Tabular",VLOOKUP($W$3&amp;"-"&amp;"1",'Compr. Q. - HCN'!$C:$K,9,FALSE()),VLOOKUP($W$3&amp;"-"&amp;"1",'Compr. Q. - HCN'!$C:$K,8,FALSE())))</f>
        <v>2</v>
      </c>
      <c r="AG118" s="24">
        <f t="shared" si="105"/>
        <v>1</v>
      </c>
      <c r="AH118" s="24">
        <f t="shared" si="106"/>
        <v>1</v>
      </c>
      <c r="AI118" s="24">
        <f t="shared" si="107"/>
        <v>1</v>
      </c>
      <c r="AJ118" s="25" t="str">
        <f>VLOOKUP($A118,'dataset combined'!$A:$BJ,$I$2+3*AJ$2,FALSE)</f>
        <v>Fake banking app offered on application store; Keylogger installed on computer; Spear-phishing attack on customers</v>
      </c>
      <c r="AK118" s="25" t="s">
        <v>733</v>
      </c>
      <c r="AL118" s="25">
        <f>IF(ISNUMBER(SEARCH(IF($G118="OB",IF($D118="Tabular",VLOOKUP($AJ$3&amp;"-"&amp;AL$2,'Compr. Q. - Online Banking'!$C:$I,7,FALSE()),VLOOKUP($AJ$3&amp;"-"&amp;AL$2,'Compr. Q. - Online Banking'!$C:$I,5,FALSE())),IF($D118="Tabular",VLOOKUP($AJ$3&amp;"-"&amp;AL$2,'Compr. Q. - HCN'!$C:$I,7,FALSE()),VLOOKUP($AJ$3&amp;"-"&amp;AL$2,'Compr. Q. - HCN'!$C:$I,5,FALSE()))),$AJ118)),1,0)</f>
        <v>1</v>
      </c>
      <c r="AM118" s="25">
        <f>IF(ISNUMBER(SEARCH(IF($G118="OB",IF($D118="Tabular",VLOOKUP($AJ$3&amp;"-"&amp;AM$2,'Compr. Q. - Online Banking'!$C:$I,7,FALSE()),VLOOKUP($AJ$3&amp;"-"&amp;AM$2,'Compr. Q. - Online Banking'!$C:$I,5,FALSE())),IF($D118="Tabular",VLOOKUP($AJ$3&amp;"-"&amp;AM$2,'Compr. Q. - HCN'!$C:$I,7,FALSE()),VLOOKUP($AJ$3&amp;"-"&amp;AM$2,'Compr. Q. - HCN'!$C:$I,5,FALSE()))),$AJ118)),1,0)</f>
        <v>0</v>
      </c>
      <c r="AN118" s="25">
        <f>IF(ISNUMBER(SEARCH(IF($G118="OB",IF($D118="Tabular",VLOOKUP($AJ$3&amp;"-"&amp;AN$2,'Compr. Q. - Online Banking'!$C:$I,7,FALSE()),VLOOKUP($AJ$3&amp;"-"&amp;AN$2,'Compr. Q. - Online Banking'!$C:$I,5,FALSE())),IF($D118="Tabular",VLOOKUP($AJ$3&amp;"-"&amp;AN$2,'Compr. Q. - HCN'!$C:$I,7,FALSE()),VLOOKUP($AJ$3&amp;"-"&amp;AN$2,'Compr. Q. - HCN'!$C:$I,5,FALSE()))),$AJ118)),1,0)</f>
        <v>1</v>
      </c>
      <c r="AO118" s="25">
        <f>IF(ISNUMBER(SEARCH(IF($G118="OB",IF($D118="Tabular",VLOOKUP($AJ$3&amp;"-"&amp;AO$2,'Compr. Q. - Online Banking'!$C:$I,7,FALSE()),VLOOKUP($AJ$3&amp;"-"&amp;AO$2,'Compr. Q. - Online Banking'!$C:$I,5,FALSE())),IF($D118="Tabular",VLOOKUP($AJ$3&amp;"-"&amp;AO$2,'Compr. Q. - HCN'!$C:$I,7,FALSE()),VLOOKUP($AJ$3&amp;"-"&amp;AO$2,'Compr. Q. - HCN'!$C:$I,5,FALSE()))),$AJ118)),1,0)</f>
        <v>1</v>
      </c>
      <c r="AP118" s="25">
        <f>IF(ISNUMBER(SEARCH(IF($G118="OB",IF($D118="Tabular",VLOOKUP($AJ$3&amp;"-"&amp;AP$2,'Compr. Q. - Online Banking'!$C:$I,7,FALSE()),VLOOKUP($AJ$3&amp;"-"&amp;AP$2,'Compr. Q. - Online Banking'!$C:$I,5,FALSE())),IF($D118="Tabular",VLOOKUP($AJ$3&amp;"-"&amp;AP$2,'Compr. Q. - HCN'!$C:$I,7,FALSE()),VLOOKUP($AJ$3&amp;"-"&amp;AP$2,'Compr. Q. - HCN'!$C:$I,5,FALSE()))),$AJ118)),1,0)</f>
        <v>0</v>
      </c>
      <c r="AQ118" s="24">
        <f t="shared" si="108"/>
        <v>3</v>
      </c>
      <c r="AR118" s="24">
        <f t="shared" si="109"/>
        <v>3</v>
      </c>
      <c r="AS118" s="24">
        <f>IF($G118="OB",IF($D118="Tabular",VLOOKUP($AJ$3&amp;"-"&amp;"1",'Compr. Q. - Online Banking'!$C:$K,9,FALSE()),VLOOKUP($AJ$3&amp;"-"&amp;"1",'Compr. Q. - Online Banking'!$C:$K,8,FALSE())),IF($D118="Tabular",VLOOKUP($AJ$3&amp;"-"&amp;"1",'Compr. Q. - HCN'!$C:$K,9,FALSE()),VLOOKUP($AJ$3&amp;"-"&amp;"1",'Compr. Q. - HCN'!$C:$K,8,FALSE())))</f>
        <v>4</v>
      </c>
      <c r="AT118" s="24">
        <f t="shared" si="110"/>
        <v>1</v>
      </c>
      <c r="AU118" s="24">
        <f t="shared" si="111"/>
        <v>0.75</v>
      </c>
      <c r="AV118" s="24">
        <f t="shared" si="112"/>
        <v>0.8571428571428571</v>
      </c>
      <c r="AW118" s="25" t="str">
        <f>VLOOKUP($A118,'dataset combined'!$A:$BJ,$I$2+3*AW$2,FALSE)</f>
        <v>Cyber criminal; Hacker</v>
      </c>
      <c r="AX118" s="24"/>
      <c r="AY118" s="25">
        <f>IF(ISNUMBER(SEARCH(IF($G118="OB",IF($D118="Tabular",VLOOKUP($AW$3&amp;"-"&amp;AY$2,'Compr. Q. - Online Banking'!$C:$I,7,FALSE()),VLOOKUP($AW$3&amp;"-"&amp;AY$2,'Compr. Q. - Online Banking'!$C:$I,5,FALSE())),IF($D118="Tabular",VLOOKUP($AW$3&amp;"-"&amp;AY$2,'Compr. Q. - HCN'!$C:$I,7,FALSE()),VLOOKUP($AW$3&amp;"-"&amp;AY$2,'Compr. Q. - HCN'!$C:$I,5,FALSE()))),$AW118)),1,0)</f>
        <v>1</v>
      </c>
      <c r="AZ118" s="25">
        <f>IF(ISNUMBER(SEARCH(IF($G118="OB",IF($D118="Tabular",VLOOKUP($AW$3&amp;"-"&amp;AZ$2,'Compr. Q. - Online Banking'!$C:$I,7,FALSE()),VLOOKUP($AW$3&amp;"-"&amp;AZ$2,'Compr. Q. - Online Banking'!$C:$I,5,FALSE())),IF($D118="Tabular",VLOOKUP($AW$3&amp;"-"&amp;AZ$2,'Compr. Q. - HCN'!$C:$I,7,FALSE()),VLOOKUP($AW$3&amp;"-"&amp;AZ$2,'Compr. Q. - HCN'!$C:$I,5,FALSE()))),$AW118)),1,0)</f>
        <v>1</v>
      </c>
      <c r="BA118" s="25">
        <f>IF(ISNUMBER(SEARCH(IF($G118="OB",IF($D118="Tabular",VLOOKUP($AW$3&amp;"-"&amp;BA$2,'Compr. Q. - Online Banking'!$C:$I,7,FALSE()),VLOOKUP($AW$3&amp;"-"&amp;BA$2,'Compr. Q. - Online Banking'!$C:$I,5,FALSE())),IF($D118="Tabular",VLOOKUP($AW$3&amp;"-"&amp;BA$2,'Compr. Q. - HCN'!$C:$I,7,FALSE()),VLOOKUP($AW$3&amp;"-"&amp;BA$2,'Compr. Q. - HCN'!$C:$I,5,FALSE()))),$AW118)),1,0)</f>
        <v>0</v>
      </c>
      <c r="BB118" s="25">
        <f>IF(ISNUMBER(SEARCH(IF($G118="OB",IF($D118="Tabular",VLOOKUP($AW$3&amp;"-"&amp;BB$2,'Compr. Q. - Online Banking'!$C:$I,7,FALSE()),VLOOKUP($AW$3&amp;"-"&amp;BB$2,'Compr. Q. - Online Banking'!$C:$I,5,FALSE())),IF($D118="Tabular",VLOOKUP($AW$3&amp;"-"&amp;BB$2,'Compr. Q. - HCN'!$C:$I,7,FALSE()),VLOOKUP($AW$3&amp;"-"&amp;BB$2,'Compr. Q. - HCN'!$C:$I,5,FALSE()))),$AW118)),1,0)</f>
        <v>0</v>
      </c>
      <c r="BC118" s="25">
        <f>IF(ISNUMBER(SEARCH(IF($G118="OB",IF($D118="Tabular",VLOOKUP($AW$3&amp;"-"&amp;BC$2,'Compr. Q. - Online Banking'!$C:$I,7,FALSE()),VLOOKUP($AW$3&amp;"-"&amp;BC$2,'Compr. Q. - Online Banking'!$C:$I,5,FALSE())),IF($D118="Tabular",VLOOKUP($AW$3&amp;"-"&amp;BC$2,'Compr. Q. - HCN'!$C:$I,7,FALSE()),VLOOKUP($AW$3&amp;"-"&amp;BC$2,'Compr. Q. - HCN'!$C:$I,5,FALSE()))),$AW118)),1,0)</f>
        <v>0</v>
      </c>
      <c r="BD118" s="24">
        <f t="shared" si="113"/>
        <v>2</v>
      </c>
      <c r="BE118" s="24">
        <f t="shared" si="114"/>
        <v>2</v>
      </c>
      <c r="BF118" s="24">
        <f>IF($G118="OB",IF($D118="Tabular",VLOOKUP($AW$3&amp;"-"&amp;"1",'Compr. Q. - Online Banking'!$C:$K,9,FALSE()),VLOOKUP($AW$3&amp;"-"&amp;"1",'Compr. Q. - Online Banking'!$C:$K,8,FALSE())),IF($D118="Tabular",VLOOKUP($AW$3&amp;"-"&amp;"1",'Compr. Q. - HCN'!$C:$K,9,FALSE()),VLOOKUP($AW$3&amp;"-"&amp;"1",'Compr. Q. - HCN'!$C:$K,8,FALSE())))</f>
        <v>2</v>
      </c>
      <c r="BG118" s="24">
        <f t="shared" si="115"/>
        <v>1</v>
      </c>
      <c r="BH118" s="24">
        <f t="shared" si="116"/>
        <v>1</v>
      </c>
      <c r="BI118" s="24">
        <f t="shared" si="117"/>
        <v>1</v>
      </c>
      <c r="BJ118" s="25" t="str">
        <f>VLOOKUP($A118,'dataset combined'!$A:$BJ,$I$2+3*BJ$2,FALSE)</f>
        <v>Unauthorized transaction via web application</v>
      </c>
      <c r="BK118" s="25" t="s">
        <v>744</v>
      </c>
      <c r="BL118" s="25">
        <f>IF(ISNUMBER(SEARCH(IF($G118="OB",IF($D118="Tabular",VLOOKUP($BJ$3&amp;"-"&amp;BL$2,'Compr. Q. - Online Banking'!$C:$I,7,FALSE()),VLOOKUP($BJ$3&amp;"-"&amp;BL$2,'Compr. Q. - Online Banking'!$C:$I,5,FALSE())),IF($D118="Tabular",VLOOKUP($BJ$3&amp;"-"&amp;BL$2,'Compr. Q. - HCN'!$C:$I,7,FALSE()),VLOOKUP($BJ$3&amp;"-"&amp;BL$2,'Compr. Q. - HCN'!$C:$I,5,FALSE()))),$BJ118)),1,0)</f>
        <v>0</v>
      </c>
      <c r="BM118" s="25">
        <f>IF(ISNUMBER(SEARCH(IF($G118="OB",IF($D118="Tabular",VLOOKUP($BJ$3&amp;"-"&amp;BM$2,'Compr. Q. - Online Banking'!$C:$I,7,FALSE()),VLOOKUP($BJ$3&amp;"-"&amp;BM$2,'Compr. Q. - Online Banking'!$C:$I,5,FALSE())),IF($D118="Tabular",VLOOKUP($BJ$3&amp;"-"&amp;BM$2,'Compr. Q. - HCN'!$C:$I,7,FALSE()),VLOOKUP($BJ$3&amp;"-"&amp;BM$2,'Compr. Q. - HCN'!$C:$I,5,FALSE()))),$BJ118)),1,0)</f>
        <v>0</v>
      </c>
      <c r="BN118" s="25">
        <f>IF(ISNUMBER(SEARCH(IF($G118="OB",IF($D118="Tabular",VLOOKUP($BJ$3&amp;"-"&amp;BN$2,'Compr. Q. - Online Banking'!$C:$I,7,FALSE()),VLOOKUP($BJ$3&amp;"-"&amp;BN$2,'Compr. Q. - Online Banking'!$C:$I,5,FALSE())),IF($D118="Tabular",VLOOKUP($BJ$3&amp;"-"&amp;BN$2,'Compr. Q. - HCN'!$C:$I,7,FALSE()),VLOOKUP($BJ$3&amp;"-"&amp;BN$2,'Compr. Q. - HCN'!$C:$I,5,FALSE()))),$BJ118)),1,0)</f>
        <v>0</v>
      </c>
      <c r="BO118" s="25">
        <f>IF(ISNUMBER(SEARCH(IF($G118="OB",IF($D118="Tabular",VLOOKUP($BJ$3&amp;"-"&amp;BO$2,'Compr. Q. - Online Banking'!$C:$I,7,FALSE()),VLOOKUP($BJ$3&amp;"-"&amp;BO$2,'Compr. Q. - Online Banking'!$C:$I,5,FALSE())),IF($D118="Tabular",VLOOKUP($BJ$3&amp;"-"&amp;BO$2,'Compr. Q. - HCN'!$C:$I,7,FALSE()),VLOOKUP($BJ$3&amp;"-"&amp;BO$2,'Compr. Q. - HCN'!$C:$I,5,FALSE()))),$BJ118)),1,0)</f>
        <v>0</v>
      </c>
      <c r="BP118" s="25">
        <f>IF(ISNUMBER(SEARCH(IF($G118="OB",IF($D118="Tabular",VLOOKUP($BJ$3&amp;"-"&amp;BP$2,'Compr. Q. - Online Banking'!$C:$I,7,FALSE()),VLOOKUP($BJ$3&amp;"-"&amp;BP$2,'Compr. Q. - Online Banking'!$C:$I,5,FALSE())),IF($D118="Tabular",VLOOKUP($BJ$3&amp;"-"&amp;BP$2,'Compr. Q. - HCN'!$C:$I,7,FALSE()),VLOOKUP($BJ$3&amp;"-"&amp;BP$2,'Compr. Q. - HCN'!$C:$I,5,FALSE()))),$BJ118)),1,0)</f>
        <v>0</v>
      </c>
      <c r="BQ118" s="24">
        <f t="shared" si="118"/>
        <v>0</v>
      </c>
      <c r="BR118" s="24">
        <f t="shared" si="119"/>
        <v>1</v>
      </c>
      <c r="BS118" s="24">
        <f>IF($G118="OB",IF($D118="Tabular",VLOOKUP($BJ$3&amp;"-"&amp;"1",'Compr. Q. - Online Banking'!$C:$K,9,FALSE()),VLOOKUP($BJ$3&amp;"-"&amp;"1",'Compr. Q. - Online Banking'!$C:$K,8,FALSE())),IF($D118="Tabular",VLOOKUP($BJ$3&amp;"-"&amp;"1",'Compr. Q. - HCN'!$C:$K,9,FALSE()),VLOOKUP($BJ$3&amp;"-"&amp;"1",'Compr. Q. - HCN'!$C:$K,8,FALSE())))</f>
        <v>1</v>
      </c>
      <c r="BT118" s="24">
        <f t="shared" si="120"/>
        <v>0</v>
      </c>
      <c r="BU118" s="24">
        <f t="shared" si="121"/>
        <v>0</v>
      </c>
      <c r="BV118" s="24">
        <f t="shared" si="122"/>
        <v>0</v>
      </c>
      <c r="BW118" s="25" t="str">
        <f>VLOOKUP($A118,'dataset combined'!$A:$BJ,$I$2+3*BW$2,FALSE)</f>
        <v>Severe</v>
      </c>
      <c r="BX118" s="24" t="s">
        <v>752</v>
      </c>
      <c r="BY118" s="25">
        <f>IF(ISNUMBER(SEARCH(IF($G118="OB",IF($D118="Tabular",VLOOKUP($BW$3&amp;"-"&amp;BY$2,'Compr. Q. - Online Banking'!$C:$I,7,FALSE()),VLOOKUP($BW$3&amp;"-"&amp;BY$2,'Compr. Q. - Online Banking'!$C:$I,5,FALSE())),IF($D118="Tabular",VLOOKUP($BW$3&amp;"-"&amp;BY$2,'Compr. Q. - HCN'!$C:$I,7,FALSE()),VLOOKUP($BW$3&amp;"-"&amp;BY$2,'Compr. Q. - HCN'!$C:$I,5,FALSE()))),$BW118)),1,0)</f>
        <v>0</v>
      </c>
      <c r="BZ118" s="25">
        <f>IF(ISNUMBER(SEARCH(IF($G118="OB",IF($D118="Tabular",VLOOKUP($BW$3&amp;"-"&amp;BZ$2,'Compr. Q. - Online Banking'!$C:$I,7,FALSE()),VLOOKUP($BW$3&amp;"-"&amp;BZ$2,'Compr. Q. - Online Banking'!$C:$I,5,FALSE())),IF($D118="Tabular",VLOOKUP($BW$3&amp;"-"&amp;BZ$2,'Compr. Q. - HCN'!$C:$I,7,FALSE()),VLOOKUP($BW$3&amp;"-"&amp;BZ$2,'Compr. Q. - HCN'!$C:$I,5,FALSE()))),$BW118)),1,0)</f>
        <v>0</v>
      </c>
      <c r="CA118" s="25">
        <f>IF(ISNUMBER(SEARCH(IF($G118="OB",IF($D118="Tabular",VLOOKUP($BW$3&amp;"-"&amp;CA$2,'Compr. Q. - Online Banking'!$C:$I,7,FALSE()),VLOOKUP($BW$3&amp;"-"&amp;CA$2,'Compr. Q. - Online Banking'!$C:$I,5,FALSE())),IF($D118="Tabular",VLOOKUP($BW$3&amp;"-"&amp;CA$2,'Compr. Q. - HCN'!$C:$I,7,FALSE()),VLOOKUP($BW$3&amp;"-"&amp;CA$2,'Compr. Q. - HCN'!$C:$I,5,FALSE()))),$BW118)),1,0)</f>
        <v>0</v>
      </c>
      <c r="CB118" s="25">
        <f>IF(ISNUMBER(SEARCH(IF($G118="OB",IF($D118="Tabular",VLOOKUP($BW$3&amp;"-"&amp;CB$2,'Compr. Q. - Online Banking'!$C:$I,7,FALSE()),VLOOKUP($BW$3&amp;"-"&amp;CB$2,'Compr. Q. - Online Banking'!$C:$I,5,FALSE())),IF($D118="Tabular",VLOOKUP($BW$3&amp;"-"&amp;CB$2,'Compr. Q. - HCN'!$C:$I,7,FALSE()),VLOOKUP($BW$3&amp;"-"&amp;CB$2,'Compr. Q. - HCN'!$C:$I,5,FALSE()))),$BW118)),1,0)</f>
        <v>0</v>
      </c>
      <c r="CC118" s="25">
        <f>IF(ISNUMBER(SEARCH(IF($G118="OB",IF($D118="Tabular",VLOOKUP($BW$3&amp;"-"&amp;CC$2,'Compr. Q. - Online Banking'!$C:$I,7,FALSE()),VLOOKUP($BW$3&amp;"-"&amp;CC$2,'Compr. Q. - Online Banking'!$C:$I,5,FALSE())),IF($D118="Tabular",VLOOKUP($BW$3&amp;"-"&amp;CC$2,'Compr. Q. - HCN'!$C:$I,7,FALSE()),VLOOKUP($BW$3&amp;"-"&amp;CC$2,'Compr. Q. - HCN'!$C:$I,5,FALSE()))),$BW118)),1,0)</f>
        <v>0</v>
      </c>
      <c r="CD118" s="24">
        <f t="shared" si="123"/>
        <v>0</v>
      </c>
      <c r="CE118" s="24">
        <f t="shared" si="124"/>
        <v>1</v>
      </c>
      <c r="CF118" s="24">
        <f>IF($G118="OB",IF($D118="Tabular",VLOOKUP($BW$3&amp;"-"&amp;"1",'Compr. Q. - Online Banking'!$C:$K,9,FALSE()),VLOOKUP($BW$3&amp;"-"&amp;"1",'Compr. Q. - Online Banking'!$C:$K,8,FALSE())),IF($D118="Tabular",VLOOKUP($BW$3&amp;"-"&amp;"1",'Compr. Q. - HCN'!$C:$K,9,FALSE()),VLOOKUP($BW$3&amp;"-"&amp;"1",'Compr. Q. - HCN'!$C:$K,8,FALSE())))</f>
        <v>1</v>
      </c>
      <c r="CG118" s="24">
        <f t="shared" si="125"/>
        <v>0</v>
      </c>
      <c r="CH118" s="24">
        <f t="shared" si="126"/>
        <v>0</v>
      </c>
      <c r="CI118" s="24">
        <f t="shared" si="127"/>
        <v>0</v>
      </c>
    </row>
    <row r="119" spans="1:87" ht="51" x14ac:dyDescent="0.2">
      <c r="A119" s="25" t="str">
        <f t="shared" si="96"/>
        <v>3117572-P2</v>
      </c>
      <c r="B119" s="25">
        <v>3117572</v>
      </c>
      <c r="C119" s="25" t="s">
        <v>688</v>
      </c>
      <c r="D119" s="25" t="s">
        <v>538</v>
      </c>
      <c r="E119" s="25" t="s">
        <v>381</v>
      </c>
      <c r="F119" s="25" t="s">
        <v>433</v>
      </c>
      <c r="G119" s="25" t="str">
        <f t="shared" si="97"/>
        <v>HCN</v>
      </c>
      <c r="H119" s="25"/>
      <c r="I119" s="25"/>
      <c r="J119" s="25" t="str">
        <f>VLOOKUP($A119,'dataset combined'!$A:$BJ,$I$2+3*J$2,FALSE)</f>
        <v>Insufficient malware detection; Insufficient security policy</v>
      </c>
      <c r="K119" s="25" t="s">
        <v>726</v>
      </c>
      <c r="L119" s="25">
        <f>IF(ISNUMBER(SEARCH(IF($G119="OB",IF($D119="Tabular",VLOOKUP($J$3&amp;"-"&amp;L$2,'Compr. Q. - Online Banking'!$C:$I,7,FALSE()),VLOOKUP($J$3&amp;"-"&amp;L$2,'Compr. Q. - Online Banking'!$C:$I,5,FALSE())),IF($D119="Tabular",VLOOKUP($J$3&amp;"-"&amp;L$2,'Compr. Q. - HCN'!$C:$I,7,FALSE()),VLOOKUP($J$3&amp;"-"&amp;L$2,'Compr. Q. - HCN'!$C:$I,5,FALSE()))),$J119)),1,0)</f>
        <v>0</v>
      </c>
      <c r="M119" s="25">
        <f>IF(ISNUMBER(SEARCH(IF($G119="OB",IF($D119="Tabular",VLOOKUP($J$3&amp;"-"&amp;M$2,'Compr. Q. - Online Banking'!$C:$I,7,FALSE()),VLOOKUP($J$3&amp;"-"&amp;M$2,'Compr. Q. - Online Banking'!$C:$I,5,FALSE())),IF($D119="Tabular",VLOOKUP($J$3&amp;"-"&amp;M$2,'Compr. Q. - HCN'!$C:$I,7,FALSE()),VLOOKUP($J$3&amp;"-"&amp;M$2,'Compr. Q. - HCN'!$C:$I,5,FALSE()))),$J119)),1,0)</f>
        <v>1</v>
      </c>
      <c r="N119" s="25">
        <f>IF(ISNUMBER(SEARCH(IF($G119="OB",IF($D119="Tabular",VLOOKUP($J$3&amp;"-"&amp;N$2,'Compr. Q. - Online Banking'!$C:$I,7,FALSE()),VLOOKUP($J$3&amp;"-"&amp;N$2,'Compr. Q. - Online Banking'!$C:$I,5,FALSE())),IF($D119="Tabular",VLOOKUP($J$3&amp;"-"&amp;N$2,'Compr. Q. - HCN'!$C:$I,7,FALSE()),VLOOKUP($J$3&amp;"-"&amp;N$2,'Compr. Q. - HCN'!$C:$I,5,FALSE()))),$J119)),1,0)</f>
        <v>1</v>
      </c>
      <c r="O119" s="25">
        <f>IF(ISNUMBER(SEARCH(IF($G119="OB",IF($D119="Tabular",VLOOKUP($J$3&amp;"-"&amp;O$2,'Compr. Q. - Online Banking'!$C:$I,7,FALSE()),VLOOKUP($J$3&amp;"-"&amp;O$2,'Compr. Q. - Online Banking'!$C:$I,5,FALSE())),IF($D119="Tabular",VLOOKUP($J$3&amp;"-"&amp;O$2,'Compr. Q. - HCN'!$C:$I,7,FALSE()),VLOOKUP($J$3&amp;"-"&amp;O$2,'Compr. Q. - HCN'!$C:$I,5,FALSE()))),$J119)),1,0)</f>
        <v>0</v>
      </c>
      <c r="P119" s="25">
        <f>IF(ISNUMBER(SEARCH(IF($G119="OB",IF($D119="Tabular",VLOOKUP($J$3&amp;"-"&amp;P$2,'Compr. Q. - Online Banking'!$C:$I,7,FALSE()),VLOOKUP($J$3&amp;"-"&amp;P$2,'Compr. Q. - Online Banking'!$C:$I,5,FALSE())),IF($D119="Tabular",VLOOKUP($J$3&amp;"-"&amp;P$2,'Compr. Q. - HCN'!$C:$I,7,FALSE()),VLOOKUP($J$3&amp;"-"&amp;P$2,'Compr. Q. - HCN'!$C:$I,5,FALSE()))),$J119)),1,0)</f>
        <v>0</v>
      </c>
      <c r="Q119" s="25">
        <f t="shared" si="98"/>
        <v>2</v>
      </c>
      <c r="R119" s="25">
        <f t="shared" si="99"/>
        <v>2</v>
      </c>
      <c r="S119" s="25">
        <f>IF($G119="OB",IF($D119="Tabular",VLOOKUP($J$3&amp;"-"&amp;"1",'Compr. Q. - Online Banking'!$C:$K,9,FALSE()),VLOOKUP($J$3&amp;"-"&amp;"1",'Compr. Q. - Online Banking'!$C:$K,8,FALSE())),IF($D119="Tabular",VLOOKUP($J$3&amp;"-"&amp;"1",'Compr. Q. - HCN'!$C:$K,9,FALSE()),VLOOKUP($J$3&amp;"-"&amp;"1",'Compr. Q. - HCN'!$C:$K,8,FALSE())))</f>
        <v>3</v>
      </c>
      <c r="T119" s="25">
        <f t="shared" si="100"/>
        <v>1</v>
      </c>
      <c r="U119" s="25">
        <f t="shared" si="101"/>
        <v>0.66666666666666663</v>
      </c>
      <c r="V119" s="25">
        <f t="shared" si="102"/>
        <v>0.8</v>
      </c>
      <c r="W119" s="25" t="str">
        <f>VLOOKUP($A119,'dataset combined'!$A:$BJ,$I$2+3*W$2,FALSE)</f>
        <v>Data confidentiality; Privacy</v>
      </c>
      <c r="X119" s="25"/>
      <c r="Y119" s="25">
        <f>IF(ISNUMBER(SEARCH(IF($G119="OB",IF($D119="Tabular",VLOOKUP($W$3&amp;"-"&amp;Y$2,'Compr. Q. - Online Banking'!$C:$I,7,FALSE()),VLOOKUP($W$3&amp;"-"&amp;Y$2,'Compr. Q. - Online Banking'!$C:$I,5,FALSE())),IF($D119="Tabular",VLOOKUP($W$3&amp;"-"&amp;Y$2,'Compr. Q. - HCN'!$C:$I,7,FALSE()),VLOOKUP($W$3&amp;"-"&amp;Y$2,'Compr. Q. - HCN'!$C:$I,5,FALSE()))),$W119)),1,0)</f>
        <v>1</v>
      </c>
      <c r="Z119" s="25">
        <f>IF(ISNUMBER(SEARCH(IF($G119="OB",IF($D119="Tabular",VLOOKUP($W$3&amp;"-"&amp;Z$2,'Compr. Q. - Online Banking'!$C:$I,7,FALSE()),VLOOKUP($W$3&amp;"-"&amp;Z$2,'Compr. Q. - Online Banking'!$C:$I,5,FALSE())),IF($D119="Tabular",VLOOKUP($W$3&amp;"-"&amp;Z$2,'Compr. Q. - HCN'!$C:$I,7,FALSE()),VLOOKUP($W$3&amp;"-"&amp;Z$2,'Compr. Q. - HCN'!$C:$I,5,FALSE()))),$W119)),1,0)</f>
        <v>1</v>
      </c>
      <c r="AA119" s="25">
        <f>IF(ISNUMBER(SEARCH(IF($G119="OB",IF($D119="Tabular",VLOOKUP($W$3&amp;"-"&amp;AA$2,'Compr. Q. - Online Banking'!$C:$I,7,FALSE()),VLOOKUP($W$3&amp;"-"&amp;AA$2,'Compr. Q. - Online Banking'!$C:$I,5,FALSE())),IF($D119="Tabular",VLOOKUP($W$3&amp;"-"&amp;AA$2,'Compr. Q. - HCN'!$C:$I,7,FALSE()),VLOOKUP($W$3&amp;"-"&amp;AA$2,'Compr. Q. - HCN'!$C:$I,5,FALSE()))),$W119)),1,0)</f>
        <v>0</v>
      </c>
      <c r="AB119" s="25">
        <f>IF(ISNUMBER(SEARCH(IF($G119="OB",IF($D119="Tabular",VLOOKUP($W$3&amp;"-"&amp;AB$2,'Compr. Q. - Online Banking'!$C:$I,7,FALSE()),VLOOKUP($W$3&amp;"-"&amp;AB$2,'Compr. Q. - Online Banking'!$C:$I,5,FALSE())),IF($D119="Tabular",VLOOKUP($W$3&amp;"-"&amp;AB$2,'Compr. Q. - HCN'!$C:$I,7,FALSE()),VLOOKUP($W$3&amp;"-"&amp;AB$2,'Compr. Q. - HCN'!$C:$I,5,FALSE()))),$W119)),1,0)</f>
        <v>0</v>
      </c>
      <c r="AC119" s="25">
        <f>IF(ISNUMBER(SEARCH(IF($G119="OB",IF($D119="Tabular",VLOOKUP($W$3&amp;"-"&amp;AC$2,'Compr. Q. - Online Banking'!$C:$I,7,FALSE()),VLOOKUP($W$3&amp;"-"&amp;AC$2,'Compr. Q. - Online Banking'!$C:$I,5,FALSE())),IF($D119="Tabular",VLOOKUP($W$3&amp;"-"&amp;AC$2,'Compr. Q. - HCN'!$C:$I,7,FALSE()),VLOOKUP($W$3&amp;"-"&amp;AC$2,'Compr. Q. - HCN'!$C:$I,5,FALSE()))),$W119)),1,0)</f>
        <v>0</v>
      </c>
      <c r="AD119" s="25">
        <f t="shared" si="103"/>
        <v>2</v>
      </c>
      <c r="AE119" s="25">
        <f t="shared" si="104"/>
        <v>2</v>
      </c>
      <c r="AF119" s="25">
        <f>IF($G119="OB",IF($D119="Tabular",VLOOKUP($W$3&amp;"-"&amp;"1",'Compr. Q. - Online Banking'!$C:$K,9,FALSE()),VLOOKUP($W$3&amp;"-"&amp;"1",'Compr. Q. - Online Banking'!$C:$K,8,FALSE())),IF($D119="Tabular",VLOOKUP($W$3&amp;"-"&amp;"1",'Compr. Q. - HCN'!$C:$K,9,FALSE()),VLOOKUP($W$3&amp;"-"&amp;"1",'Compr. Q. - HCN'!$C:$K,8,FALSE())))</f>
        <v>2</v>
      </c>
      <c r="AG119" s="25">
        <f t="shared" si="105"/>
        <v>1</v>
      </c>
      <c r="AH119" s="25">
        <f t="shared" si="106"/>
        <v>1</v>
      </c>
      <c r="AI119" s="25">
        <f t="shared" si="107"/>
        <v>1</v>
      </c>
      <c r="AJ119" s="25" t="str">
        <f>VLOOKUP($A119,'dataset combined'!$A:$BJ,$I$2+3*AJ$2,FALSE)</f>
        <v>Cyber criminal sends crafted phishing emails to HCN users; Sniffing of user credentials; SQL injection attack; Successful SQL injection</v>
      </c>
      <c r="AK119" s="25" t="s">
        <v>733</v>
      </c>
      <c r="AL119" s="25">
        <f>IF(ISNUMBER(SEARCH(IF($G119="OB",IF($D119="Tabular",VLOOKUP($AJ$3&amp;"-"&amp;AL$2,'Compr. Q. - Online Banking'!$C:$I,7,FALSE()),VLOOKUP($AJ$3&amp;"-"&amp;AL$2,'Compr. Q. - Online Banking'!$C:$I,5,FALSE())),IF($D119="Tabular",VLOOKUP($AJ$3&amp;"-"&amp;AL$2,'Compr. Q. - HCN'!$C:$I,7,FALSE()),VLOOKUP($AJ$3&amp;"-"&amp;AL$2,'Compr. Q. - HCN'!$C:$I,5,FALSE()))),$AJ119)),1,0)</f>
        <v>1</v>
      </c>
      <c r="AM119" s="25">
        <f>IF(ISNUMBER(SEARCH(IF($G119="OB",IF($D119="Tabular",VLOOKUP($AJ$3&amp;"-"&amp;AM$2,'Compr. Q. - Online Banking'!$C:$I,7,FALSE()),VLOOKUP($AJ$3&amp;"-"&amp;AM$2,'Compr. Q. - Online Banking'!$C:$I,5,FALSE())),IF($D119="Tabular",VLOOKUP($AJ$3&amp;"-"&amp;AM$2,'Compr. Q. - HCN'!$C:$I,7,FALSE()),VLOOKUP($AJ$3&amp;"-"&amp;AM$2,'Compr. Q. - HCN'!$C:$I,5,FALSE()))),$AJ119)),1,0)</f>
        <v>1</v>
      </c>
      <c r="AN119" s="25">
        <f>IF(ISNUMBER(SEARCH(IF($G119="OB",IF($D119="Tabular",VLOOKUP($AJ$3&amp;"-"&amp;AN$2,'Compr. Q. - Online Banking'!$C:$I,7,FALSE()),VLOOKUP($AJ$3&amp;"-"&amp;AN$2,'Compr. Q. - Online Banking'!$C:$I,5,FALSE())),IF($D119="Tabular",VLOOKUP($AJ$3&amp;"-"&amp;AN$2,'Compr. Q. - HCN'!$C:$I,7,FALSE()),VLOOKUP($AJ$3&amp;"-"&amp;AN$2,'Compr. Q. - HCN'!$C:$I,5,FALSE()))),$AJ119)),1,0)</f>
        <v>1</v>
      </c>
      <c r="AO119" s="25">
        <f>IF(ISNUMBER(SEARCH(IF($G119="OB",IF($D119="Tabular",VLOOKUP($AJ$3&amp;"-"&amp;AO$2,'Compr. Q. - Online Banking'!$C:$I,7,FALSE()),VLOOKUP($AJ$3&amp;"-"&amp;AO$2,'Compr. Q. - Online Banking'!$C:$I,5,FALSE())),IF($D119="Tabular",VLOOKUP($AJ$3&amp;"-"&amp;AO$2,'Compr. Q. - HCN'!$C:$I,7,FALSE()),VLOOKUP($AJ$3&amp;"-"&amp;AO$2,'Compr. Q. - HCN'!$C:$I,5,FALSE()))),$AJ119)),1,0)</f>
        <v>1</v>
      </c>
      <c r="AP119" s="25">
        <f>IF(ISNUMBER(SEARCH(IF($G119="OB",IF($D119="Tabular",VLOOKUP($AJ$3&amp;"-"&amp;AP$2,'Compr. Q. - Online Banking'!$C:$I,7,FALSE()),VLOOKUP($AJ$3&amp;"-"&amp;AP$2,'Compr. Q. - Online Banking'!$C:$I,5,FALSE())),IF($D119="Tabular",VLOOKUP($AJ$3&amp;"-"&amp;AP$2,'Compr. Q. - HCN'!$C:$I,7,FALSE()),VLOOKUP($AJ$3&amp;"-"&amp;AP$2,'Compr. Q. - HCN'!$C:$I,5,FALSE()))),$AJ119)),1,0)</f>
        <v>0</v>
      </c>
      <c r="AQ119" s="25">
        <f t="shared" si="108"/>
        <v>4</v>
      </c>
      <c r="AR119" s="25">
        <f t="shared" si="109"/>
        <v>4</v>
      </c>
      <c r="AS119" s="25">
        <f>IF($G119="OB",IF($D119="Tabular",VLOOKUP($AJ$3&amp;"-"&amp;"1",'Compr. Q. - Online Banking'!$C:$K,9,FALSE()),VLOOKUP($AJ$3&amp;"-"&amp;"1",'Compr. Q. - Online Banking'!$C:$K,8,FALSE())),IF($D119="Tabular",VLOOKUP($AJ$3&amp;"-"&amp;"1",'Compr. Q. - HCN'!$C:$K,9,FALSE()),VLOOKUP($AJ$3&amp;"-"&amp;"1",'Compr. Q. - HCN'!$C:$K,8,FALSE())))</f>
        <v>5</v>
      </c>
      <c r="AT119" s="25">
        <f t="shared" si="110"/>
        <v>1</v>
      </c>
      <c r="AU119" s="25">
        <f t="shared" si="111"/>
        <v>0.8</v>
      </c>
      <c r="AV119" s="25">
        <f t="shared" si="112"/>
        <v>0.88888888888888895</v>
      </c>
      <c r="AW119" s="25" t="str">
        <f>VLOOKUP($A119,'dataset combined'!$A:$BJ,$I$2+3*AW$2,FALSE)</f>
        <v>Data reviewer</v>
      </c>
      <c r="AX119" s="25" t="s">
        <v>747</v>
      </c>
      <c r="AY119" s="25">
        <f>IF(ISNUMBER(SEARCH(IF($G119="OB",IF($D119="Tabular",VLOOKUP($AW$3&amp;"-"&amp;AY$2,'Compr. Q. - Online Banking'!$C:$I,7,FALSE()),VLOOKUP($AW$3&amp;"-"&amp;AY$2,'Compr. Q. - Online Banking'!$C:$I,5,FALSE())),IF($D119="Tabular",VLOOKUP($AW$3&amp;"-"&amp;AY$2,'Compr. Q. - HCN'!$C:$I,7,FALSE()),VLOOKUP($AW$3&amp;"-"&amp;AY$2,'Compr. Q. - HCN'!$C:$I,5,FALSE()))),$AW119)),1,0)</f>
        <v>1</v>
      </c>
      <c r="AZ119" s="25">
        <f>IF(ISNUMBER(SEARCH(IF($G119="OB",IF($D119="Tabular",VLOOKUP($AW$3&amp;"-"&amp;AZ$2,'Compr. Q. - Online Banking'!$C:$I,7,FALSE()),VLOOKUP($AW$3&amp;"-"&amp;AZ$2,'Compr. Q. - Online Banking'!$C:$I,5,FALSE())),IF($D119="Tabular",VLOOKUP($AW$3&amp;"-"&amp;AZ$2,'Compr. Q. - HCN'!$C:$I,7,FALSE()),VLOOKUP($AW$3&amp;"-"&amp;AZ$2,'Compr. Q. - HCN'!$C:$I,5,FALSE()))),$AW119)),1,0)</f>
        <v>0</v>
      </c>
      <c r="BA119" s="25">
        <f>IF(ISNUMBER(SEARCH(IF($G119="OB",IF($D119="Tabular",VLOOKUP($AW$3&amp;"-"&amp;BA$2,'Compr. Q. - Online Banking'!$C:$I,7,FALSE()),VLOOKUP($AW$3&amp;"-"&amp;BA$2,'Compr. Q. - Online Banking'!$C:$I,5,FALSE())),IF($D119="Tabular",VLOOKUP($AW$3&amp;"-"&amp;BA$2,'Compr. Q. - HCN'!$C:$I,7,FALSE()),VLOOKUP($AW$3&amp;"-"&amp;BA$2,'Compr. Q. - HCN'!$C:$I,5,FALSE()))),$AW119)),1,0)</f>
        <v>0</v>
      </c>
      <c r="BB119" s="25">
        <f>IF(ISNUMBER(SEARCH(IF($G119="OB",IF($D119="Tabular",VLOOKUP($AW$3&amp;"-"&amp;BB$2,'Compr. Q. - Online Banking'!$C:$I,7,FALSE()),VLOOKUP($AW$3&amp;"-"&amp;BB$2,'Compr. Q. - Online Banking'!$C:$I,5,FALSE())),IF($D119="Tabular",VLOOKUP($AW$3&amp;"-"&amp;BB$2,'Compr. Q. - HCN'!$C:$I,7,FALSE()),VLOOKUP($AW$3&amp;"-"&amp;BB$2,'Compr. Q. - HCN'!$C:$I,5,FALSE()))),$AW119)),1,0)</f>
        <v>0</v>
      </c>
      <c r="BC119" s="25">
        <f>IF(ISNUMBER(SEARCH(IF($G119="OB",IF($D119="Tabular",VLOOKUP($AW$3&amp;"-"&amp;BC$2,'Compr. Q. - Online Banking'!$C:$I,7,FALSE()),VLOOKUP($AW$3&amp;"-"&amp;BC$2,'Compr. Q. - Online Banking'!$C:$I,5,FALSE())),IF($D119="Tabular",VLOOKUP($AW$3&amp;"-"&amp;BC$2,'Compr. Q. - HCN'!$C:$I,7,FALSE()),VLOOKUP($AW$3&amp;"-"&amp;BC$2,'Compr. Q. - HCN'!$C:$I,5,FALSE()))),$AW119)),1,0)</f>
        <v>0</v>
      </c>
      <c r="BD119" s="25">
        <f t="shared" si="113"/>
        <v>1</v>
      </c>
      <c r="BE119" s="25">
        <f t="shared" si="114"/>
        <v>1</v>
      </c>
      <c r="BF119" s="25">
        <f>IF($G119="OB",IF($D119="Tabular",VLOOKUP($AW$3&amp;"-"&amp;"1",'Compr. Q. - Online Banking'!$C:$K,9,FALSE()),VLOOKUP($AW$3&amp;"-"&amp;"1",'Compr. Q. - Online Banking'!$C:$K,8,FALSE())),IF($D119="Tabular",VLOOKUP($AW$3&amp;"-"&amp;"1",'Compr. Q. - HCN'!$C:$K,9,FALSE()),VLOOKUP($AW$3&amp;"-"&amp;"1",'Compr. Q. - HCN'!$C:$K,8,FALSE())))</f>
        <v>3</v>
      </c>
      <c r="BG119" s="25">
        <f t="shared" si="115"/>
        <v>1</v>
      </c>
      <c r="BH119" s="25">
        <f t="shared" si="116"/>
        <v>0.33333333333333331</v>
      </c>
      <c r="BI119" s="25">
        <f t="shared" si="117"/>
        <v>0.5</v>
      </c>
      <c r="BJ119" s="25" t="str">
        <f>VLOOKUP($A119,'dataset combined'!$A:$BJ,$I$2+3*BJ$2,FALSE)</f>
        <v>Unauthorized access to personal identifiable information; Unauthorized data modification</v>
      </c>
      <c r="BK119" s="25" t="s">
        <v>744</v>
      </c>
      <c r="BL119" s="25">
        <f>IF(ISNUMBER(SEARCH(IF($G119="OB",IF($D119="Tabular",VLOOKUP($BJ$3&amp;"-"&amp;BL$2,'Compr. Q. - Online Banking'!$C:$I,7,FALSE()),VLOOKUP($BJ$3&amp;"-"&amp;BL$2,'Compr. Q. - Online Banking'!$C:$I,5,FALSE())),IF($D119="Tabular",VLOOKUP($BJ$3&amp;"-"&amp;BL$2,'Compr. Q. - HCN'!$C:$I,7,FALSE()),VLOOKUP($BJ$3&amp;"-"&amp;BL$2,'Compr. Q. - HCN'!$C:$I,5,FALSE()))),$BJ119)),1,0)</f>
        <v>0</v>
      </c>
      <c r="BM119" s="25">
        <f>IF(ISNUMBER(SEARCH(IF($G119="OB",IF($D119="Tabular",VLOOKUP($BJ$3&amp;"-"&amp;BM$2,'Compr. Q. - Online Banking'!$C:$I,7,FALSE()),VLOOKUP($BJ$3&amp;"-"&amp;BM$2,'Compr. Q. - Online Banking'!$C:$I,5,FALSE())),IF($D119="Tabular",VLOOKUP($BJ$3&amp;"-"&amp;BM$2,'Compr. Q. - HCN'!$C:$I,7,FALSE()),VLOOKUP($BJ$3&amp;"-"&amp;BM$2,'Compr. Q. - HCN'!$C:$I,5,FALSE()))),$BJ119)),1,0)</f>
        <v>0</v>
      </c>
      <c r="BN119" s="25">
        <f>IF(ISNUMBER(SEARCH(IF($G119="OB",IF($D119="Tabular",VLOOKUP($BJ$3&amp;"-"&amp;BN$2,'Compr. Q. - Online Banking'!$C:$I,7,FALSE()),VLOOKUP($BJ$3&amp;"-"&amp;BN$2,'Compr. Q. - Online Banking'!$C:$I,5,FALSE())),IF($D119="Tabular",VLOOKUP($BJ$3&amp;"-"&amp;BN$2,'Compr. Q. - HCN'!$C:$I,7,FALSE()),VLOOKUP($BJ$3&amp;"-"&amp;BN$2,'Compr. Q. - HCN'!$C:$I,5,FALSE()))),$BJ119)),1,0)</f>
        <v>0</v>
      </c>
      <c r="BO119" s="25">
        <f>IF(ISNUMBER(SEARCH(IF($G119="OB",IF($D119="Tabular",VLOOKUP($BJ$3&amp;"-"&amp;BO$2,'Compr. Q. - Online Banking'!$C:$I,7,FALSE()),VLOOKUP($BJ$3&amp;"-"&amp;BO$2,'Compr. Q. - Online Banking'!$C:$I,5,FALSE())),IF($D119="Tabular",VLOOKUP($BJ$3&amp;"-"&amp;BO$2,'Compr. Q. - HCN'!$C:$I,7,FALSE()),VLOOKUP($BJ$3&amp;"-"&amp;BO$2,'Compr. Q. - HCN'!$C:$I,5,FALSE()))),$BJ119)),1,0)</f>
        <v>0</v>
      </c>
      <c r="BP119" s="25">
        <f>IF(ISNUMBER(SEARCH(IF($G119="OB",IF($D119="Tabular",VLOOKUP($BJ$3&amp;"-"&amp;BP$2,'Compr. Q. - Online Banking'!$C:$I,7,FALSE()),VLOOKUP($BJ$3&amp;"-"&amp;BP$2,'Compr. Q. - Online Banking'!$C:$I,5,FALSE())),IF($D119="Tabular",VLOOKUP($BJ$3&amp;"-"&amp;BP$2,'Compr. Q. - HCN'!$C:$I,7,FALSE()),VLOOKUP($BJ$3&amp;"-"&amp;BP$2,'Compr. Q. - HCN'!$C:$I,5,FALSE()))),$BJ119)),1,0)</f>
        <v>0</v>
      </c>
      <c r="BQ119" s="25">
        <f t="shared" si="118"/>
        <v>0</v>
      </c>
      <c r="BR119" s="25">
        <f t="shared" si="119"/>
        <v>2</v>
      </c>
      <c r="BS119" s="25">
        <f>IF($G119="OB",IF($D119="Tabular",VLOOKUP($BJ$3&amp;"-"&amp;"1",'Compr. Q. - Online Banking'!$C:$K,9,FALSE()),VLOOKUP($BJ$3&amp;"-"&amp;"1",'Compr. Q. - Online Banking'!$C:$K,8,FALSE())),IF($D119="Tabular",VLOOKUP($BJ$3&amp;"-"&amp;"1",'Compr. Q. - HCN'!$C:$K,9,FALSE()),VLOOKUP($BJ$3&amp;"-"&amp;"1",'Compr. Q. - HCN'!$C:$K,8,FALSE())))</f>
        <v>1</v>
      </c>
      <c r="BT119" s="25">
        <f t="shared" si="120"/>
        <v>0</v>
      </c>
      <c r="BU119" s="25">
        <f t="shared" si="121"/>
        <v>0</v>
      </c>
      <c r="BV119" s="25">
        <f t="shared" si="122"/>
        <v>0</v>
      </c>
      <c r="BW119" s="25" t="str">
        <f>VLOOKUP($A119,'dataset combined'!$A:$BJ,$I$2+3*BW$2,FALSE)</f>
        <v>Severe</v>
      </c>
      <c r="BX119" s="25"/>
      <c r="BY119" s="25">
        <f>IF(ISNUMBER(SEARCH(IF($G119="OB",IF($D119="Tabular",VLOOKUP($BW$3&amp;"-"&amp;BY$2,'Compr. Q. - Online Banking'!$C:$I,7,FALSE()),VLOOKUP($BW$3&amp;"-"&amp;BY$2,'Compr. Q. - Online Banking'!$C:$I,5,FALSE())),IF($D119="Tabular",VLOOKUP($BW$3&amp;"-"&amp;BY$2,'Compr. Q. - HCN'!$C:$I,7,FALSE()),VLOOKUP($BW$3&amp;"-"&amp;BY$2,'Compr. Q. - HCN'!$C:$I,5,FALSE()))),$BW119)),1,0)</f>
        <v>1</v>
      </c>
      <c r="BZ119" s="25">
        <f>IF(ISNUMBER(SEARCH(IF($G119="OB",IF($D119="Tabular",VLOOKUP($BW$3&amp;"-"&amp;BZ$2,'Compr. Q. - Online Banking'!$C:$I,7,FALSE()),VLOOKUP($BW$3&amp;"-"&amp;BZ$2,'Compr. Q. - Online Banking'!$C:$I,5,FALSE())),IF($D119="Tabular",VLOOKUP($BW$3&amp;"-"&amp;BZ$2,'Compr. Q. - HCN'!$C:$I,7,FALSE()),VLOOKUP($BW$3&amp;"-"&amp;BZ$2,'Compr. Q. - HCN'!$C:$I,5,FALSE()))),$BW119)),1,0)</f>
        <v>0</v>
      </c>
      <c r="CA119" s="25">
        <f>IF(ISNUMBER(SEARCH(IF($G119="OB",IF($D119="Tabular",VLOOKUP($BW$3&amp;"-"&amp;CA$2,'Compr. Q. - Online Banking'!$C:$I,7,FALSE()),VLOOKUP($BW$3&amp;"-"&amp;CA$2,'Compr. Q. - Online Banking'!$C:$I,5,FALSE())),IF($D119="Tabular",VLOOKUP($BW$3&amp;"-"&amp;CA$2,'Compr. Q. - HCN'!$C:$I,7,FALSE()),VLOOKUP($BW$3&amp;"-"&amp;CA$2,'Compr. Q. - HCN'!$C:$I,5,FALSE()))),$BW119)),1,0)</f>
        <v>0</v>
      </c>
      <c r="CB119" s="25">
        <f>IF(ISNUMBER(SEARCH(IF($G119="OB",IF($D119="Tabular",VLOOKUP($BW$3&amp;"-"&amp;CB$2,'Compr. Q. - Online Banking'!$C:$I,7,FALSE()),VLOOKUP($BW$3&amp;"-"&amp;CB$2,'Compr. Q. - Online Banking'!$C:$I,5,FALSE())),IF($D119="Tabular",VLOOKUP($BW$3&amp;"-"&amp;CB$2,'Compr. Q. - HCN'!$C:$I,7,FALSE()),VLOOKUP($BW$3&amp;"-"&amp;CB$2,'Compr. Q. - HCN'!$C:$I,5,FALSE()))),$BW119)),1,0)</f>
        <v>0</v>
      </c>
      <c r="CC119" s="25">
        <f>IF(ISNUMBER(SEARCH(IF($G119="OB",IF($D119="Tabular",VLOOKUP($BW$3&amp;"-"&amp;CC$2,'Compr. Q. - Online Banking'!$C:$I,7,FALSE()),VLOOKUP($BW$3&amp;"-"&amp;CC$2,'Compr. Q. - Online Banking'!$C:$I,5,FALSE())),IF($D119="Tabular",VLOOKUP($BW$3&amp;"-"&amp;CC$2,'Compr. Q. - HCN'!$C:$I,7,FALSE()),VLOOKUP($BW$3&amp;"-"&amp;CC$2,'Compr. Q. - HCN'!$C:$I,5,FALSE()))),$BW119)),1,0)</f>
        <v>0</v>
      </c>
      <c r="CD119" s="25">
        <f t="shared" si="123"/>
        <v>1</v>
      </c>
      <c r="CE119" s="25">
        <f t="shared" si="124"/>
        <v>1</v>
      </c>
      <c r="CF119" s="25">
        <f>IF($G119="OB",IF($D119="Tabular",VLOOKUP($BW$3&amp;"-"&amp;"1",'Compr. Q. - Online Banking'!$C:$K,9,FALSE()),VLOOKUP($BW$3&amp;"-"&amp;"1",'Compr. Q. - Online Banking'!$C:$K,8,FALSE())),IF($D119="Tabular",VLOOKUP($BW$3&amp;"-"&amp;"1",'Compr. Q. - HCN'!$C:$K,9,FALSE()),VLOOKUP($BW$3&amp;"-"&amp;"1",'Compr. Q. - HCN'!$C:$K,8,FALSE())))</f>
        <v>1</v>
      </c>
      <c r="CG119" s="25">
        <f t="shared" si="125"/>
        <v>1</v>
      </c>
      <c r="CH119" s="25">
        <f t="shared" si="126"/>
        <v>1</v>
      </c>
      <c r="CI119" s="25">
        <f t="shared" si="127"/>
        <v>1</v>
      </c>
    </row>
    <row r="120" spans="1:87" x14ac:dyDescent="0.2">
      <c r="G120" s="40"/>
      <c r="I120" s="14"/>
    </row>
    <row r="121" spans="1:87" x14ac:dyDescent="0.2">
      <c r="G121" s="40"/>
      <c r="I121" s="14"/>
      <c r="BK121" s="10"/>
    </row>
    <row r="122" spans="1:87" x14ac:dyDescent="0.2">
      <c r="G122" s="40"/>
      <c r="I122" s="14"/>
      <c r="T122" s="16"/>
      <c r="AK122" s="10"/>
    </row>
    <row r="123" spans="1:87" x14ac:dyDescent="0.2">
      <c r="G123" s="40"/>
      <c r="I123" s="14"/>
    </row>
    <row r="124" spans="1:87" x14ac:dyDescent="0.2">
      <c r="G124" s="40"/>
      <c r="I124" s="14"/>
    </row>
    <row r="125" spans="1:87" x14ac:dyDescent="0.2">
      <c r="G125" s="40"/>
      <c r="I125" s="14"/>
    </row>
    <row r="126" spans="1:87" x14ac:dyDescent="0.2">
      <c r="G126" s="40"/>
      <c r="I126" s="14"/>
      <c r="BK126" s="10"/>
    </row>
    <row r="127" spans="1:87" x14ac:dyDescent="0.2">
      <c r="G127" s="40"/>
      <c r="I127" s="14"/>
      <c r="BK127" s="10"/>
    </row>
    <row r="128" spans="1:87" x14ac:dyDescent="0.2">
      <c r="G128" s="40"/>
      <c r="I128" s="14"/>
      <c r="BK128" s="10"/>
    </row>
    <row r="129" spans="7:63" x14ac:dyDescent="0.2">
      <c r="G129" s="40"/>
      <c r="I129" s="14"/>
    </row>
    <row r="130" spans="7:63" x14ac:dyDescent="0.2">
      <c r="G130" s="40"/>
      <c r="I130" s="14"/>
      <c r="BK130" s="10"/>
    </row>
    <row r="131" spans="7:63" x14ac:dyDescent="0.2">
      <c r="G131" s="40"/>
      <c r="I131" s="14"/>
      <c r="BK131" s="10"/>
    </row>
    <row r="132" spans="7:63" x14ac:dyDescent="0.2">
      <c r="G132" s="40"/>
      <c r="I132" s="14"/>
    </row>
    <row r="133" spans="7:63" x14ac:dyDescent="0.2">
      <c r="G133" s="40"/>
      <c r="I133" s="14"/>
      <c r="AK133" s="10"/>
    </row>
    <row r="134" spans="7:63" x14ac:dyDescent="0.2">
      <c r="G134" s="40"/>
      <c r="I134" s="14"/>
      <c r="AK134" s="10"/>
    </row>
    <row r="135" spans="7:63" x14ac:dyDescent="0.2">
      <c r="G135" s="40"/>
      <c r="I135" s="14"/>
      <c r="AK135" s="10"/>
    </row>
    <row r="136" spans="7:63" x14ac:dyDescent="0.2">
      <c r="G136" s="40"/>
      <c r="I136" s="14"/>
    </row>
    <row r="137" spans="7:63" x14ac:dyDescent="0.2">
      <c r="G137" s="40"/>
      <c r="I137" s="14"/>
    </row>
    <row r="138" spans="7:63" x14ac:dyDescent="0.2">
      <c r="G138" s="40"/>
      <c r="I138" s="14"/>
    </row>
    <row r="139" spans="7:63" x14ac:dyDescent="0.2">
      <c r="G139" s="40"/>
      <c r="I139" s="14"/>
    </row>
    <row r="140" spans="7:63" x14ac:dyDescent="0.2">
      <c r="G140" s="40"/>
      <c r="I140" s="14"/>
      <c r="BK140" s="10"/>
    </row>
    <row r="141" spans="7:63" x14ac:dyDescent="0.2">
      <c r="G141" s="40"/>
      <c r="I141" s="14"/>
      <c r="BK141" s="10"/>
    </row>
    <row r="142" spans="7:63" x14ac:dyDescent="0.2">
      <c r="G142" s="40"/>
      <c r="I142" s="14"/>
    </row>
    <row r="143" spans="7:63" x14ac:dyDescent="0.2">
      <c r="G143" s="40"/>
      <c r="I143" s="14"/>
    </row>
    <row r="144" spans="7:63" x14ac:dyDescent="0.2">
      <c r="G144" s="40"/>
      <c r="I144" s="14"/>
      <c r="BK144" s="10"/>
    </row>
    <row r="145" spans="7:63" x14ac:dyDescent="0.2">
      <c r="G145" s="40"/>
      <c r="I145" s="14"/>
    </row>
    <row r="146" spans="7:63" x14ac:dyDescent="0.2">
      <c r="G146" s="40"/>
      <c r="I146" s="14"/>
    </row>
    <row r="147" spans="7:63" x14ac:dyDescent="0.2">
      <c r="G147" s="40"/>
      <c r="I147" s="14"/>
    </row>
    <row r="148" spans="7:63" x14ac:dyDescent="0.2">
      <c r="G148" s="40"/>
      <c r="I148" s="14"/>
    </row>
    <row r="149" spans="7:63" x14ac:dyDescent="0.2">
      <c r="G149" s="40"/>
      <c r="I149" s="14"/>
      <c r="BK149" s="10"/>
    </row>
    <row r="150" spans="7:63" x14ac:dyDescent="0.2">
      <c r="G150" s="40"/>
      <c r="I150" s="14"/>
    </row>
    <row r="151" spans="7:63" x14ac:dyDescent="0.2">
      <c r="G151" s="40"/>
      <c r="I151" s="14"/>
    </row>
    <row r="152" spans="7:63" x14ac:dyDescent="0.2">
      <c r="G152" s="40"/>
      <c r="I152" s="14"/>
      <c r="BK152" s="10"/>
    </row>
    <row r="153" spans="7:63" x14ac:dyDescent="0.2">
      <c r="G153" s="40"/>
      <c r="I153" s="14"/>
      <c r="BK153" s="10"/>
    </row>
    <row r="154" spans="7:63" x14ac:dyDescent="0.2">
      <c r="G154" s="40"/>
      <c r="I154" s="14"/>
      <c r="BK154" s="10"/>
    </row>
    <row r="155" spans="7:63" x14ac:dyDescent="0.2">
      <c r="G155" s="40"/>
      <c r="I155" s="14"/>
      <c r="BK155" s="10"/>
    </row>
    <row r="156" spans="7:63" x14ac:dyDescent="0.2">
      <c r="G156" s="40"/>
      <c r="I156" s="14"/>
    </row>
    <row r="157" spans="7:63" x14ac:dyDescent="0.2">
      <c r="G157" s="40"/>
      <c r="I157" s="14"/>
    </row>
    <row r="158" spans="7:63" x14ac:dyDescent="0.2">
      <c r="G158" s="40"/>
      <c r="I158" s="14"/>
    </row>
    <row r="159" spans="7:63" x14ac:dyDescent="0.2">
      <c r="G159" s="40"/>
      <c r="I159" s="14"/>
    </row>
    <row r="160" spans="7:63" x14ac:dyDescent="0.2">
      <c r="G160" s="40"/>
      <c r="I160" s="14"/>
    </row>
    <row r="161" spans="7:63" x14ac:dyDescent="0.2">
      <c r="G161" s="40"/>
      <c r="I161" s="14"/>
    </row>
    <row r="162" spans="7:63" x14ac:dyDescent="0.2">
      <c r="G162" s="40"/>
      <c r="I162" s="14"/>
      <c r="BK162" s="10"/>
    </row>
    <row r="163" spans="7:63" x14ac:dyDescent="0.2">
      <c r="G163" s="40"/>
      <c r="I163" s="14"/>
    </row>
    <row r="164" spans="7:63" x14ac:dyDescent="0.2">
      <c r="G164" s="40"/>
      <c r="I164" s="14"/>
    </row>
    <row r="165" spans="7:63" x14ac:dyDescent="0.2">
      <c r="G165" s="40"/>
      <c r="I165" s="14"/>
    </row>
    <row r="166" spans="7:63" x14ac:dyDescent="0.2">
      <c r="G166" s="40"/>
      <c r="I166" s="14"/>
    </row>
    <row r="167" spans="7:63" x14ac:dyDescent="0.2">
      <c r="G167" s="40"/>
      <c r="I167" s="14"/>
      <c r="BK167" s="10"/>
    </row>
    <row r="168" spans="7:63" x14ac:dyDescent="0.2">
      <c r="G168" s="40"/>
      <c r="I168" s="14"/>
    </row>
    <row r="169" spans="7:63" x14ac:dyDescent="0.2">
      <c r="G169" s="40"/>
      <c r="I169" s="14"/>
    </row>
    <row r="170" spans="7:63" x14ac:dyDescent="0.2">
      <c r="G170" s="40"/>
      <c r="I170" s="14"/>
    </row>
  </sheetData>
  <autoFilter ref="A3:CI119" xr:uid="{E221E39E-36B5-3145-BC8D-A40EAD50B661}">
    <sortState ref="A4:CI119">
      <sortCondition ref="A3:A119"/>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2"/>
  <sheetViews>
    <sheetView topLeftCell="B1" workbookViewId="0">
      <selection activeCell="D1" sqref="D1:D1048576"/>
    </sheetView>
  </sheetViews>
  <sheetFormatPr baseColWidth="10" defaultRowHeight="16" x14ac:dyDescent="0.2"/>
  <cols>
    <col min="1" max="1" width="11.6640625" hidden="1" customWidth="1"/>
    <col min="2" max="3" width="13.83203125" customWidth="1"/>
    <col min="4" max="4" width="10.83203125" hidden="1" customWidth="1"/>
    <col min="6" max="6" width="50.83203125" customWidth="1"/>
    <col min="7" max="7" width="32.5" customWidth="1"/>
    <col min="8" max="8" width="51.33203125" customWidth="1"/>
    <col min="9" max="9" width="42.5" customWidth="1"/>
    <col min="10" max="10" width="14.5" customWidth="1"/>
  </cols>
  <sheetData>
    <row r="1" spans="1:11" x14ac:dyDescent="0.2">
      <c r="A1" s="22">
        <v>1</v>
      </c>
      <c r="B1" s="22">
        <v>2</v>
      </c>
      <c r="C1" s="22">
        <v>3</v>
      </c>
      <c r="D1" s="22">
        <v>4</v>
      </c>
      <c r="E1" s="22">
        <v>5</v>
      </c>
      <c r="F1" s="22">
        <v>6</v>
      </c>
      <c r="G1" s="22">
        <v>7</v>
      </c>
      <c r="H1" s="22">
        <v>8</v>
      </c>
      <c r="I1" s="22">
        <v>9</v>
      </c>
      <c r="J1" s="22">
        <v>10</v>
      </c>
      <c r="K1" s="22">
        <v>11</v>
      </c>
    </row>
    <row r="2" spans="1:11" x14ac:dyDescent="0.2">
      <c r="A2" s="30" t="s">
        <v>24</v>
      </c>
      <c r="B2" s="30" t="s">
        <v>110</v>
      </c>
      <c r="C2" s="30" t="s">
        <v>758</v>
      </c>
      <c r="D2" s="30" t="s">
        <v>25</v>
      </c>
      <c r="E2" s="30" t="s">
        <v>26</v>
      </c>
      <c r="F2" s="30" t="s">
        <v>27</v>
      </c>
      <c r="G2" s="30" t="s">
        <v>28</v>
      </c>
      <c r="H2" s="30" t="s">
        <v>29</v>
      </c>
      <c r="I2" s="30" t="s">
        <v>30</v>
      </c>
      <c r="J2" s="30" t="s">
        <v>63</v>
      </c>
      <c r="K2" s="30" t="s">
        <v>62</v>
      </c>
    </row>
    <row r="3" spans="1:11" s="3" customFormat="1" ht="68" x14ac:dyDescent="0.2">
      <c r="A3" s="22" t="s">
        <v>31</v>
      </c>
      <c r="B3" s="22" t="s">
        <v>31</v>
      </c>
      <c r="C3" s="22" t="str">
        <f t="shared" ref="C3:C32" si="0">B3&amp;"-"&amp;RIGHT(D3,1)</f>
        <v>Q1-1</v>
      </c>
      <c r="D3" s="22" t="s">
        <v>32</v>
      </c>
      <c r="E3" s="22" t="s">
        <v>33</v>
      </c>
      <c r="F3" s="23" t="s">
        <v>95</v>
      </c>
      <c r="G3" s="23" t="s">
        <v>35</v>
      </c>
      <c r="H3" s="23" t="s">
        <v>101</v>
      </c>
      <c r="I3" s="23" t="s">
        <v>35</v>
      </c>
      <c r="J3" s="23">
        <v>2</v>
      </c>
      <c r="K3" s="23">
        <v>2</v>
      </c>
    </row>
    <row r="4" spans="1:11" ht="17" x14ac:dyDescent="0.2">
      <c r="A4" s="22"/>
      <c r="B4" s="22" t="s">
        <v>31</v>
      </c>
      <c r="C4" s="22" t="str">
        <f t="shared" si="0"/>
        <v>Q1-2</v>
      </c>
      <c r="D4" s="22" t="s">
        <v>36</v>
      </c>
      <c r="E4" s="22"/>
      <c r="F4" s="23"/>
      <c r="G4" s="23" t="s">
        <v>37</v>
      </c>
      <c r="H4" s="23"/>
      <c r="I4" s="23" t="s">
        <v>37</v>
      </c>
      <c r="J4" s="23"/>
      <c r="K4" s="23"/>
    </row>
    <row r="5" spans="1:11" ht="17" x14ac:dyDescent="0.2">
      <c r="A5" s="22"/>
      <c r="B5" s="22" t="s">
        <v>31</v>
      </c>
      <c r="C5" s="22" t="str">
        <f t="shared" si="0"/>
        <v>Q1-3</v>
      </c>
      <c r="D5" s="22" t="s">
        <v>44</v>
      </c>
      <c r="E5" s="22"/>
      <c r="F5" s="23"/>
      <c r="G5" s="23" t="s">
        <v>55</v>
      </c>
      <c r="H5" s="23"/>
      <c r="I5" s="23" t="s">
        <v>55</v>
      </c>
      <c r="J5" s="23"/>
      <c r="K5" s="23"/>
    </row>
    <row r="6" spans="1:11" ht="17" x14ac:dyDescent="0.2">
      <c r="A6" s="22"/>
      <c r="B6" s="22" t="s">
        <v>31</v>
      </c>
      <c r="C6" s="22" t="str">
        <f t="shared" si="0"/>
        <v>Q1-4</v>
      </c>
      <c r="D6" s="22" t="s">
        <v>53</v>
      </c>
      <c r="E6" s="22"/>
      <c r="F6" s="23"/>
      <c r="G6" s="23" t="s">
        <v>55</v>
      </c>
      <c r="H6" s="23"/>
      <c r="I6" s="23" t="s">
        <v>55</v>
      </c>
      <c r="J6" s="23"/>
      <c r="K6" s="23"/>
    </row>
    <row r="7" spans="1:11" ht="17" x14ac:dyDescent="0.2">
      <c r="A7" s="22"/>
      <c r="B7" s="22" t="s">
        <v>31</v>
      </c>
      <c r="C7" s="22" t="str">
        <f t="shared" si="0"/>
        <v>Q1-5</v>
      </c>
      <c r="D7" s="22" t="s">
        <v>67</v>
      </c>
      <c r="E7" s="22"/>
      <c r="F7" s="23"/>
      <c r="G7" s="23" t="s">
        <v>55</v>
      </c>
      <c r="H7" s="23"/>
      <c r="I7" s="23" t="s">
        <v>55</v>
      </c>
      <c r="J7" s="23"/>
      <c r="K7" s="23"/>
    </row>
    <row r="8" spans="1:11" ht="51" x14ac:dyDescent="0.2">
      <c r="A8" s="22" t="s">
        <v>34</v>
      </c>
      <c r="B8" s="22" t="s">
        <v>34</v>
      </c>
      <c r="C8" s="22" t="str">
        <f t="shared" si="0"/>
        <v>Q2-1</v>
      </c>
      <c r="D8" s="22" t="s">
        <v>32</v>
      </c>
      <c r="E8" s="22" t="s">
        <v>39</v>
      </c>
      <c r="F8" s="23" t="s">
        <v>96</v>
      </c>
      <c r="G8" s="23" t="s">
        <v>40</v>
      </c>
      <c r="H8" s="23" t="s">
        <v>96</v>
      </c>
      <c r="I8" s="23" t="s">
        <v>40</v>
      </c>
      <c r="J8" s="23">
        <v>2</v>
      </c>
      <c r="K8" s="23">
        <v>2</v>
      </c>
    </row>
    <row r="9" spans="1:11" ht="17" x14ac:dyDescent="0.2">
      <c r="A9" s="22"/>
      <c r="B9" s="22" t="s">
        <v>34</v>
      </c>
      <c r="C9" s="22" t="str">
        <f t="shared" si="0"/>
        <v>Q2-2</v>
      </c>
      <c r="D9" s="22" t="s">
        <v>36</v>
      </c>
      <c r="E9" s="22"/>
      <c r="F9" s="23"/>
      <c r="G9" s="23" t="s">
        <v>41</v>
      </c>
      <c r="H9" s="23"/>
      <c r="I9" s="23" t="s">
        <v>41</v>
      </c>
      <c r="J9" s="23"/>
      <c r="K9" s="23"/>
    </row>
    <row r="10" spans="1:11" ht="17" x14ac:dyDescent="0.2">
      <c r="A10" s="22"/>
      <c r="B10" s="22" t="s">
        <v>34</v>
      </c>
      <c r="C10" s="22" t="str">
        <f t="shared" si="0"/>
        <v>Q2-3</v>
      </c>
      <c r="D10" s="22" t="s">
        <v>44</v>
      </c>
      <c r="E10" s="22"/>
      <c r="F10" s="23"/>
      <c r="G10" s="23" t="s">
        <v>55</v>
      </c>
      <c r="H10" s="23"/>
      <c r="I10" s="23" t="s">
        <v>55</v>
      </c>
      <c r="J10" s="23"/>
      <c r="K10" s="23"/>
    </row>
    <row r="11" spans="1:11" ht="17" x14ac:dyDescent="0.2">
      <c r="A11" s="22"/>
      <c r="B11" s="22" t="s">
        <v>34</v>
      </c>
      <c r="C11" s="22" t="str">
        <f t="shared" si="0"/>
        <v>Q2-4</v>
      </c>
      <c r="D11" s="22" t="s">
        <v>53</v>
      </c>
      <c r="E11" s="22"/>
      <c r="F11" s="23"/>
      <c r="G11" s="23" t="s">
        <v>55</v>
      </c>
      <c r="H11" s="23"/>
      <c r="I11" s="23" t="s">
        <v>55</v>
      </c>
      <c r="J11" s="23"/>
      <c r="K11" s="23"/>
    </row>
    <row r="12" spans="1:11" ht="17" x14ac:dyDescent="0.2">
      <c r="A12" s="22"/>
      <c r="B12" s="22" t="s">
        <v>34</v>
      </c>
      <c r="C12" s="22" t="str">
        <f t="shared" si="0"/>
        <v>Q2-5</v>
      </c>
      <c r="D12" s="22" t="s">
        <v>67</v>
      </c>
      <c r="E12" s="22"/>
      <c r="F12" s="23"/>
      <c r="G12" s="23" t="s">
        <v>55</v>
      </c>
      <c r="H12" s="23"/>
      <c r="I12" s="23" t="s">
        <v>55</v>
      </c>
      <c r="J12" s="23"/>
      <c r="K12" s="23"/>
    </row>
    <row r="13" spans="1:11" ht="68" x14ac:dyDescent="0.2">
      <c r="A13" s="22" t="s">
        <v>38</v>
      </c>
      <c r="B13" s="22" t="s">
        <v>38</v>
      </c>
      <c r="C13" s="22" t="str">
        <f t="shared" si="0"/>
        <v>Q3-1</v>
      </c>
      <c r="D13" s="22" t="s">
        <v>32</v>
      </c>
      <c r="E13" s="22" t="s">
        <v>46</v>
      </c>
      <c r="F13" s="23" t="s">
        <v>97</v>
      </c>
      <c r="G13" s="23" t="s">
        <v>48</v>
      </c>
      <c r="H13" s="23" t="s">
        <v>102</v>
      </c>
      <c r="I13" s="23" t="s">
        <v>745</v>
      </c>
      <c r="J13" s="23">
        <v>4</v>
      </c>
      <c r="K13" s="23">
        <v>3</v>
      </c>
    </row>
    <row r="14" spans="1:11" ht="34" x14ac:dyDescent="0.2">
      <c r="A14" s="22"/>
      <c r="B14" s="22" t="s">
        <v>38</v>
      </c>
      <c r="C14" s="22" t="str">
        <f t="shared" si="0"/>
        <v>Q3-2</v>
      </c>
      <c r="D14" s="22" t="s">
        <v>36</v>
      </c>
      <c r="E14" s="22"/>
      <c r="F14" s="23"/>
      <c r="G14" s="23" t="s">
        <v>49</v>
      </c>
      <c r="H14" s="23"/>
      <c r="I14" s="23" t="s">
        <v>50</v>
      </c>
      <c r="J14" s="23"/>
      <c r="K14" s="23"/>
    </row>
    <row r="15" spans="1:11" ht="34" x14ac:dyDescent="0.2">
      <c r="A15" s="22"/>
      <c r="B15" s="22" t="s">
        <v>38</v>
      </c>
      <c r="C15" s="22" t="str">
        <f t="shared" si="0"/>
        <v>Q3-3</v>
      </c>
      <c r="D15" s="22" t="s">
        <v>44</v>
      </c>
      <c r="E15" s="22"/>
      <c r="F15" s="23"/>
      <c r="G15" s="23" t="s">
        <v>51</v>
      </c>
      <c r="H15" s="23"/>
      <c r="I15" s="23" t="s">
        <v>52</v>
      </c>
      <c r="J15" s="23"/>
      <c r="K15" s="23"/>
    </row>
    <row r="16" spans="1:11" ht="17" x14ac:dyDescent="0.2">
      <c r="A16" s="22"/>
      <c r="B16" s="22" t="s">
        <v>38</v>
      </c>
      <c r="C16" s="22" t="str">
        <f t="shared" si="0"/>
        <v>Q3-4</v>
      </c>
      <c r="D16" s="22" t="s">
        <v>53</v>
      </c>
      <c r="E16" s="22"/>
      <c r="F16" s="23"/>
      <c r="G16" s="23" t="s">
        <v>54</v>
      </c>
      <c r="H16" s="23"/>
      <c r="I16" s="23" t="s">
        <v>55</v>
      </c>
      <c r="J16" s="23"/>
      <c r="K16" s="23"/>
    </row>
    <row r="17" spans="1:11" ht="17" x14ac:dyDescent="0.2">
      <c r="A17" s="22"/>
      <c r="B17" s="22" t="s">
        <v>38</v>
      </c>
      <c r="C17" s="22" t="str">
        <f t="shared" si="0"/>
        <v>Q3-5</v>
      </c>
      <c r="D17" s="22" t="s">
        <v>67</v>
      </c>
      <c r="E17" s="22"/>
      <c r="F17" s="23"/>
      <c r="G17" s="23" t="s">
        <v>55</v>
      </c>
      <c r="H17" s="23"/>
      <c r="I17" s="23" t="s">
        <v>55</v>
      </c>
      <c r="J17" s="23"/>
      <c r="K17" s="23"/>
    </row>
    <row r="18" spans="1:11" ht="68" x14ac:dyDescent="0.2">
      <c r="A18" s="22" t="s">
        <v>42</v>
      </c>
      <c r="B18" s="22" t="s">
        <v>42</v>
      </c>
      <c r="C18" s="22" t="str">
        <f t="shared" si="0"/>
        <v>Q4-1</v>
      </c>
      <c r="D18" s="22" t="s">
        <v>32</v>
      </c>
      <c r="E18" s="22" t="s">
        <v>56</v>
      </c>
      <c r="F18" s="23" t="s">
        <v>98</v>
      </c>
      <c r="G18" s="23" t="s">
        <v>57</v>
      </c>
      <c r="H18" s="23" t="s">
        <v>103</v>
      </c>
      <c r="I18" s="23" t="s">
        <v>57</v>
      </c>
      <c r="J18" s="23">
        <v>2</v>
      </c>
      <c r="K18" s="23">
        <v>2</v>
      </c>
    </row>
    <row r="19" spans="1:11" ht="17" x14ac:dyDescent="0.2">
      <c r="A19" s="22"/>
      <c r="B19" s="22" t="s">
        <v>42</v>
      </c>
      <c r="C19" s="22" t="str">
        <f t="shared" si="0"/>
        <v>Q4-2</v>
      </c>
      <c r="D19" s="22" t="s">
        <v>36</v>
      </c>
      <c r="E19" s="22"/>
      <c r="F19" s="23"/>
      <c r="G19" s="23" t="s">
        <v>58</v>
      </c>
      <c r="H19" s="23"/>
      <c r="I19" s="23" t="s">
        <v>58</v>
      </c>
      <c r="J19" s="23"/>
      <c r="K19" s="23"/>
    </row>
    <row r="20" spans="1:11" ht="17" x14ac:dyDescent="0.2">
      <c r="A20" s="22"/>
      <c r="B20" s="22" t="s">
        <v>42</v>
      </c>
      <c r="C20" s="22" t="str">
        <f t="shared" si="0"/>
        <v>Q4-3</v>
      </c>
      <c r="D20" s="22" t="s">
        <v>44</v>
      </c>
      <c r="E20" s="22"/>
      <c r="F20" s="23"/>
      <c r="G20" s="23" t="s">
        <v>55</v>
      </c>
      <c r="H20" s="23"/>
      <c r="I20" s="23" t="s">
        <v>55</v>
      </c>
      <c r="J20" s="23"/>
      <c r="K20" s="23"/>
    </row>
    <row r="21" spans="1:11" ht="17" x14ac:dyDescent="0.2">
      <c r="A21" s="22"/>
      <c r="B21" s="22" t="s">
        <v>42</v>
      </c>
      <c r="C21" s="22" t="str">
        <f t="shared" si="0"/>
        <v>Q4-4</v>
      </c>
      <c r="D21" s="22" t="s">
        <v>53</v>
      </c>
      <c r="E21" s="22"/>
      <c r="F21" s="23"/>
      <c r="G21" s="23" t="s">
        <v>55</v>
      </c>
      <c r="H21" s="23"/>
      <c r="I21" s="23" t="s">
        <v>55</v>
      </c>
      <c r="J21" s="23"/>
      <c r="K21" s="23"/>
    </row>
    <row r="22" spans="1:11" ht="17" x14ac:dyDescent="0.2">
      <c r="A22" s="22"/>
      <c r="B22" s="22" t="s">
        <v>42</v>
      </c>
      <c r="C22" s="22" t="str">
        <f t="shared" si="0"/>
        <v>Q4-5</v>
      </c>
      <c r="D22" s="22" t="s">
        <v>67</v>
      </c>
      <c r="E22" s="22"/>
      <c r="F22" s="23"/>
      <c r="G22" s="23" t="s">
        <v>55</v>
      </c>
      <c r="H22" s="23"/>
      <c r="I22" s="23" t="s">
        <v>55</v>
      </c>
      <c r="J22" s="23"/>
      <c r="K22" s="23"/>
    </row>
    <row r="23" spans="1:11" ht="102" x14ac:dyDescent="0.2">
      <c r="A23" s="22" t="s">
        <v>47</v>
      </c>
      <c r="B23" s="22" t="s">
        <v>47</v>
      </c>
      <c r="C23" s="22" t="str">
        <f t="shared" si="0"/>
        <v>Q5-1</v>
      </c>
      <c r="D23" s="22" t="s">
        <v>32</v>
      </c>
      <c r="E23" s="22" t="s">
        <v>59</v>
      </c>
      <c r="F23" s="23" t="s">
        <v>99</v>
      </c>
      <c r="G23" s="23" t="s">
        <v>13</v>
      </c>
      <c r="H23" s="23" t="s">
        <v>104</v>
      </c>
      <c r="I23" s="23" t="s">
        <v>13</v>
      </c>
      <c r="J23" s="23">
        <v>1</v>
      </c>
      <c r="K23" s="23">
        <v>1</v>
      </c>
    </row>
    <row r="24" spans="1:11" ht="17" x14ac:dyDescent="0.2">
      <c r="A24" s="22"/>
      <c r="B24" s="22" t="s">
        <v>47</v>
      </c>
      <c r="C24" s="22" t="str">
        <f t="shared" si="0"/>
        <v>Q5-2</v>
      </c>
      <c r="D24" s="22" t="s">
        <v>36</v>
      </c>
      <c r="E24" s="22"/>
      <c r="F24" s="23"/>
      <c r="G24" s="23" t="s">
        <v>55</v>
      </c>
      <c r="H24" s="23"/>
      <c r="I24" s="23" t="s">
        <v>55</v>
      </c>
      <c r="J24" s="23"/>
      <c r="K24" s="23"/>
    </row>
    <row r="25" spans="1:11" ht="17" x14ac:dyDescent="0.2">
      <c r="A25" s="22"/>
      <c r="B25" s="22" t="s">
        <v>47</v>
      </c>
      <c r="C25" s="22" t="str">
        <f t="shared" si="0"/>
        <v>Q5-3</v>
      </c>
      <c r="D25" s="22" t="s">
        <v>44</v>
      </c>
      <c r="E25" s="22"/>
      <c r="F25" s="23"/>
      <c r="G25" s="23" t="s">
        <v>55</v>
      </c>
      <c r="H25" s="23"/>
      <c r="I25" s="23" t="s">
        <v>55</v>
      </c>
      <c r="J25" s="23"/>
      <c r="K25" s="23"/>
    </row>
    <row r="26" spans="1:11" ht="17" x14ac:dyDescent="0.2">
      <c r="A26" s="22"/>
      <c r="B26" s="22" t="s">
        <v>47</v>
      </c>
      <c r="C26" s="22" t="str">
        <f t="shared" si="0"/>
        <v>Q5-4</v>
      </c>
      <c r="D26" s="22" t="s">
        <v>53</v>
      </c>
      <c r="E26" s="22"/>
      <c r="F26" s="23"/>
      <c r="G26" s="23" t="s">
        <v>55</v>
      </c>
      <c r="H26" s="23"/>
      <c r="I26" s="23" t="s">
        <v>55</v>
      </c>
      <c r="J26" s="23"/>
      <c r="K26" s="23"/>
    </row>
    <row r="27" spans="1:11" ht="17" x14ac:dyDescent="0.2">
      <c r="A27" s="22"/>
      <c r="B27" s="22" t="s">
        <v>47</v>
      </c>
      <c r="C27" s="22" t="str">
        <f t="shared" si="0"/>
        <v>Q5-5</v>
      </c>
      <c r="D27" s="22" t="s">
        <v>67</v>
      </c>
      <c r="E27" s="22"/>
      <c r="F27" s="23"/>
      <c r="G27" s="23" t="s">
        <v>55</v>
      </c>
      <c r="H27" s="23"/>
      <c r="I27" s="23" t="s">
        <v>55</v>
      </c>
      <c r="J27" s="23"/>
      <c r="K27" s="23"/>
    </row>
    <row r="28" spans="1:11" ht="85" x14ac:dyDescent="0.2">
      <c r="A28" s="22" t="s">
        <v>0</v>
      </c>
      <c r="B28" s="22" t="s">
        <v>0</v>
      </c>
      <c r="C28" s="22" t="str">
        <f t="shared" si="0"/>
        <v>Q6-1</v>
      </c>
      <c r="D28" s="31" t="s">
        <v>32</v>
      </c>
      <c r="E28" s="22" t="s">
        <v>60</v>
      </c>
      <c r="F28" s="23" t="s">
        <v>100</v>
      </c>
      <c r="G28" s="23" t="s">
        <v>4</v>
      </c>
      <c r="H28" s="23" t="s">
        <v>105</v>
      </c>
      <c r="I28" s="23" t="s">
        <v>4</v>
      </c>
      <c r="J28" s="23">
        <v>1</v>
      </c>
      <c r="K28" s="23">
        <v>1</v>
      </c>
    </row>
    <row r="29" spans="1:11" ht="17" x14ac:dyDescent="0.2">
      <c r="A29" s="22"/>
      <c r="B29" s="22" t="s">
        <v>0</v>
      </c>
      <c r="C29" s="22" t="str">
        <f t="shared" si="0"/>
        <v>Q6-2</v>
      </c>
      <c r="D29" s="31" t="s">
        <v>36</v>
      </c>
      <c r="E29" s="22"/>
      <c r="F29" s="23"/>
      <c r="G29" s="23" t="s">
        <v>55</v>
      </c>
      <c r="H29" s="23"/>
      <c r="I29" s="23" t="s">
        <v>55</v>
      </c>
      <c r="J29" s="23"/>
      <c r="K29" s="23"/>
    </row>
    <row r="30" spans="1:11" ht="17" x14ac:dyDescent="0.2">
      <c r="A30" s="22"/>
      <c r="B30" s="22" t="s">
        <v>0</v>
      </c>
      <c r="C30" s="22" t="str">
        <f t="shared" si="0"/>
        <v>Q6-3</v>
      </c>
      <c r="D30" s="31" t="s">
        <v>44</v>
      </c>
      <c r="E30" s="22"/>
      <c r="F30" s="23"/>
      <c r="G30" s="23" t="s">
        <v>55</v>
      </c>
      <c r="H30" s="23"/>
      <c r="I30" s="23" t="s">
        <v>55</v>
      </c>
      <c r="J30" s="23"/>
      <c r="K30" s="23"/>
    </row>
    <row r="31" spans="1:11" ht="17" x14ac:dyDescent="0.2">
      <c r="A31" s="22"/>
      <c r="B31" s="22" t="s">
        <v>0</v>
      </c>
      <c r="C31" s="22" t="str">
        <f t="shared" si="0"/>
        <v>Q6-4</v>
      </c>
      <c r="D31" s="31" t="s">
        <v>53</v>
      </c>
      <c r="E31" s="22"/>
      <c r="F31" s="23"/>
      <c r="G31" s="23" t="s">
        <v>55</v>
      </c>
      <c r="H31" s="23"/>
      <c r="I31" s="23" t="s">
        <v>55</v>
      </c>
      <c r="J31" s="23"/>
      <c r="K31" s="23"/>
    </row>
    <row r="32" spans="1:11" ht="17" x14ac:dyDescent="0.2">
      <c r="A32" s="22"/>
      <c r="B32" s="22" t="s">
        <v>0</v>
      </c>
      <c r="C32" s="22" t="str">
        <f t="shared" si="0"/>
        <v>Q6-5</v>
      </c>
      <c r="D32" s="22" t="s">
        <v>67</v>
      </c>
      <c r="E32" s="22"/>
      <c r="F32" s="23"/>
      <c r="G32" s="23" t="s">
        <v>55</v>
      </c>
      <c r="H32" s="23"/>
      <c r="I32" s="23" t="s">
        <v>55</v>
      </c>
      <c r="J32" s="23"/>
      <c r="K32" s="23"/>
    </row>
  </sheetData>
  <autoFilter ref="A2:I32" xr:uid="{00000000-0009-0000-0000-00000600000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88296-29AA-C644-A3E0-CC254044C755}">
  <dimension ref="A1:M33"/>
  <sheetViews>
    <sheetView topLeftCell="B1" workbookViewId="0">
      <selection activeCell="I21" sqref="I21"/>
    </sheetView>
  </sheetViews>
  <sheetFormatPr baseColWidth="10" defaultRowHeight="16" x14ac:dyDescent="0.2"/>
  <cols>
    <col min="1" max="1" width="6.83203125" hidden="1" customWidth="1"/>
    <col min="2" max="3" width="13.83203125" customWidth="1"/>
    <col min="4" max="4" width="0" hidden="1" customWidth="1"/>
    <col min="5" max="5" width="10.83203125" customWidth="1"/>
    <col min="6" max="6" width="50.83203125" customWidth="1"/>
    <col min="7" max="7" width="32.5" customWidth="1"/>
    <col min="8" max="8" width="51.33203125" customWidth="1"/>
    <col min="9" max="9" width="42.5" customWidth="1"/>
    <col min="10" max="10" width="14.5" customWidth="1"/>
  </cols>
  <sheetData>
    <row r="1" spans="1:13" x14ac:dyDescent="0.2">
      <c r="A1">
        <v>1</v>
      </c>
      <c r="B1">
        <v>2</v>
      </c>
      <c r="C1">
        <v>3</v>
      </c>
      <c r="D1">
        <v>4</v>
      </c>
      <c r="E1">
        <v>5</v>
      </c>
      <c r="F1">
        <v>6</v>
      </c>
      <c r="G1">
        <v>7</v>
      </c>
      <c r="H1">
        <v>8</v>
      </c>
      <c r="I1">
        <v>9</v>
      </c>
      <c r="J1">
        <v>10</v>
      </c>
      <c r="K1">
        <v>11</v>
      </c>
    </row>
    <row r="2" spans="1:13" x14ac:dyDescent="0.2">
      <c r="A2" s="1" t="s">
        <v>24</v>
      </c>
      <c r="B2" s="30" t="s">
        <v>110</v>
      </c>
      <c r="C2" s="30" t="s">
        <v>758</v>
      </c>
      <c r="D2" s="1" t="s">
        <v>25</v>
      </c>
      <c r="E2" s="1" t="s">
        <v>26</v>
      </c>
      <c r="F2" s="1" t="s">
        <v>27</v>
      </c>
      <c r="G2" s="1" t="s">
        <v>28</v>
      </c>
      <c r="H2" s="1" t="s">
        <v>29</v>
      </c>
      <c r="I2" s="1" t="s">
        <v>30</v>
      </c>
      <c r="J2" s="1" t="s">
        <v>63</v>
      </c>
      <c r="K2" s="1" t="s">
        <v>62</v>
      </c>
    </row>
    <row r="3" spans="1:13" ht="68" x14ac:dyDescent="0.2">
      <c r="A3" s="9" t="s">
        <v>31</v>
      </c>
      <c r="B3" s="9" t="s">
        <v>31</v>
      </c>
      <c r="C3" s="9" t="str">
        <f t="shared" ref="C3:C32" si="0">B3&amp;"-"&amp;RIGHT(D3,1)</f>
        <v>Q1-1</v>
      </c>
      <c r="D3" s="9" t="s">
        <v>32</v>
      </c>
      <c r="E3" s="9" t="s">
        <v>33</v>
      </c>
      <c r="F3" s="10" t="s">
        <v>85</v>
      </c>
      <c r="G3" s="10" t="s">
        <v>68</v>
      </c>
      <c r="H3" s="10" t="s">
        <v>94</v>
      </c>
      <c r="I3" s="33" t="s">
        <v>68</v>
      </c>
      <c r="J3" s="2">
        <v>3</v>
      </c>
      <c r="K3" s="2">
        <v>3</v>
      </c>
    </row>
    <row r="4" spans="1:13" ht="17" x14ac:dyDescent="0.2">
      <c r="A4" s="9"/>
      <c r="B4" s="9" t="s">
        <v>31</v>
      </c>
      <c r="C4" s="9" t="str">
        <f t="shared" si="0"/>
        <v>Q1-2</v>
      </c>
      <c r="D4" s="9" t="s">
        <v>36</v>
      </c>
      <c r="E4" s="9"/>
      <c r="F4" s="10"/>
      <c r="G4" s="10" t="s">
        <v>69</v>
      </c>
      <c r="H4" s="10"/>
      <c r="I4" s="33" t="s">
        <v>69</v>
      </c>
      <c r="J4" s="2"/>
      <c r="K4" s="2"/>
    </row>
    <row r="5" spans="1:13" ht="17" x14ac:dyDescent="0.2">
      <c r="A5" s="9"/>
      <c r="B5" s="9" t="s">
        <v>31</v>
      </c>
      <c r="C5" s="9" t="str">
        <f t="shared" si="0"/>
        <v>Q1-3</v>
      </c>
      <c r="D5" s="9" t="s">
        <v>44</v>
      </c>
      <c r="E5" s="9"/>
      <c r="F5" s="10"/>
      <c r="G5" s="10" t="s">
        <v>70</v>
      </c>
      <c r="H5" s="10"/>
      <c r="I5" s="33" t="s">
        <v>70</v>
      </c>
      <c r="J5" s="2"/>
      <c r="K5" s="2"/>
    </row>
    <row r="6" spans="1:13" ht="17" x14ac:dyDescent="0.2">
      <c r="A6" s="9"/>
      <c r="B6" s="9" t="s">
        <v>31</v>
      </c>
      <c r="C6" s="9" t="str">
        <f t="shared" si="0"/>
        <v>Q1-4</v>
      </c>
      <c r="D6" s="9" t="s">
        <v>53</v>
      </c>
      <c r="E6" s="9"/>
      <c r="F6" s="10"/>
      <c r="G6" s="10" t="s">
        <v>55</v>
      </c>
      <c r="H6" s="10"/>
      <c r="I6" s="10" t="s">
        <v>55</v>
      </c>
      <c r="J6" s="2"/>
      <c r="K6" s="2"/>
    </row>
    <row r="7" spans="1:13" ht="17" x14ac:dyDescent="0.2">
      <c r="A7" s="9"/>
      <c r="B7" s="9" t="s">
        <v>31</v>
      </c>
      <c r="C7" s="9" t="str">
        <f t="shared" si="0"/>
        <v>Q1-5</v>
      </c>
      <c r="D7" s="9" t="s">
        <v>67</v>
      </c>
      <c r="E7" s="9"/>
      <c r="F7" s="10"/>
      <c r="G7" s="10" t="s">
        <v>55</v>
      </c>
      <c r="H7" s="10"/>
      <c r="I7" s="10" t="s">
        <v>55</v>
      </c>
      <c r="J7" s="2"/>
      <c r="K7" s="2"/>
    </row>
    <row r="8" spans="1:13" ht="51" x14ac:dyDescent="0.2">
      <c r="A8" s="9" t="s">
        <v>34</v>
      </c>
      <c r="B8" s="9" t="s">
        <v>34</v>
      </c>
      <c r="C8" s="9" t="str">
        <f t="shared" si="0"/>
        <v>Q2-1</v>
      </c>
      <c r="D8" s="9" t="s">
        <v>32</v>
      </c>
      <c r="E8" s="9" t="s">
        <v>39</v>
      </c>
      <c r="F8" s="10" t="s">
        <v>84</v>
      </c>
      <c r="G8" s="33" t="s">
        <v>71</v>
      </c>
      <c r="H8" s="10" t="s">
        <v>84</v>
      </c>
      <c r="I8" s="33" t="s">
        <v>71</v>
      </c>
      <c r="J8" s="2">
        <v>2</v>
      </c>
      <c r="K8" s="2">
        <v>2</v>
      </c>
    </row>
    <row r="9" spans="1:13" ht="17" x14ac:dyDescent="0.2">
      <c r="A9" s="9"/>
      <c r="B9" s="9" t="s">
        <v>34</v>
      </c>
      <c r="C9" s="9" t="str">
        <f t="shared" si="0"/>
        <v>Q2-2</v>
      </c>
      <c r="D9" s="9" t="s">
        <v>36</v>
      </c>
      <c r="E9" s="9"/>
      <c r="F9" s="10"/>
      <c r="G9" s="33" t="s">
        <v>72</v>
      </c>
      <c r="H9" s="10"/>
      <c r="I9" s="33" t="s">
        <v>72</v>
      </c>
      <c r="J9" s="2"/>
      <c r="K9" s="2"/>
    </row>
    <row r="10" spans="1:13" ht="17" x14ac:dyDescent="0.2">
      <c r="A10" s="9"/>
      <c r="B10" s="9" t="s">
        <v>34</v>
      </c>
      <c r="C10" s="9" t="str">
        <f t="shared" si="0"/>
        <v>Q2-3</v>
      </c>
      <c r="D10" s="9" t="s">
        <v>44</v>
      </c>
      <c r="E10" s="9"/>
      <c r="F10" s="10"/>
      <c r="G10" s="10" t="s">
        <v>55</v>
      </c>
      <c r="H10" s="10"/>
      <c r="I10" s="10" t="s">
        <v>55</v>
      </c>
      <c r="J10" s="2"/>
      <c r="K10" s="2"/>
    </row>
    <row r="11" spans="1:13" ht="17" x14ac:dyDescent="0.2">
      <c r="A11" s="9"/>
      <c r="B11" s="9" t="s">
        <v>34</v>
      </c>
      <c r="C11" s="9" t="str">
        <f t="shared" si="0"/>
        <v>Q2-4</v>
      </c>
      <c r="D11" s="9" t="s">
        <v>53</v>
      </c>
      <c r="E11" s="9"/>
      <c r="F11" s="10"/>
      <c r="G11" s="10" t="s">
        <v>55</v>
      </c>
      <c r="H11" s="10"/>
      <c r="I11" s="10" t="s">
        <v>55</v>
      </c>
      <c r="J11" s="2"/>
      <c r="K11" s="2"/>
    </row>
    <row r="12" spans="1:13" ht="17" x14ac:dyDescent="0.2">
      <c r="A12" s="9"/>
      <c r="B12" s="9" t="s">
        <v>34</v>
      </c>
      <c r="C12" s="9" t="str">
        <f t="shared" si="0"/>
        <v>Q2-5</v>
      </c>
      <c r="D12" s="9" t="s">
        <v>67</v>
      </c>
      <c r="E12" s="9"/>
      <c r="F12" s="10"/>
      <c r="G12" s="10" t="s">
        <v>55</v>
      </c>
      <c r="H12" s="10"/>
      <c r="I12" s="10" t="s">
        <v>55</v>
      </c>
      <c r="J12" s="2"/>
      <c r="K12" s="2"/>
    </row>
    <row r="13" spans="1:13" ht="68" x14ac:dyDescent="0.2">
      <c r="A13" s="9" t="s">
        <v>38</v>
      </c>
      <c r="B13" s="9" t="s">
        <v>38</v>
      </c>
      <c r="C13" s="9" t="str">
        <f t="shared" si="0"/>
        <v>Q3-1</v>
      </c>
      <c r="D13" s="9" t="s">
        <v>32</v>
      </c>
      <c r="E13" s="9" t="s">
        <v>46</v>
      </c>
      <c r="F13" s="10" t="s">
        <v>86</v>
      </c>
      <c r="G13" s="33" t="s">
        <v>75</v>
      </c>
      <c r="H13" s="10" t="s">
        <v>93</v>
      </c>
      <c r="I13" s="32" t="s">
        <v>55</v>
      </c>
      <c r="J13" s="2">
        <v>5</v>
      </c>
      <c r="K13" s="2">
        <v>2</v>
      </c>
      <c r="M13" s="32"/>
    </row>
    <row r="14" spans="1:13" ht="51" x14ac:dyDescent="0.2">
      <c r="A14" s="9"/>
      <c r="B14" s="9" t="s">
        <v>38</v>
      </c>
      <c r="C14" s="9" t="str">
        <f t="shared" si="0"/>
        <v>Q3-2</v>
      </c>
      <c r="D14" s="9" t="s">
        <v>36</v>
      </c>
      <c r="E14" s="9"/>
      <c r="F14" s="10"/>
      <c r="G14" s="33" t="s">
        <v>76</v>
      </c>
      <c r="H14" s="10"/>
      <c r="I14" s="32" t="s">
        <v>80</v>
      </c>
      <c r="J14" s="2"/>
      <c r="K14" s="2"/>
    </row>
    <row r="15" spans="1:13" ht="51" x14ac:dyDescent="0.2">
      <c r="A15" s="9"/>
      <c r="B15" s="9" t="s">
        <v>38</v>
      </c>
      <c r="C15" s="9" t="str">
        <f t="shared" si="0"/>
        <v>Q3-3</v>
      </c>
      <c r="D15" s="9" t="s">
        <v>44</v>
      </c>
      <c r="E15" s="9"/>
      <c r="F15" s="10"/>
      <c r="G15" s="33" t="s">
        <v>77</v>
      </c>
      <c r="H15" s="10"/>
      <c r="I15" s="32" t="s">
        <v>81</v>
      </c>
      <c r="J15" s="2"/>
      <c r="K15" s="2"/>
    </row>
    <row r="16" spans="1:13" ht="17" x14ac:dyDescent="0.2">
      <c r="A16" s="9"/>
      <c r="B16" s="9" t="s">
        <v>38</v>
      </c>
      <c r="C16" s="9" t="str">
        <f t="shared" si="0"/>
        <v>Q3-4</v>
      </c>
      <c r="D16" s="9" t="s">
        <v>53</v>
      </c>
      <c r="E16" s="9"/>
      <c r="F16" s="10"/>
      <c r="G16" s="33" t="s">
        <v>78</v>
      </c>
      <c r="H16" s="10"/>
      <c r="I16" s="34" t="s">
        <v>55</v>
      </c>
      <c r="J16" s="2"/>
      <c r="K16" s="2"/>
    </row>
    <row r="17" spans="1:11" ht="17" x14ac:dyDescent="0.2">
      <c r="A17" s="9"/>
      <c r="B17" s="9" t="s">
        <v>38</v>
      </c>
      <c r="C17" s="9" t="str">
        <f t="shared" si="0"/>
        <v>Q3-5</v>
      </c>
      <c r="D17" s="9" t="s">
        <v>67</v>
      </c>
      <c r="E17" s="9"/>
      <c r="F17" s="10"/>
      <c r="G17" s="33" t="s">
        <v>79</v>
      </c>
      <c r="H17" s="10"/>
      <c r="I17" s="32" t="s">
        <v>55</v>
      </c>
      <c r="J17" s="2"/>
      <c r="K17" s="2"/>
    </row>
    <row r="18" spans="1:11" ht="68" x14ac:dyDescent="0.2">
      <c r="A18" s="9" t="s">
        <v>42</v>
      </c>
      <c r="B18" s="9" t="s">
        <v>42</v>
      </c>
      <c r="C18" s="9" t="str">
        <f t="shared" si="0"/>
        <v>Q4-1</v>
      </c>
      <c r="D18" s="9" t="s">
        <v>32</v>
      </c>
      <c r="E18" s="9" t="s">
        <v>56</v>
      </c>
      <c r="F18" s="10" t="s">
        <v>87</v>
      </c>
      <c r="G18" s="33" t="s">
        <v>82</v>
      </c>
      <c r="H18" s="10" t="s">
        <v>92</v>
      </c>
      <c r="I18" s="33" t="s">
        <v>82</v>
      </c>
      <c r="J18" s="2">
        <v>3</v>
      </c>
      <c r="K18" s="2">
        <v>5</v>
      </c>
    </row>
    <row r="19" spans="1:11" ht="17" x14ac:dyDescent="0.2">
      <c r="A19" s="9"/>
      <c r="B19" s="9" t="s">
        <v>42</v>
      </c>
      <c r="C19" s="9" t="str">
        <f t="shared" si="0"/>
        <v>Q4-2</v>
      </c>
      <c r="D19" s="9" t="s">
        <v>36</v>
      </c>
      <c r="E19" s="9"/>
      <c r="F19" s="10"/>
      <c r="G19" s="33" t="s">
        <v>58</v>
      </c>
      <c r="H19" s="10"/>
      <c r="I19" s="33" t="s">
        <v>58</v>
      </c>
      <c r="J19" s="2"/>
      <c r="K19" s="2"/>
    </row>
    <row r="20" spans="1:11" ht="17" x14ac:dyDescent="0.2">
      <c r="A20" s="9"/>
      <c r="B20" s="9" t="s">
        <v>42</v>
      </c>
      <c r="C20" s="9" t="str">
        <f t="shared" si="0"/>
        <v>Q4-3</v>
      </c>
      <c r="D20" s="9" t="s">
        <v>44</v>
      </c>
      <c r="E20" s="9"/>
      <c r="F20" s="10"/>
      <c r="G20" s="33" t="s">
        <v>83</v>
      </c>
      <c r="H20" s="10"/>
      <c r="I20" s="33" t="s">
        <v>83</v>
      </c>
      <c r="J20" s="2"/>
      <c r="K20" s="2"/>
    </row>
    <row r="21" spans="1:11" ht="17" x14ac:dyDescent="0.2">
      <c r="A21" s="9"/>
      <c r="B21" s="9" t="s">
        <v>42</v>
      </c>
      <c r="C21" s="9" t="str">
        <f t="shared" si="0"/>
        <v>Q4-4</v>
      </c>
      <c r="D21" s="9" t="s">
        <v>53</v>
      </c>
      <c r="E21" s="9"/>
      <c r="F21" s="10"/>
      <c r="G21" s="10" t="s">
        <v>55</v>
      </c>
      <c r="H21" s="10"/>
      <c r="I21" s="10" t="s">
        <v>57</v>
      </c>
      <c r="J21" s="2"/>
      <c r="K21" s="2"/>
    </row>
    <row r="22" spans="1:11" ht="17" x14ac:dyDescent="0.2">
      <c r="A22" s="9"/>
      <c r="B22" s="9" t="s">
        <v>42</v>
      </c>
      <c r="C22" s="9" t="str">
        <f t="shared" si="0"/>
        <v>Q4-5</v>
      </c>
      <c r="D22" s="9" t="s">
        <v>67</v>
      </c>
      <c r="E22" s="9"/>
      <c r="F22" s="10"/>
      <c r="G22" s="10" t="s">
        <v>55</v>
      </c>
      <c r="H22" s="10"/>
      <c r="I22" s="10" t="s">
        <v>755</v>
      </c>
      <c r="J22" s="2"/>
      <c r="K22" s="2"/>
    </row>
    <row r="23" spans="1:11" ht="102" x14ac:dyDescent="0.2">
      <c r="A23" s="9" t="s">
        <v>47</v>
      </c>
      <c r="B23" s="9" t="s">
        <v>47</v>
      </c>
      <c r="C23" s="9" t="str">
        <f t="shared" si="0"/>
        <v>Q5-1</v>
      </c>
      <c r="D23" s="9" t="s">
        <v>32</v>
      </c>
      <c r="E23" s="9" t="s">
        <v>59</v>
      </c>
      <c r="F23" s="10" t="s">
        <v>88</v>
      </c>
      <c r="G23" s="33" t="s">
        <v>66</v>
      </c>
      <c r="H23" s="10" t="s">
        <v>91</v>
      </c>
      <c r="I23" s="33" t="s">
        <v>66</v>
      </c>
      <c r="J23" s="2">
        <v>1</v>
      </c>
      <c r="K23" s="2">
        <v>1</v>
      </c>
    </row>
    <row r="24" spans="1:11" ht="17" x14ac:dyDescent="0.2">
      <c r="A24" s="9"/>
      <c r="B24" s="9" t="s">
        <v>47</v>
      </c>
      <c r="C24" s="9" t="str">
        <f t="shared" si="0"/>
        <v>Q5-2</v>
      </c>
      <c r="D24" s="9" t="s">
        <v>36</v>
      </c>
      <c r="E24" s="9"/>
      <c r="F24" s="10"/>
      <c r="G24" s="10" t="s">
        <v>55</v>
      </c>
      <c r="H24" s="10"/>
      <c r="I24" s="10" t="s">
        <v>55</v>
      </c>
      <c r="J24" s="2"/>
      <c r="K24" s="2"/>
    </row>
    <row r="25" spans="1:11" ht="17" x14ac:dyDescent="0.2">
      <c r="A25" s="9"/>
      <c r="B25" s="9" t="s">
        <v>47</v>
      </c>
      <c r="C25" s="9" t="str">
        <f t="shared" si="0"/>
        <v>Q5-3</v>
      </c>
      <c r="D25" s="9" t="s">
        <v>44</v>
      </c>
      <c r="E25" s="9"/>
      <c r="F25" s="10"/>
      <c r="G25" s="10" t="s">
        <v>55</v>
      </c>
      <c r="H25" s="10"/>
      <c r="I25" s="10" t="s">
        <v>55</v>
      </c>
      <c r="J25" s="2"/>
      <c r="K25" s="2"/>
    </row>
    <row r="26" spans="1:11" ht="17" x14ac:dyDescent="0.2">
      <c r="A26" s="9"/>
      <c r="B26" s="9" t="s">
        <v>47</v>
      </c>
      <c r="C26" s="9" t="str">
        <f t="shared" si="0"/>
        <v>Q5-4</v>
      </c>
      <c r="D26" s="9" t="s">
        <v>53</v>
      </c>
      <c r="E26" s="9"/>
      <c r="F26" s="10"/>
      <c r="G26" s="10" t="s">
        <v>55</v>
      </c>
      <c r="H26" s="10"/>
      <c r="I26" s="10" t="s">
        <v>55</v>
      </c>
      <c r="J26" s="2"/>
      <c r="K26" s="2"/>
    </row>
    <row r="27" spans="1:11" ht="17" x14ac:dyDescent="0.2">
      <c r="A27" s="9"/>
      <c r="B27" s="9" t="s">
        <v>47</v>
      </c>
      <c r="C27" s="9" t="str">
        <f t="shared" si="0"/>
        <v>Q5-5</v>
      </c>
      <c r="D27" s="9" t="s">
        <v>67</v>
      </c>
      <c r="E27" s="9"/>
      <c r="F27" s="10"/>
      <c r="G27" s="10" t="s">
        <v>55</v>
      </c>
      <c r="H27" s="10"/>
      <c r="I27" s="10" t="s">
        <v>55</v>
      </c>
      <c r="J27" s="2"/>
      <c r="K27" s="2"/>
    </row>
    <row r="28" spans="1:11" ht="85" x14ac:dyDescent="0.2">
      <c r="A28" s="9" t="s">
        <v>0</v>
      </c>
      <c r="B28" s="9" t="s">
        <v>0</v>
      </c>
      <c r="C28" s="9" t="str">
        <f t="shared" si="0"/>
        <v>Q6-1</v>
      </c>
      <c r="D28" s="9" t="s">
        <v>32</v>
      </c>
      <c r="E28" s="9" t="s">
        <v>60</v>
      </c>
      <c r="F28" s="10" t="s">
        <v>89</v>
      </c>
      <c r="G28" s="10" t="s">
        <v>9</v>
      </c>
      <c r="H28" s="10" t="s">
        <v>90</v>
      </c>
      <c r="I28" s="10" t="s">
        <v>9</v>
      </c>
      <c r="J28" s="2">
        <v>1</v>
      </c>
      <c r="K28" s="2">
        <v>1</v>
      </c>
    </row>
    <row r="29" spans="1:11" ht="17" x14ac:dyDescent="0.2">
      <c r="A29" s="9"/>
      <c r="B29" s="9" t="s">
        <v>0</v>
      </c>
      <c r="C29" s="9" t="str">
        <f t="shared" si="0"/>
        <v>Q6-2</v>
      </c>
      <c r="D29" s="9" t="s">
        <v>36</v>
      </c>
      <c r="E29" s="9"/>
      <c r="F29" s="10"/>
      <c r="G29" s="10" t="s">
        <v>55</v>
      </c>
      <c r="H29" s="10"/>
      <c r="I29" s="10" t="s">
        <v>55</v>
      </c>
      <c r="J29" s="2"/>
      <c r="K29" s="2"/>
    </row>
    <row r="30" spans="1:11" ht="17" x14ac:dyDescent="0.2">
      <c r="A30" s="9"/>
      <c r="B30" s="9" t="s">
        <v>0</v>
      </c>
      <c r="C30" s="9" t="str">
        <f t="shared" si="0"/>
        <v>Q6-3</v>
      </c>
      <c r="D30" s="9" t="s">
        <v>44</v>
      </c>
      <c r="E30" s="9"/>
      <c r="F30" s="10"/>
      <c r="G30" s="10" t="s">
        <v>55</v>
      </c>
      <c r="H30" s="10"/>
      <c r="I30" s="10" t="s">
        <v>55</v>
      </c>
      <c r="J30" s="2"/>
      <c r="K30" s="2"/>
    </row>
    <row r="31" spans="1:11" ht="17" x14ac:dyDescent="0.2">
      <c r="A31" s="9"/>
      <c r="B31" s="9" t="s">
        <v>0</v>
      </c>
      <c r="C31" s="9" t="str">
        <f t="shared" si="0"/>
        <v>Q6-4</v>
      </c>
      <c r="D31" s="9" t="s">
        <v>53</v>
      </c>
      <c r="E31" s="9"/>
      <c r="F31" s="10"/>
      <c r="G31" s="10" t="s">
        <v>55</v>
      </c>
      <c r="H31" s="10"/>
      <c r="I31" s="10" t="s">
        <v>55</v>
      </c>
      <c r="J31" s="2"/>
      <c r="K31" s="2"/>
    </row>
    <row r="32" spans="1:11" ht="17" x14ac:dyDescent="0.2">
      <c r="A32" s="9"/>
      <c r="B32" s="9" t="s">
        <v>0</v>
      </c>
      <c r="C32" s="9" t="str">
        <f t="shared" si="0"/>
        <v>Q6-5</v>
      </c>
      <c r="D32" s="9" t="s">
        <v>67</v>
      </c>
      <c r="E32" s="9"/>
      <c r="F32" s="10"/>
      <c r="G32" s="10" t="s">
        <v>55</v>
      </c>
      <c r="H32" s="10"/>
      <c r="I32" s="10" t="s">
        <v>55</v>
      </c>
      <c r="J32" s="2"/>
      <c r="K32" s="2"/>
    </row>
    <row r="33" spans="1:9" x14ac:dyDescent="0.2">
      <c r="A33" s="9"/>
      <c r="B33" s="9"/>
      <c r="C33" s="9"/>
      <c r="D33" s="9"/>
      <c r="E33" s="9"/>
      <c r="F33" s="9"/>
      <c r="G33" s="9"/>
      <c r="H33" s="9"/>
      <c r="I33" s="9"/>
    </row>
  </sheetData>
  <autoFilter ref="A2:I32" xr:uid="{00000000-0009-0000-0000-00000600000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3"/>
  <sheetViews>
    <sheetView workbookViewId="0">
      <selection activeCell="M31" sqref="M31"/>
    </sheetView>
  </sheetViews>
  <sheetFormatPr baseColWidth="10" defaultRowHeight="16" x14ac:dyDescent="0.2"/>
  <cols>
    <col min="1" max="1" width="36.6640625" customWidth="1"/>
  </cols>
  <sheetData>
    <row r="1" spans="1:2" x14ac:dyDescent="0.2">
      <c r="A1" t="s">
        <v>25</v>
      </c>
      <c r="B1" t="s">
        <v>65</v>
      </c>
    </row>
    <row r="2" spans="1:2" x14ac:dyDescent="0.2">
      <c r="A2" t="s">
        <v>64</v>
      </c>
      <c r="B2">
        <v>1</v>
      </c>
    </row>
    <row r="3" spans="1:2" x14ac:dyDescent="0.2">
      <c r="A3" t="s">
        <v>1</v>
      </c>
      <c r="B3">
        <v>2</v>
      </c>
    </row>
    <row r="4" spans="1:2" x14ac:dyDescent="0.2">
      <c r="A4" t="s">
        <v>3</v>
      </c>
      <c r="B4">
        <v>3</v>
      </c>
    </row>
    <row r="5" spans="1:2" x14ac:dyDescent="0.2">
      <c r="A5" t="s">
        <v>2</v>
      </c>
      <c r="B5">
        <v>4</v>
      </c>
    </row>
    <row r="6" spans="1:2" x14ac:dyDescent="0.2">
      <c r="A6" t="s">
        <v>15</v>
      </c>
      <c r="B6">
        <v>5</v>
      </c>
    </row>
    <row r="7" spans="1:2" x14ac:dyDescent="0.2">
      <c r="A7" t="s">
        <v>23</v>
      </c>
      <c r="B7">
        <v>5</v>
      </c>
    </row>
    <row r="8" spans="1:2" x14ac:dyDescent="0.2">
      <c r="A8" t="s">
        <v>10</v>
      </c>
      <c r="B8">
        <v>4</v>
      </c>
    </row>
    <row r="9" spans="1:2" x14ac:dyDescent="0.2">
      <c r="A9" t="s">
        <v>11</v>
      </c>
      <c r="B9">
        <v>3</v>
      </c>
    </row>
    <row r="10" spans="1:2" x14ac:dyDescent="0.2">
      <c r="A10" t="s">
        <v>14</v>
      </c>
      <c r="B10">
        <v>2</v>
      </c>
    </row>
    <row r="11" spans="1:2" x14ac:dyDescent="0.2">
      <c r="A11" t="s">
        <v>16</v>
      </c>
      <c r="B11">
        <v>1</v>
      </c>
    </row>
    <row r="12" spans="1:2" x14ac:dyDescent="0.2">
      <c r="A12" t="s">
        <v>19</v>
      </c>
      <c r="B12">
        <v>1</v>
      </c>
    </row>
    <row r="13" spans="1:2" x14ac:dyDescent="0.2">
      <c r="A13" t="s">
        <v>7</v>
      </c>
      <c r="B13">
        <v>2</v>
      </c>
    </row>
    <row r="14" spans="1:2" x14ac:dyDescent="0.2">
      <c r="A14" t="s">
        <v>5</v>
      </c>
      <c r="B14">
        <v>3</v>
      </c>
    </row>
    <row r="15" spans="1:2" x14ac:dyDescent="0.2">
      <c r="A15" t="s">
        <v>22</v>
      </c>
      <c r="B15">
        <v>4</v>
      </c>
    </row>
    <row r="16" spans="1:2" x14ac:dyDescent="0.2">
      <c r="A16" t="s">
        <v>17</v>
      </c>
      <c r="B16">
        <v>5</v>
      </c>
    </row>
    <row r="17" spans="1:2" x14ac:dyDescent="0.2">
      <c r="A17" t="s">
        <v>20</v>
      </c>
      <c r="B17">
        <v>1</v>
      </c>
    </row>
    <row r="18" spans="1:2" x14ac:dyDescent="0.2">
      <c r="A18" t="s">
        <v>12</v>
      </c>
      <c r="B18">
        <v>2</v>
      </c>
    </row>
    <row r="19" spans="1:2" x14ac:dyDescent="0.2">
      <c r="A19" t="s">
        <v>8</v>
      </c>
      <c r="B19">
        <v>3</v>
      </c>
    </row>
    <row r="20" spans="1:2" x14ac:dyDescent="0.2">
      <c r="A20" t="s">
        <v>6</v>
      </c>
      <c r="B20">
        <v>4</v>
      </c>
    </row>
    <row r="21" spans="1:2" x14ac:dyDescent="0.2">
      <c r="A21" t="s">
        <v>18</v>
      </c>
      <c r="B21">
        <v>5</v>
      </c>
    </row>
    <row r="22" spans="1:2" x14ac:dyDescent="0.2">
      <c r="A22" t="s">
        <v>177</v>
      </c>
      <c r="B22">
        <v>1</v>
      </c>
    </row>
    <row r="23" spans="1:2" x14ac:dyDescent="0.2">
      <c r="A23" t="s">
        <v>176</v>
      </c>
      <c r="B23">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C0A8D-8B14-3749-9E41-90ADBB91ED63}">
  <dimension ref="A1:DG119"/>
  <sheetViews>
    <sheetView topLeftCell="N1" workbookViewId="0">
      <selection activeCell="AB12" sqref="AB12"/>
    </sheetView>
  </sheetViews>
  <sheetFormatPr baseColWidth="10" defaultRowHeight="16" x14ac:dyDescent="0.2"/>
  <cols>
    <col min="3" max="4" width="19" customWidth="1"/>
    <col min="15" max="15" width="10.83203125" customWidth="1"/>
    <col min="18" max="18" width="17.5" customWidth="1"/>
    <col min="25" max="25" width="13.33203125" customWidth="1"/>
    <col min="29" max="29" width="11.33203125" customWidth="1"/>
  </cols>
  <sheetData>
    <row r="1" spans="1:111" x14ac:dyDescent="0.2">
      <c r="A1" s="12">
        <v>1</v>
      </c>
      <c r="B1" s="12">
        <v>2</v>
      </c>
      <c r="C1" s="12">
        <v>3</v>
      </c>
      <c r="D1" s="12">
        <v>4</v>
      </c>
      <c r="E1" s="12">
        <v>5</v>
      </c>
      <c r="F1" s="12">
        <v>6</v>
      </c>
      <c r="G1" s="12">
        <v>7</v>
      </c>
      <c r="H1" s="12">
        <v>8</v>
      </c>
      <c r="I1" s="12">
        <v>9</v>
      </c>
      <c r="J1" s="12">
        <v>10</v>
      </c>
      <c r="K1" s="12">
        <v>11</v>
      </c>
      <c r="L1" s="12">
        <v>12</v>
      </c>
      <c r="M1" s="12">
        <v>13</v>
      </c>
      <c r="N1" s="12">
        <v>14</v>
      </c>
      <c r="O1" s="12">
        <v>15</v>
      </c>
      <c r="P1" s="12">
        <v>16</v>
      </c>
      <c r="Q1" s="12">
        <v>17</v>
      </c>
      <c r="R1" s="12">
        <v>18</v>
      </c>
      <c r="S1" s="12">
        <v>19</v>
      </c>
      <c r="T1" s="12">
        <v>20</v>
      </c>
      <c r="U1" s="12">
        <v>21</v>
      </c>
      <c r="V1" s="12">
        <v>22</v>
      </c>
      <c r="W1" s="12">
        <v>23</v>
      </c>
      <c r="X1" s="12">
        <v>24</v>
      </c>
      <c r="Y1" s="12">
        <v>25</v>
      </c>
      <c r="Z1" s="12">
        <v>26</v>
      </c>
      <c r="AA1" s="12">
        <v>27</v>
      </c>
      <c r="AB1" s="12">
        <v>28</v>
      </c>
      <c r="AC1" s="12">
        <v>29</v>
      </c>
      <c r="AD1" s="12">
        <v>30</v>
      </c>
      <c r="AE1" s="12">
        <v>31</v>
      </c>
      <c r="AF1" s="12">
        <v>32</v>
      </c>
      <c r="AG1" s="12">
        <v>33</v>
      </c>
      <c r="AH1" s="12">
        <v>34</v>
      </c>
      <c r="AI1" s="12">
        <v>35</v>
      </c>
      <c r="AJ1" s="12">
        <v>36</v>
      </c>
      <c r="AK1" s="12">
        <v>37</v>
      </c>
      <c r="AL1" s="12">
        <v>38</v>
      </c>
      <c r="AM1" s="12">
        <v>39</v>
      </c>
      <c r="AN1" s="12">
        <v>40</v>
      </c>
      <c r="AO1" s="12">
        <v>41</v>
      </c>
      <c r="AP1" s="12">
        <v>42</v>
      </c>
      <c r="AQ1" s="12">
        <v>43</v>
      </c>
      <c r="AR1" s="12">
        <v>44</v>
      </c>
      <c r="AS1" s="12">
        <v>45</v>
      </c>
      <c r="AT1" s="12">
        <v>46</v>
      </c>
      <c r="AU1" s="12">
        <v>47</v>
      </c>
      <c r="AV1" s="12">
        <v>48</v>
      </c>
      <c r="AW1" s="12">
        <v>49</v>
      </c>
      <c r="AX1" s="12">
        <v>50</v>
      </c>
      <c r="AY1" s="12">
        <v>51</v>
      </c>
      <c r="AZ1" s="12">
        <v>52</v>
      </c>
      <c r="BA1" s="12">
        <v>53</v>
      </c>
      <c r="BB1" s="12">
        <v>54</v>
      </c>
      <c r="BC1" s="12">
        <v>55</v>
      </c>
      <c r="BD1" s="12">
        <v>56</v>
      </c>
      <c r="BE1" s="12">
        <v>57</v>
      </c>
      <c r="BF1" s="12">
        <v>58</v>
      </c>
      <c r="BG1" s="12">
        <v>59</v>
      </c>
      <c r="BH1" s="12">
        <v>60</v>
      </c>
      <c r="BI1" s="12">
        <v>61</v>
      </c>
      <c r="BJ1" s="12">
        <v>62</v>
      </c>
      <c r="BK1" s="12">
        <v>63</v>
      </c>
      <c r="BL1" s="12">
        <v>64</v>
      </c>
      <c r="BM1" s="12">
        <v>65</v>
      </c>
      <c r="BN1" s="12">
        <v>66</v>
      </c>
      <c r="BO1" s="12">
        <v>67</v>
      </c>
      <c r="BP1" s="12">
        <v>68</v>
      </c>
      <c r="BQ1" s="12">
        <v>69</v>
      </c>
      <c r="BR1" s="12">
        <v>70</v>
      </c>
      <c r="BS1" s="12">
        <v>71</v>
      </c>
      <c r="BT1" s="12">
        <v>72</v>
      </c>
      <c r="BU1" s="12">
        <v>73</v>
      </c>
      <c r="BV1" s="12">
        <v>74</v>
      </c>
      <c r="BW1" s="12">
        <v>75</v>
      </c>
      <c r="BX1" s="12">
        <v>76</v>
      </c>
      <c r="BY1" s="12">
        <v>77</v>
      </c>
      <c r="BZ1" s="12">
        <v>78</v>
      </c>
      <c r="CA1" s="12">
        <v>79</v>
      </c>
      <c r="CB1" s="12">
        <v>80</v>
      </c>
      <c r="CC1" s="12">
        <v>81</v>
      </c>
      <c r="CD1" s="12">
        <v>82</v>
      </c>
      <c r="CE1" s="12">
        <v>83</v>
      </c>
      <c r="CF1" s="12">
        <v>84</v>
      </c>
      <c r="CG1" s="12">
        <v>85</v>
      </c>
      <c r="CH1" s="12">
        <v>86</v>
      </c>
      <c r="CI1" s="12">
        <v>87</v>
      </c>
      <c r="CJ1" s="12">
        <v>88</v>
      </c>
      <c r="CK1" s="12">
        <v>89</v>
      </c>
      <c r="CL1" s="12">
        <v>90</v>
      </c>
      <c r="CM1" s="12">
        <v>91</v>
      </c>
      <c r="CN1" s="12">
        <v>92</v>
      </c>
      <c r="CO1" s="12">
        <v>93</v>
      </c>
      <c r="CP1" s="12">
        <v>94</v>
      </c>
      <c r="CQ1" s="12">
        <v>95</v>
      </c>
      <c r="CR1" s="12">
        <v>96</v>
      </c>
      <c r="CS1" s="12">
        <v>97</v>
      </c>
      <c r="CT1" s="12">
        <v>98</v>
      </c>
      <c r="CU1" s="12">
        <v>99</v>
      </c>
      <c r="CV1" s="12">
        <v>100</v>
      </c>
    </row>
    <row r="2" spans="1:111" x14ac:dyDescent="0.2">
      <c r="A2" s="12"/>
      <c r="B2" s="12"/>
      <c r="C2" s="12"/>
      <c r="D2" s="12"/>
      <c r="E2" s="12"/>
      <c r="F2" s="12"/>
      <c r="G2" s="12"/>
      <c r="H2" s="12"/>
      <c r="I2" s="12"/>
      <c r="J2" s="12"/>
      <c r="K2" s="12"/>
      <c r="L2" s="12"/>
      <c r="M2" s="12"/>
      <c r="N2" s="12"/>
      <c r="O2" s="12"/>
      <c r="P2" s="12"/>
      <c r="Q2" s="12"/>
      <c r="R2" s="12"/>
      <c r="S2" s="12"/>
      <c r="T2" s="12"/>
      <c r="U2" s="12"/>
      <c r="V2" s="13">
        <f>'dataset combined'!X1</f>
        <v>24</v>
      </c>
      <c r="W2" s="13">
        <f>'dataset combined'!Y1</f>
        <v>25</v>
      </c>
      <c r="X2" s="13">
        <f>'dataset combined'!Z1</f>
        <v>26</v>
      </c>
      <c r="Y2" s="13">
        <f>'dataset combined'!AA1</f>
        <v>27</v>
      </c>
      <c r="Z2" s="12"/>
      <c r="AA2" s="13">
        <f>'dataset combined'!AB1</f>
        <v>28</v>
      </c>
      <c r="AB2" s="13">
        <f>'dataset combined'!AC1</f>
        <v>29</v>
      </c>
      <c r="AC2" s="13">
        <f>'dataset combined'!AD1</f>
        <v>30</v>
      </c>
      <c r="AD2" s="13">
        <f>'dataset combined'!AE1</f>
        <v>31</v>
      </c>
      <c r="AE2" s="13">
        <f>'dataset combined'!AF1</f>
        <v>32</v>
      </c>
      <c r="AF2" s="13">
        <f>'dataset combined'!BB1</f>
        <v>54</v>
      </c>
      <c r="AG2" s="13">
        <f>'dataset combined'!BC1</f>
        <v>55</v>
      </c>
      <c r="AH2" s="13">
        <f>'dataset combined'!BD1</f>
        <v>56</v>
      </c>
      <c r="AI2" s="13">
        <f>'dataset combined'!BE1</f>
        <v>57</v>
      </c>
      <c r="AJ2" s="13">
        <f>'dataset combined'!BF1</f>
        <v>58</v>
      </c>
      <c r="AK2" s="13">
        <f>'dataset combined'!BG1</f>
        <v>59</v>
      </c>
      <c r="AL2" s="13">
        <f>'dataset combined'!BH1</f>
        <v>60</v>
      </c>
      <c r="AM2" s="13">
        <f>'dataset combined'!BI1</f>
        <v>61</v>
      </c>
      <c r="AN2" s="13">
        <f>'dataset combined'!BJ1</f>
        <v>62</v>
      </c>
      <c r="AO2" s="9">
        <f>'Results Check'!Q1</f>
        <v>17</v>
      </c>
      <c r="AP2" s="9">
        <v>18</v>
      </c>
      <c r="AQ2" s="9">
        <v>19</v>
      </c>
      <c r="AR2" s="12"/>
      <c r="AS2" s="12"/>
      <c r="AT2" s="12"/>
      <c r="AU2" s="9">
        <v>30</v>
      </c>
      <c r="AV2" s="9">
        <v>31</v>
      </c>
      <c r="AW2" s="9">
        <v>32</v>
      </c>
      <c r="AX2" s="12"/>
      <c r="AY2" s="12"/>
      <c r="AZ2" s="12"/>
      <c r="BA2" s="9">
        <v>43</v>
      </c>
      <c r="BB2" s="9">
        <v>44</v>
      </c>
      <c r="BC2" s="9">
        <v>45</v>
      </c>
      <c r="BD2" s="12"/>
      <c r="BE2" s="12"/>
      <c r="BF2" s="12"/>
      <c r="BG2" s="9">
        <v>56</v>
      </c>
      <c r="BH2" s="9">
        <v>57</v>
      </c>
      <c r="BI2" s="9">
        <v>58</v>
      </c>
      <c r="BJ2" s="12"/>
      <c r="BK2" s="12"/>
      <c r="BL2" s="12"/>
      <c r="BM2" s="9">
        <v>69</v>
      </c>
      <c r="BN2" s="9">
        <v>70</v>
      </c>
      <c r="BO2" s="9">
        <v>71</v>
      </c>
      <c r="BP2" s="12"/>
      <c r="BQ2" s="12"/>
      <c r="BR2" s="12"/>
      <c r="BS2" s="9">
        <v>82</v>
      </c>
      <c r="BT2" s="9">
        <v>83</v>
      </c>
      <c r="BU2" s="9">
        <v>84</v>
      </c>
      <c r="BV2" s="12"/>
      <c r="BW2" s="12"/>
      <c r="BX2" s="12"/>
      <c r="BY2" s="12"/>
      <c r="BZ2" s="12"/>
      <c r="CA2" s="12"/>
      <c r="CB2" s="12"/>
      <c r="CC2" s="12"/>
      <c r="CD2" s="12"/>
      <c r="CE2" s="12">
        <f>'Results Check'!K1</f>
        <v>11</v>
      </c>
      <c r="CF2" s="12">
        <f>'Results Check'!X1</f>
        <v>24</v>
      </c>
      <c r="CG2" s="12">
        <f>'Results Check'!AK1</f>
        <v>37</v>
      </c>
      <c r="CH2" s="12">
        <f>'Results Check'!AX1</f>
        <v>50</v>
      </c>
      <c r="CI2" s="12">
        <f>'Results Check'!BK1</f>
        <v>63</v>
      </c>
      <c r="CJ2" s="12">
        <f>'Results Check'!BX1</f>
        <v>76</v>
      </c>
      <c r="CK2" s="12">
        <f>'dataset combined'!AK1</f>
        <v>37</v>
      </c>
      <c r="CL2" s="12">
        <f>'dataset combined'!AL1</f>
        <v>38</v>
      </c>
      <c r="CM2" s="12">
        <f>'dataset combined'!AN1</f>
        <v>40</v>
      </c>
      <c r="CN2" s="12">
        <f>'dataset combined'!AO1</f>
        <v>41</v>
      </c>
      <c r="CO2" s="12">
        <f>'dataset combined'!AQ1</f>
        <v>43</v>
      </c>
      <c r="CP2" s="12">
        <f>'dataset combined'!AR1</f>
        <v>44</v>
      </c>
      <c r="CQ2" s="12">
        <f>'dataset combined'!AT1</f>
        <v>46</v>
      </c>
      <c r="CR2" s="12">
        <f>'dataset combined'!AU1</f>
        <v>47</v>
      </c>
      <c r="CS2" s="12">
        <f>'dataset combined'!AW1</f>
        <v>49</v>
      </c>
      <c r="CT2" s="12">
        <f>'dataset combined'!AX1</f>
        <v>50</v>
      </c>
      <c r="CU2" s="12">
        <f>'dataset combined'!AZ1</f>
        <v>52</v>
      </c>
      <c r="CV2" s="12">
        <f>'dataset combined'!BA1</f>
        <v>53</v>
      </c>
    </row>
    <row r="3" spans="1:111" s="4" customFormat="1" ht="34" x14ac:dyDescent="0.2">
      <c r="A3" s="19" t="s">
        <v>106</v>
      </c>
      <c r="B3" s="46" t="s">
        <v>107</v>
      </c>
      <c r="C3" s="46" t="s">
        <v>135</v>
      </c>
      <c r="D3" s="46" t="s">
        <v>482</v>
      </c>
      <c r="E3" s="37" t="s">
        <v>108</v>
      </c>
      <c r="F3" s="46" t="s">
        <v>483</v>
      </c>
      <c r="G3" s="46" t="s">
        <v>109</v>
      </c>
      <c r="H3" s="47" t="s">
        <v>721</v>
      </c>
      <c r="I3" s="47" t="s">
        <v>111</v>
      </c>
      <c r="J3" s="37" t="s">
        <v>112</v>
      </c>
      <c r="K3" s="37" t="s">
        <v>114</v>
      </c>
      <c r="L3" s="37" t="s">
        <v>115</v>
      </c>
      <c r="M3" s="37" t="s">
        <v>116</v>
      </c>
      <c r="N3" s="37" t="s">
        <v>117</v>
      </c>
      <c r="O3" s="37" t="s">
        <v>118</v>
      </c>
      <c r="P3" s="37" t="s">
        <v>119</v>
      </c>
      <c r="Q3" s="37" t="s">
        <v>120</v>
      </c>
      <c r="R3" s="45" t="s">
        <v>121</v>
      </c>
      <c r="S3" s="37" t="s">
        <v>122</v>
      </c>
      <c r="T3" s="48" t="s">
        <v>123</v>
      </c>
      <c r="U3" s="48" t="s">
        <v>124</v>
      </c>
      <c r="V3" s="48" t="s">
        <v>125</v>
      </c>
      <c r="W3" s="48" t="s">
        <v>126</v>
      </c>
      <c r="X3" s="48" t="s">
        <v>127</v>
      </c>
      <c r="Y3" s="48" t="s">
        <v>128</v>
      </c>
      <c r="Z3" s="48" t="s">
        <v>129</v>
      </c>
      <c r="AA3" s="48" t="s">
        <v>130</v>
      </c>
      <c r="AB3" s="48" t="s">
        <v>131</v>
      </c>
      <c r="AC3" s="49" t="s">
        <v>132</v>
      </c>
      <c r="AD3" s="50" t="s">
        <v>133</v>
      </c>
      <c r="AE3" s="50" t="s">
        <v>502</v>
      </c>
      <c r="AF3" s="19" t="s">
        <v>474</v>
      </c>
      <c r="AG3" s="19" t="s">
        <v>475</v>
      </c>
      <c r="AH3" s="19" t="s">
        <v>476</v>
      </c>
      <c r="AI3" s="19" t="s">
        <v>477</v>
      </c>
      <c r="AJ3" s="19" t="s">
        <v>478</v>
      </c>
      <c r="AK3" s="19" t="s">
        <v>479</v>
      </c>
      <c r="AL3" s="19" t="s">
        <v>480</v>
      </c>
      <c r="AM3" s="19" t="s">
        <v>885</v>
      </c>
      <c r="AN3" s="19" t="s">
        <v>481</v>
      </c>
      <c r="AO3" s="17" t="s">
        <v>645</v>
      </c>
      <c r="AP3" s="17" t="s">
        <v>646</v>
      </c>
      <c r="AQ3" s="17" t="s">
        <v>647</v>
      </c>
      <c r="AR3" s="17" t="s">
        <v>649</v>
      </c>
      <c r="AS3" s="17" t="s">
        <v>648</v>
      </c>
      <c r="AT3" s="17" t="s">
        <v>650</v>
      </c>
      <c r="AU3" s="17" t="s">
        <v>651</v>
      </c>
      <c r="AV3" s="17" t="s">
        <v>652</v>
      </c>
      <c r="AW3" s="17" t="s">
        <v>653</v>
      </c>
      <c r="AX3" s="17" t="s">
        <v>655</v>
      </c>
      <c r="AY3" s="17" t="s">
        <v>654</v>
      </c>
      <c r="AZ3" s="17" t="s">
        <v>656</v>
      </c>
      <c r="BA3" s="17" t="s">
        <v>657</v>
      </c>
      <c r="BB3" s="17" t="s">
        <v>658</v>
      </c>
      <c r="BC3" s="17" t="s">
        <v>659</v>
      </c>
      <c r="BD3" s="17" t="s">
        <v>661</v>
      </c>
      <c r="BE3" s="17" t="s">
        <v>660</v>
      </c>
      <c r="BF3" s="17" t="s">
        <v>662</v>
      </c>
      <c r="BG3" s="17" t="s">
        <v>663</v>
      </c>
      <c r="BH3" s="17" t="s">
        <v>664</v>
      </c>
      <c r="BI3" s="17" t="s">
        <v>665</v>
      </c>
      <c r="BJ3" s="17" t="s">
        <v>667</v>
      </c>
      <c r="BK3" s="17" t="s">
        <v>666</v>
      </c>
      <c r="BL3" s="17" t="s">
        <v>668</v>
      </c>
      <c r="BM3" s="17" t="s">
        <v>669</v>
      </c>
      <c r="BN3" s="17" t="s">
        <v>670</v>
      </c>
      <c r="BO3" s="17" t="s">
        <v>671</v>
      </c>
      <c r="BP3" s="17" t="s">
        <v>673</v>
      </c>
      <c r="BQ3" s="17" t="s">
        <v>672</v>
      </c>
      <c r="BR3" s="17" t="s">
        <v>674</v>
      </c>
      <c r="BS3" s="17" t="s">
        <v>675</v>
      </c>
      <c r="BT3" s="17" t="s">
        <v>676</v>
      </c>
      <c r="BU3" s="17" t="s">
        <v>677</v>
      </c>
      <c r="BV3" s="17" t="s">
        <v>679</v>
      </c>
      <c r="BW3" s="17" t="s">
        <v>678</v>
      </c>
      <c r="BX3" s="17" t="s">
        <v>680</v>
      </c>
      <c r="BY3" s="18" t="s">
        <v>681</v>
      </c>
      <c r="BZ3" s="18" t="s">
        <v>682</v>
      </c>
      <c r="CA3" s="18" t="s">
        <v>683</v>
      </c>
      <c r="CB3" s="19" t="s">
        <v>685</v>
      </c>
      <c r="CC3" s="19" t="s">
        <v>684</v>
      </c>
      <c r="CD3" s="19" t="s">
        <v>686</v>
      </c>
      <c r="CE3" s="19" t="s">
        <v>715</v>
      </c>
      <c r="CF3" s="19" t="s">
        <v>716</v>
      </c>
      <c r="CG3" s="19" t="s">
        <v>717</v>
      </c>
      <c r="CH3" s="19" t="s">
        <v>718</v>
      </c>
      <c r="CI3" s="19" t="s">
        <v>719</v>
      </c>
      <c r="CJ3" s="19" t="s">
        <v>720</v>
      </c>
      <c r="CK3" s="37" t="s">
        <v>462</v>
      </c>
      <c r="CL3" s="37" t="s">
        <v>463</v>
      </c>
      <c r="CM3" s="37" t="s">
        <v>464</v>
      </c>
      <c r="CN3" s="37" t="s">
        <v>465</v>
      </c>
      <c r="CO3" s="37" t="s">
        <v>466</v>
      </c>
      <c r="CP3" s="37" t="s">
        <v>467</v>
      </c>
      <c r="CQ3" s="37" t="s">
        <v>468</v>
      </c>
      <c r="CR3" s="37" t="s">
        <v>469</v>
      </c>
      <c r="CS3" s="37" t="s">
        <v>470</v>
      </c>
      <c r="CT3" s="37" t="s">
        <v>471</v>
      </c>
      <c r="CU3" s="37" t="s">
        <v>472</v>
      </c>
      <c r="CV3" s="37" t="s">
        <v>473</v>
      </c>
      <c r="CX3"/>
      <c r="CY3"/>
      <c r="CZ3"/>
      <c r="DA3"/>
      <c r="DB3"/>
      <c r="DC3"/>
      <c r="DD3"/>
      <c r="DE3"/>
      <c r="DF3"/>
      <c r="DG3"/>
    </row>
    <row r="4" spans="1:111" x14ac:dyDescent="0.2">
      <c r="A4" s="13" t="str">
        <f t="shared" ref="A4:A35" si="0">B4&amp;"-"&amp;G4</f>
        <v>3117347-P1</v>
      </c>
      <c r="B4" s="11">
        <v>3117347</v>
      </c>
      <c r="C4" s="11">
        <v>3117293</v>
      </c>
      <c r="D4" s="11" t="s">
        <v>567</v>
      </c>
      <c r="E4" s="13" t="s">
        <v>568</v>
      </c>
      <c r="F4" s="13" t="s">
        <v>440</v>
      </c>
      <c r="G4" s="11" t="s">
        <v>402</v>
      </c>
      <c r="H4" s="11" t="str">
        <f t="shared" ref="H4:H35" si="1">IF(F4="HCN-OB",IF(G4="P1",LEFT(F5,SEARCH("-",F4,1)-1),RIGHT(F4,SEARCH("-",F4,1)-2)),IF(G4="P1",LEFT(F4,SEARCH("-",F4,1)-1),RIGHT(F4,SEARCH("-",F4,1))))</f>
        <v>HCN</v>
      </c>
      <c r="I4" s="11"/>
      <c r="J4" s="12"/>
      <c r="K4" s="13">
        <v>23</v>
      </c>
      <c r="L4" s="13" t="s">
        <v>184</v>
      </c>
      <c r="M4" s="13" t="s">
        <v>179</v>
      </c>
      <c r="N4" s="13">
        <v>4</v>
      </c>
      <c r="O4" s="13" t="s">
        <v>189</v>
      </c>
      <c r="P4" s="13" t="s">
        <v>176</v>
      </c>
      <c r="Q4" s="13"/>
      <c r="R4" s="13"/>
      <c r="S4" s="13" t="s">
        <v>176</v>
      </c>
      <c r="T4" s="13"/>
      <c r="U4" s="13" t="s">
        <v>160</v>
      </c>
      <c r="V4" s="13">
        <f>VLOOKUP(VLOOKUP($A4,'dataset combined'!$A:$AF,V$2,FALSE()),Dictionary!$A:$B,2,FALSE())</f>
        <v>1</v>
      </c>
      <c r="W4" s="13">
        <f>VLOOKUP(VLOOKUP($A4,'dataset combined'!$A:$AF,W$2,FALSE()),Dictionary!$A:$B,2,FALSE())</f>
        <v>3</v>
      </c>
      <c r="X4" s="13">
        <f>VLOOKUP(VLOOKUP($A4,'dataset combined'!$A:$AF,X$2,FALSE()),Dictionary!$A:$B,2,FALSE())</f>
        <v>2</v>
      </c>
      <c r="Y4" s="13">
        <f>VLOOKUP(VLOOKUP($A4,'dataset combined'!$A:$AF,Y$2,FALSE()),Dictionary!$A:$B,2,FALSE())</f>
        <v>3</v>
      </c>
      <c r="Z4" s="12">
        <f t="shared" ref="Z4:Z33" si="2">MAX(V4:Y4)</f>
        <v>3</v>
      </c>
      <c r="AA4" s="13">
        <f>VLOOKUP(VLOOKUP($A4,'dataset combined'!$A:$AF,AA$2,FALSE()),Dictionary!$A:$B,2,FALSE())</f>
        <v>1</v>
      </c>
      <c r="AB4" s="13">
        <f>VLOOKUP(VLOOKUP($A4,'dataset combined'!$A:$AF,AB$2,FALSE()),Dictionary!$A:$B,2,FALSE())</f>
        <v>2</v>
      </c>
      <c r="AC4" s="13">
        <f>VLOOKUP(VLOOKUP($A4,'dataset combined'!$A:$AF,AC$2,FALSE()),Dictionary!$A:$B,2,FALSE())</f>
        <v>2</v>
      </c>
      <c r="AD4" s="13">
        <f>VLOOKUP(VLOOKUP($A4,'dataset combined'!$A:$AF,AD$2,FALSE()),Dictionary!$A:$B,2,FALSE())</f>
        <v>4</v>
      </c>
      <c r="AE4" s="13">
        <f>VLOOKUP(VLOOKUP($A4,'dataset combined'!$A:$AF,AE$2,FALSE()),Dictionary!$A:$B,2,FALSE())</f>
        <v>2</v>
      </c>
      <c r="AF4" s="13">
        <f>VLOOKUP(VLOOKUP($A4,'dataset combined'!$A:$BJ,dataset!AF$2,FALSE()),Dictionary!$A:$B,2,FALSE())</f>
        <v>4</v>
      </c>
      <c r="AG4" s="13">
        <f>VLOOKUP(VLOOKUP($A4,'dataset combined'!$A:$BJ,dataset!AG$2,FALSE()),Dictionary!$A:$B,2,FALSE())</f>
        <v>1</v>
      </c>
      <c r="AH4" s="13">
        <f>VLOOKUP(VLOOKUP($A4,'dataset combined'!$A:$BJ,dataset!AH$2,FALSE()),Dictionary!$A:$B,2,FALSE())</f>
        <v>1</v>
      </c>
      <c r="AI4" s="13">
        <f>VLOOKUP(VLOOKUP($A4,'dataset combined'!$A:$BJ,dataset!AI$2,FALSE()),Dictionary!$A:$B,2,FALSE())</f>
        <v>3</v>
      </c>
      <c r="AJ4" s="13">
        <f>VLOOKUP(VLOOKUP($A4,'dataset combined'!$A:$BJ,dataset!AJ$2,FALSE()),Dictionary!$A:$B,2,FALSE())</f>
        <v>2</v>
      </c>
      <c r="AK4" s="13">
        <f>VLOOKUP(VLOOKUP($A4,'dataset combined'!$A:$BJ,dataset!AK$2,FALSE()),Dictionary!$A:$B,2,FALSE())</f>
        <v>1</v>
      </c>
      <c r="AL4" s="13">
        <f>VLOOKUP(VLOOKUP($A4,'dataset combined'!$A:$BJ,dataset!AL$2,FALSE()),Dictionary!$A:$B,2,FALSE())</f>
        <v>2</v>
      </c>
      <c r="AM4" s="13">
        <f>VLOOKUP(VLOOKUP($A4,'dataset combined'!$A:$BJ,dataset!AM$2,FALSE()),Dictionary!$A:$B,2,FALSE())</f>
        <v>2</v>
      </c>
      <c r="AN4" s="13">
        <f>VLOOKUP(VLOOKUP($A4,'dataset combined'!$A:$BJ,dataset!AN$2,FALSE()),Dictionary!$A:$B,2,FALSE())</f>
        <v>0</v>
      </c>
      <c r="AO4" s="12">
        <f>VLOOKUP($A4,'Results Check'!$A:$CH,AO$2,FALSE())</f>
        <v>3</v>
      </c>
      <c r="AP4" s="12">
        <f>VLOOKUP($A4,'Results Check'!$A:$CH,AP$2,FALSE())</f>
        <v>3</v>
      </c>
      <c r="AQ4" s="12">
        <f>VLOOKUP($A4,'Results Check'!$A:$CH,AQ$2,FALSE())</f>
        <v>3</v>
      </c>
      <c r="AR4" s="9">
        <f t="shared" ref="AR4:AR67" si="3">IF(AP4&gt;0,AO4/AP4,0)</f>
        <v>1</v>
      </c>
      <c r="AS4" s="9">
        <f t="shared" ref="AS4:AS67" si="4">AO4/AQ4</f>
        <v>1</v>
      </c>
      <c r="AT4" s="9">
        <f t="shared" ref="AT4:AT67" si="5">IF(SUM(AR4,AS4)&gt;0,2*AR4*AS4/SUM(AR4:AS4),0)</f>
        <v>1</v>
      </c>
      <c r="AU4" s="12">
        <f>VLOOKUP($A4,'Results Check'!$A:$CH,AU$2,FALSE())</f>
        <v>0</v>
      </c>
      <c r="AV4" s="12">
        <f>VLOOKUP($A4,'Results Check'!$A:$CH,AV$2,FALSE())</f>
        <v>3</v>
      </c>
      <c r="AW4" s="12">
        <f>VLOOKUP($A4,'Results Check'!$A:$CH,AW$2,FALSE())</f>
        <v>2</v>
      </c>
      <c r="AX4" s="9">
        <f t="shared" ref="AX4" si="6">IF(AV4&gt;0,AU4/AV4,0)</f>
        <v>0</v>
      </c>
      <c r="AY4" s="9">
        <f t="shared" ref="AY4" si="7">AU4/AW4</f>
        <v>0</v>
      </c>
      <c r="AZ4" s="9">
        <f t="shared" ref="AZ4" si="8">IF(SUM(AX4,AY4)&gt;0,2*AX4*AY4/SUM(AX4:AY4),0)</f>
        <v>0</v>
      </c>
      <c r="BA4" s="12">
        <f>VLOOKUP($A4,'Results Check'!$A:$CH,BA$2,FALSE())</f>
        <v>0</v>
      </c>
      <c r="BB4" s="12">
        <f>VLOOKUP($A4,'Results Check'!$A:$CH,BB$2,FALSE())</f>
        <v>2</v>
      </c>
      <c r="BC4" s="12">
        <f>VLOOKUP($A4,'Results Check'!$A:$CH,BC$2,FALSE())</f>
        <v>2</v>
      </c>
      <c r="BD4" s="9">
        <f t="shared" ref="BD4" si="9">IF(BB4&gt;0,BA4/BB4,0)</f>
        <v>0</v>
      </c>
      <c r="BE4" s="9">
        <f t="shared" ref="BE4" si="10">BA4/BC4</f>
        <v>0</v>
      </c>
      <c r="BF4" s="9">
        <f t="shared" ref="BF4" si="11">IF(SUM(BD4,BE4)&gt;0,2*BD4*BE4/SUM(BD4:BE4),0)</f>
        <v>0</v>
      </c>
      <c r="BG4" s="12">
        <f>VLOOKUP($A4,'Results Check'!$A:$CH,BG$2,FALSE())</f>
        <v>4</v>
      </c>
      <c r="BH4" s="12">
        <f>VLOOKUP($A4,'Results Check'!$A:$CH,BH$2,FALSE())</f>
        <v>4</v>
      </c>
      <c r="BI4" s="12">
        <f>VLOOKUP($A4,'Results Check'!$A:$CH,BI$2,FALSE())</f>
        <v>5</v>
      </c>
      <c r="BJ4" s="9">
        <f t="shared" ref="BJ4" si="12">IF(BH4&gt;0,BG4/BH4,0)</f>
        <v>1</v>
      </c>
      <c r="BK4" s="9">
        <f t="shared" ref="BK4" si="13">BG4/BI4</f>
        <v>0.8</v>
      </c>
      <c r="BL4" s="9">
        <f t="shared" ref="BL4" si="14">IF(SUM(BJ4,BK4)&gt;0,2*BJ4*BK4/SUM(BJ4:BK4),0)</f>
        <v>0.88888888888888895</v>
      </c>
      <c r="BM4" s="12">
        <f>VLOOKUP($A4,'Results Check'!$A:$CH,BM$2,FALSE())</f>
        <v>1</v>
      </c>
      <c r="BN4" s="12">
        <f>VLOOKUP($A4,'Results Check'!$A:$CH,BN$2,FALSE())</f>
        <v>1</v>
      </c>
      <c r="BO4" s="12">
        <f>VLOOKUP($A4,'Results Check'!$A:$CH,BO$2,FALSE())</f>
        <v>1</v>
      </c>
      <c r="BP4" s="9">
        <f t="shared" ref="BP4" si="15">IF(BN4&gt;0,BM4/BN4,0)</f>
        <v>1</v>
      </c>
      <c r="BQ4" s="9">
        <f t="shared" ref="BQ4" si="16">BM4/BO4</f>
        <v>1</v>
      </c>
      <c r="BR4" s="9">
        <f t="shared" ref="BR4" si="17">IF(SUM(BP4,BQ4)&gt;0,2*BP4*BQ4/SUM(BP4:BQ4),0)</f>
        <v>1</v>
      </c>
      <c r="BS4" s="12">
        <f>VLOOKUP($A4,'Results Check'!$A:$CH,BS$2,FALSE())</f>
        <v>1</v>
      </c>
      <c r="BT4" s="12">
        <f>VLOOKUP($A4,'Results Check'!$A:$CH,BT$2,FALSE())</f>
        <v>1</v>
      </c>
      <c r="BU4" s="12">
        <f>VLOOKUP($A4,'Results Check'!$A:$CH,BU$2,FALSE())</f>
        <v>1</v>
      </c>
      <c r="BV4" s="9">
        <f t="shared" ref="BV4" si="18">IF(BT4&gt;0,BS4/BT4,0)</f>
        <v>1</v>
      </c>
      <c r="BW4" s="9">
        <f t="shared" ref="BW4" si="19">BS4/BU4</f>
        <v>1</v>
      </c>
      <c r="BX4" s="9">
        <f t="shared" ref="BX4" si="20">IF(SUM(BV4,BW4)&gt;0,2*BV4*BW4/SUM(BV4:BW4),0)</f>
        <v>1</v>
      </c>
      <c r="BY4" s="12">
        <f t="shared" ref="BY4:BY35" si="21">SUM(AO4,AU4,BA4,BG4,BM4,BS4)</f>
        <v>9</v>
      </c>
      <c r="BZ4" s="12">
        <f t="shared" ref="BZ4:BZ35" si="22">SUM(AP4,AV4,BB4,BH4,BN4,BT4)</f>
        <v>14</v>
      </c>
      <c r="CA4" s="12">
        <f t="shared" ref="CA4:CA35" si="23">SUM(AQ4,AW4,BC4,BI4,BO4,BU4)</f>
        <v>14</v>
      </c>
      <c r="CB4" s="12">
        <f t="shared" ref="CB4" si="24">IF(BZ4&gt;0,BY4/BZ4,0)</f>
        <v>0.6428571428571429</v>
      </c>
      <c r="CC4" s="12">
        <f t="shared" ref="CC4" si="25">BY4/CA4</f>
        <v>0.6428571428571429</v>
      </c>
      <c r="CD4" s="12">
        <f t="shared" ref="CD4" si="26">IF(SUM(CB4,CC4)&gt;0,2*CB4*CC4/SUM(CB4:CC4),0)</f>
        <v>0.6428571428571429</v>
      </c>
      <c r="CE4" s="12" t="str">
        <f>IF(VLOOKUP($A4,'Results Check'!$A:$CI,CE$2,FALSE())=0,"",VLOOKUP($A4,'Results Check'!$A:$CI,CE$2,FALSE()))</f>
        <v/>
      </c>
      <c r="CF4" s="12" t="str">
        <f>IF(VLOOKUP($A4,'Results Check'!$A:$CI,CF$2,FALSE())=0,"",VLOOKUP($A4,'Results Check'!$A:$CI,CF$2,FALSE()))</f>
        <v>Vulnerability</v>
      </c>
      <c r="CG4" s="12" t="str">
        <f>IF(VLOOKUP($A4,'Results Check'!$A:$CI,CG$2,FALSE())=0,"",VLOOKUP($A4,'Results Check'!$A:$CI,CG$2,FALSE()))</f>
        <v>Vulnerability</v>
      </c>
      <c r="CH4" s="12" t="str">
        <f>IF(VLOOKUP($A4,'Results Check'!$A:$CI,CH$2,FALSE())=0,"",VLOOKUP($A4,'Results Check'!$A:$CI,CH$2,FALSE()))</f>
        <v>Missed threat</v>
      </c>
      <c r="CI4" s="12" t="str">
        <f>IF(VLOOKUP($A4,'Results Check'!$A:$CI,CI$2,FALSE())=0,"",VLOOKUP($A4,'Results Check'!$A:$CI,CI$2,FALSE()))</f>
        <v/>
      </c>
      <c r="CJ4" s="12" t="str">
        <f>IF(VLOOKUP($A4,'Results Check'!$A:$CI,CJ$2,FALSE())=0,"",VLOOKUP($A4,'Results Check'!$A:$CI,CJ$2,FALSE()))</f>
        <v/>
      </c>
      <c r="CK4" s="12">
        <f>VLOOKUP(VLOOKUP($A4,'dataset combined'!$A:$BJ,CK$2,FALSE()),Dictionary!$A$1:$B$23,2,FALSE())</f>
        <v>5</v>
      </c>
      <c r="CL4" s="12">
        <f>VLOOKUP(VLOOKUP($A4,'dataset combined'!$A:$BJ,CL$2,FALSE()),Dictionary!$A$1:$B$23,2,FALSE())</f>
        <v>4</v>
      </c>
      <c r="CM4" s="12">
        <f>VLOOKUP(VLOOKUP($A4,'dataset combined'!$A:$BJ,CM$2,FALSE()),Dictionary!$A$1:$B$23,2,FALSE())</f>
        <v>5</v>
      </c>
      <c r="CN4" s="12">
        <f>VLOOKUP(VLOOKUP($A4,'dataset combined'!$A:$BJ,CN$2,FALSE()),Dictionary!$A$1:$B$23,2,FALSE())</f>
        <v>5</v>
      </c>
      <c r="CO4" s="12">
        <f>VLOOKUP(VLOOKUP($A4,'dataset combined'!$A:$BJ,CO$2,FALSE()),Dictionary!$A$1:$B$23,2,FALSE())</f>
        <v>5</v>
      </c>
      <c r="CP4" s="12">
        <f>VLOOKUP(VLOOKUP($A4,'dataset combined'!$A:$BJ,CP$2,FALSE()),Dictionary!$A$1:$B$23,2,FALSE())</f>
        <v>5</v>
      </c>
      <c r="CQ4" s="12">
        <f>VLOOKUP(VLOOKUP($A4,'dataset combined'!$A:$BJ,CQ$2,FALSE()),Dictionary!$A$1:$B$23,2,FALSE())</f>
        <v>5</v>
      </c>
      <c r="CR4" s="12">
        <f>VLOOKUP(VLOOKUP($A4,'dataset combined'!$A:$BJ,CR$2,FALSE()),Dictionary!$A$1:$B$23,2,FALSE())</f>
        <v>5</v>
      </c>
      <c r="CS4" s="12">
        <f>VLOOKUP(VLOOKUP($A4,'dataset combined'!$A:$BJ,CS$2,FALSE()),Dictionary!$A$1:$B$23,2,FALSE())</f>
        <v>4</v>
      </c>
      <c r="CT4" s="12">
        <f>VLOOKUP(VLOOKUP($A4,'dataset combined'!$A:$BJ,CT$2,FALSE()),Dictionary!$A$1:$B$23,2,FALSE())</f>
        <v>4</v>
      </c>
      <c r="CU4" s="12">
        <f>VLOOKUP(VLOOKUP($A4,'dataset combined'!$A:$BJ,CU$2,FALSE()),Dictionary!$A$1:$B$23,2,FALSE())</f>
        <v>4</v>
      </c>
      <c r="CV4" s="12">
        <f>VLOOKUP(VLOOKUP($A4,'dataset combined'!$A:$BJ,CV$2,FALSE()),Dictionary!$A$1:$B$23,2,FALSE())</f>
        <v>4</v>
      </c>
    </row>
    <row r="5" spans="1:111" x14ac:dyDescent="0.2">
      <c r="A5" s="13" t="str">
        <f t="shared" si="0"/>
        <v>3117347-P2</v>
      </c>
      <c r="B5" s="11">
        <v>3117347</v>
      </c>
      <c r="C5" s="11">
        <v>3117293</v>
      </c>
      <c r="D5" s="11" t="s">
        <v>567</v>
      </c>
      <c r="E5" s="13" t="s">
        <v>568</v>
      </c>
      <c r="F5" s="13" t="s">
        <v>440</v>
      </c>
      <c r="G5" s="13" t="s">
        <v>433</v>
      </c>
      <c r="H5" s="11" t="str">
        <f t="shared" si="1"/>
        <v>OB</v>
      </c>
      <c r="I5" s="11"/>
      <c r="J5" s="12"/>
      <c r="K5" s="13">
        <v>23</v>
      </c>
      <c r="L5" s="13" t="s">
        <v>184</v>
      </c>
      <c r="M5" s="13" t="s">
        <v>179</v>
      </c>
      <c r="N5" s="13">
        <v>4</v>
      </c>
      <c r="O5" s="13" t="s">
        <v>189</v>
      </c>
      <c r="P5" s="13" t="s">
        <v>176</v>
      </c>
      <c r="Q5" s="13"/>
      <c r="R5" s="13"/>
      <c r="S5" s="13" t="s">
        <v>176</v>
      </c>
      <c r="T5" s="13"/>
      <c r="U5" s="13" t="s">
        <v>160</v>
      </c>
      <c r="V5" s="13">
        <f>VLOOKUP(VLOOKUP($A5,'dataset combined'!$A:$AF,V$2,FALSE()),Dictionary!$A:$B,2,FALSE())</f>
        <v>1</v>
      </c>
      <c r="W5" s="13">
        <f>VLOOKUP(VLOOKUP($A5,'dataset combined'!$A:$AF,W$2,FALSE()),Dictionary!$A:$B,2,FALSE())</f>
        <v>3</v>
      </c>
      <c r="X5" s="13">
        <f>VLOOKUP(VLOOKUP($A5,'dataset combined'!$A:$AF,X$2,FALSE()),Dictionary!$A:$B,2,FALSE())</f>
        <v>2</v>
      </c>
      <c r="Y5" s="13">
        <f>VLOOKUP(VLOOKUP($A5,'dataset combined'!$A:$AF,Y$2,FALSE()),Dictionary!$A:$B,2,FALSE())</f>
        <v>3</v>
      </c>
      <c r="Z5" s="12">
        <f t="shared" si="2"/>
        <v>3</v>
      </c>
      <c r="AA5" s="13">
        <f>VLOOKUP(VLOOKUP($A5,'dataset combined'!$A:$AF,AA$2,FALSE()),Dictionary!$A:$B,2,FALSE())</f>
        <v>1</v>
      </c>
      <c r="AB5" s="13">
        <f>VLOOKUP(VLOOKUP($A5,'dataset combined'!$A:$AF,AB$2,FALSE()),Dictionary!$A:$B,2,FALSE())</f>
        <v>2</v>
      </c>
      <c r="AC5" s="13">
        <f>VLOOKUP(VLOOKUP($A5,'dataset combined'!$A:$AF,AC$2,FALSE()),Dictionary!$A:$B,2,FALSE())</f>
        <v>2</v>
      </c>
      <c r="AD5" s="13">
        <f>VLOOKUP(VLOOKUP($A5,'dataset combined'!$A:$AF,AD$2,FALSE()),Dictionary!$A:$B,2,FALSE())</f>
        <v>4</v>
      </c>
      <c r="AE5" s="13">
        <f>VLOOKUP(VLOOKUP($A5,'dataset combined'!$A:$AF,AE$2,FALSE()),Dictionary!$A:$B,2,FALSE())</f>
        <v>2</v>
      </c>
      <c r="AF5" s="13">
        <f>VLOOKUP(VLOOKUP($A5,'dataset combined'!$A:$BJ,dataset!AF$2,FALSE()),Dictionary!$A:$B,2,FALSE())</f>
        <v>5</v>
      </c>
      <c r="AG5" s="13">
        <f>VLOOKUP(VLOOKUP($A5,'dataset combined'!$A:$BJ,dataset!AG$2,FALSE()),Dictionary!$A:$B,2,FALSE())</f>
        <v>3</v>
      </c>
      <c r="AH5" s="13">
        <f>VLOOKUP(VLOOKUP($A5,'dataset combined'!$A:$BJ,dataset!AH$2,FALSE()),Dictionary!$A:$B,2,FALSE())</f>
        <v>5</v>
      </c>
      <c r="AI5" s="13">
        <f>VLOOKUP(VLOOKUP($A5,'dataset combined'!$A:$BJ,dataset!AI$2,FALSE()),Dictionary!$A:$B,2,FALSE())</f>
        <v>3</v>
      </c>
      <c r="AJ5" s="13">
        <f>VLOOKUP(VLOOKUP($A5,'dataset combined'!$A:$BJ,dataset!AJ$2,FALSE()),Dictionary!$A:$B,2,FALSE())</f>
        <v>4</v>
      </c>
      <c r="AK5" s="13">
        <f>VLOOKUP(VLOOKUP($A5,'dataset combined'!$A:$BJ,dataset!AK$2,FALSE()),Dictionary!$A:$B,2,FALSE())</f>
        <v>5</v>
      </c>
      <c r="AL5" s="13">
        <f>VLOOKUP(VLOOKUP($A5,'dataset combined'!$A:$BJ,dataset!AL$2,FALSE()),Dictionary!$A:$B,2,FALSE())</f>
        <v>2</v>
      </c>
      <c r="AM5" s="13">
        <f>VLOOKUP(VLOOKUP($A5,'dataset combined'!$A:$BJ,dataset!AM$2,FALSE()),Dictionary!$A:$B,2,FALSE())</f>
        <v>2</v>
      </c>
      <c r="AN5" s="13">
        <f>VLOOKUP(VLOOKUP($A5,'dataset combined'!$A:$BJ,dataset!AN$2,FALSE()),Dictionary!$A:$B,2,FALSE())</f>
        <v>5</v>
      </c>
      <c r="AO5" s="12">
        <f>VLOOKUP($A5,'Results Check'!$A:$CH,AO$2,FALSE())</f>
        <v>2</v>
      </c>
      <c r="AP5" s="12">
        <f>VLOOKUP($A5,'Results Check'!$A:$CH,AP$2,FALSE())</f>
        <v>2</v>
      </c>
      <c r="AQ5" s="12">
        <f>VLOOKUP($A5,'Results Check'!$A:$CH,AQ$2,FALSE())</f>
        <v>2</v>
      </c>
      <c r="AR5" s="9">
        <f t="shared" si="3"/>
        <v>1</v>
      </c>
      <c r="AS5" s="9">
        <f t="shared" si="4"/>
        <v>1</v>
      </c>
      <c r="AT5" s="9">
        <f t="shared" si="5"/>
        <v>1</v>
      </c>
      <c r="AU5" s="12">
        <f>VLOOKUP($A5,'Results Check'!$A:$CH,AU$2,FALSE())</f>
        <v>2</v>
      </c>
      <c r="AV5" s="12">
        <f>VLOOKUP($A5,'Results Check'!$A:$CH,AV$2,FALSE())</f>
        <v>2</v>
      </c>
      <c r="AW5" s="12">
        <f>VLOOKUP($A5,'Results Check'!$A:$CH,AW$2,FALSE())</f>
        <v>2</v>
      </c>
      <c r="AX5" s="9">
        <f t="shared" ref="AX5:AX68" si="27">IF(AV5&gt;0,AU5/AV5,0)</f>
        <v>1</v>
      </c>
      <c r="AY5" s="9">
        <f t="shared" ref="AY5:AY68" si="28">AU5/AW5</f>
        <v>1</v>
      </c>
      <c r="AZ5" s="9">
        <f t="shared" ref="AZ5:AZ68" si="29">IF(SUM(AX5,AY5)&gt;0,2*AX5*AY5/SUM(AX5:AY5),0)</f>
        <v>1</v>
      </c>
      <c r="BA5" s="12">
        <f>VLOOKUP($A5,'Results Check'!$A:$CH,BA$2,FALSE())</f>
        <v>2</v>
      </c>
      <c r="BB5" s="12">
        <f>VLOOKUP($A5,'Results Check'!$A:$CH,BB$2,FALSE())</f>
        <v>2</v>
      </c>
      <c r="BC5" s="12">
        <f>VLOOKUP($A5,'Results Check'!$A:$CH,BC$2,FALSE())</f>
        <v>3</v>
      </c>
      <c r="BD5" s="9">
        <f t="shared" ref="BD5:BD68" si="30">IF(BB5&gt;0,BA5/BB5,0)</f>
        <v>1</v>
      </c>
      <c r="BE5" s="9">
        <f t="shared" ref="BE5:BE68" si="31">BA5/BC5</f>
        <v>0.66666666666666663</v>
      </c>
      <c r="BF5" s="9">
        <f t="shared" ref="BF5:BF68" si="32">IF(SUM(BD5,BE5)&gt;0,2*BD5*BE5/SUM(BD5:BE5),0)</f>
        <v>0.8</v>
      </c>
      <c r="BG5" s="12">
        <f>VLOOKUP($A5,'Results Check'!$A:$CH,BG$2,FALSE())</f>
        <v>2</v>
      </c>
      <c r="BH5" s="12">
        <f>VLOOKUP($A5,'Results Check'!$A:$CH,BH$2,FALSE())</f>
        <v>2</v>
      </c>
      <c r="BI5" s="12">
        <f>VLOOKUP($A5,'Results Check'!$A:$CH,BI$2,FALSE())</f>
        <v>2</v>
      </c>
      <c r="BJ5" s="9">
        <f t="shared" ref="BJ5:BJ68" si="33">IF(BH5&gt;0,BG5/BH5,0)</f>
        <v>1</v>
      </c>
      <c r="BK5" s="9">
        <f t="shared" ref="BK5:BK68" si="34">BG5/BI5</f>
        <v>1</v>
      </c>
      <c r="BL5" s="9">
        <f t="shared" ref="BL5:BL68" si="35">IF(SUM(BJ5,BK5)&gt;0,2*BJ5*BK5/SUM(BJ5:BK5),0)</f>
        <v>1</v>
      </c>
      <c r="BM5" s="12">
        <f>VLOOKUP($A5,'Results Check'!$A:$CH,BM$2,FALSE())</f>
        <v>0</v>
      </c>
      <c r="BN5" s="12">
        <f>VLOOKUP($A5,'Results Check'!$A:$CH,BN$2,FALSE())</f>
        <v>1</v>
      </c>
      <c r="BO5" s="12">
        <f>VLOOKUP($A5,'Results Check'!$A:$CH,BO$2,FALSE())</f>
        <v>1</v>
      </c>
      <c r="BP5" s="9">
        <f t="shared" ref="BP5:BP68" si="36">IF(BN5&gt;0,BM5/BN5,0)</f>
        <v>0</v>
      </c>
      <c r="BQ5" s="9">
        <f t="shared" ref="BQ5:BQ68" si="37">BM5/BO5</f>
        <v>0</v>
      </c>
      <c r="BR5" s="9">
        <f t="shared" ref="BR5:BR68" si="38">IF(SUM(BP5,BQ5)&gt;0,2*BP5*BQ5/SUM(BP5:BQ5),0)</f>
        <v>0</v>
      </c>
      <c r="BS5" s="12">
        <f>VLOOKUP($A5,'Results Check'!$A:$CH,BS$2,FALSE())</f>
        <v>1</v>
      </c>
      <c r="BT5" s="12">
        <f>VLOOKUP($A5,'Results Check'!$A:$CH,BT$2,FALSE())</f>
        <v>1</v>
      </c>
      <c r="BU5" s="12">
        <f>VLOOKUP($A5,'Results Check'!$A:$CH,BU$2,FALSE())</f>
        <v>1</v>
      </c>
      <c r="BV5" s="9">
        <f t="shared" ref="BV5:BV68" si="39">IF(BT5&gt;0,BS5/BT5,0)</f>
        <v>1</v>
      </c>
      <c r="BW5" s="9">
        <f t="shared" ref="BW5:BW68" si="40">BS5/BU5</f>
        <v>1</v>
      </c>
      <c r="BX5" s="9">
        <f t="shared" ref="BX5:BX68" si="41">IF(SUM(BV5,BW5)&gt;0,2*BV5*BW5/SUM(BV5:BW5),0)</f>
        <v>1</v>
      </c>
      <c r="BY5" s="12">
        <f t="shared" si="21"/>
        <v>9</v>
      </c>
      <c r="BZ5" s="12">
        <f t="shared" si="22"/>
        <v>10</v>
      </c>
      <c r="CA5" s="12">
        <f t="shared" si="23"/>
        <v>11</v>
      </c>
      <c r="CB5" s="12">
        <f t="shared" ref="CB5:CB68" si="42">IF(BZ5&gt;0,BY5/BZ5,0)</f>
        <v>0.9</v>
      </c>
      <c r="CC5" s="12">
        <f t="shared" ref="CC5:CC68" si="43">BY5/CA5</f>
        <v>0.81818181818181823</v>
      </c>
      <c r="CD5" s="12">
        <f t="shared" ref="CD5:CD68" si="44">IF(SUM(CB5,CC5)&gt;0,2*CB5*CC5/SUM(CB5:CC5),0)</f>
        <v>0.85714285714285721</v>
      </c>
      <c r="CE5" s="12" t="str">
        <f>IF(VLOOKUP($A5,'Results Check'!$A:$CI,CE$2,FALSE())=0,"",VLOOKUP($A5,'Results Check'!$A:$CI,CE$2,FALSE()))</f>
        <v/>
      </c>
      <c r="CF5" s="12" t="str">
        <f>IF(VLOOKUP($A5,'Results Check'!$A:$CI,CF$2,FALSE())=0,"",VLOOKUP($A5,'Results Check'!$A:$CI,CF$2,FALSE()))</f>
        <v/>
      </c>
      <c r="CG5" s="12" t="str">
        <f>IF(VLOOKUP($A5,'Results Check'!$A:$CI,CG$2,FALSE())=0,"",VLOOKUP($A5,'Results Check'!$A:$CI,CG$2,FALSE()))</f>
        <v>Missing threat scenario</v>
      </c>
      <c r="CH5" s="12" t="str">
        <f>IF(VLOOKUP($A5,'Results Check'!$A:$CI,CH$2,FALSE())=0,"",VLOOKUP($A5,'Results Check'!$A:$CI,CH$2,FALSE()))</f>
        <v/>
      </c>
      <c r="CI5" s="12" t="str">
        <f>IF(VLOOKUP($A5,'Results Check'!$A:$CI,CI$2,FALSE())=0,"",VLOOKUP($A5,'Results Check'!$A:$CI,CI$2,FALSE()))</f>
        <v/>
      </c>
      <c r="CJ5" s="12" t="str">
        <f>IF(VLOOKUP($A5,'Results Check'!$A:$CI,CJ$2,FALSE())=0,"",VLOOKUP($A5,'Results Check'!$A:$CI,CJ$2,FALSE()))</f>
        <v/>
      </c>
      <c r="CK5" s="12">
        <f>VLOOKUP(VLOOKUP($A5,'dataset combined'!$A:$BJ,CK$2,FALSE()),Dictionary!$A$1:$B$23,2,FALSE())</f>
        <v>5</v>
      </c>
      <c r="CL5" s="12">
        <f>VLOOKUP(VLOOKUP($A5,'dataset combined'!$A:$BJ,CL$2,FALSE()),Dictionary!$A$1:$B$23,2,FALSE())</f>
        <v>5</v>
      </c>
      <c r="CM5" s="12">
        <f>VLOOKUP(VLOOKUP($A5,'dataset combined'!$A:$BJ,CM$2,FALSE()),Dictionary!$A$1:$B$23,2,FALSE())</f>
        <v>5</v>
      </c>
      <c r="CN5" s="12">
        <f>VLOOKUP(VLOOKUP($A5,'dataset combined'!$A:$BJ,CN$2,FALSE()),Dictionary!$A$1:$B$23,2,FALSE())</f>
        <v>5</v>
      </c>
      <c r="CO5" s="12">
        <f>VLOOKUP(VLOOKUP($A5,'dataset combined'!$A:$BJ,CO$2,FALSE()),Dictionary!$A$1:$B$23,2,FALSE())</f>
        <v>5</v>
      </c>
      <c r="CP5" s="12">
        <f>VLOOKUP(VLOOKUP($A5,'dataset combined'!$A:$BJ,CP$2,FALSE()),Dictionary!$A$1:$B$23,2,FALSE())</f>
        <v>5</v>
      </c>
      <c r="CQ5" s="12">
        <f>VLOOKUP(VLOOKUP($A5,'dataset combined'!$A:$BJ,CQ$2,FALSE()),Dictionary!$A$1:$B$23,2,FALSE())</f>
        <v>5</v>
      </c>
      <c r="CR5" s="12">
        <f>VLOOKUP(VLOOKUP($A5,'dataset combined'!$A:$BJ,CR$2,FALSE()),Dictionary!$A$1:$B$23,2,FALSE())</f>
        <v>5</v>
      </c>
      <c r="CS5" s="12">
        <f>VLOOKUP(VLOOKUP($A5,'dataset combined'!$A:$BJ,CS$2,FALSE()),Dictionary!$A$1:$B$23,2,FALSE())</f>
        <v>5</v>
      </c>
      <c r="CT5" s="12">
        <f>VLOOKUP(VLOOKUP($A5,'dataset combined'!$A:$BJ,CT$2,FALSE()),Dictionary!$A$1:$B$23,2,FALSE())</f>
        <v>5</v>
      </c>
      <c r="CU5" s="12">
        <f>VLOOKUP(VLOOKUP($A5,'dataset combined'!$A:$BJ,CU$2,FALSE()),Dictionary!$A$1:$B$23,2,FALSE())</f>
        <v>5</v>
      </c>
      <c r="CV5" s="12">
        <f>VLOOKUP(VLOOKUP($A5,'dataset combined'!$A:$BJ,CV$2,FALSE()),Dictionary!$A$1:$B$23,2,FALSE())</f>
        <v>5</v>
      </c>
    </row>
    <row r="6" spans="1:111" x14ac:dyDescent="0.2">
      <c r="A6" s="13" t="str">
        <f t="shared" si="0"/>
        <v>3117348-P1</v>
      </c>
      <c r="B6" s="11">
        <v>3117348</v>
      </c>
      <c r="C6" s="11">
        <v>3117318</v>
      </c>
      <c r="D6" s="11" t="s">
        <v>622</v>
      </c>
      <c r="E6" s="13" t="s">
        <v>568</v>
      </c>
      <c r="F6" s="13" t="s">
        <v>381</v>
      </c>
      <c r="G6" s="11" t="s">
        <v>402</v>
      </c>
      <c r="H6" s="11" t="str">
        <f t="shared" si="1"/>
        <v>OB</v>
      </c>
      <c r="I6" s="11"/>
      <c r="J6" s="12"/>
      <c r="K6" s="13">
        <v>22</v>
      </c>
      <c r="L6" s="13" t="s">
        <v>178</v>
      </c>
      <c r="M6" s="13" t="s">
        <v>181</v>
      </c>
      <c r="N6" s="13">
        <v>5</v>
      </c>
      <c r="O6" s="13" t="s">
        <v>189</v>
      </c>
      <c r="P6" s="13" t="s">
        <v>176</v>
      </c>
      <c r="Q6" s="13"/>
      <c r="R6" s="13"/>
      <c r="S6" s="13" t="s">
        <v>176</v>
      </c>
      <c r="T6" s="13"/>
      <c r="U6" s="13" t="s">
        <v>160</v>
      </c>
      <c r="V6" s="13">
        <f>VLOOKUP(VLOOKUP($A6,'dataset combined'!$A:$AF,V$2,FALSE()),Dictionary!$A:$B,2,FALSE())</f>
        <v>2</v>
      </c>
      <c r="W6" s="13">
        <f>VLOOKUP(VLOOKUP($A6,'dataset combined'!$A:$AF,W$2,FALSE()),Dictionary!$A:$B,2,FALSE())</f>
        <v>2</v>
      </c>
      <c r="X6" s="13">
        <f>VLOOKUP(VLOOKUP($A6,'dataset combined'!$A:$AF,X$2,FALSE()),Dictionary!$A:$B,2,FALSE())</f>
        <v>1</v>
      </c>
      <c r="Y6" s="13">
        <f>VLOOKUP(VLOOKUP($A6,'dataset combined'!$A:$AF,Y$2,FALSE()),Dictionary!$A:$B,2,FALSE())</f>
        <v>1</v>
      </c>
      <c r="Z6" s="12">
        <f t="shared" si="2"/>
        <v>2</v>
      </c>
      <c r="AA6" s="13">
        <f>VLOOKUP(VLOOKUP($A6,'dataset combined'!$A:$AF,AA$2,FALSE()),Dictionary!$A:$B,2,FALSE())</f>
        <v>1</v>
      </c>
      <c r="AB6" s="13">
        <f>VLOOKUP(VLOOKUP($A6,'dataset combined'!$A:$AF,AB$2,FALSE()),Dictionary!$A:$B,2,FALSE())</f>
        <v>2</v>
      </c>
      <c r="AC6" s="13">
        <f>VLOOKUP(VLOOKUP($A6,'dataset combined'!$A:$AF,AC$2,FALSE()),Dictionary!$A:$B,2,FALSE())</f>
        <v>2</v>
      </c>
      <c r="AD6" s="13">
        <f>VLOOKUP(VLOOKUP($A6,'dataset combined'!$A:$AF,AD$2,FALSE()),Dictionary!$A:$B,2,FALSE())</f>
        <v>3</v>
      </c>
      <c r="AE6" s="13">
        <f>VLOOKUP(VLOOKUP($A6,'dataset combined'!$A:$AF,AE$2,FALSE()),Dictionary!$A:$B,2,FALSE())</f>
        <v>1</v>
      </c>
      <c r="AF6" s="13">
        <f>VLOOKUP(VLOOKUP($A6,'dataset combined'!$A:$BJ,dataset!AF$2,FALSE()),Dictionary!$A:$B,2,FALSE())</f>
        <v>4</v>
      </c>
      <c r="AG6" s="13">
        <f>VLOOKUP(VLOOKUP($A6,'dataset combined'!$A:$BJ,dataset!AG$2,FALSE()),Dictionary!$A:$B,2,FALSE())</f>
        <v>4</v>
      </c>
      <c r="AH6" s="13">
        <f>VLOOKUP(VLOOKUP($A6,'dataset combined'!$A:$BJ,dataset!AH$2,FALSE()),Dictionary!$A:$B,2,FALSE())</f>
        <v>4</v>
      </c>
      <c r="AI6" s="13">
        <f>VLOOKUP(VLOOKUP($A6,'dataset combined'!$A:$BJ,dataset!AI$2,FALSE()),Dictionary!$A:$B,2,FALSE())</f>
        <v>3</v>
      </c>
      <c r="AJ6" s="13">
        <f>VLOOKUP(VLOOKUP($A6,'dataset combined'!$A:$BJ,dataset!AJ$2,FALSE()),Dictionary!$A:$B,2,FALSE())</f>
        <v>4</v>
      </c>
      <c r="AK6" s="13">
        <f>VLOOKUP(VLOOKUP($A6,'dataset combined'!$A:$BJ,dataset!AK$2,FALSE()),Dictionary!$A:$B,2,FALSE())</f>
        <v>4</v>
      </c>
      <c r="AL6" s="13">
        <f>VLOOKUP(VLOOKUP($A6,'dataset combined'!$A:$BJ,dataset!AL$2,FALSE()),Dictionary!$A:$B,2,FALSE())</f>
        <v>4</v>
      </c>
      <c r="AM6" s="13">
        <f>VLOOKUP(VLOOKUP($A6,'dataset combined'!$A:$BJ,dataset!AM$2,FALSE()),Dictionary!$A:$B,2,FALSE())</f>
        <v>4</v>
      </c>
      <c r="AN6" s="13">
        <f>VLOOKUP(VLOOKUP($A6,'dataset combined'!$A:$BJ,dataset!AN$2,FALSE()),Dictionary!$A:$B,2,FALSE())</f>
        <v>0</v>
      </c>
      <c r="AO6" s="12">
        <f>VLOOKUP($A6,'Results Check'!$A:$CH,AO$2,FALSE())</f>
        <v>2</v>
      </c>
      <c r="AP6" s="12">
        <f>VLOOKUP($A6,'Results Check'!$A:$CH,AP$2,FALSE())</f>
        <v>2</v>
      </c>
      <c r="AQ6" s="12">
        <f>VLOOKUP($A6,'Results Check'!$A:$CH,AQ$2,FALSE())</f>
        <v>2</v>
      </c>
      <c r="AR6" s="9">
        <f t="shared" si="3"/>
        <v>1</v>
      </c>
      <c r="AS6" s="9">
        <f t="shared" si="4"/>
        <v>1</v>
      </c>
      <c r="AT6" s="9">
        <f t="shared" si="5"/>
        <v>1</v>
      </c>
      <c r="AU6" s="12">
        <f>VLOOKUP($A6,'Results Check'!$A:$CH,AU$2,FALSE())</f>
        <v>1</v>
      </c>
      <c r="AV6" s="12">
        <f>VLOOKUP($A6,'Results Check'!$A:$CH,AV$2,FALSE())</f>
        <v>1</v>
      </c>
      <c r="AW6" s="12">
        <f>VLOOKUP($A6,'Results Check'!$A:$CH,AW$2,FALSE())</f>
        <v>2</v>
      </c>
      <c r="AX6" s="9">
        <f t="shared" si="27"/>
        <v>1</v>
      </c>
      <c r="AY6" s="9">
        <f t="shared" si="28"/>
        <v>0.5</v>
      </c>
      <c r="AZ6" s="9">
        <f t="shared" si="29"/>
        <v>0.66666666666666663</v>
      </c>
      <c r="BA6" s="12">
        <f>VLOOKUP($A6,'Results Check'!$A:$CH,BA$2,FALSE())</f>
        <v>3</v>
      </c>
      <c r="BB6" s="12">
        <f>VLOOKUP($A6,'Results Check'!$A:$CH,BB$2,FALSE())</f>
        <v>3</v>
      </c>
      <c r="BC6" s="12">
        <f>VLOOKUP($A6,'Results Check'!$A:$CH,BC$2,FALSE())</f>
        <v>3</v>
      </c>
      <c r="BD6" s="9">
        <f t="shared" si="30"/>
        <v>1</v>
      </c>
      <c r="BE6" s="9">
        <f t="shared" si="31"/>
        <v>1</v>
      </c>
      <c r="BF6" s="9">
        <f t="shared" si="32"/>
        <v>1</v>
      </c>
      <c r="BG6" s="12">
        <f>VLOOKUP($A6,'Results Check'!$A:$CH,BG$2,FALSE())</f>
        <v>2</v>
      </c>
      <c r="BH6" s="12">
        <f>VLOOKUP($A6,'Results Check'!$A:$CH,BH$2,FALSE())</f>
        <v>2</v>
      </c>
      <c r="BI6" s="12">
        <f>VLOOKUP($A6,'Results Check'!$A:$CH,BI$2,FALSE())</f>
        <v>2</v>
      </c>
      <c r="BJ6" s="9">
        <f t="shared" si="33"/>
        <v>1</v>
      </c>
      <c r="BK6" s="9">
        <f t="shared" si="34"/>
        <v>1</v>
      </c>
      <c r="BL6" s="9">
        <f t="shared" si="35"/>
        <v>1</v>
      </c>
      <c r="BM6" s="12">
        <f>VLOOKUP($A6,'Results Check'!$A:$CH,BM$2,FALSE())</f>
        <v>1</v>
      </c>
      <c r="BN6" s="12">
        <f>VLOOKUP($A6,'Results Check'!$A:$CH,BN$2,FALSE())</f>
        <v>1</v>
      </c>
      <c r="BO6" s="12">
        <f>VLOOKUP($A6,'Results Check'!$A:$CH,BO$2,FALSE())</f>
        <v>1</v>
      </c>
      <c r="BP6" s="9">
        <f t="shared" si="36"/>
        <v>1</v>
      </c>
      <c r="BQ6" s="9">
        <f t="shared" si="37"/>
        <v>1</v>
      </c>
      <c r="BR6" s="9">
        <f t="shared" si="38"/>
        <v>1</v>
      </c>
      <c r="BS6" s="12">
        <f>VLOOKUP($A6,'Results Check'!$A:$CH,BS$2,FALSE())</f>
        <v>0</v>
      </c>
      <c r="BT6" s="12">
        <f>VLOOKUP($A6,'Results Check'!$A:$CH,BT$2,FALSE())</f>
        <v>1</v>
      </c>
      <c r="BU6" s="12">
        <f>VLOOKUP($A6,'Results Check'!$A:$CH,BU$2,FALSE())</f>
        <v>1</v>
      </c>
      <c r="BV6" s="9">
        <f t="shared" si="39"/>
        <v>0</v>
      </c>
      <c r="BW6" s="9">
        <f t="shared" si="40"/>
        <v>0</v>
      </c>
      <c r="BX6" s="9">
        <f t="shared" si="41"/>
        <v>0</v>
      </c>
      <c r="BY6" s="12">
        <f t="shared" si="21"/>
        <v>9</v>
      </c>
      <c r="BZ6" s="12">
        <f t="shared" si="22"/>
        <v>10</v>
      </c>
      <c r="CA6" s="12">
        <f t="shared" si="23"/>
        <v>11</v>
      </c>
      <c r="CB6" s="12">
        <f t="shared" si="42"/>
        <v>0.9</v>
      </c>
      <c r="CC6" s="12">
        <f t="shared" si="43"/>
        <v>0.81818181818181823</v>
      </c>
      <c r="CD6" s="12">
        <f t="shared" si="44"/>
        <v>0.85714285714285721</v>
      </c>
      <c r="CE6" s="12" t="str">
        <f>IF(VLOOKUP($A6,'Results Check'!$A:$CI,CE$2,FALSE())=0,"",VLOOKUP($A6,'Results Check'!$A:$CI,CE$2,FALSE()))</f>
        <v/>
      </c>
      <c r="CF6" s="12" t="str">
        <f>IF(VLOOKUP($A6,'Results Check'!$A:$CI,CF$2,FALSE())=0,"",VLOOKUP($A6,'Results Check'!$A:$CI,CF$2,FALSE()))</f>
        <v>Missing asset</v>
      </c>
      <c r="CG6" s="12" t="str">
        <f>IF(VLOOKUP($A6,'Results Check'!$A:$CI,CG$2,FALSE())=0,"",VLOOKUP($A6,'Results Check'!$A:$CI,CG$2,FALSE()))</f>
        <v/>
      </c>
      <c r="CH6" s="12" t="str">
        <f>IF(VLOOKUP($A6,'Results Check'!$A:$CI,CH$2,FALSE())=0,"",VLOOKUP($A6,'Results Check'!$A:$CI,CH$2,FALSE()))</f>
        <v/>
      </c>
      <c r="CI6" s="12" t="str">
        <f>IF(VLOOKUP($A6,'Results Check'!$A:$CI,CI$2,FALSE())=0,"",VLOOKUP($A6,'Results Check'!$A:$CI,CI$2,FALSE()))</f>
        <v/>
      </c>
      <c r="CJ6" s="12" t="str">
        <f>IF(VLOOKUP($A6,'Results Check'!$A:$CI,CJ$2,FALSE())=0,"",VLOOKUP($A6,'Results Check'!$A:$CI,CJ$2,FALSE()))</f>
        <v>Overall likelihood</v>
      </c>
      <c r="CK6" s="12">
        <f>VLOOKUP(VLOOKUP($A6,'dataset combined'!$A:$BJ,CK$2,FALSE()),Dictionary!$A$1:$B$23,2,FALSE())</f>
        <v>3</v>
      </c>
      <c r="CL6" s="12">
        <f>VLOOKUP(VLOOKUP($A6,'dataset combined'!$A:$BJ,CL$2,FALSE()),Dictionary!$A$1:$B$23,2,FALSE())</f>
        <v>3</v>
      </c>
      <c r="CM6" s="12">
        <f>VLOOKUP(VLOOKUP($A6,'dataset combined'!$A:$BJ,CM$2,FALSE()),Dictionary!$A$1:$B$23,2,FALSE())</f>
        <v>3</v>
      </c>
      <c r="CN6" s="12">
        <f>VLOOKUP(VLOOKUP($A6,'dataset combined'!$A:$BJ,CN$2,FALSE()),Dictionary!$A$1:$B$23,2,FALSE())</f>
        <v>3</v>
      </c>
      <c r="CO6" s="12">
        <f>VLOOKUP(VLOOKUP($A6,'dataset combined'!$A:$BJ,CO$2,FALSE()),Dictionary!$A$1:$B$23,2,FALSE())</f>
        <v>3</v>
      </c>
      <c r="CP6" s="12">
        <f>VLOOKUP(VLOOKUP($A6,'dataset combined'!$A:$BJ,CP$2,FALSE()),Dictionary!$A$1:$B$23,2,FALSE())</f>
        <v>3</v>
      </c>
      <c r="CQ6" s="12">
        <f>VLOOKUP(VLOOKUP($A6,'dataset combined'!$A:$BJ,CQ$2,FALSE()),Dictionary!$A$1:$B$23,2,FALSE())</f>
        <v>3</v>
      </c>
      <c r="CR6" s="12">
        <f>VLOOKUP(VLOOKUP($A6,'dataset combined'!$A:$BJ,CR$2,FALSE()),Dictionary!$A$1:$B$23,2,FALSE())</f>
        <v>3</v>
      </c>
      <c r="CS6" s="12">
        <f>VLOOKUP(VLOOKUP($A6,'dataset combined'!$A:$BJ,CS$2,FALSE()),Dictionary!$A$1:$B$23,2,FALSE())</f>
        <v>3</v>
      </c>
      <c r="CT6" s="12">
        <f>VLOOKUP(VLOOKUP($A6,'dataset combined'!$A:$BJ,CT$2,FALSE()),Dictionary!$A$1:$B$23,2,FALSE())</f>
        <v>3</v>
      </c>
      <c r="CU6" s="12">
        <f>VLOOKUP(VLOOKUP($A6,'dataset combined'!$A:$BJ,CU$2,FALSE()),Dictionary!$A$1:$B$23,2,FALSE())</f>
        <v>3</v>
      </c>
      <c r="CV6" s="12">
        <f>VLOOKUP(VLOOKUP($A6,'dataset combined'!$A:$BJ,CV$2,FALSE()),Dictionary!$A$1:$B$23,2,FALSE())</f>
        <v>3</v>
      </c>
    </row>
    <row r="7" spans="1:111" x14ac:dyDescent="0.2">
      <c r="A7" s="13" t="str">
        <f t="shared" si="0"/>
        <v>3117348-P2</v>
      </c>
      <c r="B7" s="11">
        <v>3117348</v>
      </c>
      <c r="C7" s="11">
        <v>3117318</v>
      </c>
      <c r="D7" s="11" t="s">
        <v>622</v>
      </c>
      <c r="E7" s="13" t="s">
        <v>568</v>
      </c>
      <c r="F7" s="13" t="s">
        <v>381</v>
      </c>
      <c r="G7" s="13" t="s">
        <v>433</v>
      </c>
      <c r="H7" s="11" t="str">
        <f t="shared" si="1"/>
        <v>HCN</v>
      </c>
      <c r="I7" s="11"/>
      <c r="J7" s="12"/>
      <c r="K7" s="13">
        <v>22</v>
      </c>
      <c r="L7" s="13" t="s">
        <v>178</v>
      </c>
      <c r="M7" s="13" t="s">
        <v>181</v>
      </c>
      <c r="N7" s="13">
        <v>5</v>
      </c>
      <c r="O7" s="13" t="s">
        <v>189</v>
      </c>
      <c r="P7" s="13" t="s">
        <v>176</v>
      </c>
      <c r="Q7" s="13"/>
      <c r="R7" s="13"/>
      <c r="S7" s="13" t="s">
        <v>176</v>
      </c>
      <c r="T7" s="13"/>
      <c r="U7" s="13" t="s">
        <v>160</v>
      </c>
      <c r="V7" s="13">
        <f>VLOOKUP(VLOOKUP($A7,'dataset combined'!$A:$AF,V$2,FALSE()),Dictionary!$A:$B,2,FALSE())</f>
        <v>2</v>
      </c>
      <c r="W7" s="13">
        <f>VLOOKUP(VLOOKUP($A7,'dataset combined'!$A:$AF,W$2,FALSE()),Dictionary!$A:$B,2,FALSE())</f>
        <v>2</v>
      </c>
      <c r="X7" s="13">
        <f>VLOOKUP(VLOOKUP($A7,'dataset combined'!$A:$AF,X$2,FALSE()),Dictionary!$A:$B,2,FALSE())</f>
        <v>1</v>
      </c>
      <c r="Y7" s="13">
        <f>VLOOKUP(VLOOKUP($A7,'dataset combined'!$A:$AF,Y$2,FALSE()),Dictionary!$A:$B,2,FALSE())</f>
        <v>1</v>
      </c>
      <c r="Z7" s="12">
        <f t="shared" si="2"/>
        <v>2</v>
      </c>
      <c r="AA7" s="13">
        <f>VLOOKUP(VLOOKUP($A7,'dataset combined'!$A:$AF,AA$2,FALSE()),Dictionary!$A:$B,2,FALSE())</f>
        <v>1</v>
      </c>
      <c r="AB7" s="13">
        <f>VLOOKUP(VLOOKUP($A7,'dataset combined'!$A:$AF,AB$2,FALSE()),Dictionary!$A:$B,2,FALSE())</f>
        <v>2</v>
      </c>
      <c r="AC7" s="13">
        <f>VLOOKUP(VLOOKUP($A7,'dataset combined'!$A:$AF,AC$2,FALSE()),Dictionary!$A:$B,2,FALSE())</f>
        <v>2</v>
      </c>
      <c r="AD7" s="13">
        <f>VLOOKUP(VLOOKUP($A7,'dataset combined'!$A:$AF,AD$2,FALSE()),Dictionary!$A:$B,2,FALSE())</f>
        <v>3</v>
      </c>
      <c r="AE7" s="13">
        <f>VLOOKUP(VLOOKUP($A7,'dataset combined'!$A:$AF,AE$2,FALSE()),Dictionary!$A:$B,2,FALSE())</f>
        <v>1</v>
      </c>
      <c r="AF7" s="13">
        <f>VLOOKUP(VLOOKUP($A7,'dataset combined'!$A:$BJ,dataset!AF$2,FALSE()),Dictionary!$A:$B,2,FALSE())</f>
        <v>4</v>
      </c>
      <c r="AG7" s="13">
        <f>VLOOKUP(VLOOKUP($A7,'dataset combined'!$A:$BJ,dataset!AG$2,FALSE()),Dictionary!$A:$B,2,FALSE())</f>
        <v>4</v>
      </c>
      <c r="AH7" s="13">
        <f>VLOOKUP(VLOOKUP($A7,'dataset combined'!$A:$BJ,dataset!AH$2,FALSE()),Dictionary!$A:$B,2,FALSE())</f>
        <v>4</v>
      </c>
      <c r="AI7" s="13">
        <f>VLOOKUP(VLOOKUP($A7,'dataset combined'!$A:$BJ,dataset!AI$2,FALSE()),Dictionary!$A:$B,2,FALSE())</f>
        <v>4</v>
      </c>
      <c r="AJ7" s="13">
        <f>VLOOKUP(VLOOKUP($A7,'dataset combined'!$A:$BJ,dataset!AJ$2,FALSE()),Dictionary!$A:$B,2,FALSE())</f>
        <v>4</v>
      </c>
      <c r="AK7" s="13">
        <f>VLOOKUP(VLOOKUP($A7,'dataset combined'!$A:$BJ,dataset!AK$2,FALSE()),Dictionary!$A:$B,2,FALSE())</f>
        <v>4</v>
      </c>
      <c r="AL7" s="13">
        <f>VLOOKUP(VLOOKUP($A7,'dataset combined'!$A:$BJ,dataset!AL$2,FALSE()),Dictionary!$A:$B,2,FALSE())</f>
        <v>4</v>
      </c>
      <c r="AM7" s="13">
        <f>VLOOKUP(VLOOKUP($A7,'dataset combined'!$A:$BJ,dataset!AM$2,FALSE()),Dictionary!$A:$B,2,FALSE())</f>
        <v>4</v>
      </c>
      <c r="AN7" s="13">
        <f>VLOOKUP(VLOOKUP($A7,'dataset combined'!$A:$BJ,dataset!AN$2,FALSE()),Dictionary!$A:$B,2,FALSE())</f>
        <v>4</v>
      </c>
      <c r="AO7" s="12">
        <f>VLOOKUP($A7,'Results Check'!$A:$CH,AO$2,FALSE())</f>
        <v>3</v>
      </c>
      <c r="AP7" s="12">
        <f>VLOOKUP($A7,'Results Check'!$A:$CH,AP$2,FALSE())</f>
        <v>3</v>
      </c>
      <c r="AQ7" s="12">
        <f>VLOOKUP($A7,'Results Check'!$A:$CH,AQ$2,FALSE())</f>
        <v>3</v>
      </c>
      <c r="AR7" s="9">
        <f t="shared" si="3"/>
        <v>1</v>
      </c>
      <c r="AS7" s="9">
        <f t="shared" si="4"/>
        <v>1</v>
      </c>
      <c r="AT7" s="9">
        <f t="shared" si="5"/>
        <v>1</v>
      </c>
      <c r="AU7" s="12">
        <f>VLOOKUP($A7,'Results Check'!$A:$CH,AU$2,FALSE())</f>
        <v>2</v>
      </c>
      <c r="AV7" s="12">
        <f>VLOOKUP($A7,'Results Check'!$A:$CH,AV$2,FALSE())</f>
        <v>2</v>
      </c>
      <c r="AW7" s="12">
        <f>VLOOKUP($A7,'Results Check'!$A:$CH,AW$2,FALSE())</f>
        <v>2</v>
      </c>
      <c r="AX7" s="9">
        <f t="shared" si="27"/>
        <v>1</v>
      </c>
      <c r="AY7" s="9">
        <f t="shared" si="28"/>
        <v>1</v>
      </c>
      <c r="AZ7" s="9">
        <f t="shared" si="29"/>
        <v>1</v>
      </c>
      <c r="BA7" s="12">
        <f>VLOOKUP($A7,'Results Check'!$A:$CH,BA$2,FALSE())</f>
        <v>2</v>
      </c>
      <c r="BB7" s="12">
        <f>VLOOKUP($A7,'Results Check'!$A:$CH,BB$2,FALSE())</f>
        <v>2</v>
      </c>
      <c r="BC7" s="12">
        <f>VLOOKUP($A7,'Results Check'!$A:$CH,BC$2,FALSE())</f>
        <v>2</v>
      </c>
      <c r="BD7" s="9">
        <f t="shared" si="30"/>
        <v>1</v>
      </c>
      <c r="BE7" s="9">
        <f t="shared" si="31"/>
        <v>1</v>
      </c>
      <c r="BF7" s="9">
        <f t="shared" si="32"/>
        <v>1</v>
      </c>
      <c r="BG7" s="12">
        <f>VLOOKUP($A7,'Results Check'!$A:$CH,BG$2,FALSE())</f>
        <v>2</v>
      </c>
      <c r="BH7" s="12">
        <f>VLOOKUP($A7,'Results Check'!$A:$CH,BH$2,FALSE())</f>
        <v>2</v>
      </c>
      <c r="BI7" s="12">
        <f>VLOOKUP($A7,'Results Check'!$A:$CH,BI$2,FALSE())</f>
        <v>5</v>
      </c>
      <c r="BJ7" s="9">
        <f t="shared" si="33"/>
        <v>1</v>
      </c>
      <c r="BK7" s="9">
        <f t="shared" si="34"/>
        <v>0.4</v>
      </c>
      <c r="BL7" s="9">
        <f t="shared" si="35"/>
        <v>0.57142857142857151</v>
      </c>
      <c r="BM7" s="12">
        <f>VLOOKUP($A7,'Results Check'!$A:$CH,BM$2,FALSE())</f>
        <v>1</v>
      </c>
      <c r="BN7" s="12">
        <f>VLOOKUP($A7,'Results Check'!$A:$CH,BN$2,FALSE())</f>
        <v>1</v>
      </c>
      <c r="BO7" s="12">
        <f>VLOOKUP($A7,'Results Check'!$A:$CH,BO$2,FALSE())</f>
        <v>1</v>
      </c>
      <c r="BP7" s="9">
        <f t="shared" si="36"/>
        <v>1</v>
      </c>
      <c r="BQ7" s="9">
        <f t="shared" si="37"/>
        <v>1</v>
      </c>
      <c r="BR7" s="9">
        <f t="shared" si="38"/>
        <v>1</v>
      </c>
      <c r="BS7" s="12">
        <f>VLOOKUP($A7,'Results Check'!$A:$CH,BS$2,FALSE())</f>
        <v>1</v>
      </c>
      <c r="BT7" s="12">
        <f>VLOOKUP($A7,'Results Check'!$A:$CH,BT$2,FALSE())</f>
        <v>1</v>
      </c>
      <c r="BU7" s="12">
        <f>VLOOKUP($A7,'Results Check'!$A:$CH,BU$2,FALSE())</f>
        <v>1</v>
      </c>
      <c r="BV7" s="9">
        <f t="shared" si="39"/>
        <v>1</v>
      </c>
      <c r="BW7" s="9">
        <f t="shared" si="40"/>
        <v>1</v>
      </c>
      <c r="BX7" s="9">
        <f t="shared" si="41"/>
        <v>1</v>
      </c>
      <c r="BY7" s="12">
        <f t="shared" si="21"/>
        <v>11</v>
      </c>
      <c r="BZ7" s="12">
        <f t="shared" si="22"/>
        <v>11</v>
      </c>
      <c r="CA7" s="12">
        <f t="shared" si="23"/>
        <v>14</v>
      </c>
      <c r="CB7" s="12">
        <f t="shared" si="42"/>
        <v>1</v>
      </c>
      <c r="CC7" s="12">
        <f t="shared" si="43"/>
        <v>0.7857142857142857</v>
      </c>
      <c r="CD7" s="12">
        <f t="shared" si="44"/>
        <v>0.88</v>
      </c>
      <c r="CE7" s="12" t="str">
        <f>IF(VLOOKUP($A7,'Results Check'!$A:$CI,CE$2,FALSE())=0,"",VLOOKUP($A7,'Results Check'!$A:$CI,CE$2,FALSE()))</f>
        <v/>
      </c>
      <c r="CF7" s="12" t="str">
        <f>IF(VLOOKUP($A7,'Results Check'!$A:$CI,CF$2,FALSE())=0,"",VLOOKUP($A7,'Results Check'!$A:$CI,CF$2,FALSE()))</f>
        <v/>
      </c>
      <c r="CG7" s="12" t="str">
        <f>IF(VLOOKUP($A7,'Results Check'!$A:$CI,CG$2,FALSE())=0,"",VLOOKUP($A7,'Results Check'!$A:$CI,CG$2,FALSE()))</f>
        <v/>
      </c>
      <c r="CH7" s="12" t="str">
        <f>IF(VLOOKUP($A7,'Results Check'!$A:$CI,CH$2,FALSE())=0,"",VLOOKUP($A7,'Results Check'!$A:$CI,CH$2,FALSE()))</f>
        <v>Missed threat</v>
      </c>
      <c r="CI7" s="12" t="str">
        <f>IF(VLOOKUP($A7,'Results Check'!$A:$CI,CI$2,FALSE())=0,"",VLOOKUP($A7,'Results Check'!$A:$CI,CI$2,FALSE()))</f>
        <v/>
      </c>
      <c r="CJ7" s="12" t="str">
        <f>IF(VLOOKUP($A7,'Results Check'!$A:$CI,CJ$2,FALSE())=0,"",VLOOKUP($A7,'Results Check'!$A:$CI,CJ$2,FALSE()))</f>
        <v/>
      </c>
      <c r="CK7" s="12">
        <f>VLOOKUP(VLOOKUP($A7,'dataset combined'!$A:$BJ,CK$2,FALSE()),Dictionary!$A$1:$B$23,2,FALSE())</f>
        <v>4</v>
      </c>
      <c r="CL7" s="12">
        <f>VLOOKUP(VLOOKUP($A7,'dataset combined'!$A:$BJ,CL$2,FALSE()),Dictionary!$A$1:$B$23,2,FALSE())</f>
        <v>4</v>
      </c>
      <c r="CM7" s="12">
        <f>VLOOKUP(VLOOKUP($A7,'dataset combined'!$A:$BJ,CM$2,FALSE()),Dictionary!$A$1:$B$23,2,FALSE())</f>
        <v>4</v>
      </c>
      <c r="CN7" s="12">
        <f>VLOOKUP(VLOOKUP($A7,'dataset combined'!$A:$BJ,CN$2,FALSE()),Dictionary!$A$1:$B$23,2,FALSE())</f>
        <v>4</v>
      </c>
      <c r="CO7" s="12">
        <f>VLOOKUP(VLOOKUP($A7,'dataset combined'!$A:$BJ,CO$2,FALSE()),Dictionary!$A$1:$B$23,2,FALSE())</f>
        <v>4</v>
      </c>
      <c r="CP7" s="12">
        <f>VLOOKUP(VLOOKUP($A7,'dataset combined'!$A:$BJ,CP$2,FALSE()),Dictionary!$A$1:$B$23,2,FALSE())</f>
        <v>4</v>
      </c>
      <c r="CQ7" s="12">
        <f>VLOOKUP(VLOOKUP($A7,'dataset combined'!$A:$BJ,CQ$2,FALSE()),Dictionary!$A$1:$B$23,2,FALSE())</f>
        <v>4</v>
      </c>
      <c r="CR7" s="12">
        <f>VLOOKUP(VLOOKUP($A7,'dataset combined'!$A:$BJ,CR$2,FALSE()),Dictionary!$A$1:$B$23,2,FALSE())</f>
        <v>4</v>
      </c>
      <c r="CS7" s="12">
        <f>VLOOKUP(VLOOKUP($A7,'dataset combined'!$A:$BJ,CS$2,FALSE()),Dictionary!$A$1:$B$23,2,FALSE())</f>
        <v>4</v>
      </c>
      <c r="CT7" s="12">
        <f>VLOOKUP(VLOOKUP($A7,'dataset combined'!$A:$BJ,CT$2,FALSE()),Dictionary!$A$1:$B$23,2,FALSE())</f>
        <v>4</v>
      </c>
      <c r="CU7" s="12">
        <f>VLOOKUP(VLOOKUP($A7,'dataset combined'!$A:$BJ,CU$2,FALSE()),Dictionary!$A$1:$B$23,2,FALSE())</f>
        <v>4</v>
      </c>
      <c r="CV7" s="12">
        <f>VLOOKUP(VLOOKUP($A7,'dataset combined'!$A:$BJ,CV$2,FALSE()),Dictionary!$A$1:$B$23,2,FALSE())</f>
        <v>4</v>
      </c>
    </row>
    <row r="8" spans="1:111" x14ac:dyDescent="0.2">
      <c r="A8" s="13" t="str">
        <f t="shared" si="0"/>
        <v>3117349-P1</v>
      </c>
      <c r="B8" s="11">
        <v>3117349</v>
      </c>
      <c r="C8" s="11">
        <v>3117295</v>
      </c>
      <c r="D8" s="11" t="s">
        <v>553</v>
      </c>
      <c r="E8" s="13" t="s">
        <v>538</v>
      </c>
      <c r="F8" s="13" t="s">
        <v>440</v>
      </c>
      <c r="G8" s="11" t="s">
        <v>402</v>
      </c>
      <c r="H8" s="11" t="str">
        <f t="shared" si="1"/>
        <v>HCN</v>
      </c>
      <c r="I8" s="11"/>
      <c r="J8" s="12"/>
      <c r="K8" s="13">
        <v>22</v>
      </c>
      <c r="L8" s="13" t="s">
        <v>180</v>
      </c>
      <c r="M8" s="13" t="s">
        <v>179</v>
      </c>
      <c r="N8" s="13">
        <v>3</v>
      </c>
      <c r="O8" s="13" t="s">
        <v>554</v>
      </c>
      <c r="P8" s="13" t="s">
        <v>177</v>
      </c>
      <c r="Q8" s="13">
        <v>2</v>
      </c>
      <c r="R8" s="13" t="s">
        <v>555</v>
      </c>
      <c r="S8" s="13" t="s">
        <v>176</v>
      </c>
      <c r="T8" s="13"/>
      <c r="U8" s="13" t="s">
        <v>160</v>
      </c>
      <c r="V8" s="13">
        <f>VLOOKUP(VLOOKUP($A8,'dataset combined'!$A:$AF,V$2,FALSE()),Dictionary!$A:$B,2,FALSE())</f>
        <v>2</v>
      </c>
      <c r="W8" s="13">
        <f>VLOOKUP(VLOOKUP($A8,'dataset combined'!$A:$AF,W$2,FALSE()),Dictionary!$A:$B,2,FALSE())</f>
        <v>1</v>
      </c>
      <c r="X8" s="13">
        <f>VLOOKUP(VLOOKUP($A8,'dataset combined'!$A:$AF,X$2,FALSE()),Dictionary!$A:$B,2,FALSE())</f>
        <v>2</v>
      </c>
      <c r="Y8" s="13">
        <f>VLOOKUP(VLOOKUP($A8,'dataset combined'!$A:$AF,Y$2,FALSE()),Dictionary!$A:$B,2,FALSE())</f>
        <v>2</v>
      </c>
      <c r="Z8" s="12">
        <f t="shared" si="2"/>
        <v>2</v>
      </c>
      <c r="AA8" s="13">
        <f>VLOOKUP(VLOOKUP($A8,'dataset combined'!$A:$AF,AA$2,FALSE()),Dictionary!$A:$B,2,FALSE())</f>
        <v>2</v>
      </c>
      <c r="AB8" s="13">
        <f>VLOOKUP(VLOOKUP($A8,'dataset combined'!$A:$AF,AB$2,FALSE()),Dictionary!$A:$B,2,FALSE())</f>
        <v>4</v>
      </c>
      <c r="AC8" s="13">
        <f>VLOOKUP(VLOOKUP($A8,'dataset combined'!$A:$AF,AC$2,FALSE()),Dictionary!$A:$B,2,FALSE())</f>
        <v>3</v>
      </c>
      <c r="AD8" s="13">
        <f>VLOOKUP(VLOOKUP($A8,'dataset combined'!$A:$AF,AD$2,FALSE()),Dictionary!$A:$B,2,FALSE())</f>
        <v>1</v>
      </c>
      <c r="AE8" s="13">
        <f>VLOOKUP(VLOOKUP($A8,'dataset combined'!$A:$AF,AE$2,FALSE()),Dictionary!$A:$B,2,FALSE())</f>
        <v>1</v>
      </c>
      <c r="AF8" s="13">
        <f>VLOOKUP(VLOOKUP($A8,'dataset combined'!$A:$BJ,dataset!AF$2,FALSE()),Dictionary!$A:$B,2,FALSE())</f>
        <v>4</v>
      </c>
      <c r="AG8" s="13">
        <f>VLOOKUP(VLOOKUP($A8,'dataset combined'!$A:$BJ,dataset!AG$2,FALSE()),Dictionary!$A:$B,2,FALSE())</f>
        <v>4</v>
      </c>
      <c r="AH8" s="13">
        <f>VLOOKUP(VLOOKUP($A8,'dataset combined'!$A:$BJ,dataset!AH$2,FALSE()),Dictionary!$A:$B,2,FALSE())</f>
        <v>4</v>
      </c>
      <c r="AI8" s="13">
        <f>VLOOKUP(VLOOKUP($A8,'dataset combined'!$A:$BJ,dataset!AI$2,FALSE()),Dictionary!$A:$B,2,FALSE())</f>
        <v>2</v>
      </c>
      <c r="AJ8" s="13">
        <f>VLOOKUP(VLOOKUP($A8,'dataset combined'!$A:$BJ,dataset!AJ$2,FALSE()),Dictionary!$A:$B,2,FALSE())</f>
        <v>4</v>
      </c>
      <c r="AK8" s="13">
        <f>VLOOKUP(VLOOKUP($A8,'dataset combined'!$A:$BJ,dataset!AK$2,FALSE()),Dictionary!$A:$B,2,FALSE())</f>
        <v>4</v>
      </c>
      <c r="AL8" s="13">
        <f>VLOOKUP(VLOOKUP($A8,'dataset combined'!$A:$BJ,dataset!AL$2,FALSE()),Dictionary!$A:$B,2,FALSE())</f>
        <v>4</v>
      </c>
      <c r="AM8" s="13">
        <f>VLOOKUP(VLOOKUP($A8,'dataset combined'!$A:$BJ,dataset!AM$2,FALSE()),Dictionary!$A:$B,2,FALSE())</f>
        <v>4</v>
      </c>
      <c r="AN8" s="13">
        <f>VLOOKUP(VLOOKUP($A8,'dataset combined'!$A:$BJ,dataset!AN$2,FALSE()),Dictionary!$A:$B,2,FALSE())</f>
        <v>0</v>
      </c>
      <c r="AO8" s="12">
        <f>VLOOKUP($A8,'Results Check'!$A:$CH,AO$2,FALSE())</f>
        <v>2</v>
      </c>
      <c r="AP8" s="12">
        <f>VLOOKUP($A8,'Results Check'!$A:$CH,AP$2,FALSE())</f>
        <v>5</v>
      </c>
      <c r="AQ8" s="12">
        <f>VLOOKUP($A8,'Results Check'!$A:$CH,AQ$2,FALSE())</f>
        <v>3</v>
      </c>
      <c r="AR8" s="9">
        <f t="shared" si="3"/>
        <v>0.4</v>
      </c>
      <c r="AS8" s="9">
        <f t="shared" si="4"/>
        <v>0.66666666666666663</v>
      </c>
      <c r="AT8" s="9">
        <f t="shared" si="5"/>
        <v>0.5</v>
      </c>
      <c r="AU8" s="12">
        <f>VLOOKUP($A8,'Results Check'!$A:$CH,AU$2,FALSE())</f>
        <v>2</v>
      </c>
      <c r="AV8" s="12">
        <f>VLOOKUP($A8,'Results Check'!$A:$CH,AV$2,FALSE())</f>
        <v>3</v>
      </c>
      <c r="AW8" s="12">
        <f>VLOOKUP($A8,'Results Check'!$A:$CH,AW$2,FALSE())</f>
        <v>2</v>
      </c>
      <c r="AX8" s="9">
        <f t="shared" si="27"/>
        <v>0.66666666666666663</v>
      </c>
      <c r="AY8" s="9">
        <f t="shared" si="28"/>
        <v>1</v>
      </c>
      <c r="AZ8" s="9">
        <f t="shared" si="29"/>
        <v>0.8</v>
      </c>
      <c r="BA8" s="12">
        <f>VLOOKUP($A8,'Results Check'!$A:$CH,BA$2,FALSE())</f>
        <v>3</v>
      </c>
      <c r="BB8" s="12">
        <f>VLOOKUP($A8,'Results Check'!$A:$CH,BB$2,FALSE())</f>
        <v>3</v>
      </c>
      <c r="BC8" s="12">
        <f>VLOOKUP($A8,'Results Check'!$A:$CH,BC$2,FALSE())</f>
        <v>5</v>
      </c>
      <c r="BD8" s="9">
        <f t="shared" si="30"/>
        <v>1</v>
      </c>
      <c r="BE8" s="9">
        <f t="shared" si="31"/>
        <v>0.6</v>
      </c>
      <c r="BF8" s="9">
        <f t="shared" si="32"/>
        <v>0.74999999999999989</v>
      </c>
      <c r="BG8" s="12">
        <f>VLOOKUP($A8,'Results Check'!$A:$CH,BG$2,FALSE())</f>
        <v>3</v>
      </c>
      <c r="BH8" s="12">
        <f>VLOOKUP($A8,'Results Check'!$A:$CH,BH$2,FALSE())</f>
        <v>3</v>
      </c>
      <c r="BI8" s="12">
        <f>VLOOKUP($A8,'Results Check'!$A:$CH,BI$2,FALSE())</f>
        <v>3</v>
      </c>
      <c r="BJ8" s="9">
        <f t="shared" si="33"/>
        <v>1</v>
      </c>
      <c r="BK8" s="9">
        <f t="shared" si="34"/>
        <v>1</v>
      </c>
      <c r="BL8" s="9">
        <f t="shared" si="35"/>
        <v>1</v>
      </c>
      <c r="BM8" s="12">
        <f>VLOOKUP($A8,'Results Check'!$A:$CH,BM$2,FALSE())</f>
        <v>0</v>
      </c>
      <c r="BN8" s="12">
        <f>VLOOKUP($A8,'Results Check'!$A:$CH,BN$2,FALSE())</f>
        <v>1</v>
      </c>
      <c r="BO8" s="12">
        <f>VLOOKUP($A8,'Results Check'!$A:$CH,BO$2,FALSE())</f>
        <v>1</v>
      </c>
      <c r="BP8" s="9">
        <f t="shared" si="36"/>
        <v>0</v>
      </c>
      <c r="BQ8" s="9">
        <f t="shared" si="37"/>
        <v>0</v>
      </c>
      <c r="BR8" s="9">
        <f t="shared" si="38"/>
        <v>0</v>
      </c>
      <c r="BS8" s="12">
        <f>VLOOKUP($A8,'Results Check'!$A:$CH,BS$2,FALSE())</f>
        <v>1</v>
      </c>
      <c r="BT8" s="12">
        <f>VLOOKUP($A8,'Results Check'!$A:$CH,BT$2,FALSE())</f>
        <v>1</v>
      </c>
      <c r="BU8" s="12">
        <f>VLOOKUP($A8,'Results Check'!$A:$CH,BU$2,FALSE())</f>
        <v>1</v>
      </c>
      <c r="BV8" s="9">
        <f t="shared" si="39"/>
        <v>1</v>
      </c>
      <c r="BW8" s="9">
        <f t="shared" si="40"/>
        <v>1</v>
      </c>
      <c r="BX8" s="9">
        <f t="shared" si="41"/>
        <v>1</v>
      </c>
      <c r="BY8" s="12">
        <f t="shared" si="21"/>
        <v>11</v>
      </c>
      <c r="BZ8" s="12">
        <f t="shared" si="22"/>
        <v>16</v>
      </c>
      <c r="CA8" s="12">
        <f t="shared" si="23"/>
        <v>15</v>
      </c>
      <c r="CB8" s="12">
        <f t="shared" si="42"/>
        <v>0.6875</v>
      </c>
      <c r="CC8" s="12">
        <f t="shared" si="43"/>
        <v>0.73333333333333328</v>
      </c>
      <c r="CD8" s="12">
        <f t="shared" si="44"/>
        <v>0.70967741935483863</v>
      </c>
      <c r="CE8" s="12" t="str">
        <f>IF(VLOOKUP($A8,'Results Check'!$A:$CI,CE$2,FALSE())=0,"",VLOOKUP($A8,'Results Check'!$A:$CI,CE$2,FALSE()))</f>
        <v>Mixed concepts</v>
      </c>
      <c r="CF8" s="12" t="str">
        <f>IF(VLOOKUP($A8,'Results Check'!$A:$CI,CF$2,FALSE())=0,"",VLOOKUP($A8,'Results Check'!$A:$CI,CF$2,FALSE()))</f>
        <v>Wrong asset</v>
      </c>
      <c r="CG8" s="12" t="str">
        <f>IF(VLOOKUP($A8,'Results Check'!$A:$CI,CG$2,FALSE())=0,"",VLOOKUP($A8,'Results Check'!$A:$CI,CG$2,FALSE()))</f>
        <v>Missing threat scenario</v>
      </c>
      <c r="CH8" s="12" t="str">
        <f>IF(VLOOKUP($A8,'Results Check'!$A:$CI,CH$2,FALSE())=0,"",VLOOKUP($A8,'Results Check'!$A:$CI,CH$2,FALSE()))</f>
        <v/>
      </c>
      <c r="CI8" s="12" t="str">
        <f>IF(VLOOKUP($A8,'Results Check'!$A:$CI,CI$2,FALSE())=0,"",VLOOKUP($A8,'Results Check'!$A:$CI,CI$2,FALSE()))</f>
        <v>Wrong likelihood</v>
      </c>
      <c r="CJ8" s="12" t="str">
        <f>IF(VLOOKUP($A8,'Results Check'!$A:$CI,CJ$2,FALSE())=0,"",VLOOKUP($A8,'Results Check'!$A:$CI,CJ$2,FALSE()))</f>
        <v/>
      </c>
      <c r="CK8" s="12">
        <f>VLOOKUP(VLOOKUP($A8,'dataset combined'!$A:$BJ,CK$2,FALSE()),Dictionary!$A$1:$B$23,2,FALSE())</f>
        <v>4</v>
      </c>
      <c r="CL8" s="12">
        <f>VLOOKUP(VLOOKUP($A8,'dataset combined'!$A:$BJ,CL$2,FALSE()),Dictionary!$A$1:$B$23,2,FALSE())</f>
        <v>3</v>
      </c>
      <c r="CM8" s="12">
        <f>VLOOKUP(VLOOKUP($A8,'dataset combined'!$A:$BJ,CM$2,FALSE()),Dictionary!$A$1:$B$23,2,FALSE())</f>
        <v>3</v>
      </c>
      <c r="CN8" s="12">
        <f>VLOOKUP(VLOOKUP($A8,'dataset combined'!$A:$BJ,CN$2,FALSE()),Dictionary!$A$1:$B$23,2,FALSE())</f>
        <v>3</v>
      </c>
      <c r="CO8" s="12">
        <f>VLOOKUP(VLOOKUP($A8,'dataset combined'!$A:$BJ,CO$2,FALSE()),Dictionary!$A$1:$B$23,2,FALSE())</f>
        <v>3</v>
      </c>
      <c r="CP8" s="12">
        <f>VLOOKUP(VLOOKUP($A8,'dataset combined'!$A:$BJ,CP$2,FALSE()),Dictionary!$A$1:$B$23,2,FALSE())</f>
        <v>3</v>
      </c>
      <c r="CQ8" s="12">
        <f>VLOOKUP(VLOOKUP($A8,'dataset combined'!$A:$BJ,CQ$2,FALSE()),Dictionary!$A$1:$B$23,2,FALSE())</f>
        <v>4</v>
      </c>
      <c r="CR8" s="12">
        <f>VLOOKUP(VLOOKUP($A8,'dataset combined'!$A:$BJ,CR$2,FALSE()),Dictionary!$A$1:$B$23,2,FALSE())</f>
        <v>3</v>
      </c>
      <c r="CS8" s="12">
        <f>VLOOKUP(VLOOKUP($A8,'dataset combined'!$A:$BJ,CS$2,FALSE()),Dictionary!$A$1:$B$23,2,FALSE())</f>
        <v>4</v>
      </c>
      <c r="CT8" s="12">
        <f>VLOOKUP(VLOOKUP($A8,'dataset combined'!$A:$BJ,CT$2,FALSE()),Dictionary!$A$1:$B$23,2,FALSE())</f>
        <v>3</v>
      </c>
      <c r="CU8" s="12">
        <f>VLOOKUP(VLOOKUP($A8,'dataset combined'!$A:$BJ,CU$2,FALSE()),Dictionary!$A$1:$B$23,2,FALSE())</f>
        <v>3</v>
      </c>
      <c r="CV8" s="12">
        <f>VLOOKUP(VLOOKUP($A8,'dataset combined'!$A:$BJ,CV$2,FALSE()),Dictionary!$A$1:$B$23,2,FALSE())</f>
        <v>3</v>
      </c>
    </row>
    <row r="9" spans="1:111" x14ac:dyDescent="0.2">
      <c r="A9" s="13" t="str">
        <f t="shared" si="0"/>
        <v>3117349-P2</v>
      </c>
      <c r="B9" s="11">
        <v>3117349</v>
      </c>
      <c r="C9" s="11">
        <v>3117295</v>
      </c>
      <c r="D9" s="11" t="s">
        <v>553</v>
      </c>
      <c r="E9" s="13" t="s">
        <v>538</v>
      </c>
      <c r="F9" s="13" t="s">
        <v>440</v>
      </c>
      <c r="G9" s="13" t="s">
        <v>433</v>
      </c>
      <c r="H9" s="11" t="str">
        <f t="shared" si="1"/>
        <v>OB</v>
      </c>
      <c r="I9" s="11"/>
      <c r="J9" s="12"/>
      <c r="K9" s="13">
        <v>22</v>
      </c>
      <c r="L9" s="13" t="s">
        <v>180</v>
      </c>
      <c r="M9" s="13" t="s">
        <v>179</v>
      </c>
      <c r="N9" s="13">
        <v>3</v>
      </c>
      <c r="O9" s="13" t="s">
        <v>554</v>
      </c>
      <c r="P9" s="13" t="s">
        <v>177</v>
      </c>
      <c r="Q9" s="13">
        <v>2</v>
      </c>
      <c r="R9" s="13" t="s">
        <v>555</v>
      </c>
      <c r="S9" s="13" t="s">
        <v>176</v>
      </c>
      <c r="T9" s="13"/>
      <c r="U9" s="13" t="s">
        <v>160</v>
      </c>
      <c r="V9" s="13">
        <f>VLOOKUP(VLOOKUP($A9,'dataset combined'!$A:$AF,V$2,FALSE()),Dictionary!$A:$B,2,FALSE())</f>
        <v>2</v>
      </c>
      <c r="W9" s="13">
        <f>VLOOKUP(VLOOKUP($A9,'dataset combined'!$A:$AF,W$2,FALSE()),Dictionary!$A:$B,2,FALSE())</f>
        <v>1</v>
      </c>
      <c r="X9" s="13">
        <f>VLOOKUP(VLOOKUP($A9,'dataset combined'!$A:$AF,X$2,FALSE()),Dictionary!$A:$B,2,FALSE())</f>
        <v>2</v>
      </c>
      <c r="Y9" s="13">
        <f>VLOOKUP(VLOOKUP($A9,'dataset combined'!$A:$AF,Y$2,FALSE()),Dictionary!$A:$B,2,FALSE())</f>
        <v>2</v>
      </c>
      <c r="Z9" s="12">
        <f t="shared" si="2"/>
        <v>2</v>
      </c>
      <c r="AA9" s="13">
        <f>VLOOKUP(VLOOKUP($A9,'dataset combined'!$A:$AF,AA$2,FALSE()),Dictionary!$A:$B,2,FALSE())</f>
        <v>2</v>
      </c>
      <c r="AB9" s="13">
        <f>VLOOKUP(VLOOKUP($A9,'dataset combined'!$A:$AF,AB$2,FALSE()),Dictionary!$A:$B,2,FALSE())</f>
        <v>4</v>
      </c>
      <c r="AC9" s="13">
        <f>VLOOKUP(VLOOKUP($A9,'dataset combined'!$A:$AF,AC$2,FALSE()),Dictionary!$A:$B,2,FALSE())</f>
        <v>3</v>
      </c>
      <c r="AD9" s="13">
        <f>VLOOKUP(VLOOKUP($A9,'dataset combined'!$A:$AF,AD$2,FALSE()),Dictionary!$A:$B,2,FALSE())</f>
        <v>1</v>
      </c>
      <c r="AE9" s="13">
        <f>VLOOKUP(VLOOKUP($A9,'dataset combined'!$A:$AF,AE$2,FALSE()),Dictionary!$A:$B,2,FALSE())</f>
        <v>1</v>
      </c>
      <c r="AF9" s="13">
        <f>VLOOKUP(VLOOKUP($A9,'dataset combined'!$A:$BJ,dataset!AF$2,FALSE()),Dictionary!$A:$B,2,FALSE())</f>
        <v>4</v>
      </c>
      <c r="AG9" s="13">
        <f>VLOOKUP(VLOOKUP($A9,'dataset combined'!$A:$BJ,dataset!AG$2,FALSE()),Dictionary!$A:$B,2,FALSE())</f>
        <v>4</v>
      </c>
      <c r="AH9" s="13">
        <f>VLOOKUP(VLOOKUP($A9,'dataset combined'!$A:$BJ,dataset!AH$2,FALSE()),Dictionary!$A:$B,2,FALSE())</f>
        <v>4</v>
      </c>
      <c r="AI9" s="13">
        <f>VLOOKUP(VLOOKUP($A9,'dataset combined'!$A:$BJ,dataset!AI$2,FALSE()),Dictionary!$A:$B,2,FALSE())</f>
        <v>4</v>
      </c>
      <c r="AJ9" s="13">
        <f>VLOOKUP(VLOOKUP($A9,'dataset combined'!$A:$BJ,dataset!AJ$2,FALSE()),Dictionary!$A:$B,2,FALSE())</f>
        <v>4</v>
      </c>
      <c r="AK9" s="13">
        <f>VLOOKUP(VLOOKUP($A9,'dataset combined'!$A:$BJ,dataset!AK$2,FALSE()),Dictionary!$A:$B,2,FALSE())</f>
        <v>4</v>
      </c>
      <c r="AL9" s="13">
        <f>VLOOKUP(VLOOKUP($A9,'dataset combined'!$A:$BJ,dataset!AL$2,FALSE()),Dictionary!$A:$B,2,FALSE())</f>
        <v>4</v>
      </c>
      <c r="AM9" s="13">
        <f>VLOOKUP(VLOOKUP($A9,'dataset combined'!$A:$BJ,dataset!AM$2,FALSE()),Dictionary!$A:$B,2,FALSE())</f>
        <v>4</v>
      </c>
      <c r="AN9" s="13">
        <f>VLOOKUP(VLOOKUP($A9,'dataset combined'!$A:$BJ,dataset!AN$2,FALSE()),Dictionary!$A:$B,2,FALSE())</f>
        <v>4</v>
      </c>
      <c r="AO9" s="12">
        <f>VLOOKUP($A9,'Results Check'!$A:$CH,AO$2,FALSE())</f>
        <v>2</v>
      </c>
      <c r="AP9" s="12">
        <f>VLOOKUP($A9,'Results Check'!$A:$CH,AP$2,FALSE())</f>
        <v>2</v>
      </c>
      <c r="AQ9" s="12">
        <f>VLOOKUP($A9,'Results Check'!$A:$CH,AQ$2,FALSE())</f>
        <v>2</v>
      </c>
      <c r="AR9" s="9">
        <f t="shared" si="3"/>
        <v>1</v>
      </c>
      <c r="AS9" s="9">
        <f t="shared" si="4"/>
        <v>1</v>
      </c>
      <c r="AT9" s="9">
        <f t="shared" si="5"/>
        <v>1</v>
      </c>
      <c r="AU9" s="12">
        <f>VLOOKUP($A9,'Results Check'!$A:$CH,AU$2,FALSE())</f>
        <v>2</v>
      </c>
      <c r="AV9" s="12">
        <f>VLOOKUP($A9,'Results Check'!$A:$CH,AV$2,FALSE())</f>
        <v>2</v>
      </c>
      <c r="AW9" s="12">
        <f>VLOOKUP($A9,'Results Check'!$A:$CH,AW$2,FALSE())</f>
        <v>2</v>
      </c>
      <c r="AX9" s="9">
        <f t="shared" si="27"/>
        <v>1</v>
      </c>
      <c r="AY9" s="9">
        <f t="shared" si="28"/>
        <v>1</v>
      </c>
      <c r="AZ9" s="9">
        <f t="shared" si="29"/>
        <v>1</v>
      </c>
      <c r="BA9" s="12">
        <f>VLOOKUP($A9,'Results Check'!$A:$CH,BA$2,FALSE())</f>
        <v>4</v>
      </c>
      <c r="BB9" s="12">
        <f>VLOOKUP($A9,'Results Check'!$A:$CH,BB$2,FALSE())</f>
        <v>4</v>
      </c>
      <c r="BC9" s="12">
        <f>VLOOKUP($A9,'Results Check'!$A:$CH,BC$2,FALSE())</f>
        <v>4</v>
      </c>
      <c r="BD9" s="9">
        <f t="shared" si="30"/>
        <v>1</v>
      </c>
      <c r="BE9" s="9">
        <f t="shared" si="31"/>
        <v>1</v>
      </c>
      <c r="BF9" s="9">
        <f t="shared" si="32"/>
        <v>1</v>
      </c>
      <c r="BG9" s="12">
        <f>VLOOKUP($A9,'Results Check'!$A:$CH,BG$2,FALSE())</f>
        <v>2</v>
      </c>
      <c r="BH9" s="12">
        <f>VLOOKUP($A9,'Results Check'!$A:$CH,BH$2,FALSE())</f>
        <v>2</v>
      </c>
      <c r="BI9" s="12">
        <f>VLOOKUP($A9,'Results Check'!$A:$CH,BI$2,FALSE())</f>
        <v>2</v>
      </c>
      <c r="BJ9" s="9">
        <f t="shared" si="33"/>
        <v>1</v>
      </c>
      <c r="BK9" s="9">
        <f t="shared" si="34"/>
        <v>1</v>
      </c>
      <c r="BL9" s="9">
        <f t="shared" si="35"/>
        <v>1</v>
      </c>
      <c r="BM9" s="12">
        <f>VLOOKUP($A9,'Results Check'!$A:$CH,BM$2,FALSE())</f>
        <v>1</v>
      </c>
      <c r="BN9" s="12">
        <f>VLOOKUP($A9,'Results Check'!$A:$CH,BN$2,FALSE())</f>
        <v>1</v>
      </c>
      <c r="BO9" s="12">
        <f>VLOOKUP($A9,'Results Check'!$A:$CH,BO$2,FALSE())</f>
        <v>1</v>
      </c>
      <c r="BP9" s="9">
        <f t="shared" si="36"/>
        <v>1</v>
      </c>
      <c r="BQ9" s="9">
        <f t="shared" si="37"/>
        <v>1</v>
      </c>
      <c r="BR9" s="9">
        <f t="shared" si="38"/>
        <v>1</v>
      </c>
      <c r="BS9" s="12">
        <f>VLOOKUP($A9,'Results Check'!$A:$CH,BS$2,FALSE())</f>
        <v>1</v>
      </c>
      <c r="BT9" s="12">
        <f>VLOOKUP($A9,'Results Check'!$A:$CH,BT$2,FALSE())</f>
        <v>1</v>
      </c>
      <c r="BU9" s="12">
        <f>VLOOKUP($A9,'Results Check'!$A:$CH,BU$2,FALSE())</f>
        <v>1</v>
      </c>
      <c r="BV9" s="9">
        <f t="shared" si="39"/>
        <v>1</v>
      </c>
      <c r="BW9" s="9">
        <f t="shared" si="40"/>
        <v>1</v>
      </c>
      <c r="BX9" s="9">
        <f t="shared" si="41"/>
        <v>1</v>
      </c>
      <c r="BY9" s="12">
        <f t="shared" si="21"/>
        <v>12</v>
      </c>
      <c r="BZ9" s="12">
        <f t="shared" si="22"/>
        <v>12</v>
      </c>
      <c r="CA9" s="12">
        <f t="shared" si="23"/>
        <v>12</v>
      </c>
      <c r="CB9" s="12">
        <f t="shared" si="42"/>
        <v>1</v>
      </c>
      <c r="CC9" s="12">
        <f t="shared" si="43"/>
        <v>1</v>
      </c>
      <c r="CD9" s="12">
        <f t="shared" si="44"/>
        <v>1</v>
      </c>
      <c r="CE9" s="12" t="str">
        <f>IF(VLOOKUP($A9,'Results Check'!$A:$CI,CE$2,FALSE())=0,"",VLOOKUP($A9,'Results Check'!$A:$CI,CE$2,FALSE()))</f>
        <v/>
      </c>
      <c r="CF9" s="12" t="str">
        <f>IF(VLOOKUP($A9,'Results Check'!$A:$CI,CF$2,FALSE())=0,"",VLOOKUP($A9,'Results Check'!$A:$CI,CF$2,FALSE()))</f>
        <v/>
      </c>
      <c r="CG9" s="12" t="str">
        <f>IF(VLOOKUP($A9,'Results Check'!$A:$CI,CG$2,FALSE())=0,"",VLOOKUP($A9,'Results Check'!$A:$CI,CG$2,FALSE()))</f>
        <v/>
      </c>
      <c r="CH9" s="12" t="str">
        <f>IF(VLOOKUP($A9,'Results Check'!$A:$CI,CH$2,FALSE())=0,"",VLOOKUP($A9,'Results Check'!$A:$CI,CH$2,FALSE()))</f>
        <v/>
      </c>
      <c r="CI9" s="12" t="str">
        <f>IF(VLOOKUP($A9,'Results Check'!$A:$CI,CI$2,FALSE())=0,"",VLOOKUP($A9,'Results Check'!$A:$CI,CI$2,FALSE()))</f>
        <v/>
      </c>
      <c r="CJ9" s="12" t="str">
        <f>IF(VLOOKUP($A9,'Results Check'!$A:$CI,CJ$2,FALSE())=0,"",VLOOKUP($A9,'Results Check'!$A:$CI,CJ$2,FALSE()))</f>
        <v/>
      </c>
      <c r="CK9" s="12">
        <f>VLOOKUP(VLOOKUP($A9,'dataset combined'!$A:$BJ,CK$2,FALSE()),Dictionary!$A$1:$B$23,2,FALSE())</f>
        <v>5</v>
      </c>
      <c r="CL9" s="12">
        <f>VLOOKUP(VLOOKUP($A9,'dataset combined'!$A:$BJ,CL$2,FALSE()),Dictionary!$A$1:$B$23,2,FALSE())</f>
        <v>3</v>
      </c>
      <c r="CM9" s="12">
        <f>VLOOKUP(VLOOKUP($A9,'dataset combined'!$A:$BJ,CM$2,FALSE()),Dictionary!$A$1:$B$23,2,FALSE())</f>
        <v>4</v>
      </c>
      <c r="CN9" s="12">
        <f>VLOOKUP(VLOOKUP($A9,'dataset combined'!$A:$BJ,CN$2,FALSE()),Dictionary!$A$1:$B$23,2,FALSE())</f>
        <v>3</v>
      </c>
      <c r="CO9" s="12">
        <f>VLOOKUP(VLOOKUP($A9,'dataset combined'!$A:$BJ,CO$2,FALSE()),Dictionary!$A$1:$B$23,2,FALSE())</f>
        <v>3</v>
      </c>
      <c r="CP9" s="12">
        <f>VLOOKUP(VLOOKUP($A9,'dataset combined'!$A:$BJ,CP$2,FALSE()),Dictionary!$A$1:$B$23,2,FALSE())</f>
        <v>3</v>
      </c>
      <c r="CQ9" s="12">
        <f>VLOOKUP(VLOOKUP($A9,'dataset combined'!$A:$BJ,CQ$2,FALSE()),Dictionary!$A$1:$B$23,2,FALSE())</f>
        <v>4</v>
      </c>
      <c r="CR9" s="12">
        <f>VLOOKUP(VLOOKUP($A9,'dataset combined'!$A:$BJ,CR$2,FALSE()),Dictionary!$A$1:$B$23,2,FALSE())</f>
        <v>3</v>
      </c>
      <c r="CS9" s="12">
        <f>VLOOKUP(VLOOKUP($A9,'dataset combined'!$A:$BJ,CS$2,FALSE()),Dictionary!$A$1:$B$23,2,FALSE())</f>
        <v>4</v>
      </c>
      <c r="CT9" s="12">
        <f>VLOOKUP(VLOOKUP($A9,'dataset combined'!$A:$BJ,CT$2,FALSE()),Dictionary!$A$1:$B$23,2,FALSE())</f>
        <v>3</v>
      </c>
      <c r="CU9" s="12">
        <f>VLOOKUP(VLOOKUP($A9,'dataset combined'!$A:$BJ,CU$2,FALSE()),Dictionary!$A$1:$B$23,2,FALSE())</f>
        <v>3</v>
      </c>
      <c r="CV9" s="12">
        <f>VLOOKUP(VLOOKUP($A9,'dataset combined'!$A:$BJ,CV$2,FALSE()),Dictionary!$A$1:$B$23,2,FALSE())</f>
        <v>3</v>
      </c>
    </row>
    <row r="10" spans="1:111" x14ac:dyDescent="0.2">
      <c r="A10" s="13" t="str">
        <f t="shared" si="0"/>
        <v>3117350-P1</v>
      </c>
      <c r="B10" s="11">
        <v>3117350</v>
      </c>
      <c r="C10" s="11">
        <v>3117296</v>
      </c>
      <c r="D10" s="11" t="s">
        <v>623</v>
      </c>
      <c r="E10" s="13" t="s">
        <v>568</v>
      </c>
      <c r="F10" s="13" t="s">
        <v>381</v>
      </c>
      <c r="G10" s="11" t="s">
        <v>402</v>
      </c>
      <c r="H10" s="11" t="str">
        <f t="shared" si="1"/>
        <v>OB</v>
      </c>
      <c r="I10" s="11"/>
      <c r="J10" s="12"/>
      <c r="K10" s="13">
        <v>23</v>
      </c>
      <c r="L10" s="13" t="s">
        <v>180</v>
      </c>
      <c r="M10" s="13" t="s">
        <v>179</v>
      </c>
      <c r="N10" s="13">
        <v>5</v>
      </c>
      <c r="O10" s="13" t="s">
        <v>201</v>
      </c>
      <c r="P10" s="13" t="s">
        <v>177</v>
      </c>
      <c r="Q10" s="13">
        <v>1</v>
      </c>
      <c r="R10" s="13" t="s">
        <v>202</v>
      </c>
      <c r="S10" s="13" t="s">
        <v>176</v>
      </c>
      <c r="T10" s="13"/>
      <c r="U10" s="13" t="s">
        <v>153</v>
      </c>
      <c r="V10" s="13">
        <f>VLOOKUP(VLOOKUP($A10,'dataset combined'!$A:$AF,V$2,FALSE()),Dictionary!$A:$B,2,FALSE())</f>
        <v>3</v>
      </c>
      <c r="W10" s="13">
        <f>VLOOKUP(VLOOKUP($A10,'dataset combined'!$A:$AF,W$2,FALSE()),Dictionary!$A:$B,2,FALSE())</f>
        <v>2</v>
      </c>
      <c r="X10" s="13">
        <f>VLOOKUP(VLOOKUP($A10,'dataset combined'!$A:$AF,X$2,FALSE()),Dictionary!$A:$B,2,FALSE())</f>
        <v>2</v>
      </c>
      <c r="Y10" s="13">
        <f>VLOOKUP(VLOOKUP($A10,'dataset combined'!$A:$AF,Y$2,FALSE()),Dictionary!$A:$B,2,FALSE())</f>
        <v>2</v>
      </c>
      <c r="Z10" s="12">
        <f t="shared" si="2"/>
        <v>3</v>
      </c>
      <c r="AA10" s="13">
        <f>VLOOKUP(VLOOKUP($A10,'dataset combined'!$A:$AF,AA$2,FALSE()),Dictionary!$A:$B,2,FALSE())</f>
        <v>2</v>
      </c>
      <c r="AB10" s="13">
        <f>VLOOKUP(VLOOKUP($A10,'dataset combined'!$A:$AF,AB$2,FALSE()),Dictionary!$A:$B,2,FALSE())</f>
        <v>3</v>
      </c>
      <c r="AC10" s="13">
        <f>VLOOKUP(VLOOKUP($A10,'dataset combined'!$A:$AF,AC$2,FALSE()),Dictionary!$A:$B,2,FALSE())</f>
        <v>4</v>
      </c>
      <c r="AD10" s="13">
        <f>VLOOKUP(VLOOKUP($A10,'dataset combined'!$A:$AF,AD$2,FALSE()),Dictionary!$A:$B,2,FALSE())</f>
        <v>3</v>
      </c>
      <c r="AE10" s="13">
        <f>VLOOKUP(VLOOKUP($A10,'dataset combined'!$A:$AF,AE$2,FALSE()),Dictionary!$A:$B,2,FALSE())</f>
        <v>2</v>
      </c>
      <c r="AF10" s="13">
        <f>VLOOKUP(VLOOKUP($A10,'dataset combined'!$A:$BJ,dataset!AF$2,FALSE()),Dictionary!$A:$B,2,FALSE())</f>
        <v>5</v>
      </c>
      <c r="AG10" s="13">
        <f>VLOOKUP(VLOOKUP($A10,'dataset combined'!$A:$BJ,dataset!AG$2,FALSE()),Dictionary!$A:$B,2,FALSE())</f>
        <v>4</v>
      </c>
      <c r="AH10" s="13">
        <f>VLOOKUP(VLOOKUP($A10,'dataset combined'!$A:$BJ,dataset!AH$2,FALSE()),Dictionary!$A:$B,2,FALSE())</f>
        <v>4</v>
      </c>
      <c r="AI10" s="13">
        <f>VLOOKUP(VLOOKUP($A10,'dataset combined'!$A:$BJ,dataset!AI$2,FALSE()),Dictionary!$A:$B,2,FALSE())</f>
        <v>4</v>
      </c>
      <c r="AJ10" s="13">
        <f>VLOOKUP(VLOOKUP($A10,'dataset combined'!$A:$BJ,dataset!AJ$2,FALSE()),Dictionary!$A:$B,2,FALSE())</f>
        <v>5</v>
      </c>
      <c r="AK10" s="13">
        <f>VLOOKUP(VLOOKUP($A10,'dataset combined'!$A:$BJ,dataset!AK$2,FALSE()),Dictionary!$A:$B,2,FALSE())</f>
        <v>5</v>
      </c>
      <c r="AL10" s="13">
        <f>VLOOKUP(VLOOKUP($A10,'dataset combined'!$A:$BJ,dataset!AL$2,FALSE()),Dictionary!$A:$B,2,FALSE())</f>
        <v>5</v>
      </c>
      <c r="AM10" s="13">
        <f>VLOOKUP(VLOOKUP($A10,'dataset combined'!$A:$BJ,dataset!AM$2,FALSE()),Dictionary!$A:$B,2,FALSE())</f>
        <v>5</v>
      </c>
      <c r="AN10" s="13">
        <f>VLOOKUP(VLOOKUP($A10,'dataset combined'!$A:$BJ,dataset!AN$2,FALSE()),Dictionary!$A:$B,2,FALSE())</f>
        <v>1</v>
      </c>
      <c r="AO10" s="12">
        <f>VLOOKUP($A10,'Results Check'!$A:$CH,AO$2,FALSE())</f>
        <v>0</v>
      </c>
      <c r="AP10" s="12">
        <f>VLOOKUP($A10,'Results Check'!$A:$CH,AP$2,FALSE())</f>
        <v>2</v>
      </c>
      <c r="AQ10" s="12">
        <f>VLOOKUP($A10,'Results Check'!$A:$CH,AQ$2,FALSE())</f>
        <v>2</v>
      </c>
      <c r="AR10" s="9">
        <f t="shared" si="3"/>
        <v>0</v>
      </c>
      <c r="AS10" s="9">
        <f t="shared" si="4"/>
        <v>0</v>
      </c>
      <c r="AT10" s="9">
        <f t="shared" si="5"/>
        <v>0</v>
      </c>
      <c r="AU10" s="12">
        <f>VLOOKUP($A10,'Results Check'!$A:$CH,AU$2,FALSE())</f>
        <v>1</v>
      </c>
      <c r="AV10" s="12">
        <f>VLOOKUP($A10,'Results Check'!$A:$CH,AV$2,FALSE())</f>
        <v>1</v>
      </c>
      <c r="AW10" s="12">
        <f>VLOOKUP($A10,'Results Check'!$A:$CH,AW$2,FALSE())</f>
        <v>2</v>
      </c>
      <c r="AX10" s="9">
        <f t="shared" si="27"/>
        <v>1</v>
      </c>
      <c r="AY10" s="9">
        <f t="shared" si="28"/>
        <v>0.5</v>
      </c>
      <c r="AZ10" s="9">
        <f t="shared" si="29"/>
        <v>0.66666666666666663</v>
      </c>
      <c r="BA10" s="12">
        <f>VLOOKUP($A10,'Results Check'!$A:$CH,BA$2,FALSE())</f>
        <v>3</v>
      </c>
      <c r="BB10" s="12">
        <f>VLOOKUP($A10,'Results Check'!$A:$CH,BB$2,FALSE())</f>
        <v>3</v>
      </c>
      <c r="BC10" s="12">
        <f>VLOOKUP($A10,'Results Check'!$A:$CH,BC$2,FALSE())</f>
        <v>3</v>
      </c>
      <c r="BD10" s="9">
        <f t="shared" si="30"/>
        <v>1</v>
      </c>
      <c r="BE10" s="9">
        <f t="shared" si="31"/>
        <v>1</v>
      </c>
      <c r="BF10" s="9">
        <f t="shared" si="32"/>
        <v>1</v>
      </c>
      <c r="BG10" s="12">
        <f>VLOOKUP($A10,'Results Check'!$A:$CH,BG$2,FALSE())</f>
        <v>2</v>
      </c>
      <c r="BH10" s="12">
        <f>VLOOKUP($A10,'Results Check'!$A:$CH,BH$2,FALSE())</f>
        <v>2</v>
      </c>
      <c r="BI10" s="12">
        <f>VLOOKUP($A10,'Results Check'!$A:$CH,BI$2,FALSE())</f>
        <v>2</v>
      </c>
      <c r="BJ10" s="9">
        <f t="shared" si="33"/>
        <v>1</v>
      </c>
      <c r="BK10" s="9">
        <f t="shared" si="34"/>
        <v>1</v>
      </c>
      <c r="BL10" s="9">
        <f t="shared" si="35"/>
        <v>1</v>
      </c>
      <c r="BM10" s="12">
        <f>VLOOKUP($A10,'Results Check'!$A:$CH,BM$2,FALSE())</f>
        <v>0</v>
      </c>
      <c r="BN10" s="12">
        <f>VLOOKUP($A10,'Results Check'!$A:$CH,BN$2,FALSE())</f>
        <v>1</v>
      </c>
      <c r="BO10" s="12">
        <f>VLOOKUP($A10,'Results Check'!$A:$CH,BO$2,FALSE())</f>
        <v>1</v>
      </c>
      <c r="BP10" s="9">
        <f t="shared" si="36"/>
        <v>0</v>
      </c>
      <c r="BQ10" s="9">
        <f t="shared" si="37"/>
        <v>0</v>
      </c>
      <c r="BR10" s="9">
        <f t="shared" si="38"/>
        <v>0</v>
      </c>
      <c r="BS10" s="12">
        <f>VLOOKUP($A10,'Results Check'!$A:$CH,BS$2,FALSE())</f>
        <v>0</v>
      </c>
      <c r="BT10" s="12">
        <f>VLOOKUP($A10,'Results Check'!$A:$CH,BT$2,FALSE())</f>
        <v>1</v>
      </c>
      <c r="BU10" s="12">
        <f>VLOOKUP($A10,'Results Check'!$A:$CH,BU$2,FALSE())</f>
        <v>1</v>
      </c>
      <c r="BV10" s="9">
        <f t="shared" si="39"/>
        <v>0</v>
      </c>
      <c r="BW10" s="9">
        <f t="shared" si="40"/>
        <v>0</v>
      </c>
      <c r="BX10" s="9">
        <f t="shared" si="41"/>
        <v>0</v>
      </c>
      <c r="BY10" s="12">
        <f t="shared" si="21"/>
        <v>6</v>
      </c>
      <c r="BZ10" s="12">
        <f t="shared" si="22"/>
        <v>10</v>
      </c>
      <c r="CA10" s="12">
        <f t="shared" si="23"/>
        <v>11</v>
      </c>
      <c r="CB10" s="12">
        <f t="shared" si="42"/>
        <v>0.6</v>
      </c>
      <c r="CC10" s="12">
        <f t="shared" si="43"/>
        <v>0.54545454545454541</v>
      </c>
      <c r="CD10" s="12">
        <f t="shared" si="44"/>
        <v>0.57142857142857129</v>
      </c>
      <c r="CE10" s="12" t="str">
        <f>IF(VLOOKUP($A10,'Results Check'!$A:$CI,CE$2,FALSE())=0,"",VLOOKUP($A10,'Results Check'!$A:$CI,CE$2,FALSE()))</f>
        <v>Threat</v>
      </c>
      <c r="CF10" s="12" t="str">
        <f>IF(VLOOKUP($A10,'Results Check'!$A:$CI,CF$2,FALSE())=0,"",VLOOKUP($A10,'Results Check'!$A:$CI,CF$2,FALSE()))</f>
        <v>Missing asset</v>
      </c>
      <c r="CG10" s="12" t="str">
        <f>IF(VLOOKUP($A10,'Results Check'!$A:$CI,CG$2,FALSE())=0,"",VLOOKUP($A10,'Results Check'!$A:$CI,CG$2,FALSE()))</f>
        <v/>
      </c>
      <c r="CH10" s="12" t="str">
        <f>IF(VLOOKUP($A10,'Results Check'!$A:$CI,CH$2,FALSE())=0,"",VLOOKUP($A10,'Results Check'!$A:$CI,CH$2,FALSE()))</f>
        <v/>
      </c>
      <c r="CI10" s="12" t="str">
        <f>IF(VLOOKUP($A10,'Results Check'!$A:$CI,CI$2,FALSE())=0,"",VLOOKUP($A10,'Results Check'!$A:$CI,CI$2,FALSE()))</f>
        <v>Impact</v>
      </c>
      <c r="CJ10" s="12" t="str">
        <f>IF(VLOOKUP($A10,'Results Check'!$A:$CI,CJ$2,FALSE())=0,"",VLOOKUP($A10,'Results Check'!$A:$CI,CJ$2,FALSE()))</f>
        <v>Impact</v>
      </c>
      <c r="CK10" s="12">
        <f>VLOOKUP(VLOOKUP($A10,'dataset combined'!$A:$BJ,CK$2,FALSE()),Dictionary!$A$1:$B$23,2,FALSE())</f>
        <v>5</v>
      </c>
      <c r="CL10" s="12">
        <f>VLOOKUP(VLOOKUP($A10,'dataset combined'!$A:$BJ,CL$2,FALSE()),Dictionary!$A$1:$B$23,2,FALSE())</f>
        <v>5</v>
      </c>
      <c r="CM10" s="12">
        <f>VLOOKUP(VLOOKUP($A10,'dataset combined'!$A:$BJ,CM$2,FALSE()),Dictionary!$A$1:$B$23,2,FALSE())</f>
        <v>5</v>
      </c>
      <c r="CN10" s="12">
        <f>VLOOKUP(VLOOKUP($A10,'dataset combined'!$A:$BJ,CN$2,FALSE()),Dictionary!$A$1:$B$23,2,FALSE())</f>
        <v>5</v>
      </c>
      <c r="CO10" s="12">
        <f>VLOOKUP(VLOOKUP($A10,'dataset combined'!$A:$BJ,CO$2,FALSE()),Dictionary!$A$1:$B$23,2,FALSE())</f>
        <v>5</v>
      </c>
      <c r="CP10" s="12">
        <f>VLOOKUP(VLOOKUP($A10,'dataset combined'!$A:$BJ,CP$2,FALSE()),Dictionary!$A$1:$B$23,2,FALSE())</f>
        <v>5</v>
      </c>
      <c r="CQ10" s="12">
        <f>VLOOKUP(VLOOKUP($A10,'dataset combined'!$A:$BJ,CQ$2,FALSE()),Dictionary!$A$1:$B$23,2,FALSE())</f>
        <v>5</v>
      </c>
      <c r="CR10" s="12">
        <f>VLOOKUP(VLOOKUP($A10,'dataset combined'!$A:$BJ,CR$2,FALSE()),Dictionary!$A$1:$B$23,2,FALSE())</f>
        <v>5</v>
      </c>
      <c r="CS10" s="12">
        <f>VLOOKUP(VLOOKUP($A10,'dataset combined'!$A:$BJ,CS$2,FALSE()),Dictionary!$A$1:$B$23,2,FALSE())</f>
        <v>4</v>
      </c>
      <c r="CT10" s="12">
        <f>VLOOKUP(VLOOKUP($A10,'dataset combined'!$A:$BJ,CT$2,FALSE()),Dictionary!$A$1:$B$23,2,FALSE())</f>
        <v>4</v>
      </c>
      <c r="CU10" s="12">
        <f>VLOOKUP(VLOOKUP($A10,'dataset combined'!$A:$BJ,CU$2,FALSE()),Dictionary!$A$1:$B$23,2,FALSE())</f>
        <v>5</v>
      </c>
      <c r="CV10" s="12">
        <f>VLOOKUP(VLOOKUP($A10,'dataset combined'!$A:$BJ,CV$2,FALSE()),Dictionary!$A$1:$B$23,2,FALSE())</f>
        <v>5</v>
      </c>
    </row>
    <row r="11" spans="1:111" x14ac:dyDescent="0.2">
      <c r="A11" s="13" t="str">
        <f t="shared" si="0"/>
        <v>3117350-P2</v>
      </c>
      <c r="B11" s="11">
        <v>3117350</v>
      </c>
      <c r="C11" s="11">
        <v>3117296</v>
      </c>
      <c r="D11" s="11" t="s">
        <v>623</v>
      </c>
      <c r="E11" s="13" t="s">
        <v>568</v>
      </c>
      <c r="F11" s="13" t="s">
        <v>381</v>
      </c>
      <c r="G11" s="13" t="s">
        <v>433</v>
      </c>
      <c r="H11" s="11" t="str">
        <f t="shared" si="1"/>
        <v>HCN</v>
      </c>
      <c r="I11" s="11"/>
      <c r="J11" s="12"/>
      <c r="K11" s="13">
        <v>23</v>
      </c>
      <c r="L11" s="13" t="s">
        <v>180</v>
      </c>
      <c r="M11" s="13" t="s">
        <v>179</v>
      </c>
      <c r="N11" s="13">
        <v>5</v>
      </c>
      <c r="O11" s="13" t="s">
        <v>201</v>
      </c>
      <c r="P11" s="13" t="s">
        <v>177</v>
      </c>
      <c r="Q11" s="13">
        <v>1</v>
      </c>
      <c r="R11" s="13" t="s">
        <v>202</v>
      </c>
      <c r="S11" s="13" t="s">
        <v>176</v>
      </c>
      <c r="T11" s="13"/>
      <c r="U11" s="13" t="s">
        <v>153</v>
      </c>
      <c r="V11" s="13">
        <f>VLOOKUP(VLOOKUP($A11,'dataset combined'!$A:$AF,V$2,FALSE()),Dictionary!$A:$B,2,FALSE())</f>
        <v>3</v>
      </c>
      <c r="W11" s="13">
        <f>VLOOKUP(VLOOKUP($A11,'dataset combined'!$A:$AF,W$2,FALSE()),Dictionary!$A:$B,2,FALSE())</f>
        <v>2</v>
      </c>
      <c r="X11" s="13">
        <f>VLOOKUP(VLOOKUP($A11,'dataset combined'!$A:$AF,X$2,FALSE()),Dictionary!$A:$B,2,FALSE())</f>
        <v>2</v>
      </c>
      <c r="Y11" s="13">
        <f>VLOOKUP(VLOOKUP($A11,'dataset combined'!$A:$AF,Y$2,FALSE()),Dictionary!$A:$B,2,FALSE())</f>
        <v>2</v>
      </c>
      <c r="Z11" s="12">
        <f t="shared" si="2"/>
        <v>3</v>
      </c>
      <c r="AA11" s="13">
        <f>VLOOKUP(VLOOKUP($A11,'dataset combined'!$A:$AF,AA$2,FALSE()),Dictionary!$A:$B,2,FALSE())</f>
        <v>2</v>
      </c>
      <c r="AB11" s="13">
        <f>VLOOKUP(VLOOKUP($A11,'dataset combined'!$A:$AF,AB$2,FALSE()),Dictionary!$A:$B,2,FALSE())</f>
        <v>3</v>
      </c>
      <c r="AC11" s="13">
        <f>VLOOKUP(VLOOKUP($A11,'dataset combined'!$A:$AF,AC$2,FALSE()),Dictionary!$A:$B,2,FALSE())</f>
        <v>4</v>
      </c>
      <c r="AD11" s="13">
        <f>VLOOKUP(VLOOKUP($A11,'dataset combined'!$A:$AF,AD$2,FALSE()),Dictionary!$A:$B,2,FALSE())</f>
        <v>3</v>
      </c>
      <c r="AE11" s="13">
        <f>VLOOKUP(VLOOKUP($A11,'dataset combined'!$A:$AF,AE$2,FALSE()),Dictionary!$A:$B,2,FALSE())</f>
        <v>2</v>
      </c>
      <c r="AF11" s="13">
        <f>VLOOKUP(VLOOKUP($A11,'dataset combined'!$A:$BJ,dataset!AF$2,FALSE()),Dictionary!$A:$B,2,FALSE())</f>
        <v>5</v>
      </c>
      <c r="AG11" s="13">
        <f>VLOOKUP(VLOOKUP($A11,'dataset combined'!$A:$BJ,dataset!AG$2,FALSE()),Dictionary!$A:$B,2,FALSE())</f>
        <v>5</v>
      </c>
      <c r="AH11" s="13">
        <f>VLOOKUP(VLOOKUP($A11,'dataset combined'!$A:$BJ,dataset!AH$2,FALSE()),Dictionary!$A:$B,2,FALSE())</f>
        <v>5</v>
      </c>
      <c r="AI11" s="13">
        <f>VLOOKUP(VLOOKUP($A11,'dataset combined'!$A:$BJ,dataset!AI$2,FALSE()),Dictionary!$A:$B,2,FALSE())</f>
        <v>4</v>
      </c>
      <c r="AJ11" s="13">
        <f>VLOOKUP(VLOOKUP($A11,'dataset combined'!$A:$BJ,dataset!AJ$2,FALSE()),Dictionary!$A:$B,2,FALSE())</f>
        <v>4</v>
      </c>
      <c r="AK11" s="13">
        <f>VLOOKUP(VLOOKUP($A11,'dataset combined'!$A:$BJ,dataset!AK$2,FALSE()),Dictionary!$A:$B,2,FALSE())</f>
        <v>5</v>
      </c>
      <c r="AL11" s="13">
        <f>VLOOKUP(VLOOKUP($A11,'dataset combined'!$A:$BJ,dataset!AL$2,FALSE()),Dictionary!$A:$B,2,FALSE())</f>
        <v>5</v>
      </c>
      <c r="AM11" s="13">
        <f>VLOOKUP(VLOOKUP($A11,'dataset combined'!$A:$BJ,dataset!AM$2,FALSE()),Dictionary!$A:$B,2,FALSE())</f>
        <v>5</v>
      </c>
      <c r="AN11" s="13">
        <f>VLOOKUP(VLOOKUP($A11,'dataset combined'!$A:$BJ,dataset!AN$2,FALSE()),Dictionary!$A:$B,2,FALSE())</f>
        <v>3</v>
      </c>
      <c r="AO11" s="12">
        <f>VLOOKUP($A11,'Results Check'!$A:$CH,AO$2,FALSE())</f>
        <v>3</v>
      </c>
      <c r="AP11" s="12">
        <f>VLOOKUP($A11,'Results Check'!$A:$CH,AP$2,FALSE())</f>
        <v>3</v>
      </c>
      <c r="AQ11" s="12">
        <f>VLOOKUP($A11,'Results Check'!$A:$CH,AQ$2,FALSE())</f>
        <v>3</v>
      </c>
      <c r="AR11" s="9">
        <f t="shared" si="3"/>
        <v>1</v>
      </c>
      <c r="AS11" s="9">
        <f t="shared" si="4"/>
        <v>1</v>
      </c>
      <c r="AT11" s="9">
        <f t="shared" si="5"/>
        <v>1</v>
      </c>
      <c r="AU11" s="12">
        <f>VLOOKUP($A11,'Results Check'!$A:$CH,AU$2,FALSE())</f>
        <v>2</v>
      </c>
      <c r="AV11" s="12">
        <f>VLOOKUP($A11,'Results Check'!$A:$CH,AV$2,FALSE())</f>
        <v>2</v>
      </c>
      <c r="AW11" s="12">
        <f>VLOOKUP($A11,'Results Check'!$A:$CH,AW$2,FALSE())</f>
        <v>2</v>
      </c>
      <c r="AX11" s="9">
        <f t="shared" si="27"/>
        <v>1</v>
      </c>
      <c r="AY11" s="9">
        <f t="shared" si="28"/>
        <v>1</v>
      </c>
      <c r="AZ11" s="9">
        <f t="shared" si="29"/>
        <v>1</v>
      </c>
      <c r="BA11" s="12">
        <f>VLOOKUP($A11,'Results Check'!$A:$CH,BA$2,FALSE())</f>
        <v>2</v>
      </c>
      <c r="BB11" s="12">
        <f>VLOOKUP($A11,'Results Check'!$A:$CH,BB$2,FALSE())</f>
        <v>2</v>
      </c>
      <c r="BC11" s="12">
        <f>VLOOKUP($A11,'Results Check'!$A:$CH,BC$2,FALSE())</f>
        <v>2</v>
      </c>
      <c r="BD11" s="9">
        <f t="shared" si="30"/>
        <v>1</v>
      </c>
      <c r="BE11" s="9">
        <f t="shared" si="31"/>
        <v>1</v>
      </c>
      <c r="BF11" s="9">
        <f t="shared" si="32"/>
        <v>1</v>
      </c>
      <c r="BG11" s="12">
        <f>VLOOKUP($A11,'Results Check'!$A:$CH,BG$2,FALSE())</f>
        <v>3</v>
      </c>
      <c r="BH11" s="12">
        <f>VLOOKUP($A11,'Results Check'!$A:$CH,BH$2,FALSE())</f>
        <v>3</v>
      </c>
      <c r="BI11" s="12">
        <f>VLOOKUP($A11,'Results Check'!$A:$CH,BI$2,FALSE())</f>
        <v>5</v>
      </c>
      <c r="BJ11" s="9">
        <f t="shared" si="33"/>
        <v>1</v>
      </c>
      <c r="BK11" s="9">
        <f t="shared" si="34"/>
        <v>0.6</v>
      </c>
      <c r="BL11" s="9">
        <f t="shared" si="35"/>
        <v>0.74999999999999989</v>
      </c>
      <c r="BM11" s="12">
        <f>VLOOKUP($A11,'Results Check'!$A:$CH,BM$2,FALSE())</f>
        <v>0</v>
      </c>
      <c r="BN11" s="12">
        <f>VLOOKUP($A11,'Results Check'!$A:$CH,BN$2,FALSE())</f>
        <v>2</v>
      </c>
      <c r="BO11" s="12">
        <f>VLOOKUP($A11,'Results Check'!$A:$CH,BO$2,FALSE())</f>
        <v>1</v>
      </c>
      <c r="BP11" s="9">
        <f t="shared" si="36"/>
        <v>0</v>
      </c>
      <c r="BQ11" s="9">
        <f t="shared" si="37"/>
        <v>0</v>
      </c>
      <c r="BR11" s="9">
        <f t="shared" si="38"/>
        <v>0</v>
      </c>
      <c r="BS11" s="12">
        <f>VLOOKUP($A11,'Results Check'!$A:$CH,BS$2,FALSE())</f>
        <v>0</v>
      </c>
      <c r="BT11" s="12">
        <f>VLOOKUP($A11,'Results Check'!$A:$CH,BT$2,FALSE())</f>
        <v>1</v>
      </c>
      <c r="BU11" s="12">
        <f>VLOOKUP($A11,'Results Check'!$A:$CH,BU$2,FALSE())</f>
        <v>1</v>
      </c>
      <c r="BV11" s="9">
        <f t="shared" si="39"/>
        <v>0</v>
      </c>
      <c r="BW11" s="9">
        <f t="shared" si="40"/>
        <v>0</v>
      </c>
      <c r="BX11" s="9">
        <f t="shared" si="41"/>
        <v>0</v>
      </c>
      <c r="BY11" s="12">
        <f t="shared" si="21"/>
        <v>10</v>
      </c>
      <c r="BZ11" s="12">
        <f t="shared" si="22"/>
        <v>13</v>
      </c>
      <c r="CA11" s="12">
        <f t="shared" si="23"/>
        <v>14</v>
      </c>
      <c r="CB11" s="12">
        <f t="shared" si="42"/>
        <v>0.76923076923076927</v>
      </c>
      <c r="CC11" s="12">
        <f t="shared" si="43"/>
        <v>0.7142857142857143</v>
      </c>
      <c r="CD11" s="12">
        <f t="shared" si="44"/>
        <v>0.74074074074074081</v>
      </c>
      <c r="CE11" s="12" t="str">
        <f>IF(VLOOKUP($A11,'Results Check'!$A:$CI,CE$2,FALSE())=0,"",VLOOKUP($A11,'Results Check'!$A:$CI,CE$2,FALSE()))</f>
        <v/>
      </c>
      <c r="CF11" s="12" t="str">
        <f>IF(VLOOKUP($A11,'Results Check'!$A:$CI,CF$2,FALSE())=0,"",VLOOKUP($A11,'Results Check'!$A:$CI,CF$2,FALSE()))</f>
        <v/>
      </c>
      <c r="CG11" s="12" t="str">
        <f>IF(VLOOKUP($A11,'Results Check'!$A:$CI,CG$2,FALSE())=0,"",VLOOKUP($A11,'Results Check'!$A:$CI,CG$2,FALSE()))</f>
        <v/>
      </c>
      <c r="CH11" s="12" t="str">
        <f>IF(VLOOKUP($A11,'Results Check'!$A:$CI,CH$2,FALSE())=0,"",VLOOKUP($A11,'Results Check'!$A:$CI,CH$2,FALSE()))</f>
        <v>Missed threat</v>
      </c>
      <c r="CI11" s="12" t="str">
        <f>IF(VLOOKUP($A11,'Results Check'!$A:$CI,CI$2,FALSE())=0,"",VLOOKUP($A11,'Results Check'!$A:$CI,CI$2,FALSE()))</f>
        <v>Threat event</v>
      </c>
      <c r="CJ11" s="12" t="str">
        <f>IF(VLOOKUP($A11,'Results Check'!$A:$CI,CJ$2,FALSE())=0,"",VLOOKUP($A11,'Results Check'!$A:$CI,CJ$2,FALSE()))</f>
        <v/>
      </c>
      <c r="CK11" s="12">
        <f>VLOOKUP(VLOOKUP($A11,'dataset combined'!$A:$BJ,CK$2,FALSE()),Dictionary!$A$1:$B$23,2,FALSE())</f>
        <v>5</v>
      </c>
      <c r="CL11" s="12">
        <f>VLOOKUP(VLOOKUP($A11,'dataset combined'!$A:$BJ,CL$2,FALSE()),Dictionary!$A$1:$B$23,2,FALSE())</f>
        <v>5</v>
      </c>
      <c r="CM11" s="12">
        <f>VLOOKUP(VLOOKUP($A11,'dataset combined'!$A:$BJ,CM$2,FALSE()),Dictionary!$A$1:$B$23,2,FALSE())</f>
        <v>5</v>
      </c>
      <c r="CN11" s="12">
        <f>VLOOKUP(VLOOKUP($A11,'dataset combined'!$A:$BJ,CN$2,FALSE()),Dictionary!$A$1:$B$23,2,FALSE())</f>
        <v>5</v>
      </c>
      <c r="CO11" s="12">
        <f>VLOOKUP(VLOOKUP($A11,'dataset combined'!$A:$BJ,CO$2,FALSE()),Dictionary!$A$1:$B$23,2,FALSE())</f>
        <v>5</v>
      </c>
      <c r="CP11" s="12">
        <f>VLOOKUP(VLOOKUP($A11,'dataset combined'!$A:$BJ,CP$2,FALSE()),Dictionary!$A$1:$B$23,2,FALSE())</f>
        <v>5</v>
      </c>
      <c r="CQ11" s="12">
        <f>VLOOKUP(VLOOKUP($A11,'dataset combined'!$A:$BJ,CQ$2,FALSE()),Dictionary!$A$1:$B$23,2,FALSE())</f>
        <v>5</v>
      </c>
      <c r="CR11" s="12">
        <f>VLOOKUP(VLOOKUP($A11,'dataset combined'!$A:$BJ,CR$2,FALSE()),Dictionary!$A$1:$B$23,2,FALSE())</f>
        <v>5</v>
      </c>
      <c r="CS11" s="12">
        <f>VLOOKUP(VLOOKUP($A11,'dataset combined'!$A:$BJ,CS$2,FALSE()),Dictionary!$A$1:$B$23,2,FALSE())</f>
        <v>5</v>
      </c>
      <c r="CT11" s="12">
        <f>VLOOKUP(VLOOKUP($A11,'dataset combined'!$A:$BJ,CT$2,FALSE()),Dictionary!$A$1:$B$23,2,FALSE())</f>
        <v>4</v>
      </c>
      <c r="CU11" s="12">
        <f>VLOOKUP(VLOOKUP($A11,'dataset combined'!$A:$BJ,CU$2,FALSE()),Dictionary!$A$1:$B$23,2,FALSE())</f>
        <v>5</v>
      </c>
      <c r="CV11" s="12">
        <f>VLOOKUP(VLOOKUP($A11,'dataset combined'!$A:$BJ,CV$2,FALSE()),Dictionary!$A$1:$B$23,2,FALSE())</f>
        <v>5</v>
      </c>
    </row>
    <row r="12" spans="1:111" x14ac:dyDescent="0.2">
      <c r="A12" s="13" t="str">
        <f t="shared" si="0"/>
        <v>3117351-P1</v>
      </c>
      <c r="B12" s="11">
        <v>3117351</v>
      </c>
      <c r="C12" s="11">
        <v>3117342</v>
      </c>
      <c r="D12" s="11" t="s">
        <v>625</v>
      </c>
      <c r="E12" s="13" t="s">
        <v>568</v>
      </c>
      <c r="F12" s="13" t="s">
        <v>381</v>
      </c>
      <c r="G12" s="11" t="s">
        <v>402</v>
      </c>
      <c r="H12" s="11" t="str">
        <f t="shared" si="1"/>
        <v>OB</v>
      </c>
      <c r="I12" s="11"/>
      <c r="J12" s="12"/>
      <c r="K12" s="13">
        <v>24</v>
      </c>
      <c r="L12" s="13" t="s">
        <v>180</v>
      </c>
      <c r="M12" s="13" t="s">
        <v>188</v>
      </c>
      <c r="N12" s="13">
        <v>5</v>
      </c>
      <c r="O12" s="13" t="s">
        <v>310</v>
      </c>
      <c r="P12" s="13" t="s">
        <v>176</v>
      </c>
      <c r="Q12" s="13"/>
      <c r="R12" s="13"/>
      <c r="S12" s="13" t="s">
        <v>176</v>
      </c>
      <c r="T12" s="13"/>
      <c r="U12" s="13" t="s">
        <v>599</v>
      </c>
      <c r="V12" s="13">
        <f>VLOOKUP(VLOOKUP($A12,'dataset combined'!$A:$AF,V$2,FALSE()),Dictionary!$A:$B,2,FALSE())</f>
        <v>1</v>
      </c>
      <c r="W12" s="13">
        <f>VLOOKUP(VLOOKUP($A12,'dataset combined'!$A:$AF,W$2,FALSE()),Dictionary!$A:$B,2,FALSE())</f>
        <v>2</v>
      </c>
      <c r="X12" s="13">
        <f>VLOOKUP(VLOOKUP($A12,'dataset combined'!$A:$AF,X$2,FALSE()),Dictionary!$A:$B,2,FALSE())</f>
        <v>2</v>
      </c>
      <c r="Y12" s="13">
        <f>VLOOKUP(VLOOKUP($A12,'dataset combined'!$A:$AF,Y$2,FALSE()),Dictionary!$A:$B,2,FALSE())</f>
        <v>1</v>
      </c>
      <c r="Z12" s="12">
        <f t="shared" si="2"/>
        <v>2</v>
      </c>
      <c r="AA12" s="13">
        <f>VLOOKUP(VLOOKUP($A12,'dataset combined'!$A:$AF,AA$2,FALSE()),Dictionary!$A:$B,2,FALSE())</f>
        <v>1</v>
      </c>
      <c r="AB12" s="13">
        <f>VLOOKUP(VLOOKUP($A12,'dataset combined'!$A:$AF,AB$2,FALSE()),Dictionary!$A:$B,2,FALSE())</f>
        <v>1</v>
      </c>
      <c r="AC12" s="13">
        <f>VLOOKUP(VLOOKUP($A12,'dataset combined'!$A:$AF,AC$2,FALSE()),Dictionary!$A:$B,2,FALSE())</f>
        <v>1</v>
      </c>
      <c r="AD12" s="13">
        <f>VLOOKUP(VLOOKUP($A12,'dataset combined'!$A:$AF,AD$2,FALSE()),Dictionary!$A:$B,2,FALSE())</f>
        <v>1</v>
      </c>
      <c r="AE12" s="13">
        <f>VLOOKUP(VLOOKUP($A12,'dataset combined'!$A:$AF,AE$2,FALSE()),Dictionary!$A:$B,2,FALSE())</f>
        <v>1</v>
      </c>
      <c r="AF12" s="13">
        <f>VLOOKUP(VLOOKUP($A12,'dataset combined'!$A:$BJ,dataset!AF$2,FALSE()),Dictionary!$A:$B,2,FALSE())</f>
        <v>5</v>
      </c>
      <c r="AG12" s="13">
        <f>VLOOKUP(VLOOKUP($A12,'dataset combined'!$A:$BJ,dataset!AG$2,FALSE()),Dictionary!$A:$B,2,FALSE())</f>
        <v>3</v>
      </c>
      <c r="AH12" s="13">
        <f>VLOOKUP(VLOOKUP($A12,'dataset combined'!$A:$BJ,dataset!AH$2,FALSE()),Dictionary!$A:$B,2,FALSE())</f>
        <v>5</v>
      </c>
      <c r="AI12" s="13">
        <f>VLOOKUP(VLOOKUP($A12,'dataset combined'!$A:$BJ,dataset!AI$2,FALSE()),Dictionary!$A:$B,2,FALSE())</f>
        <v>4</v>
      </c>
      <c r="AJ12" s="13">
        <f>VLOOKUP(VLOOKUP($A12,'dataset combined'!$A:$BJ,dataset!AJ$2,FALSE()),Dictionary!$A:$B,2,FALSE())</f>
        <v>2</v>
      </c>
      <c r="AK12" s="13">
        <f>VLOOKUP(VLOOKUP($A12,'dataset combined'!$A:$BJ,dataset!AK$2,FALSE()),Dictionary!$A:$B,2,FALSE())</f>
        <v>5</v>
      </c>
      <c r="AL12" s="13">
        <f>VLOOKUP(VLOOKUP($A12,'dataset combined'!$A:$BJ,dataset!AL$2,FALSE()),Dictionary!$A:$B,2,FALSE())</f>
        <v>5</v>
      </c>
      <c r="AM12" s="13">
        <f>VLOOKUP(VLOOKUP($A12,'dataset combined'!$A:$BJ,dataset!AM$2,FALSE()),Dictionary!$A:$B,2,FALSE())</f>
        <v>4</v>
      </c>
      <c r="AN12" s="13">
        <f>VLOOKUP(VLOOKUP($A12,'dataset combined'!$A:$BJ,dataset!AN$2,FALSE()),Dictionary!$A:$B,2,FALSE())</f>
        <v>1</v>
      </c>
      <c r="AO12" s="12">
        <f>VLOOKUP($A12,'Results Check'!$A:$CH,AO$2,FALSE())</f>
        <v>0</v>
      </c>
      <c r="AP12" s="12">
        <f>VLOOKUP($A12,'Results Check'!$A:$CH,AP$2,FALSE())</f>
        <v>3</v>
      </c>
      <c r="AQ12" s="12">
        <f>VLOOKUP($A12,'Results Check'!$A:$CH,AQ$2,FALSE())</f>
        <v>2</v>
      </c>
      <c r="AR12" s="9">
        <f t="shared" si="3"/>
        <v>0</v>
      </c>
      <c r="AS12" s="9">
        <f t="shared" si="4"/>
        <v>0</v>
      </c>
      <c r="AT12" s="9">
        <f t="shared" si="5"/>
        <v>0</v>
      </c>
      <c r="AU12" s="12">
        <f>VLOOKUP($A12,'Results Check'!$A:$CH,AU$2,FALSE())</f>
        <v>1</v>
      </c>
      <c r="AV12" s="12">
        <f>VLOOKUP($A12,'Results Check'!$A:$CH,AV$2,FALSE())</f>
        <v>1</v>
      </c>
      <c r="AW12" s="12">
        <f>VLOOKUP($A12,'Results Check'!$A:$CH,AW$2,FALSE())</f>
        <v>2</v>
      </c>
      <c r="AX12" s="9">
        <f t="shared" si="27"/>
        <v>1</v>
      </c>
      <c r="AY12" s="9">
        <f t="shared" si="28"/>
        <v>0.5</v>
      </c>
      <c r="AZ12" s="9">
        <f t="shared" si="29"/>
        <v>0.66666666666666663</v>
      </c>
      <c r="BA12" s="12">
        <f>VLOOKUP($A12,'Results Check'!$A:$CH,BA$2,FALSE())</f>
        <v>2</v>
      </c>
      <c r="BB12" s="12">
        <f>VLOOKUP($A12,'Results Check'!$A:$CH,BB$2,FALSE())</f>
        <v>3</v>
      </c>
      <c r="BC12" s="12">
        <f>VLOOKUP($A12,'Results Check'!$A:$CH,BC$2,FALSE())</f>
        <v>3</v>
      </c>
      <c r="BD12" s="9">
        <f t="shared" si="30"/>
        <v>0.66666666666666663</v>
      </c>
      <c r="BE12" s="9">
        <f t="shared" si="31"/>
        <v>0.66666666666666663</v>
      </c>
      <c r="BF12" s="9">
        <f t="shared" si="32"/>
        <v>0.66666666666666663</v>
      </c>
      <c r="BG12" s="12">
        <f>VLOOKUP($A12,'Results Check'!$A:$CH,BG$2,FALSE())</f>
        <v>0</v>
      </c>
      <c r="BH12" s="12">
        <f>VLOOKUP($A12,'Results Check'!$A:$CH,BH$2,FALSE())</f>
        <v>6</v>
      </c>
      <c r="BI12" s="12">
        <f>VLOOKUP($A12,'Results Check'!$A:$CH,BI$2,FALSE())</f>
        <v>2</v>
      </c>
      <c r="BJ12" s="9">
        <f t="shared" si="33"/>
        <v>0</v>
      </c>
      <c r="BK12" s="9">
        <f t="shared" si="34"/>
        <v>0</v>
      </c>
      <c r="BL12" s="9">
        <f t="shared" si="35"/>
        <v>0</v>
      </c>
      <c r="BM12" s="12">
        <f>VLOOKUP($A12,'Results Check'!$A:$CH,BM$2,FALSE())</f>
        <v>0</v>
      </c>
      <c r="BN12" s="12">
        <f>VLOOKUP($A12,'Results Check'!$A:$CH,BN$2,FALSE())</f>
        <v>1</v>
      </c>
      <c r="BO12" s="12">
        <f>VLOOKUP($A12,'Results Check'!$A:$CH,BO$2,FALSE())</f>
        <v>1</v>
      </c>
      <c r="BP12" s="9">
        <f t="shared" si="36"/>
        <v>0</v>
      </c>
      <c r="BQ12" s="9">
        <f t="shared" si="37"/>
        <v>0</v>
      </c>
      <c r="BR12" s="9">
        <f t="shared" si="38"/>
        <v>0</v>
      </c>
      <c r="BS12" s="12">
        <f>VLOOKUP($A12,'Results Check'!$A:$CH,BS$2,FALSE())</f>
        <v>0</v>
      </c>
      <c r="BT12" s="12">
        <f>VLOOKUP($A12,'Results Check'!$A:$CH,BT$2,FALSE())</f>
        <v>1</v>
      </c>
      <c r="BU12" s="12">
        <f>VLOOKUP($A12,'Results Check'!$A:$CH,BU$2,FALSE())</f>
        <v>1</v>
      </c>
      <c r="BV12" s="9">
        <f t="shared" si="39"/>
        <v>0</v>
      </c>
      <c r="BW12" s="9">
        <f t="shared" si="40"/>
        <v>0</v>
      </c>
      <c r="BX12" s="9">
        <f t="shared" si="41"/>
        <v>0</v>
      </c>
      <c r="BY12" s="12">
        <f t="shared" si="21"/>
        <v>3</v>
      </c>
      <c r="BZ12" s="12">
        <f t="shared" si="22"/>
        <v>15</v>
      </c>
      <c r="CA12" s="12">
        <f t="shared" si="23"/>
        <v>11</v>
      </c>
      <c r="CB12" s="12">
        <f t="shared" si="42"/>
        <v>0.2</v>
      </c>
      <c r="CC12" s="12">
        <f t="shared" si="43"/>
        <v>0.27272727272727271</v>
      </c>
      <c r="CD12" s="12">
        <f t="shared" si="44"/>
        <v>0.23076923076923075</v>
      </c>
      <c r="CE12" s="12" t="str">
        <f>IF(VLOOKUP($A12,'Results Check'!$A:$CI,CE$2,FALSE())=0,"",VLOOKUP($A12,'Results Check'!$A:$CI,CE$2,FALSE()))</f>
        <v>Threat event</v>
      </c>
      <c r="CF12" s="12" t="str">
        <f>IF(VLOOKUP($A12,'Results Check'!$A:$CI,CF$2,FALSE())=0,"",VLOOKUP($A12,'Results Check'!$A:$CI,CF$2,FALSE()))</f>
        <v>Missing asset</v>
      </c>
      <c r="CG12" s="12" t="str">
        <f>IF(VLOOKUP($A12,'Results Check'!$A:$CI,CG$2,FALSE())=0,"",VLOOKUP($A12,'Results Check'!$A:$CI,CG$2,FALSE()))</f>
        <v>Wrong threat scenario</v>
      </c>
      <c r="CH12" s="12" t="str">
        <f>IF(VLOOKUP($A12,'Results Check'!$A:$CI,CH$2,FALSE())=0,"",VLOOKUP($A12,'Results Check'!$A:$CI,CH$2,FALSE()))</f>
        <v>Threat event</v>
      </c>
      <c r="CI12" s="12" t="str">
        <f>IF(VLOOKUP($A12,'Results Check'!$A:$CI,CI$2,FALSE())=0,"",VLOOKUP($A12,'Results Check'!$A:$CI,CI$2,FALSE()))</f>
        <v>Level of impact</v>
      </c>
      <c r="CJ12" s="12" t="str">
        <f>IF(VLOOKUP($A12,'Results Check'!$A:$CI,CJ$2,FALSE())=0,"",VLOOKUP($A12,'Results Check'!$A:$CI,CJ$2,FALSE()))</f>
        <v>Wrong level of impact</v>
      </c>
      <c r="CK12" s="12">
        <f>VLOOKUP(VLOOKUP($A12,'dataset combined'!$A:$BJ,CK$2,FALSE()),Dictionary!$A$1:$B$23,2,FALSE())</f>
        <v>4</v>
      </c>
      <c r="CL12" s="12">
        <f>VLOOKUP(VLOOKUP($A12,'dataset combined'!$A:$BJ,CL$2,FALSE()),Dictionary!$A$1:$B$23,2,FALSE())</f>
        <v>4</v>
      </c>
      <c r="CM12" s="12">
        <f>VLOOKUP(VLOOKUP($A12,'dataset combined'!$A:$BJ,CM$2,FALSE()),Dictionary!$A$1:$B$23,2,FALSE())</f>
        <v>3</v>
      </c>
      <c r="CN12" s="12">
        <f>VLOOKUP(VLOOKUP($A12,'dataset combined'!$A:$BJ,CN$2,FALSE()),Dictionary!$A$1:$B$23,2,FALSE())</f>
        <v>3</v>
      </c>
      <c r="CO12" s="12">
        <f>VLOOKUP(VLOOKUP($A12,'dataset combined'!$A:$BJ,CO$2,FALSE()),Dictionary!$A$1:$B$23,2,FALSE())</f>
        <v>4</v>
      </c>
      <c r="CP12" s="12">
        <f>VLOOKUP(VLOOKUP($A12,'dataset combined'!$A:$BJ,CP$2,FALSE()),Dictionary!$A$1:$B$23,2,FALSE())</f>
        <v>4</v>
      </c>
      <c r="CQ12" s="12">
        <f>VLOOKUP(VLOOKUP($A12,'dataset combined'!$A:$BJ,CQ$2,FALSE()),Dictionary!$A$1:$B$23,2,FALSE())</f>
        <v>2</v>
      </c>
      <c r="CR12" s="12">
        <f>VLOOKUP(VLOOKUP($A12,'dataset combined'!$A:$BJ,CR$2,FALSE()),Dictionary!$A$1:$B$23,2,FALSE())</f>
        <v>2</v>
      </c>
      <c r="CS12" s="12">
        <f>VLOOKUP(VLOOKUP($A12,'dataset combined'!$A:$BJ,CS$2,FALSE()),Dictionary!$A$1:$B$23,2,FALSE())</f>
        <v>5</v>
      </c>
      <c r="CT12" s="12">
        <f>VLOOKUP(VLOOKUP($A12,'dataset combined'!$A:$BJ,CT$2,FALSE()),Dictionary!$A$1:$B$23,2,FALSE())</f>
        <v>5</v>
      </c>
      <c r="CU12" s="12">
        <f>VLOOKUP(VLOOKUP($A12,'dataset combined'!$A:$BJ,CU$2,FALSE()),Dictionary!$A$1:$B$23,2,FALSE())</f>
        <v>5</v>
      </c>
      <c r="CV12" s="12">
        <f>VLOOKUP(VLOOKUP($A12,'dataset combined'!$A:$BJ,CV$2,FALSE()),Dictionary!$A$1:$B$23,2,FALSE())</f>
        <v>5</v>
      </c>
    </row>
    <row r="13" spans="1:111" x14ac:dyDescent="0.2">
      <c r="A13" s="13" t="str">
        <f t="shared" si="0"/>
        <v>3117351-P2</v>
      </c>
      <c r="B13" s="11">
        <v>3117351</v>
      </c>
      <c r="C13" s="11">
        <v>3117342</v>
      </c>
      <c r="D13" s="11" t="s">
        <v>625</v>
      </c>
      <c r="E13" s="13" t="s">
        <v>568</v>
      </c>
      <c r="F13" s="13" t="s">
        <v>381</v>
      </c>
      <c r="G13" s="13" t="s">
        <v>433</v>
      </c>
      <c r="H13" s="11" t="str">
        <f t="shared" si="1"/>
        <v>HCN</v>
      </c>
      <c r="I13" s="11"/>
      <c r="J13" s="12"/>
      <c r="K13" s="13">
        <v>24</v>
      </c>
      <c r="L13" s="13" t="s">
        <v>180</v>
      </c>
      <c r="M13" s="13" t="s">
        <v>188</v>
      </c>
      <c r="N13" s="13">
        <v>5</v>
      </c>
      <c r="O13" s="13" t="s">
        <v>310</v>
      </c>
      <c r="P13" s="13" t="s">
        <v>176</v>
      </c>
      <c r="Q13" s="13"/>
      <c r="R13" s="13"/>
      <c r="S13" s="13" t="s">
        <v>176</v>
      </c>
      <c r="T13" s="13"/>
      <c r="U13" s="13" t="s">
        <v>599</v>
      </c>
      <c r="V13" s="13">
        <f>VLOOKUP(VLOOKUP($A13,'dataset combined'!$A:$AF,V$2,FALSE()),Dictionary!$A:$B,2,FALSE())</f>
        <v>1</v>
      </c>
      <c r="W13" s="13">
        <f>VLOOKUP(VLOOKUP($A13,'dataset combined'!$A:$AF,W$2,FALSE()),Dictionary!$A:$B,2,FALSE())</f>
        <v>2</v>
      </c>
      <c r="X13" s="13">
        <f>VLOOKUP(VLOOKUP($A13,'dataset combined'!$A:$AF,X$2,FALSE()),Dictionary!$A:$B,2,FALSE())</f>
        <v>2</v>
      </c>
      <c r="Y13" s="13">
        <f>VLOOKUP(VLOOKUP($A13,'dataset combined'!$A:$AF,Y$2,FALSE()),Dictionary!$A:$B,2,FALSE())</f>
        <v>1</v>
      </c>
      <c r="Z13" s="12">
        <f t="shared" si="2"/>
        <v>2</v>
      </c>
      <c r="AA13" s="13">
        <f>VLOOKUP(VLOOKUP($A13,'dataset combined'!$A:$AF,AA$2,FALSE()),Dictionary!$A:$B,2,FALSE())</f>
        <v>1</v>
      </c>
      <c r="AB13" s="13">
        <f>VLOOKUP(VLOOKUP($A13,'dataset combined'!$A:$AF,AB$2,FALSE()),Dictionary!$A:$B,2,FALSE())</f>
        <v>1</v>
      </c>
      <c r="AC13" s="13">
        <f>VLOOKUP(VLOOKUP($A13,'dataset combined'!$A:$AF,AC$2,FALSE()),Dictionary!$A:$B,2,FALSE())</f>
        <v>1</v>
      </c>
      <c r="AD13" s="13">
        <f>VLOOKUP(VLOOKUP($A13,'dataset combined'!$A:$AF,AD$2,FALSE()),Dictionary!$A:$B,2,FALSE())</f>
        <v>1</v>
      </c>
      <c r="AE13" s="13">
        <f>VLOOKUP(VLOOKUP($A13,'dataset combined'!$A:$AF,AE$2,FALSE()),Dictionary!$A:$B,2,FALSE())</f>
        <v>1</v>
      </c>
      <c r="AF13" s="13">
        <f>VLOOKUP(VLOOKUP($A13,'dataset combined'!$A:$BJ,dataset!AF$2,FALSE()),Dictionary!$A:$B,2,FALSE())</f>
        <v>5</v>
      </c>
      <c r="AG13" s="13">
        <f>VLOOKUP(VLOOKUP($A13,'dataset combined'!$A:$BJ,dataset!AG$2,FALSE()),Dictionary!$A:$B,2,FALSE())</f>
        <v>3</v>
      </c>
      <c r="AH13" s="13">
        <f>VLOOKUP(VLOOKUP($A13,'dataset combined'!$A:$BJ,dataset!AH$2,FALSE()),Dictionary!$A:$B,2,FALSE())</f>
        <v>5</v>
      </c>
      <c r="AI13" s="13">
        <f>VLOOKUP(VLOOKUP($A13,'dataset combined'!$A:$BJ,dataset!AI$2,FALSE()),Dictionary!$A:$B,2,FALSE())</f>
        <v>5</v>
      </c>
      <c r="AJ13" s="13">
        <f>VLOOKUP(VLOOKUP($A13,'dataset combined'!$A:$BJ,dataset!AJ$2,FALSE()),Dictionary!$A:$B,2,FALSE())</f>
        <v>5</v>
      </c>
      <c r="AK13" s="13">
        <f>VLOOKUP(VLOOKUP($A13,'dataset combined'!$A:$BJ,dataset!AK$2,FALSE()),Dictionary!$A:$B,2,FALSE())</f>
        <v>5</v>
      </c>
      <c r="AL13" s="13">
        <f>VLOOKUP(VLOOKUP($A13,'dataset combined'!$A:$BJ,dataset!AL$2,FALSE()),Dictionary!$A:$B,2,FALSE())</f>
        <v>5</v>
      </c>
      <c r="AM13" s="13">
        <f>VLOOKUP(VLOOKUP($A13,'dataset combined'!$A:$BJ,dataset!AM$2,FALSE()),Dictionary!$A:$B,2,FALSE())</f>
        <v>5</v>
      </c>
      <c r="AN13" s="13">
        <f>VLOOKUP(VLOOKUP($A13,'dataset combined'!$A:$BJ,dataset!AN$2,FALSE()),Dictionary!$A:$B,2,FALSE())</f>
        <v>3</v>
      </c>
      <c r="AO13" s="12">
        <f>VLOOKUP($A13,'Results Check'!$A:$CH,AO$2,FALSE())</f>
        <v>3</v>
      </c>
      <c r="AP13" s="12">
        <f>VLOOKUP($A13,'Results Check'!$A:$CH,AP$2,FALSE())</f>
        <v>3</v>
      </c>
      <c r="AQ13" s="12">
        <f>VLOOKUP($A13,'Results Check'!$A:$CH,AQ$2,FALSE())</f>
        <v>3</v>
      </c>
      <c r="AR13" s="9">
        <f t="shared" si="3"/>
        <v>1</v>
      </c>
      <c r="AS13" s="9">
        <f t="shared" si="4"/>
        <v>1</v>
      </c>
      <c r="AT13" s="9">
        <f t="shared" si="5"/>
        <v>1</v>
      </c>
      <c r="AU13" s="12">
        <f>VLOOKUP($A13,'Results Check'!$A:$CH,AU$2,FALSE())</f>
        <v>2</v>
      </c>
      <c r="AV13" s="12">
        <f>VLOOKUP($A13,'Results Check'!$A:$CH,AV$2,FALSE())</f>
        <v>2</v>
      </c>
      <c r="AW13" s="12">
        <f>VLOOKUP($A13,'Results Check'!$A:$CH,AW$2,FALSE())</f>
        <v>2</v>
      </c>
      <c r="AX13" s="9">
        <f t="shared" si="27"/>
        <v>1</v>
      </c>
      <c r="AY13" s="9">
        <f t="shared" si="28"/>
        <v>1</v>
      </c>
      <c r="AZ13" s="9">
        <f t="shared" si="29"/>
        <v>1</v>
      </c>
      <c r="BA13" s="12">
        <f>VLOOKUP($A13,'Results Check'!$A:$CH,BA$2,FALSE())</f>
        <v>2</v>
      </c>
      <c r="BB13" s="12">
        <f>VLOOKUP($A13,'Results Check'!$A:$CH,BB$2,FALSE())</f>
        <v>2</v>
      </c>
      <c r="BC13" s="12">
        <f>VLOOKUP($A13,'Results Check'!$A:$CH,BC$2,FALSE())</f>
        <v>2</v>
      </c>
      <c r="BD13" s="9">
        <f t="shared" si="30"/>
        <v>1</v>
      </c>
      <c r="BE13" s="9">
        <f t="shared" si="31"/>
        <v>1</v>
      </c>
      <c r="BF13" s="9">
        <f t="shared" si="32"/>
        <v>1</v>
      </c>
      <c r="BG13" s="12">
        <f>VLOOKUP($A13,'Results Check'!$A:$CH,BG$2,FALSE())</f>
        <v>2</v>
      </c>
      <c r="BH13" s="12">
        <f>VLOOKUP($A13,'Results Check'!$A:$CH,BH$2,FALSE())</f>
        <v>5</v>
      </c>
      <c r="BI13" s="12">
        <f>VLOOKUP($A13,'Results Check'!$A:$CH,BI$2,FALSE())</f>
        <v>5</v>
      </c>
      <c r="BJ13" s="9">
        <f t="shared" si="33"/>
        <v>0.4</v>
      </c>
      <c r="BK13" s="9">
        <f t="shared" si="34"/>
        <v>0.4</v>
      </c>
      <c r="BL13" s="9">
        <f t="shared" si="35"/>
        <v>0.40000000000000008</v>
      </c>
      <c r="BM13" s="12">
        <f>VLOOKUP($A13,'Results Check'!$A:$CH,BM$2,FALSE())</f>
        <v>1</v>
      </c>
      <c r="BN13" s="12">
        <f>VLOOKUP($A13,'Results Check'!$A:$CH,BN$2,FALSE())</f>
        <v>1</v>
      </c>
      <c r="BO13" s="12">
        <f>VLOOKUP($A13,'Results Check'!$A:$CH,BO$2,FALSE())</f>
        <v>1</v>
      </c>
      <c r="BP13" s="9">
        <f t="shared" si="36"/>
        <v>1</v>
      </c>
      <c r="BQ13" s="9">
        <f t="shared" si="37"/>
        <v>1</v>
      </c>
      <c r="BR13" s="9">
        <f t="shared" si="38"/>
        <v>1</v>
      </c>
      <c r="BS13" s="12">
        <f>VLOOKUP($A13,'Results Check'!$A:$CH,BS$2,FALSE())</f>
        <v>1</v>
      </c>
      <c r="BT13" s="12">
        <f>VLOOKUP($A13,'Results Check'!$A:$CH,BT$2,FALSE())</f>
        <v>1</v>
      </c>
      <c r="BU13" s="12">
        <f>VLOOKUP($A13,'Results Check'!$A:$CH,BU$2,FALSE())</f>
        <v>1</v>
      </c>
      <c r="BV13" s="9">
        <f t="shared" si="39"/>
        <v>1</v>
      </c>
      <c r="BW13" s="9">
        <f t="shared" si="40"/>
        <v>1</v>
      </c>
      <c r="BX13" s="9">
        <f t="shared" si="41"/>
        <v>1</v>
      </c>
      <c r="BY13" s="12">
        <f t="shared" si="21"/>
        <v>11</v>
      </c>
      <c r="BZ13" s="12">
        <f t="shared" si="22"/>
        <v>14</v>
      </c>
      <c r="CA13" s="12">
        <f t="shared" si="23"/>
        <v>14</v>
      </c>
      <c r="CB13" s="12">
        <f t="shared" si="42"/>
        <v>0.7857142857142857</v>
      </c>
      <c r="CC13" s="12">
        <f t="shared" si="43"/>
        <v>0.7857142857142857</v>
      </c>
      <c r="CD13" s="12">
        <f t="shared" si="44"/>
        <v>0.7857142857142857</v>
      </c>
      <c r="CE13" s="12" t="str">
        <f>IF(VLOOKUP($A13,'Results Check'!$A:$CI,CE$2,FALSE())=0,"",VLOOKUP($A13,'Results Check'!$A:$CI,CE$2,FALSE()))</f>
        <v/>
      </c>
      <c r="CF13" s="12" t="str">
        <f>IF(VLOOKUP($A13,'Results Check'!$A:$CI,CF$2,FALSE())=0,"",VLOOKUP($A13,'Results Check'!$A:$CI,CF$2,FALSE()))</f>
        <v/>
      </c>
      <c r="CG13" s="12" t="str">
        <f>IF(VLOOKUP($A13,'Results Check'!$A:$CI,CG$2,FALSE())=0,"",VLOOKUP($A13,'Results Check'!$A:$CI,CG$2,FALSE()))</f>
        <v/>
      </c>
      <c r="CH13" s="12" t="str">
        <f>IF(VLOOKUP($A13,'Results Check'!$A:$CI,CH$2,FALSE())=0,"",VLOOKUP($A13,'Results Check'!$A:$CI,CH$2,FALSE()))</f>
        <v>Threat event</v>
      </c>
      <c r="CI13" s="12" t="str">
        <f>IF(VLOOKUP($A13,'Results Check'!$A:$CI,CI$2,FALSE())=0,"",VLOOKUP($A13,'Results Check'!$A:$CI,CI$2,FALSE()))</f>
        <v/>
      </c>
      <c r="CJ13" s="12" t="str">
        <f>IF(VLOOKUP($A13,'Results Check'!$A:$CI,CJ$2,FALSE())=0,"",VLOOKUP($A13,'Results Check'!$A:$CI,CJ$2,FALSE()))</f>
        <v/>
      </c>
      <c r="CK13" s="12">
        <f>VLOOKUP(VLOOKUP($A13,'dataset combined'!$A:$BJ,CK$2,FALSE()),Dictionary!$A$1:$B$23,2,FALSE())</f>
        <v>5</v>
      </c>
      <c r="CL13" s="12">
        <f>VLOOKUP(VLOOKUP($A13,'dataset combined'!$A:$BJ,CL$2,FALSE()),Dictionary!$A$1:$B$23,2,FALSE())</f>
        <v>5</v>
      </c>
      <c r="CM13" s="12">
        <f>VLOOKUP(VLOOKUP($A13,'dataset combined'!$A:$BJ,CM$2,FALSE()),Dictionary!$A$1:$B$23,2,FALSE())</f>
        <v>5</v>
      </c>
      <c r="CN13" s="12">
        <f>VLOOKUP(VLOOKUP($A13,'dataset combined'!$A:$BJ,CN$2,FALSE()),Dictionary!$A$1:$B$23,2,FALSE())</f>
        <v>5</v>
      </c>
      <c r="CO13" s="12">
        <f>VLOOKUP(VLOOKUP($A13,'dataset combined'!$A:$BJ,CO$2,FALSE()),Dictionary!$A$1:$B$23,2,FALSE())</f>
        <v>5</v>
      </c>
      <c r="CP13" s="12">
        <f>VLOOKUP(VLOOKUP($A13,'dataset combined'!$A:$BJ,CP$2,FALSE()),Dictionary!$A$1:$B$23,2,FALSE())</f>
        <v>5</v>
      </c>
      <c r="CQ13" s="12">
        <f>VLOOKUP(VLOOKUP($A13,'dataset combined'!$A:$BJ,CQ$2,FALSE()),Dictionary!$A$1:$B$23,2,FALSE())</f>
        <v>5</v>
      </c>
      <c r="CR13" s="12">
        <f>VLOOKUP(VLOOKUP($A13,'dataset combined'!$A:$BJ,CR$2,FALSE()),Dictionary!$A$1:$B$23,2,FALSE())</f>
        <v>5</v>
      </c>
      <c r="CS13" s="12">
        <f>VLOOKUP(VLOOKUP($A13,'dataset combined'!$A:$BJ,CS$2,FALSE()),Dictionary!$A$1:$B$23,2,FALSE())</f>
        <v>5</v>
      </c>
      <c r="CT13" s="12">
        <f>VLOOKUP(VLOOKUP($A13,'dataset combined'!$A:$BJ,CT$2,FALSE()),Dictionary!$A$1:$B$23,2,FALSE())</f>
        <v>5</v>
      </c>
      <c r="CU13" s="12">
        <f>VLOOKUP(VLOOKUP($A13,'dataset combined'!$A:$BJ,CU$2,FALSE()),Dictionary!$A$1:$B$23,2,FALSE())</f>
        <v>5</v>
      </c>
      <c r="CV13" s="12">
        <f>VLOOKUP(VLOOKUP($A13,'dataset combined'!$A:$BJ,CV$2,FALSE()),Dictionary!$A$1:$B$23,2,FALSE())</f>
        <v>5</v>
      </c>
    </row>
    <row r="14" spans="1:111" x14ac:dyDescent="0.2">
      <c r="A14" s="13" t="str">
        <f t="shared" si="0"/>
        <v>3117352-P1</v>
      </c>
      <c r="B14" s="11">
        <v>3117352</v>
      </c>
      <c r="C14" s="11">
        <v>3117301</v>
      </c>
      <c r="D14" s="11" t="s">
        <v>557</v>
      </c>
      <c r="E14" s="13" t="s">
        <v>538</v>
      </c>
      <c r="F14" s="13" t="s">
        <v>440</v>
      </c>
      <c r="G14" s="11" t="s">
        <v>402</v>
      </c>
      <c r="H14" s="11" t="str">
        <f t="shared" si="1"/>
        <v>HCN</v>
      </c>
      <c r="I14" s="11"/>
      <c r="J14" s="12"/>
      <c r="K14" s="13">
        <v>24</v>
      </c>
      <c r="L14" s="13" t="s">
        <v>178</v>
      </c>
      <c r="M14" s="13" t="s">
        <v>181</v>
      </c>
      <c r="N14" s="13">
        <v>6</v>
      </c>
      <c r="O14" s="13" t="s">
        <v>189</v>
      </c>
      <c r="P14" s="13" t="s">
        <v>176</v>
      </c>
      <c r="Q14" s="13"/>
      <c r="R14" s="13"/>
      <c r="S14" s="13" t="s">
        <v>176</v>
      </c>
      <c r="T14" s="13"/>
      <c r="U14" s="13" t="s">
        <v>558</v>
      </c>
      <c r="V14" s="13">
        <f>VLOOKUP(VLOOKUP($A14,'dataset combined'!$A:$AF,V$2,FALSE()),Dictionary!$A:$B,2,FALSE())</f>
        <v>1</v>
      </c>
      <c r="W14" s="13">
        <f>VLOOKUP(VLOOKUP($A14,'dataset combined'!$A:$AF,W$2,FALSE()),Dictionary!$A:$B,2,FALSE())</f>
        <v>2</v>
      </c>
      <c r="X14" s="13">
        <f>VLOOKUP(VLOOKUP($A14,'dataset combined'!$A:$AF,X$2,FALSE()),Dictionary!$A:$B,2,FALSE())</f>
        <v>1</v>
      </c>
      <c r="Y14" s="13">
        <f>VLOOKUP(VLOOKUP($A14,'dataset combined'!$A:$AF,Y$2,FALSE()),Dictionary!$A:$B,2,FALSE())</f>
        <v>2</v>
      </c>
      <c r="Z14" s="12">
        <f t="shared" si="2"/>
        <v>2</v>
      </c>
      <c r="AA14" s="13">
        <f>VLOOKUP(VLOOKUP($A14,'dataset combined'!$A:$AF,AA$2,FALSE()),Dictionary!$A:$B,2,FALSE())</f>
        <v>1</v>
      </c>
      <c r="AB14" s="13">
        <f>VLOOKUP(VLOOKUP($A14,'dataset combined'!$A:$AF,AB$2,FALSE()),Dictionary!$A:$B,2,FALSE())</f>
        <v>1</v>
      </c>
      <c r="AC14" s="13">
        <f>VLOOKUP(VLOOKUP($A14,'dataset combined'!$A:$AF,AC$2,FALSE()),Dictionary!$A:$B,2,FALSE())</f>
        <v>2</v>
      </c>
      <c r="AD14" s="13">
        <f>VLOOKUP(VLOOKUP($A14,'dataset combined'!$A:$AF,AD$2,FALSE()),Dictionary!$A:$B,2,FALSE())</f>
        <v>1</v>
      </c>
      <c r="AE14" s="13">
        <f>VLOOKUP(VLOOKUP($A14,'dataset combined'!$A:$AF,AE$2,FALSE()),Dictionary!$A:$B,2,FALSE())</f>
        <v>1</v>
      </c>
      <c r="AF14" s="13">
        <f>VLOOKUP(VLOOKUP($A14,'dataset combined'!$A:$BJ,dataset!AF$2,FALSE()),Dictionary!$A:$B,2,FALSE())</f>
        <v>5</v>
      </c>
      <c r="AG14" s="13">
        <f>VLOOKUP(VLOOKUP($A14,'dataset combined'!$A:$BJ,dataset!AG$2,FALSE()),Dictionary!$A:$B,2,FALSE())</f>
        <v>4</v>
      </c>
      <c r="AH14" s="13">
        <f>VLOOKUP(VLOOKUP($A14,'dataset combined'!$A:$BJ,dataset!AH$2,FALSE()),Dictionary!$A:$B,2,FALSE())</f>
        <v>4</v>
      </c>
      <c r="AI14" s="13">
        <f>VLOOKUP(VLOOKUP($A14,'dataset combined'!$A:$BJ,dataset!AI$2,FALSE()),Dictionary!$A:$B,2,FALSE())</f>
        <v>4</v>
      </c>
      <c r="AJ14" s="13">
        <f>VLOOKUP(VLOOKUP($A14,'dataset combined'!$A:$BJ,dataset!AJ$2,FALSE()),Dictionary!$A:$B,2,FALSE())</f>
        <v>4</v>
      </c>
      <c r="AK14" s="13">
        <f>VLOOKUP(VLOOKUP($A14,'dataset combined'!$A:$BJ,dataset!AK$2,FALSE()),Dictionary!$A:$B,2,FALSE())</f>
        <v>3</v>
      </c>
      <c r="AL14" s="13">
        <f>VLOOKUP(VLOOKUP($A14,'dataset combined'!$A:$BJ,dataset!AL$2,FALSE()),Dictionary!$A:$B,2,FALSE())</f>
        <v>5</v>
      </c>
      <c r="AM14" s="13">
        <f>VLOOKUP(VLOOKUP($A14,'dataset combined'!$A:$BJ,dataset!AM$2,FALSE()),Dictionary!$A:$B,2,FALSE())</f>
        <v>5</v>
      </c>
      <c r="AN14" s="13">
        <f>VLOOKUP(VLOOKUP($A14,'dataset combined'!$A:$BJ,dataset!AN$2,FALSE()),Dictionary!$A:$B,2,FALSE())</f>
        <v>0</v>
      </c>
      <c r="AO14" s="12">
        <f>VLOOKUP($A14,'Results Check'!$A:$CH,AO$2,FALSE())</f>
        <v>3</v>
      </c>
      <c r="AP14" s="12">
        <f>VLOOKUP($A14,'Results Check'!$A:$CH,AP$2,FALSE())</f>
        <v>3</v>
      </c>
      <c r="AQ14" s="12">
        <f>VLOOKUP($A14,'Results Check'!$A:$CH,AQ$2,FALSE())</f>
        <v>3</v>
      </c>
      <c r="AR14" s="9">
        <f t="shared" si="3"/>
        <v>1</v>
      </c>
      <c r="AS14" s="9">
        <f t="shared" si="4"/>
        <v>1</v>
      </c>
      <c r="AT14" s="9">
        <f t="shared" si="5"/>
        <v>1</v>
      </c>
      <c r="AU14" s="12">
        <f>VLOOKUP($A14,'Results Check'!$A:$CH,AU$2,FALSE())</f>
        <v>2</v>
      </c>
      <c r="AV14" s="12">
        <f>VLOOKUP($A14,'Results Check'!$A:$CH,AV$2,FALSE())</f>
        <v>2</v>
      </c>
      <c r="AW14" s="12">
        <f>VLOOKUP($A14,'Results Check'!$A:$CH,AW$2,FALSE())</f>
        <v>2</v>
      </c>
      <c r="AX14" s="9">
        <f t="shared" si="27"/>
        <v>1</v>
      </c>
      <c r="AY14" s="9">
        <f t="shared" si="28"/>
        <v>1</v>
      </c>
      <c r="AZ14" s="9">
        <f t="shared" si="29"/>
        <v>1</v>
      </c>
      <c r="BA14" s="12">
        <f>VLOOKUP($A14,'Results Check'!$A:$CH,BA$2,FALSE())</f>
        <v>2</v>
      </c>
      <c r="BB14" s="12">
        <f>VLOOKUP($A14,'Results Check'!$A:$CH,BB$2,FALSE())</f>
        <v>2</v>
      </c>
      <c r="BC14" s="12">
        <f>VLOOKUP($A14,'Results Check'!$A:$CH,BC$2,FALSE())</f>
        <v>5</v>
      </c>
      <c r="BD14" s="9">
        <f t="shared" si="30"/>
        <v>1</v>
      </c>
      <c r="BE14" s="9">
        <f t="shared" si="31"/>
        <v>0.4</v>
      </c>
      <c r="BF14" s="9">
        <f t="shared" si="32"/>
        <v>0.57142857142857151</v>
      </c>
      <c r="BG14" s="12">
        <f>VLOOKUP($A14,'Results Check'!$A:$CH,BG$2,FALSE())</f>
        <v>3</v>
      </c>
      <c r="BH14" s="12">
        <f>VLOOKUP($A14,'Results Check'!$A:$CH,BH$2,FALSE())</f>
        <v>3</v>
      </c>
      <c r="BI14" s="12">
        <f>VLOOKUP($A14,'Results Check'!$A:$CH,BI$2,FALSE())</f>
        <v>3</v>
      </c>
      <c r="BJ14" s="9">
        <f t="shared" si="33"/>
        <v>1</v>
      </c>
      <c r="BK14" s="9">
        <f t="shared" si="34"/>
        <v>1</v>
      </c>
      <c r="BL14" s="9">
        <f t="shared" si="35"/>
        <v>1</v>
      </c>
      <c r="BM14" s="12">
        <f>VLOOKUP($A14,'Results Check'!$A:$CH,BM$2,FALSE())</f>
        <v>1</v>
      </c>
      <c r="BN14" s="12">
        <f>VLOOKUP($A14,'Results Check'!$A:$CH,BN$2,FALSE())</f>
        <v>1</v>
      </c>
      <c r="BO14" s="12">
        <f>VLOOKUP($A14,'Results Check'!$A:$CH,BO$2,FALSE())</f>
        <v>1</v>
      </c>
      <c r="BP14" s="9">
        <f t="shared" si="36"/>
        <v>1</v>
      </c>
      <c r="BQ14" s="9">
        <f t="shared" si="37"/>
        <v>1</v>
      </c>
      <c r="BR14" s="9">
        <f t="shared" si="38"/>
        <v>1</v>
      </c>
      <c r="BS14" s="12">
        <f>VLOOKUP($A14,'Results Check'!$A:$CH,BS$2,FALSE())</f>
        <v>1</v>
      </c>
      <c r="BT14" s="12">
        <f>VLOOKUP($A14,'Results Check'!$A:$CH,BT$2,FALSE())</f>
        <v>1</v>
      </c>
      <c r="BU14" s="12">
        <f>VLOOKUP($A14,'Results Check'!$A:$CH,BU$2,FALSE())</f>
        <v>1</v>
      </c>
      <c r="BV14" s="9">
        <f t="shared" si="39"/>
        <v>1</v>
      </c>
      <c r="BW14" s="9">
        <f t="shared" si="40"/>
        <v>1</v>
      </c>
      <c r="BX14" s="9">
        <f t="shared" si="41"/>
        <v>1</v>
      </c>
      <c r="BY14" s="12">
        <f t="shared" si="21"/>
        <v>12</v>
      </c>
      <c r="BZ14" s="12">
        <f t="shared" si="22"/>
        <v>12</v>
      </c>
      <c r="CA14" s="12">
        <f t="shared" si="23"/>
        <v>15</v>
      </c>
      <c r="CB14" s="12">
        <f t="shared" si="42"/>
        <v>1</v>
      </c>
      <c r="CC14" s="12">
        <f t="shared" si="43"/>
        <v>0.8</v>
      </c>
      <c r="CD14" s="12">
        <f t="shared" si="44"/>
        <v>0.88888888888888895</v>
      </c>
      <c r="CE14" s="12" t="str">
        <f>IF(VLOOKUP($A14,'Results Check'!$A:$CI,CE$2,FALSE())=0,"",VLOOKUP($A14,'Results Check'!$A:$CI,CE$2,FALSE()))</f>
        <v/>
      </c>
      <c r="CF14" s="12" t="str">
        <f>IF(VLOOKUP($A14,'Results Check'!$A:$CI,CF$2,FALSE())=0,"",VLOOKUP($A14,'Results Check'!$A:$CI,CF$2,FALSE()))</f>
        <v/>
      </c>
      <c r="CG14" s="12" t="str">
        <f>IF(VLOOKUP($A14,'Results Check'!$A:$CI,CG$2,FALSE())=0,"",VLOOKUP($A14,'Results Check'!$A:$CI,CG$2,FALSE()))</f>
        <v>Missing threat scenario</v>
      </c>
      <c r="CH14" s="12" t="str">
        <f>IF(VLOOKUP($A14,'Results Check'!$A:$CI,CH$2,FALSE())=0,"",VLOOKUP($A14,'Results Check'!$A:$CI,CH$2,FALSE()))</f>
        <v/>
      </c>
      <c r="CI14" s="12" t="str">
        <f>IF(VLOOKUP($A14,'Results Check'!$A:$CI,CI$2,FALSE())=0,"",VLOOKUP($A14,'Results Check'!$A:$CI,CI$2,FALSE()))</f>
        <v/>
      </c>
      <c r="CJ14" s="12" t="str">
        <f>IF(VLOOKUP($A14,'Results Check'!$A:$CI,CJ$2,FALSE())=0,"",VLOOKUP($A14,'Results Check'!$A:$CI,CJ$2,FALSE()))</f>
        <v/>
      </c>
      <c r="CK14" s="12">
        <f>VLOOKUP(VLOOKUP($A14,'dataset combined'!$A:$BJ,CK$2,FALSE()),Dictionary!$A$1:$B$23,2,FALSE())</f>
        <v>3</v>
      </c>
      <c r="CL14" s="12">
        <f>VLOOKUP(VLOOKUP($A14,'dataset combined'!$A:$BJ,CL$2,FALSE()),Dictionary!$A$1:$B$23,2,FALSE())</f>
        <v>4</v>
      </c>
      <c r="CM14" s="12">
        <f>VLOOKUP(VLOOKUP($A14,'dataset combined'!$A:$BJ,CM$2,FALSE()),Dictionary!$A$1:$B$23,2,FALSE())</f>
        <v>4</v>
      </c>
      <c r="CN14" s="12">
        <f>VLOOKUP(VLOOKUP($A14,'dataset combined'!$A:$BJ,CN$2,FALSE()),Dictionary!$A$1:$B$23,2,FALSE())</f>
        <v>5</v>
      </c>
      <c r="CO14" s="12">
        <f>VLOOKUP(VLOOKUP($A14,'dataset combined'!$A:$BJ,CO$2,FALSE()),Dictionary!$A$1:$B$23,2,FALSE())</f>
        <v>3</v>
      </c>
      <c r="CP14" s="12">
        <f>VLOOKUP(VLOOKUP($A14,'dataset combined'!$A:$BJ,CP$2,FALSE()),Dictionary!$A$1:$B$23,2,FALSE())</f>
        <v>4</v>
      </c>
      <c r="CQ14" s="12">
        <f>VLOOKUP(VLOOKUP($A14,'dataset combined'!$A:$BJ,CQ$2,FALSE()),Dictionary!$A$1:$B$23,2,FALSE())</f>
        <v>3</v>
      </c>
      <c r="CR14" s="12">
        <f>VLOOKUP(VLOOKUP($A14,'dataset combined'!$A:$BJ,CR$2,FALSE()),Dictionary!$A$1:$B$23,2,FALSE())</f>
        <v>4</v>
      </c>
      <c r="CS14" s="12">
        <f>VLOOKUP(VLOOKUP($A14,'dataset combined'!$A:$BJ,CS$2,FALSE()),Dictionary!$A$1:$B$23,2,FALSE())</f>
        <v>3</v>
      </c>
      <c r="CT14" s="12">
        <f>VLOOKUP(VLOOKUP($A14,'dataset combined'!$A:$BJ,CT$2,FALSE()),Dictionary!$A$1:$B$23,2,FALSE())</f>
        <v>4</v>
      </c>
      <c r="CU14" s="12">
        <f>VLOOKUP(VLOOKUP($A14,'dataset combined'!$A:$BJ,CU$2,FALSE()),Dictionary!$A$1:$B$23,2,FALSE())</f>
        <v>3</v>
      </c>
      <c r="CV14" s="12">
        <f>VLOOKUP(VLOOKUP($A14,'dataset combined'!$A:$BJ,CV$2,FALSE()),Dictionary!$A$1:$B$23,2,FALSE())</f>
        <v>4</v>
      </c>
    </row>
    <row r="15" spans="1:111" x14ac:dyDescent="0.2">
      <c r="A15" s="13" t="str">
        <f t="shared" si="0"/>
        <v>3117352-P2</v>
      </c>
      <c r="B15" s="11">
        <v>3117352</v>
      </c>
      <c r="C15" s="11">
        <v>3117301</v>
      </c>
      <c r="D15" s="11" t="s">
        <v>557</v>
      </c>
      <c r="E15" s="13" t="s">
        <v>538</v>
      </c>
      <c r="F15" s="13" t="s">
        <v>440</v>
      </c>
      <c r="G15" s="13" t="s">
        <v>433</v>
      </c>
      <c r="H15" s="11" t="str">
        <f t="shared" si="1"/>
        <v>OB</v>
      </c>
      <c r="I15" s="11"/>
      <c r="J15" s="12"/>
      <c r="K15" s="13">
        <v>24</v>
      </c>
      <c r="L15" s="13" t="s">
        <v>178</v>
      </c>
      <c r="M15" s="13" t="s">
        <v>181</v>
      </c>
      <c r="N15" s="13">
        <v>6</v>
      </c>
      <c r="O15" s="13" t="s">
        <v>189</v>
      </c>
      <c r="P15" s="13" t="s">
        <v>176</v>
      </c>
      <c r="Q15" s="13"/>
      <c r="R15" s="13"/>
      <c r="S15" s="13" t="s">
        <v>176</v>
      </c>
      <c r="T15" s="13"/>
      <c r="U15" s="13" t="s">
        <v>558</v>
      </c>
      <c r="V15" s="13">
        <f>VLOOKUP(VLOOKUP($A15,'dataset combined'!$A:$AF,V$2,FALSE()),Dictionary!$A:$B,2,FALSE())</f>
        <v>1</v>
      </c>
      <c r="W15" s="13">
        <f>VLOOKUP(VLOOKUP($A15,'dataset combined'!$A:$AF,W$2,FALSE()),Dictionary!$A:$B,2,FALSE())</f>
        <v>2</v>
      </c>
      <c r="X15" s="13">
        <f>VLOOKUP(VLOOKUP($A15,'dataset combined'!$A:$AF,X$2,FALSE()),Dictionary!$A:$B,2,FALSE())</f>
        <v>1</v>
      </c>
      <c r="Y15" s="13">
        <f>VLOOKUP(VLOOKUP($A15,'dataset combined'!$A:$AF,Y$2,FALSE()),Dictionary!$A:$B,2,FALSE())</f>
        <v>2</v>
      </c>
      <c r="Z15" s="12">
        <f t="shared" si="2"/>
        <v>2</v>
      </c>
      <c r="AA15" s="13">
        <f>VLOOKUP(VLOOKUP($A15,'dataset combined'!$A:$AF,AA$2,FALSE()),Dictionary!$A:$B,2,FALSE())</f>
        <v>1</v>
      </c>
      <c r="AB15" s="13">
        <f>VLOOKUP(VLOOKUP($A15,'dataset combined'!$A:$AF,AB$2,FALSE()),Dictionary!$A:$B,2,FALSE())</f>
        <v>1</v>
      </c>
      <c r="AC15" s="13">
        <f>VLOOKUP(VLOOKUP($A15,'dataset combined'!$A:$AF,AC$2,FALSE()),Dictionary!$A:$B,2,FALSE())</f>
        <v>2</v>
      </c>
      <c r="AD15" s="13">
        <f>VLOOKUP(VLOOKUP($A15,'dataset combined'!$A:$AF,AD$2,FALSE()),Dictionary!$A:$B,2,FALSE())</f>
        <v>1</v>
      </c>
      <c r="AE15" s="13">
        <f>VLOOKUP(VLOOKUP($A15,'dataset combined'!$A:$AF,AE$2,FALSE()),Dictionary!$A:$B,2,FALSE())</f>
        <v>1</v>
      </c>
      <c r="AF15" s="13">
        <f>VLOOKUP(VLOOKUP($A15,'dataset combined'!$A:$BJ,dataset!AF$2,FALSE()),Dictionary!$A:$B,2,FALSE())</f>
        <v>4</v>
      </c>
      <c r="AG15" s="13">
        <f>VLOOKUP(VLOOKUP($A15,'dataset combined'!$A:$BJ,dataset!AG$2,FALSE()),Dictionary!$A:$B,2,FALSE())</f>
        <v>4</v>
      </c>
      <c r="AH15" s="13">
        <f>VLOOKUP(VLOOKUP($A15,'dataset combined'!$A:$BJ,dataset!AH$2,FALSE()),Dictionary!$A:$B,2,FALSE())</f>
        <v>4</v>
      </c>
      <c r="AI15" s="13">
        <f>VLOOKUP(VLOOKUP($A15,'dataset combined'!$A:$BJ,dataset!AI$2,FALSE()),Dictionary!$A:$B,2,FALSE())</f>
        <v>4</v>
      </c>
      <c r="AJ15" s="13">
        <f>VLOOKUP(VLOOKUP($A15,'dataset combined'!$A:$BJ,dataset!AJ$2,FALSE()),Dictionary!$A:$B,2,FALSE())</f>
        <v>4</v>
      </c>
      <c r="AK15" s="13">
        <f>VLOOKUP(VLOOKUP($A15,'dataset combined'!$A:$BJ,dataset!AK$2,FALSE()),Dictionary!$A:$B,2,FALSE())</f>
        <v>5</v>
      </c>
      <c r="AL15" s="13">
        <f>VLOOKUP(VLOOKUP($A15,'dataset combined'!$A:$BJ,dataset!AL$2,FALSE()),Dictionary!$A:$B,2,FALSE())</f>
        <v>3</v>
      </c>
      <c r="AM15" s="13">
        <f>VLOOKUP(VLOOKUP($A15,'dataset combined'!$A:$BJ,dataset!AM$2,FALSE()),Dictionary!$A:$B,2,FALSE())</f>
        <v>4</v>
      </c>
      <c r="AN15" s="13">
        <f>VLOOKUP(VLOOKUP($A15,'dataset combined'!$A:$BJ,dataset!AN$2,FALSE()),Dictionary!$A:$B,2,FALSE())</f>
        <v>4</v>
      </c>
      <c r="AO15" s="12">
        <f>VLOOKUP($A15,'Results Check'!$A:$CH,AO$2,FALSE())</f>
        <v>2</v>
      </c>
      <c r="AP15" s="12">
        <f>VLOOKUP($A15,'Results Check'!$A:$CH,AP$2,FALSE())</f>
        <v>2</v>
      </c>
      <c r="AQ15" s="12">
        <f>VLOOKUP($A15,'Results Check'!$A:$CH,AQ$2,FALSE())</f>
        <v>2</v>
      </c>
      <c r="AR15" s="9">
        <f t="shared" si="3"/>
        <v>1</v>
      </c>
      <c r="AS15" s="9">
        <f t="shared" si="4"/>
        <v>1</v>
      </c>
      <c r="AT15" s="9">
        <f t="shared" si="5"/>
        <v>1</v>
      </c>
      <c r="AU15" s="12">
        <f>VLOOKUP($A15,'Results Check'!$A:$CH,AU$2,FALSE())</f>
        <v>2</v>
      </c>
      <c r="AV15" s="12">
        <f>VLOOKUP($A15,'Results Check'!$A:$CH,AV$2,FALSE())</f>
        <v>2</v>
      </c>
      <c r="AW15" s="12">
        <f>VLOOKUP($A15,'Results Check'!$A:$CH,AW$2,FALSE())</f>
        <v>2</v>
      </c>
      <c r="AX15" s="9">
        <f t="shared" si="27"/>
        <v>1</v>
      </c>
      <c r="AY15" s="9">
        <f t="shared" si="28"/>
        <v>1</v>
      </c>
      <c r="AZ15" s="9">
        <f t="shared" si="29"/>
        <v>1</v>
      </c>
      <c r="BA15" s="12">
        <f>VLOOKUP($A15,'Results Check'!$A:$CH,BA$2,FALSE())</f>
        <v>2</v>
      </c>
      <c r="BB15" s="12">
        <f>VLOOKUP($A15,'Results Check'!$A:$CH,BB$2,FALSE())</f>
        <v>2</v>
      </c>
      <c r="BC15" s="12">
        <f>VLOOKUP($A15,'Results Check'!$A:$CH,BC$2,FALSE())</f>
        <v>4</v>
      </c>
      <c r="BD15" s="9">
        <f t="shared" si="30"/>
        <v>1</v>
      </c>
      <c r="BE15" s="9">
        <f t="shared" si="31"/>
        <v>0.5</v>
      </c>
      <c r="BF15" s="9">
        <f t="shared" si="32"/>
        <v>0.66666666666666663</v>
      </c>
      <c r="BG15" s="12">
        <f>VLOOKUP($A15,'Results Check'!$A:$CH,BG$2,FALSE())</f>
        <v>2</v>
      </c>
      <c r="BH15" s="12">
        <f>VLOOKUP($A15,'Results Check'!$A:$CH,BH$2,FALSE())</f>
        <v>2</v>
      </c>
      <c r="BI15" s="12">
        <f>VLOOKUP($A15,'Results Check'!$A:$CH,BI$2,FALSE())</f>
        <v>2</v>
      </c>
      <c r="BJ15" s="9">
        <f t="shared" si="33"/>
        <v>1</v>
      </c>
      <c r="BK15" s="9">
        <f t="shared" si="34"/>
        <v>1</v>
      </c>
      <c r="BL15" s="9">
        <f t="shared" si="35"/>
        <v>1</v>
      </c>
      <c r="BM15" s="12">
        <f>VLOOKUP($A15,'Results Check'!$A:$CH,BM$2,FALSE())</f>
        <v>1</v>
      </c>
      <c r="BN15" s="12">
        <f>VLOOKUP($A15,'Results Check'!$A:$CH,BN$2,FALSE())</f>
        <v>1</v>
      </c>
      <c r="BO15" s="12">
        <f>VLOOKUP($A15,'Results Check'!$A:$CH,BO$2,FALSE())</f>
        <v>1</v>
      </c>
      <c r="BP15" s="9">
        <f t="shared" si="36"/>
        <v>1</v>
      </c>
      <c r="BQ15" s="9">
        <f t="shared" si="37"/>
        <v>1</v>
      </c>
      <c r="BR15" s="9">
        <f t="shared" si="38"/>
        <v>1</v>
      </c>
      <c r="BS15" s="12">
        <f>VLOOKUP($A15,'Results Check'!$A:$CH,BS$2,FALSE())</f>
        <v>1</v>
      </c>
      <c r="BT15" s="12">
        <f>VLOOKUP($A15,'Results Check'!$A:$CH,BT$2,FALSE())</f>
        <v>1</v>
      </c>
      <c r="BU15" s="12">
        <f>VLOOKUP($A15,'Results Check'!$A:$CH,BU$2,FALSE())</f>
        <v>1</v>
      </c>
      <c r="BV15" s="9">
        <f t="shared" si="39"/>
        <v>1</v>
      </c>
      <c r="BW15" s="9">
        <f t="shared" si="40"/>
        <v>1</v>
      </c>
      <c r="BX15" s="9">
        <f t="shared" si="41"/>
        <v>1</v>
      </c>
      <c r="BY15" s="12">
        <f t="shared" si="21"/>
        <v>10</v>
      </c>
      <c r="BZ15" s="12">
        <f t="shared" si="22"/>
        <v>10</v>
      </c>
      <c r="CA15" s="12">
        <f t="shared" si="23"/>
        <v>12</v>
      </c>
      <c r="CB15" s="12">
        <f t="shared" si="42"/>
        <v>1</v>
      </c>
      <c r="CC15" s="12">
        <f t="shared" si="43"/>
        <v>0.83333333333333337</v>
      </c>
      <c r="CD15" s="12">
        <f t="shared" si="44"/>
        <v>0.90909090909090906</v>
      </c>
      <c r="CE15" s="12" t="str">
        <f>IF(VLOOKUP($A15,'Results Check'!$A:$CI,CE$2,FALSE())=0,"",VLOOKUP($A15,'Results Check'!$A:$CI,CE$2,FALSE()))</f>
        <v/>
      </c>
      <c r="CF15" s="12" t="str">
        <f>IF(VLOOKUP($A15,'Results Check'!$A:$CI,CF$2,FALSE())=0,"",VLOOKUP($A15,'Results Check'!$A:$CI,CF$2,FALSE()))</f>
        <v/>
      </c>
      <c r="CG15" s="12" t="str">
        <f>IF(VLOOKUP($A15,'Results Check'!$A:$CI,CG$2,FALSE())=0,"",VLOOKUP($A15,'Results Check'!$A:$CI,CG$2,FALSE()))</f>
        <v>Missing threat scenario</v>
      </c>
      <c r="CH15" s="12" t="str">
        <f>IF(VLOOKUP($A15,'Results Check'!$A:$CI,CH$2,FALSE())=0,"",VLOOKUP($A15,'Results Check'!$A:$CI,CH$2,FALSE()))</f>
        <v/>
      </c>
      <c r="CI15" s="12" t="str">
        <f>IF(VLOOKUP($A15,'Results Check'!$A:$CI,CI$2,FALSE())=0,"",VLOOKUP($A15,'Results Check'!$A:$CI,CI$2,FALSE()))</f>
        <v/>
      </c>
      <c r="CJ15" s="12" t="str">
        <f>IF(VLOOKUP($A15,'Results Check'!$A:$CI,CJ$2,FALSE())=0,"",VLOOKUP($A15,'Results Check'!$A:$CI,CJ$2,FALSE()))</f>
        <v/>
      </c>
      <c r="CK15" s="12">
        <f>VLOOKUP(VLOOKUP($A15,'dataset combined'!$A:$BJ,CK$2,FALSE()),Dictionary!$A$1:$B$23,2,FALSE())</f>
        <v>3</v>
      </c>
      <c r="CL15" s="12">
        <f>VLOOKUP(VLOOKUP($A15,'dataset combined'!$A:$BJ,CL$2,FALSE()),Dictionary!$A$1:$B$23,2,FALSE())</f>
        <v>4</v>
      </c>
      <c r="CM15" s="12">
        <f>VLOOKUP(VLOOKUP($A15,'dataset combined'!$A:$BJ,CM$2,FALSE()),Dictionary!$A$1:$B$23,2,FALSE())</f>
        <v>3</v>
      </c>
      <c r="CN15" s="12">
        <f>VLOOKUP(VLOOKUP($A15,'dataset combined'!$A:$BJ,CN$2,FALSE()),Dictionary!$A$1:$B$23,2,FALSE())</f>
        <v>4</v>
      </c>
      <c r="CO15" s="12">
        <f>VLOOKUP(VLOOKUP($A15,'dataset combined'!$A:$BJ,CO$2,FALSE()),Dictionary!$A$1:$B$23,2,FALSE())</f>
        <v>3</v>
      </c>
      <c r="CP15" s="12">
        <f>VLOOKUP(VLOOKUP($A15,'dataset combined'!$A:$BJ,CP$2,FALSE()),Dictionary!$A$1:$B$23,2,FALSE())</f>
        <v>3</v>
      </c>
      <c r="CQ15" s="12">
        <f>VLOOKUP(VLOOKUP($A15,'dataset combined'!$A:$BJ,CQ$2,FALSE()),Dictionary!$A$1:$B$23,2,FALSE())</f>
        <v>3</v>
      </c>
      <c r="CR15" s="12">
        <f>VLOOKUP(VLOOKUP($A15,'dataset combined'!$A:$BJ,CR$2,FALSE()),Dictionary!$A$1:$B$23,2,FALSE())</f>
        <v>4</v>
      </c>
      <c r="CS15" s="12">
        <f>VLOOKUP(VLOOKUP($A15,'dataset combined'!$A:$BJ,CS$2,FALSE()),Dictionary!$A$1:$B$23,2,FALSE())</f>
        <v>3</v>
      </c>
      <c r="CT15" s="12">
        <f>VLOOKUP(VLOOKUP($A15,'dataset combined'!$A:$BJ,CT$2,FALSE()),Dictionary!$A$1:$B$23,2,FALSE())</f>
        <v>4</v>
      </c>
      <c r="CU15" s="12">
        <f>VLOOKUP(VLOOKUP($A15,'dataset combined'!$A:$BJ,CU$2,FALSE()),Dictionary!$A$1:$B$23,2,FALSE())</f>
        <v>3</v>
      </c>
      <c r="CV15" s="12">
        <f>VLOOKUP(VLOOKUP($A15,'dataset combined'!$A:$BJ,CV$2,FALSE()),Dictionary!$A$1:$B$23,2,FALSE())</f>
        <v>4</v>
      </c>
    </row>
    <row r="16" spans="1:111" x14ac:dyDescent="0.2">
      <c r="A16" s="13" t="str">
        <f t="shared" si="0"/>
        <v>3117354-P1</v>
      </c>
      <c r="B16" s="11">
        <v>3117354</v>
      </c>
      <c r="C16" s="11">
        <v>3117333</v>
      </c>
      <c r="D16" s="11" t="s">
        <v>559</v>
      </c>
      <c r="E16" s="13" t="s">
        <v>538</v>
      </c>
      <c r="F16" s="13" t="s">
        <v>440</v>
      </c>
      <c r="G16" s="11" t="s">
        <v>402</v>
      </c>
      <c r="H16" s="11" t="str">
        <f t="shared" si="1"/>
        <v>HCN</v>
      </c>
      <c r="I16" s="11"/>
      <c r="J16" s="12"/>
      <c r="K16" s="13">
        <v>26</v>
      </c>
      <c r="L16" s="13" t="s">
        <v>180</v>
      </c>
      <c r="M16" s="13" t="s">
        <v>188</v>
      </c>
      <c r="N16" s="13">
        <v>8</v>
      </c>
      <c r="O16" s="13" t="s">
        <v>292</v>
      </c>
      <c r="P16" s="13" t="s">
        <v>176</v>
      </c>
      <c r="Q16" s="13"/>
      <c r="R16" s="13"/>
      <c r="S16" s="13" t="s">
        <v>176</v>
      </c>
      <c r="T16" s="13"/>
      <c r="U16" s="13" t="s">
        <v>160</v>
      </c>
      <c r="V16" s="13">
        <f>VLOOKUP(VLOOKUP($A16,'dataset combined'!$A:$AF,V$2,FALSE()),Dictionary!$A:$B,2,FALSE())</f>
        <v>2</v>
      </c>
      <c r="W16" s="13">
        <f>VLOOKUP(VLOOKUP($A16,'dataset combined'!$A:$AF,W$2,FALSE()),Dictionary!$A:$B,2,FALSE())</f>
        <v>3</v>
      </c>
      <c r="X16" s="13">
        <f>VLOOKUP(VLOOKUP($A16,'dataset combined'!$A:$AF,X$2,FALSE()),Dictionary!$A:$B,2,FALSE())</f>
        <v>3</v>
      </c>
      <c r="Y16" s="13">
        <f>VLOOKUP(VLOOKUP($A16,'dataset combined'!$A:$AF,Y$2,FALSE()),Dictionary!$A:$B,2,FALSE())</f>
        <v>1</v>
      </c>
      <c r="Z16" s="12">
        <f t="shared" si="2"/>
        <v>3</v>
      </c>
      <c r="AA16" s="13">
        <f>VLOOKUP(VLOOKUP($A16,'dataset combined'!$A:$AF,AA$2,FALSE()),Dictionary!$A:$B,2,FALSE())</f>
        <v>2</v>
      </c>
      <c r="AB16" s="13">
        <f>VLOOKUP(VLOOKUP($A16,'dataset combined'!$A:$AF,AB$2,FALSE()),Dictionary!$A:$B,2,FALSE())</f>
        <v>2</v>
      </c>
      <c r="AC16" s="13">
        <f>VLOOKUP(VLOOKUP($A16,'dataset combined'!$A:$AF,AC$2,FALSE()),Dictionary!$A:$B,2,FALSE())</f>
        <v>2</v>
      </c>
      <c r="AD16" s="13">
        <f>VLOOKUP(VLOOKUP($A16,'dataset combined'!$A:$AF,AD$2,FALSE()),Dictionary!$A:$B,2,FALSE())</f>
        <v>1</v>
      </c>
      <c r="AE16" s="13">
        <f>VLOOKUP(VLOOKUP($A16,'dataset combined'!$A:$AF,AE$2,FALSE()),Dictionary!$A:$B,2,FALSE())</f>
        <v>1</v>
      </c>
      <c r="AF16" s="13">
        <f>VLOOKUP(VLOOKUP($A16,'dataset combined'!$A:$BJ,dataset!AF$2,FALSE()),Dictionary!$A:$B,2,FALSE())</f>
        <v>4</v>
      </c>
      <c r="AG16" s="13">
        <f>VLOOKUP(VLOOKUP($A16,'dataset combined'!$A:$BJ,dataset!AG$2,FALSE()),Dictionary!$A:$B,2,FALSE())</f>
        <v>4</v>
      </c>
      <c r="AH16" s="13">
        <f>VLOOKUP(VLOOKUP($A16,'dataset combined'!$A:$BJ,dataset!AH$2,FALSE()),Dictionary!$A:$B,2,FALSE())</f>
        <v>4</v>
      </c>
      <c r="AI16" s="13">
        <f>VLOOKUP(VLOOKUP($A16,'dataset combined'!$A:$BJ,dataset!AI$2,FALSE()),Dictionary!$A:$B,2,FALSE())</f>
        <v>4</v>
      </c>
      <c r="AJ16" s="13">
        <f>VLOOKUP(VLOOKUP($A16,'dataset combined'!$A:$BJ,dataset!AJ$2,FALSE()),Dictionary!$A:$B,2,FALSE())</f>
        <v>4</v>
      </c>
      <c r="AK16" s="13">
        <f>VLOOKUP(VLOOKUP($A16,'dataset combined'!$A:$BJ,dataset!AK$2,FALSE()),Dictionary!$A:$B,2,FALSE())</f>
        <v>4</v>
      </c>
      <c r="AL16" s="13">
        <f>VLOOKUP(VLOOKUP($A16,'dataset combined'!$A:$BJ,dataset!AL$2,FALSE()),Dictionary!$A:$B,2,FALSE())</f>
        <v>4</v>
      </c>
      <c r="AM16" s="13">
        <f>VLOOKUP(VLOOKUP($A16,'dataset combined'!$A:$BJ,dataset!AM$2,FALSE()),Dictionary!$A:$B,2,FALSE())</f>
        <v>4</v>
      </c>
      <c r="AN16" s="13">
        <f>VLOOKUP(VLOOKUP($A16,'dataset combined'!$A:$BJ,dataset!AN$2,FALSE()),Dictionary!$A:$B,2,FALSE())</f>
        <v>1</v>
      </c>
      <c r="AO16" s="12">
        <f>VLOOKUP($A16,'Results Check'!$A:$CH,AO$2,FALSE())</f>
        <v>3</v>
      </c>
      <c r="AP16" s="12">
        <f>VLOOKUP($A16,'Results Check'!$A:$CH,AP$2,FALSE())</f>
        <v>3</v>
      </c>
      <c r="AQ16" s="12">
        <f>VLOOKUP($A16,'Results Check'!$A:$CH,AQ$2,FALSE())</f>
        <v>3</v>
      </c>
      <c r="AR16" s="9">
        <f t="shared" si="3"/>
        <v>1</v>
      </c>
      <c r="AS16" s="9">
        <f t="shared" si="4"/>
        <v>1</v>
      </c>
      <c r="AT16" s="9">
        <f t="shared" si="5"/>
        <v>1</v>
      </c>
      <c r="AU16" s="12">
        <f>VLOOKUP($A16,'Results Check'!$A:$CH,AU$2,FALSE())</f>
        <v>2</v>
      </c>
      <c r="AV16" s="12">
        <f>VLOOKUP($A16,'Results Check'!$A:$CH,AV$2,FALSE())</f>
        <v>2</v>
      </c>
      <c r="AW16" s="12">
        <f>VLOOKUP($A16,'Results Check'!$A:$CH,AW$2,FALSE())</f>
        <v>2</v>
      </c>
      <c r="AX16" s="9">
        <f t="shared" si="27"/>
        <v>1</v>
      </c>
      <c r="AY16" s="9">
        <f t="shared" si="28"/>
        <v>1</v>
      </c>
      <c r="AZ16" s="9">
        <f t="shared" si="29"/>
        <v>1</v>
      </c>
      <c r="BA16" s="12">
        <f>VLOOKUP($A16,'Results Check'!$A:$CH,BA$2,FALSE())</f>
        <v>2</v>
      </c>
      <c r="BB16" s="12">
        <f>VLOOKUP($A16,'Results Check'!$A:$CH,BB$2,FALSE())</f>
        <v>2</v>
      </c>
      <c r="BC16" s="12">
        <f>VLOOKUP($A16,'Results Check'!$A:$CH,BC$2,FALSE())</f>
        <v>5</v>
      </c>
      <c r="BD16" s="9">
        <f t="shared" si="30"/>
        <v>1</v>
      </c>
      <c r="BE16" s="9">
        <f t="shared" si="31"/>
        <v>0.4</v>
      </c>
      <c r="BF16" s="9">
        <f t="shared" si="32"/>
        <v>0.57142857142857151</v>
      </c>
      <c r="BG16" s="12">
        <f>VLOOKUP($A16,'Results Check'!$A:$CH,BG$2,FALSE())</f>
        <v>2</v>
      </c>
      <c r="BH16" s="12">
        <f>VLOOKUP($A16,'Results Check'!$A:$CH,BH$2,FALSE())</f>
        <v>2</v>
      </c>
      <c r="BI16" s="12">
        <f>VLOOKUP($A16,'Results Check'!$A:$CH,BI$2,FALSE())</f>
        <v>3</v>
      </c>
      <c r="BJ16" s="9">
        <f t="shared" si="33"/>
        <v>1</v>
      </c>
      <c r="BK16" s="9">
        <f t="shared" si="34"/>
        <v>0.66666666666666663</v>
      </c>
      <c r="BL16" s="9">
        <f t="shared" si="35"/>
        <v>0.8</v>
      </c>
      <c r="BM16" s="12">
        <f>VLOOKUP($A16,'Results Check'!$A:$CH,BM$2,FALSE())</f>
        <v>0</v>
      </c>
      <c r="BN16" s="12">
        <f>VLOOKUP($A16,'Results Check'!$A:$CH,BN$2,FALSE())</f>
        <v>1</v>
      </c>
      <c r="BO16" s="12">
        <f>VLOOKUP($A16,'Results Check'!$A:$CH,BO$2,FALSE())</f>
        <v>1</v>
      </c>
      <c r="BP16" s="9">
        <f t="shared" si="36"/>
        <v>0</v>
      </c>
      <c r="BQ16" s="9">
        <f t="shared" si="37"/>
        <v>0</v>
      </c>
      <c r="BR16" s="9">
        <f t="shared" si="38"/>
        <v>0</v>
      </c>
      <c r="BS16" s="12">
        <f>VLOOKUP($A16,'Results Check'!$A:$CH,BS$2,FALSE())</f>
        <v>1</v>
      </c>
      <c r="BT16" s="12">
        <f>VLOOKUP($A16,'Results Check'!$A:$CH,BT$2,FALSE())</f>
        <v>1</v>
      </c>
      <c r="BU16" s="12">
        <f>VLOOKUP($A16,'Results Check'!$A:$CH,BU$2,FALSE())</f>
        <v>1</v>
      </c>
      <c r="BV16" s="9">
        <f t="shared" si="39"/>
        <v>1</v>
      </c>
      <c r="BW16" s="9">
        <f t="shared" si="40"/>
        <v>1</v>
      </c>
      <c r="BX16" s="9">
        <f t="shared" si="41"/>
        <v>1</v>
      </c>
      <c r="BY16" s="12">
        <f t="shared" si="21"/>
        <v>10</v>
      </c>
      <c r="BZ16" s="12">
        <f t="shared" si="22"/>
        <v>11</v>
      </c>
      <c r="CA16" s="12">
        <f t="shared" si="23"/>
        <v>15</v>
      </c>
      <c r="CB16" s="12">
        <f t="shared" si="42"/>
        <v>0.90909090909090906</v>
      </c>
      <c r="CC16" s="12">
        <f t="shared" si="43"/>
        <v>0.66666666666666663</v>
      </c>
      <c r="CD16" s="12">
        <f t="shared" si="44"/>
        <v>0.76923076923076916</v>
      </c>
      <c r="CE16" s="12" t="str">
        <f>IF(VLOOKUP($A16,'Results Check'!$A:$CI,CE$2,FALSE())=0,"",VLOOKUP($A16,'Results Check'!$A:$CI,CE$2,FALSE()))</f>
        <v/>
      </c>
      <c r="CF16" s="12" t="str">
        <f>IF(VLOOKUP($A16,'Results Check'!$A:$CI,CF$2,FALSE())=0,"",VLOOKUP($A16,'Results Check'!$A:$CI,CF$2,FALSE()))</f>
        <v/>
      </c>
      <c r="CG16" s="12" t="str">
        <f>IF(VLOOKUP($A16,'Results Check'!$A:$CI,CG$2,FALSE())=0,"",VLOOKUP($A16,'Results Check'!$A:$CI,CG$2,FALSE()))</f>
        <v>Missing threat scenario</v>
      </c>
      <c r="CH16" s="12" t="str">
        <f>IF(VLOOKUP($A16,'Results Check'!$A:$CI,CH$2,FALSE())=0,"",VLOOKUP($A16,'Results Check'!$A:$CI,CH$2,FALSE()))</f>
        <v>Missed threat</v>
      </c>
      <c r="CI16" s="12" t="str">
        <f>IF(VLOOKUP($A16,'Results Check'!$A:$CI,CI$2,FALSE())=0,"",VLOOKUP($A16,'Results Check'!$A:$CI,CI$2,FALSE()))</f>
        <v>Wrong likelihood</v>
      </c>
      <c r="CJ16" s="12" t="str">
        <f>IF(VLOOKUP($A16,'Results Check'!$A:$CI,CJ$2,FALSE())=0,"",VLOOKUP($A16,'Results Check'!$A:$CI,CJ$2,FALSE()))</f>
        <v/>
      </c>
      <c r="CK16" s="12">
        <f>VLOOKUP(VLOOKUP($A16,'dataset combined'!$A:$BJ,CK$2,FALSE()),Dictionary!$A$1:$B$23,2,FALSE())</f>
        <v>5</v>
      </c>
      <c r="CL16" s="12">
        <f>VLOOKUP(VLOOKUP($A16,'dataset combined'!$A:$BJ,CL$2,FALSE()),Dictionary!$A$1:$B$23,2,FALSE())</f>
        <v>4</v>
      </c>
      <c r="CM16" s="12">
        <f>VLOOKUP(VLOOKUP($A16,'dataset combined'!$A:$BJ,CM$2,FALSE()),Dictionary!$A$1:$B$23,2,FALSE())</f>
        <v>5</v>
      </c>
      <c r="CN16" s="12">
        <f>VLOOKUP(VLOOKUP($A16,'dataset combined'!$A:$BJ,CN$2,FALSE()),Dictionary!$A$1:$B$23,2,FALSE())</f>
        <v>4</v>
      </c>
      <c r="CO16" s="12">
        <f>VLOOKUP(VLOOKUP($A16,'dataset combined'!$A:$BJ,CO$2,FALSE()),Dictionary!$A$1:$B$23,2,FALSE())</f>
        <v>5</v>
      </c>
      <c r="CP16" s="12">
        <f>VLOOKUP(VLOOKUP($A16,'dataset combined'!$A:$BJ,CP$2,FALSE()),Dictionary!$A$1:$B$23,2,FALSE())</f>
        <v>3</v>
      </c>
      <c r="CQ16" s="12">
        <f>VLOOKUP(VLOOKUP($A16,'dataset combined'!$A:$BJ,CQ$2,FALSE()),Dictionary!$A$1:$B$23,2,FALSE())</f>
        <v>5</v>
      </c>
      <c r="CR16" s="12">
        <f>VLOOKUP(VLOOKUP($A16,'dataset combined'!$A:$BJ,CR$2,FALSE()),Dictionary!$A$1:$B$23,2,FALSE())</f>
        <v>4</v>
      </c>
      <c r="CS16" s="12">
        <f>VLOOKUP(VLOOKUP($A16,'dataset combined'!$A:$BJ,CS$2,FALSE()),Dictionary!$A$1:$B$23,2,FALSE())</f>
        <v>5</v>
      </c>
      <c r="CT16" s="12">
        <f>VLOOKUP(VLOOKUP($A16,'dataset combined'!$A:$BJ,CT$2,FALSE()),Dictionary!$A$1:$B$23,2,FALSE())</f>
        <v>4</v>
      </c>
      <c r="CU16" s="12">
        <f>VLOOKUP(VLOOKUP($A16,'dataset combined'!$A:$BJ,CU$2,FALSE()),Dictionary!$A$1:$B$23,2,FALSE())</f>
        <v>5</v>
      </c>
      <c r="CV16" s="12">
        <f>VLOOKUP(VLOOKUP($A16,'dataset combined'!$A:$BJ,CV$2,FALSE()),Dictionary!$A$1:$B$23,2,FALSE())</f>
        <v>4</v>
      </c>
    </row>
    <row r="17" spans="1:111" x14ac:dyDescent="0.2">
      <c r="A17" s="13" t="str">
        <f t="shared" si="0"/>
        <v>3117354-P2</v>
      </c>
      <c r="B17" s="11">
        <v>3117354</v>
      </c>
      <c r="C17" s="11">
        <v>3117333</v>
      </c>
      <c r="D17" s="11" t="s">
        <v>559</v>
      </c>
      <c r="E17" s="13" t="s">
        <v>538</v>
      </c>
      <c r="F17" s="13" t="s">
        <v>440</v>
      </c>
      <c r="G17" s="13" t="s">
        <v>433</v>
      </c>
      <c r="H17" s="11" t="str">
        <f t="shared" si="1"/>
        <v>OB</v>
      </c>
      <c r="I17" s="11"/>
      <c r="J17" s="12"/>
      <c r="K17" s="13">
        <v>26</v>
      </c>
      <c r="L17" s="13" t="s">
        <v>180</v>
      </c>
      <c r="M17" s="13" t="s">
        <v>188</v>
      </c>
      <c r="N17" s="13">
        <v>8</v>
      </c>
      <c r="O17" s="13" t="s">
        <v>292</v>
      </c>
      <c r="P17" s="13" t="s">
        <v>176</v>
      </c>
      <c r="Q17" s="13"/>
      <c r="R17" s="13"/>
      <c r="S17" s="13" t="s">
        <v>176</v>
      </c>
      <c r="T17" s="13"/>
      <c r="U17" s="13" t="s">
        <v>160</v>
      </c>
      <c r="V17" s="13">
        <f>VLOOKUP(VLOOKUP($A17,'dataset combined'!$A:$AF,V$2,FALSE()),Dictionary!$A:$B,2,FALSE())</f>
        <v>2</v>
      </c>
      <c r="W17" s="13">
        <f>VLOOKUP(VLOOKUP($A17,'dataset combined'!$A:$AF,W$2,FALSE()),Dictionary!$A:$B,2,FALSE())</f>
        <v>3</v>
      </c>
      <c r="X17" s="13">
        <f>VLOOKUP(VLOOKUP($A17,'dataset combined'!$A:$AF,X$2,FALSE()),Dictionary!$A:$B,2,FALSE())</f>
        <v>3</v>
      </c>
      <c r="Y17" s="13">
        <f>VLOOKUP(VLOOKUP($A17,'dataset combined'!$A:$AF,Y$2,FALSE()),Dictionary!$A:$B,2,FALSE())</f>
        <v>1</v>
      </c>
      <c r="Z17" s="12">
        <f t="shared" si="2"/>
        <v>3</v>
      </c>
      <c r="AA17" s="13">
        <f>VLOOKUP(VLOOKUP($A17,'dataset combined'!$A:$AF,AA$2,FALSE()),Dictionary!$A:$B,2,FALSE())</f>
        <v>2</v>
      </c>
      <c r="AB17" s="13">
        <f>VLOOKUP(VLOOKUP($A17,'dataset combined'!$A:$AF,AB$2,FALSE()),Dictionary!$A:$B,2,FALSE())</f>
        <v>2</v>
      </c>
      <c r="AC17" s="13">
        <f>VLOOKUP(VLOOKUP($A17,'dataset combined'!$A:$AF,AC$2,FALSE()),Dictionary!$A:$B,2,FALSE())</f>
        <v>2</v>
      </c>
      <c r="AD17" s="13">
        <f>VLOOKUP(VLOOKUP($A17,'dataset combined'!$A:$AF,AD$2,FALSE()),Dictionary!$A:$B,2,FALSE())</f>
        <v>1</v>
      </c>
      <c r="AE17" s="13">
        <f>VLOOKUP(VLOOKUP($A17,'dataset combined'!$A:$AF,AE$2,FALSE()),Dictionary!$A:$B,2,FALSE())</f>
        <v>1</v>
      </c>
      <c r="AF17" s="13">
        <f>VLOOKUP(VLOOKUP($A17,'dataset combined'!$A:$BJ,dataset!AF$2,FALSE()),Dictionary!$A:$B,2,FALSE())</f>
        <v>4</v>
      </c>
      <c r="AG17" s="13">
        <f>VLOOKUP(VLOOKUP($A17,'dataset combined'!$A:$BJ,dataset!AG$2,FALSE()),Dictionary!$A:$B,2,FALSE())</f>
        <v>4</v>
      </c>
      <c r="AH17" s="13">
        <f>VLOOKUP(VLOOKUP($A17,'dataset combined'!$A:$BJ,dataset!AH$2,FALSE()),Dictionary!$A:$B,2,FALSE())</f>
        <v>4</v>
      </c>
      <c r="AI17" s="13">
        <f>VLOOKUP(VLOOKUP($A17,'dataset combined'!$A:$BJ,dataset!AI$2,FALSE()),Dictionary!$A:$B,2,FALSE())</f>
        <v>4</v>
      </c>
      <c r="AJ17" s="13">
        <f>VLOOKUP(VLOOKUP($A17,'dataset combined'!$A:$BJ,dataset!AJ$2,FALSE()),Dictionary!$A:$B,2,FALSE())</f>
        <v>4</v>
      </c>
      <c r="AK17" s="13">
        <f>VLOOKUP(VLOOKUP($A17,'dataset combined'!$A:$BJ,dataset!AK$2,FALSE()),Dictionary!$A:$B,2,FALSE())</f>
        <v>4</v>
      </c>
      <c r="AL17" s="13">
        <f>VLOOKUP(VLOOKUP($A17,'dataset combined'!$A:$BJ,dataset!AL$2,FALSE()),Dictionary!$A:$B,2,FALSE())</f>
        <v>4</v>
      </c>
      <c r="AM17" s="13">
        <f>VLOOKUP(VLOOKUP($A17,'dataset combined'!$A:$BJ,dataset!AM$2,FALSE()),Dictionary!$A:$B,2,FALSE())</f>
        <v>4</v>
      </c>
      <c r="AN17" s="13">
        <f>VLOOKUP(VLOOKUP($A17,'dataset combined'!$A:$BJ,dataset!AN$2,FALSE()),Dictionary!$A:$B,2,FALSE())</f>
        <v>4</v>
      </c>
      <c r="AO17" s="12">
        <f>VLOOKUP($A17,'Results Check'!$A:$CH,AO$2,FALSE())</f>
        <v>2</v>
      </c>
      <c r="AP17" s="12">
        <f>VLOOKUP($A17,'Results Check'!$A:$CH,AP$2,FALSE())</f>
        <v>2</v>
      </c>
      <c r="AQ17" s="12">
        <f>VLOOKUP($A17,'Results Check'!$A:$CH,AQ$2,FALSE())</f>
        <v>2</v>
      </c>
      <c r="AR17" s="9">
        <f t="shared" si="3"/>
        <v>1</v>
      </c>
      <c r="AS17" s="9">
        <f t="shared" si="4"/>
        <v>1</v>
      </c>
      <c r="AT17" s="9">
        <f t="shared" si="5"/>
        <v>1</v>
      </c>
      <c r="AU17" s="12">
        <f>VLOOKUP($A17,'Results Check'!$A:$CH,AU$2,FALSE())</f>
        <v>2</v>
      </c>
      <c r="AV17" s="12">
        <f>VLOOKUP($A17,'Results Check'!$A:$CH,AV$2,FALSE())</f>
        <v>2</v>
      </c>
      <c r="AW17" s="12">
        <f>VLOOKUP($A17,'Results Check'!$A:$CH,AW$2,FALSE())</f>
        <v>2</v>
      </c>
      <c r="AX17" s="9">
        <f t="shared" si="27"/>
        <v>1</v>
      </c>
      <c r="AY17" s="9">
        <f t="shared" si="28"/>
        <v>1</v>
      </c>
      <c r="AZ17" s="9">
        <f t="shared" si="29"/>
        <v>1</v>
      </c>
      <c r="BA17" s="12">
        <f>VLOOKUP($A17,'Results Check'!$A:$CH,BA$2,FALSE())</f>
        <v>3</v>
      </c>
      <c r="BB17" s="12">
        <f>VLOOKUP($A17,'Results Check'!$A:$CH,BB$2,FALSE())</f>
        <v>3</v>
      </c>
      <c r="BC17" s="12">
        <f>VLOOKUP($A17,'Results Check'!$A:$CH,BC$2,FALSE())</f>
        <v>4</v>
      </c>
      <c r="BD17" s="9">
        <f t="shared" si="30"/>
        <v>1</v>
      </c>
      <c r="BE17" s="9">
        <f t="shared" si="31"/>
        <v>0.75</v>
      </c>
      <c r="BF17" s="9">
        <f t="shared" si="32"/>
        <v>0.8571428571428571</v>
      </c>
      <c r="BG17" s="12">
        <f>VLOOKUP($A17,'Results Check'!$A:$CH,BG$2,FALSE())</f>
        <v>2</v>
      </c>
      <c r="BH17" s="12">
        <f>VLOOKUP($A17,'Results Check'!$A:$CH,BH$2,FALSE())</f>
        <v>2</v>
      </c>
      <c r="BI17" s="12">
        <f>VLOOKUP($A17,'Results Check'!$A:$CH,BI$2,FALSE())</f>
        <v>2</v>
      </c>
      <c r="BJ17" s="9">
        <f t="shared" si="33"/>
        <v>1</v>
      </c>
      <c r="BK17" s="9">
        <f t="shared" si="34"/>
        <v>1</v>
      </c>
      <c r="BL17" s="9">
        <f t="shared" si="35"/>
        <v>1</v>
      </c>
      <c r="BM17" s="12">
        <f>VLOOKUP($A17,'Results Check'!$A:$CH,BM$2,FALSE())</f>
        <v>1</v>
      </c>
      <c r="BN17" s="12">
        <f>VLOOKUP($A17,'Results Check'!$A:$CH,BN$2,FALSE())</f>
        <v>1</v>
      </c>
      <c r="BO17" s="12">
        <f>VLOOKUP($A17,'Results Check'!$A:$CH,BO$2,FALSE())</f>
        <v>1</v>
      </c>
      <c r="BP17" s="9">
        <f t="shared" si="36"/>
        <v>1</v>
      </c>
      <c r="BQ17" s="9">
        <f t="shared" si="37"/>
        <v>1</v>
      </c>
      <c r="BR17" s="9">
        <f t="shared" si="38"/>
        <v>1</v>
      </c>
      <c r="BS17" s="12">
        <f>VLOOKUP($A17,'Results Check'!$A:$CH,BS$2,FALSE())</f>
        <v>1</v>
      </c>
      <c r="BT17" s="12">
        <f>VLOOKUP($A17,'Results Check'!$A:$CH,BT$2,FALSE())</f>
        <v>1</v>
      </c>
      <c r="BU17" s="12">
        <f>VLOOKUP($A17,'Results Check'!$A:$CH,BU$2,FALSE())</f>
        <v>1</v>
      </c>
      <c r="BV17" s="9">
        <f t="shared" si="39"/>
        <v>1</v>
      </c>
      <c r="BW17" s="9">
        <f t="shared" si="40"/>
        <v>1</v>
      </c>
      <c r="BX17" s="9">
        <f t="shared" si="41"/>
        <v>1</v>
      </c>
      <c r="BY17" s="12">
        <f t="shared" si="21"/>
        <v>11</v>
      </c>
      <c r="BZ17" s="12">
        <f t="shared" si="22"/>
        <v>11</v>
      </c>
      <c r="CA17" s="12">
        <f t="shared" si="23"/>
        <v>12</v>
      </c>
      <c r="CB17" s="12">
        <f t="shared" si="42"/>
        <v>1</v>
      </c>
      <c r="CC17" s="12">
        <f t="shared" si="43"/>
        <v>0.91666666666666663</v>
      </c>
      <c r="CD17" s="12">
        <f t="shared" si="44"/>
        <v>0.95652173913043481</v>
      </c>
      <c r="CE17" s="12" t="str">
        <f>IF(VLOOKUP($A17,'Results Check'!$A:$CI,CE$2,FALSE())=0,"",VLOOKUP($A17,'Results Check'!$A:$CI,CE$2,FALSE()))</f>
        <v/>
      </c>
      <c r="CF17" s="12" t="str">
        <f>IF(VLOOKUP($A17,'Results Check'!$A:$CI,CF$2,FALSE())=0,"",VLOOKUP($A17,'Results Check'!$A:$CI,CF$2,FALSE()))</f>
        <v/>
      </c>
      <c r="CG17" s="12" t="str">
        <f>IF(VLOOKUP($A17,'Results Check'!$A:$CI,CG$2,FALSE())=0,"",VLOOKUP($A17,'Results Check'!$A:$CI,CG$2,FALSE()))</f>
        <v>Missing threat scenario</v>
      </c>
      <c r="CH17" s="12" t="str">
        <f>IF(VLOOKUP($A17,'Results Check'!$A:$CI,CH$2,FALSE())=0,"",VLOOKUP($A17,'Results Check'!$A:$CI,CH$2,FALSE()))</f>
        <v/>
      </c>
      <c r="CI17" s="12" t="str">
        <f>IF(VLOOKUP($A17,'Results Check'!$A:$CI,CI$2,FALSE())=0,"",VLOOKUP($A17,'Results Check'!$A:$CI,CI$2,FALSE()))</f>
        <v/>
      </c>
      <c r="CJ17" s="12" t="str">
        <f>IF(VLOOKUP($A17,'Results Check'!$A:$CI,CJ$2,FALSE())=0,"",VLOOKUP($A17,'Results Check'!$A:$CI,CJ$2,FALSE()))</f>
        <v/>
      </c>
      <c r="CK17" s="12">
        <f>VLOOKUP(VLOOKUP($A17,'dataset combined'!$A:$BJ,CK$2,FALSE()),Dictionary!$A$1:$B$23,2,FALSE())</f>
        <v>5</v>
      </c>
      <c r="CL17" s="12">
        <f>VLOOKUP(VLOOKUP($A17,'dataset combined'!$A:$BJ,CL$2,FALSE()),Dictionary!$A$1:$B$23,2,FALSE())</f>
        <v>4</v>
      </c>
      <c r="CM17" s="12">
        <f>VLOOKUP(VLOOKUP($A17,'dataset combined'!$A:$BJ,CM$2,FALSE()),Dictionary!$A$1:$B$23,2,FALSE())</f>
        <v>5</v>
      </c>
      <c r="CN17" s="12">
        <f>VLOOKUP(VLOOKUP($A17,'dataset combined'!$A:$BJ,CN$2,FALSE()),Dictionary!$A$1:$B$23,2,FALSE())</f>
        <v>4</v>
      </c>
      <c r="CO17" s="12">
        <f>VLOOKUP(VLOOKUP($A17,'dataset combined'!$A:$BJ,CO$2,FALSE()),Dictionary!$A$1:$B$23,2,FALSE())</f>
        <v>5</v>
      </c>
      <c r="CP17" s="12">
        <f>VLOOKUP(VLOOKUP($A17,'dataset combined'!$A:$BJ,CP$2,FALSE()),Dictionary!$A$1:$B$23,2,FALSE())</f>
        <v>5</v>
      </c>
      <c r="CQ17" s="12">
        <f>VLOOKUP(VLOOKUP($A17,'dataset combined'!$A:$BJ,CQ$2,FALSE()),Dictionary!$A$1:$B$23,2,FALSE())</f>
        <v>5</v>
      </c>
      <c r="CR17" s="12">
        <f>VLOOKUP(VLOOKUP($A17,'dataset combined'!$A:$BJ,CR$2,FALSE()),Dictionary!$A$1:$B$23,2,FALSE())</f>
        <v>4</v>
      </c>
      <c r="CS17" s="12">
        <f>VLOOKUP(VLOOKUP($A17,'dataset combined'!$A:$BJ,CS$2,FALSE()),Dictionary!$A$1:$B$23,2,FALSE())</f>
        <v>5</v>
      </c>
      <c r="CT17" s="12">
        <f>VLOOKUP(VLOOKUP($A17,'dataset combined'!$A:$BJ,CT$2,FALSE()),Dictionary!$A$1:$B$23,2,FALSE())</f>
        <v>4</v>
      </c>
      <c r="CU17" s="12">
        <f>VLOOKUP(VLOOKUP($A17,'dataset combined'!$A:$BJ,CU$2,FALSE()),Dictionary!$A$1:$B$23,2,FALSE())</f>
        <v>5</v>
      </c>
      <c r="CV17" s="12">
        <f>VLOOKUP(VLOOKUP($A17,'dataset combined'!$A:$BJ,CV$2,FALSE()),Dictionary!$A$1:$B$23,2,FALSE())</f>
        <v>4</v>
      </c>
    </row>
    <row r="18" spans="1:111" x14ac:dyDescent="0.2">
      <c r="A18" s="13" t="str">
        <f t="shared" si="0"/>
        <v>3117356-P1</v>
      </c>
      <c r="B18" s="11">
        <v>3117356</v>
      </c>
      <c r="C18" s="11">
        <v>3117313</v>
      </c>
      <c r="D18" s="11" t="s">
        <v>627</v>
      </c>
      <c r="E18" s="13" t="s">
        <v>568</v>
      </c>
      <c r="F18" s="13" t="s">
        <v>381</v>
      </c>
      <c r="G18" s="11" t="s">
        <v>402</v>
      </c>
      <c r="H18" s="11" t="str">
        <f t="shared" si="1"/>
        <v>OB</v>
      </c>
      <c r="I18" s="11"/>
      <c r="J18" s="12"/>
      <c r="K18" s="13">
        <v>22</v>
      </c>
      <c r="L18" s="13" t="s">
        <v>180</v>
      </c>
      <c r="M18" s="13" t="s">
        <v>181</v>
      </c>
      <c r="N18" s="13">
        <v>3</v>
      </c>
      <c r="O18" s="13" t="s">
        <v>246</v>
      </c>
      <c r="P18" s="13" t="s">
        <v>177</v>
      </c>
      <c r="Q18" s="13">
        <v>1</v>
      </c>
      <c r="R18" s="13" t="s">
        <v>247</v>
      </c>
      <c r="S18" s="13" t="s">
        <v>176</v>
      </c>
      <c r="T18" s="13"/>
      <c r="U18" s="13" t="s">
        <v>160</v>
      </c>
      <c r="V18" s="13">
        <f>VLOOKUP(VLOOKUP($A18,'dataset combined'!$A:$AF,V$2,FALSE()),Dictionary!$A:$B,2,FALSE())</f>
        <v>2</v>
      </c>
      <c r="W18" s="13">
        <f>VLOOKUP(VLOOKUP($A18,'dataset combined'!$A:$AF,W$2,FALSE()),Dictionary!$A:$B,2,FALSE())</f>
        <v>1</v>
      </c>
      <c r="X18" s="13">
        <f>VLOOKUP(VLOOKUP($A18,'dataset combined'!$A:$AF,X$2,FALSE()),Dictionary!$A:$B,2,FALSE())</f>
        <v>1</v>
      </c>
      <c r="Y18" s="13">
        <f>VLOOKUP(VLOOKUP($A18,'dataset combined'!$A:$AF,Y$2,FALSE()),Dictionary!$A:$B,2,FALSE())</f>
        <v>2</v>
      </c>
      <c r="Z18" s="12">
        <f t="shared" si="2"/>
        <v>2</v>
      </c>
      <c r="AA18" s="13">
        <f>VLOOKUP(VLOOKUP($A18,'dataset combined'!$A:$AF,AA$2,FALSE()),Dictionary!$A:$B,2,FALSE())</f>
        <v>1</v>
      </c>
      <c r="AB18" s="13">
        <f>VLOOKUP(VLOOKUP($A18,'dataset combined'!$A:$AF,AB$2,FALSE()),Dictionary!$A:$B,2,FALSE())</f>
        <v>2</v>
      </c>
      <c r="AC18" s="13">
        <f>VLOOKUP(VLOOKUP($A18,'dataset combined'!$A:$AF,AC$2,FALSE()),Dictionary!$A:$B,2,FALSE())</f>
        <v>2</v>
      </c>
      <c r="AD18" s="13">
        <f>VLOOKUP(VLOOKUP($A18,'dataset combined'!$A:$AF,AD$2,FALSE()),Dictionary!$A:$B,2,FALSE())</f>
        <v>1</v>
      </c>
      <c r="AE18" s="13">
        <f>VLOOKUP(VLOOKUP($A18,'dataset combined'!$A:$AF,AE$2,FALSE()),Dictionary!$A:$B,2,FALSE())</f>
        <v>1</v>
      </c>
      <c r="AF18" s="13">
        <f>VLOOKUP(VLOOKUP($A18,'dataset combined'!$A:$BJ,dataset!AF$2,FALSE()),Dictionary!$A:$B,2,FALSE())</f>
        <v>5</v>
      </c>
      <c r="AG18" s="13">
        <f>VLOOKUP(VLOOKUP($A18,'dataset combined'!$A:$BJ,dataset!AG$2,FALSE()),Dictionary!$A:$B,2,FALSE())</f>
        <v>4</v>
      </c>
      <c r="AH18" s="13">
        <f>VLOOKUP(VLOOKUP($A18,'dataset combined'!$A:$BJ,dataset!AH$2,FALSE()),Dictionary!$A:$B,2,FALSE())</f>
        <v>4</v>
      </c>
      <c r="AI18" s="13">
        <f>VLOOKUP(VLOOKUP($A18,'dataset combined'!$A:$BJ,dataset!AI$2,FALSE()),Dictionary!$A:$B,2,FALSE())</f>
        <v>3</v>
      </c>
      <c r="AJ18" s="13">
        <f>VLOOKUP(VLOOKUP($A18,'dataset combined'!$A:$BJ,dataset!AJ$2,FALSE()),Dictionary!$A:$B,2,FALSE())</f>
        <v>3</v>
      </c>
      <c r="AK18" s="13">
        <f>VLOOKUP(VLOOKUP($A18,'dataset combined'!$A:$BJ,dataset!AK$2,FALSE()),Dictionary!$A:$B,2,FALSE())</f>
        <v>5</v>
      </c>
      <c r="AL18" s="13">
        <f>VLOOKUP(VLOOKUP($A18,'dataset combined'!$A:$BJ,dataset!AL$2,FALSE()),Dictionary!$A:$B,2,FALSE())</f>
        <v>5</v>
      </c>
      <c r="AM18" s="13">
        <f>VLOOKUP(VLOOKUP($A18,'dataset combined'!$A:$BJ,dataset!AM$2,FALSE()),Dictionary!$A:$B,2,FALSE())</f>
        <v>5</v>
      </c>
      <c r="AN18" s="13">
        <f>VLOOKUP(VLOOKUP($A18,'dataset combined'!$A:$BJ,dataset!AN$2,FALSE()),Dictionary!$A:$B,2,FALSE())</f>
        <v>0</v>
      </c>
      <c r="AO18" s="12">
        <f>VLOOKUP($A18,'Results Check'!$A:$CH,AO$2,FALSE())</f>
        <v>2</v>
      </c>
      <c r="AP18" s="12">
        <f>VLOOKUP($A18,'Results Check'!$A:$CH,AP$2,FALSE())</f>
        <v>3</v>
      </c>
      <c r="AQ18" s="12">
        <f>VLOOKUP($A18,'Results Check'!$A:$CH,AQ$2,FALSE())</f>
        <v>2</v>
      </c>
      <c r="AR18" s="9">
        <f t="shared" si="3"/>
        <v>0.66666666666666663</v>
      </c>
      <c r="AS18" s="9">
        <f t="shared" si="4"/>
        <v>1</v>
      </c>
      <c r="AT18" s="9">
        <f t="shared" si="5"/>
        <v>0.8</v>
      </c>
      <c r="AU18" s="12">
        <f>VLOOKUP($A18,'Results Check'!$A:$CH,AU$2,FALSE())</f>
        <v>1</v>
      </c>
      <c r="AV18" s="12">
        <f>VLOOKUP($A18,'Results Check'!$A:$CH,AV$2,FALSE())</f>
        <v>2</v>
      </c>
      <c r="AW18" s="12">
        <f>VLOOKUP($A18,'Results Check'!$A:$CH,AW$2,FALSE())</f>
        <v>2</v>
      </c>
      <c r="AX18" s="9">
        <f t="shared" si="27"/>
        <v>0.5</v>
      </c>
      <c r="AY18" s="9">
        <f t="shared" si="28"/>
        <v>0.5</v>
      </c>
      <c r="AZ18" s="9">
        <f t="shared" si="29"/>
        <v>0.5</v>
      </c>
      <c r="BA18" s="12">
        <f>VLOOKUP($A18,'Results Check'!$A:$CH,BA$2,FALSE())</f>
        <v>1</v>
      </c>
      <c r="BB18" s="12">
        <f>VLOOKUP($A18,'Results Check'!$A:$CH,BB$2,FALSE())</f>
        <v>3</v>
      </c>
      <c r="BC18" s="12">
        <f>VLOOKUP($A18,'Results Check'!$A:$CH,BC$2,FALSE())</f>
        <v>3</v>
      </c>
      <c r="BD18" s="9">
        <f t="shared" si="30"/>
        <v>0.33333333333333331</v>
      </c>
      <c r="BE18" s="9">
        <f t="shared" si="31"/>
        <v>0.33333333333333331</v>
      </c>
      <c r="BF18" s="9">
        <f t="shared" si="32"/>
        <v>0.33333333333333331</v>
      </c>
      <c r="BG18" s="12">
        <f>VLOOKUP($A18,'Results Check'!$A:$CH,BG$2,FALSE())</f>
        <v>2</v>
      </c>
      <c r="BH18" s="12">
        <f>VLOOKUP($A18,'Results Check'!$A:$CH,BH$2,FALSE())</f>
        <v>2</v>
      </c>
      <c r="BI18" s="12">
        <f>VLOOKUP($A18,'Results Check'!$A:$CH,BI$2,FALSE())</f>
        <v>2</v>
      </c>
      <c r="BJ18" s="9">
        <f t="shared" si="33"/>
        <v>1</v>
      </c>
      <c r="BK18" s="9">
        <f t="shared" si="34"/>
        <v>1</v>
      </c>
      <c r="BL18" s="9">
        <f t="shared" si="35"/>
        <v>1</v>
      </c>
      <c r="BM18" s="12">
        <f>VLOOKUP($A18,'Results Check'!$A:$CH,BM$2,FALSE())</f>
        <v>1</v>
      </c>
      <c r="BN18" s="12">
        <f>VLOOKUP($A18,'Results Check'!$A:$CH,BN$2,FALSE())</f>
        <v>1</v>
      </c>
      <c r="BO18" s="12">
        <f>VLOOKUP($A18,'Results Check'!$A:$CH,BO$2,FALSE())</f>
        <v>1</v>
      </c>
      <c r="BP18" s="9">
        <f t="shared" si="36"/>
        <v>1</v>
      </c>
      <c r="BQ18" s="9">
        <f t="shared" si="37"/>
        <v>1</v>
      </c>
      <c r="BR18" s="9">
        <f t="shared" si="38"/>
        <v>1</v>
      </c>
      <c r="BS18" s="12">
        <f>VLOOKUP($A18,'Results Check'!$A:$CH,BS$2,FALSE())</f>
        <v>1</v>
      </c>
      <c r="BT18" s="12">
        <f>VLOOKUP($A18,'Results Check'!$A:$CH,BT$2,FALSE())</f>
        <v>1</v>
      </c>
      <c r="BU18" s="12">
        <f>VLOOKUP($A18,'Results Check'!$A:$CH,BU$2,FALSE())</f>
        <v>1</v>
      </c>
      <c r="BV18" s="9">
        <f t="shared" si="39"/>
        <v>1</v>
      </c>
      <c r="BW18" s="9">
        <f t="shared" si="40"/>
        <v>1</v>
      </c>
      <c r="BX18" s="9">
        <f t="shared" si="41"/>
        <v>1</v>
      </c>
      <c r="BY18" s="12">
        <f t="shared" si="21"/>
        <v>8</v>
      </c>
      <c r="BZ18" s="12">
        <f t="shared" si="22"/>
        <v>12</v>
      </c>
      <c r="CA18" s="12">
        <f t="shared" si="23"/>
        <v>11</v>
      </c>
      <c r="CB18" s="12">
        <f t="shared" si="42"/>
        <v>0.66666666666666663</v>
      </c>
      <c r="CC18" s="12">
        <f t="shared" si="43"/>
        <v>0.72727272727272729</v>
      </c>
      <c r="CD18" s="12">
        <f t="shared" si="44"/>
        <v>0.69565217391304346</v>
      </c>
      <c r="CE18" s="12" t="str">
        <f>IF(VLOOKUP($A18,'Results Check'!$A:$CI,CE$2,FALSE())=0,"",VLOOKUP($A18,'Results Check'!$A:$CI,CE$2,FALSE()))</f>
        <v>Wrong vulnerability</v>
      </c>
      <c r="CF18" s="12" t="str">
        <f>IF(VLOOKUP($A18,'Results Check'!$A:$CI,CF$2,FALSE())=0,"",VLOOKUP($A18,'Results Check'!$A:$CI,CF$2,FALSE()))</f>
        <v>Wrong asset</v>
      </c>
      <c r="CG18" s="12" t="str">
        <f>IF(VLOOKUP($A18,'Results Check'!$A:$CI,CG$2,FALSE())=0,"",VLOOKUP($A18,'Results Check'!$A:$CI,CG$2,FALSE()))</f>
        <v>Wrong threat scenario</v>
      </c>
      <c r="CH18" s="12" t="str">
        <f>IF(VLOOKUP($A18,'Results Check'!$A:$CI,CH$2,FALSE())=0,"",VLOOKUP($A18,'Results Check'!$A:$CI,CH$2,FALSE()))</f>
        <v/>
      </c>
      <c r="CI18" s="12" t="str">
        <f>IF(VLOOKUP($A18,'Results Check'!$A:$CI,CI$2,FALSE())=0,"",VLOOKUP($A18,'Results Check'!$A:$CI,CI$2,FALSE()))</f>
        <v/>
      </c>
      <c r="CJ18" s="12" t="str">
        <f>IF(VLOOKUP($A18,'Results Check'!$A:$CI,CJ$2,FALSE())=0,"",VLOOKUP($A18,'Results Check'!$A:$CI,CJ$2,FALSE()))</f>
        <v/>
      </c>
      <c r="CK18" s="12">
        <f>VLOOKUP(VLOOKUP($A18,'dataset combined'!$A:$BJ,CK$2,FALSE()),Dictionary!$A$1:$B$23,2,FALSE())</f>
        <v>2</v>
      </c>
      <c r="CL18" s="12">
        <f>VLOOKUP(VLOOKUP($A18,'dataset combined'!$A:$BJ,CL$2,FALSE()),Dictionary!$A$1:$B$23,2,FALSE())</f>
        <v>3</v>
      </c>
      <c r="CM18" s="12">
        <f>VLOOKUP(VLOOKUP($A18,'dataset combined'!$A:$BJ,CM$2,FALSE()),Dictionary!$A$1:$B$23,2,FALSE())</f>
        <v>4</v>
      </c>
      <c r="CN18" s="12">
        <f>VLOOKUP(VLOOKUP($A18,'dataset combined'!$A:$BJ,CN$2,FALSE()),Dictionary!$A$1:$B$23,2,FALSE())</f>
        <v>4</v>
      </c>
      <c r="CO18" s="12">
        <f>VLOOKUP(VLOOKUP($A18,'dataset combined'!$A:$BJ,CO$2,FALSE()),Dictionary!$A$1:$B$23,2,FALSE())</f>
        <v>2</v>
      </c>
      <c r="CP18" s="12">
        <f>VLOOKUP(VLOOKUP($A18,'dataset combined'!$A:$BJ,CP$2,FALSE()),Dictionary!$A$1:$B$23,2,FALSE())</f>
        <v>3</v>
      </c>
      <c r="CQ18" s="12">
        <f>VLOOKUP(VLOOKUP($A18,'dataset combined'!$A:$BJ,CQ$2,FALSE()),Dictionary!$A$1:$B$23,2,FALSE())</f>
        <v>4</v>
      </c>
      <c r="CR18" s="12">
        <f>VLOOKUP(VLOOKUP($A18,'dataset combined'!$A:$BJ,CR$2,FALSE()),Dictionary!$A$1:$B$23,2,FALSE())</f>
        <v>4</v>
      </c>
      <c r="CS18" s="12">
        <f>VLOOKUP(VLOOKUP($A18,'dataset combined'!$A:$BJ,CS$2,FALSE()),Dictionary!$A$1:$B$23,2,FALSE())</f>
        <v>2</v>
      </c>
      <c r="CT18" s="12">
        <f>VLOOKUP(VLOOKUP($A18,'dataset combined'!$A:$BJ,CT$2,FALSE()),Dictionary!$A$1:$B$23,2,FALSE())</f>
        <v>2</v>
      </c>
      <c r="CU18" s="12">
        <f>VLOOKUP(VLOOKUP($A18,'dataset combined'!$A:$BJ,CU$2,FALSE()),Dictionary!$A$1:$B$23,2,FALSE())</f>
        <v>4</v>
      </c>
      <c r="CV18" s="12">
        <f>VLOOKUP(VLOOKUP($A18,'dataset combined'!$A:$BJ,CV$2,FALSE()),Dictionary!$A$1:$B$23,2,FALSE())</f>
        <v>4</v>
      </c>
    </row>
    <row r="19" spans="1:111" x14ac:dyDescent="0.2">
      <c r="A19" s="13" t="str">
        <f t="shared" si="0"/>
        <v>3117356-P2</v>
      </c>
      <c r="B19" s="11">
        <v>3117356</v>
      </c>
      <c r="C19" s="11">
        <v>3117313</v>
      </c>
      <c r="D19" s="11" t="s">
        <v>627</v>
      </c>
      <c r="E19" s="13" t="s">
        <v>568</v>
      </c>
      <c r="F19" s="13" t="s">
        <v>381</v>
      </c>
      <c r="G19" s="13" t="s">
        <v>433</v>
      </c>
      <c r="H19" s="11" t="str">
        <f t="shared" si="1"/>
        <v>HCN</v>
      </c>
      <c r="I19" s="11"/>
      <c r="J19" s="12"/>
      <c r="K19" s="13">
        <v>22</v>
      </c>
      <c r="L19" s="13" t="s">
        <v>180</v>
      </c>
      <c r="M19" s="13" t="s">
        <v>181</v>
      </c>
      <c r="N19" s="13">
        <v>3</v>
      </c>
      <c r="O19" s="13" t="s">
        <v>246</v>
      </c>
      <c r="P19" s="13" t="s">
        <v>177</v>
      </c>
      <c r="Q19" s="13">
        <v>1</v>
      </c>
      <c r="R19" s="13" t="s">
        <v>247</v>
      </c>
      <c r="S19" s="13" t="s">
        <v>176</v>
      </c>
      <c r="T19" s="13"/>
      <c r="U19" s="13" t="s">
        <v>160</v>
      </c>
      <c r="V19" s="13">
        <f>VLOOKUP(VLOOKUP($A19,'dataset combined'!$A:$AF,V$2,FALSE()),Dictionary!$A:$B,2,FALSE())</f>
        <v>2</v>
      </c>
      <c r="W19" s="13">
        <f>VLOOKUP(VLOOKUP($A19,'dataset combined'!$A:$AF,W$2,FALSE()),Dictionary!$A:$B,2,FALSE())</f>
        <v>1</v>
      </c>
      <c r="X19" s="13">
        <f>VLOOKUP(VLOOKUP($A19,'dataset combined'!$A:$AF,X$2,FALSE()),Dictionary!$A:$B,2,FALSE())</f>
        <v>1</v>
      </c>
      <c r="Y19" s="13">
        <f>VLOOKUP(VLOOKUP($A19,'dataset combined'!$A:$AF,Y$2,FALSE()),Dictionary!$A:$B,2,FALSE())</f>
        <v>2</v>
      </c>
      <c r="Z19" s="12">
        <f t="shared" si="2"/>
        <v>2</v>
      </c>
      <c r="AA19" s="13">
        <f>VLOOKUP(VLOOKUP($A19,'dataset combined'!$A:$AF,AA$2,FALSE()),Dictionary!$A:$B,2,FALSE())</f>
        <v>1</v>
      </c>
      <c r="AB19" s="13">
        <f>VLOOKUP(VLOOKUP($A19,'dataset combined'!$A:$AF,AB$2,FALSE()),Dictionary!$A:$B,2,FALSE())</f>
        <v>2</v>
      </c>
      <c r="AC19" s="13">
        <f>VLOOKUP(VLOOKUP($A19,'dataset combined'!$A:$AF,AC$2,FALSE()),Dictionary!$A:$B,2,FALSE())</f>
        <v>2</v>
      </c>
      <c r="AD19" s="13">
        <f>VLOOKUP(VLOOKUP($A19,'dataset combined'!$A:$AF,AD$2,FALSE()),Dictionary!$A:$B,2,FALSE())</f>
        <v>1</v>
      </c>
      <c r="AE19" s="13">
        <f>VLOOKUP(VLOOKUP($A19,'dataset combined'!$A:$AF,AE$2,FALSE()),Dictionary!$A:$B,2,FALSE())</f>
        <v>1</v>
      </c>
      <c r="AF19" s="13">
        <f>VLOOKUP(VLOOKUP($A19,'dataset combined'!$A:$BJ,dataset!AF$2,FALSE()),Dictionary!$A:$B,2,FALSE())</f>
        <v>5</v>
      </c>
      <c r="AG19" s="13">
        <f>VLOOKUP(VLOOKUP($A19,'dataset combined'!$A:$BJ,dataset!AG$2,FALSE()),Dictionary!$A:$B,2,FALSE())</f>
        <v>3</v>
      </c>
      <c r="AH19" s="13">
        <f>VLOOKUP(VLOOKUP($A19,'dataset combined'!$A:$BJ,dataset!AH$2,FALSE()),Dictionary!$A:$B,2,FALSE())</f>
        <v>3</v>
      </c>
      <c r="AI19" s="13">
        <f>VLOOKUP(VLOOKUP($A19,'dataset combined'!$A:$BJ,dataset!AI$2,FALSE()),Dictionary!$A:$B,2,FALSE())</f>
        <v>5</v>
      </c>
      <c r="AJ19" s="13">
        <f>VLOOKUP(VLOOKUP($A19,'dataset combined'!$A:$BJ,dataset!AJ$2,FALSE()),Dictionary!$A:$B,2,FALSE())</f>
        <v>5</v>
      </c>
      <c r="AK19" s="13">
        <f>VLOOKUP(VLOOKUP($A19,'dataset combined'!$A:$BJ,dataset!AK$2,FALSE()),Dictionary!$A:$B,2,FALSE())</f>
        <v>5</v>
      </c>
      <c r="AL19" s="13">
        <f>VLOOKUP(VLOOKUP($A19,'dataset combined'!$A:$BJ,dataset!AL$2,FALSE()),Dictionary!$A:$B,2,FALSE())</f>
        <v>5</v>
      </c>
      <c r="AM19" s="13">
        <f>VLOOKUP(VLOOKUP($A19,'dataset combined'!$A:$BJ,dataset!AM$2,FALSE()),Dictionary!$A:$B,2,FALSE())</f>
        <v>5</v>
      </c>
      <c r="AN19" s="13">
        <f>VLOOKUP(VLOOKUP($A19,'dataset combined'!$A:$BJ,dataset!AN$2,FALSE()),Dictionary!$A:$B,2,FALSE())</f>
        <v>2</v>
      </c>
      <c r="AO19" s="12">
        <f>VLOOKUP($A19,'Results Check'!$A:$CH,AO$2,FALSE())</f>
        <v>3</v>
      </c>
      <c r="AP19" s="12">
        <f>VLOOKUP($A19,'Results Check'!$A:$CH,AP$2,FALSE())</f>
        <v>3</v>
      </c>
      <c r="AQ19" s="12">
        <f>VLOOKUP($A19,'Results Check'!$A:$CH,AQ$2,FALSE())</f>
        <v>3</v>
      </c>
      <c r="AR19" s="9">
        <f t="shared" si="3"/>
        <v>1</v>
      </c>
      <c r="AS19" s="9">
        <f t="shared" si="4"/>
        <v>1</v>
      </c>
      <c r="AT19" s="9">
        <f t="shared" si="5"/>
        <v>1</v>
      </c>
      <c r="AU19" s="12">
        <f>VLOOKUP($A19,'Results Check'!$A:$CH,AU$2,FALSE())</f>
        <v>2</v>
      </c>
      <c r="AV19" s="12">
        <f>VLOOKUP($A19,'Results Check'!$A:$CH,AV$2,FALSE())</f>
        <v>2</v>
      </c>
      <c r="AW19" s="12">
        <f>VLOOKUP($A19,'Results Check'!$A:$CH,AW$2,FALSE())</f>
        <v>2</v>
      </c>
      <c r="AX19" s="9">
        <f t="shared" si="27"/>
        <v>1</v>
      </c>
      <c r="AY19" s="9">
        <f t="shared" si="28"/>
        <v>1</v>
      </c>
      <c r="AZ19" s="9">
        <f t="shared" si="29"/>
        <v>1</v>
      </c>
      <c r="BA19" s="12">
        <f>VLOOKUP($A19,'Results Check'!$A:$CH,BA$2,FALSE())</f>
        <v>2</v>
      </c>
      <c r="BB19" s="12">
        <f>VLOOKUP($A19,'Results Check'!$A:$CH,BB$2,FALSE())</f>
        <v>2</v>
      </c>
      <c r="BC19" s="12">
        <f>VLOOKUP($A19,'Results Check'!$A:$CH,BC$2,FALSE())</f>
        <v>2</v>
      </c>
      <c r="BD19" s="9">
        <f t="shared" si="30"/>
        <v>1</v>
      </c>
      <c r="BE19" s="9">
        <f t="shared" si="31"/>
        <v>1</v>
      </c>
      <c r="BF19" s="9">
        <f t="shared" si="32"/>
        <v>1</v>
      </c>
      <c r="BG19" s="12">
        <f>VLOOKUP($A19,'Results Check'!$A:$CH,BG$2,FALSE())</f>
        <v>3</v>
      </c>
      <c r="BH19" s="12">
        <f>VLOOKUP($A19,'Results Check'!$A:$CH,BH$2,FALSE())</f>
        <v>3</v>
      </c>
      <c r="BI19" s="12">
        <f>VLOOKUP($A19,'Results Check'!$A:$CH,BI$2,FALSE())</f>
        <v>5</v>
      </c>
      <c r="BJ19" s="9">
        <f t="shared" si="33"/>
        <v>1</v>
      </c>
      <c r="BK19" s="9">
        <f t="shared" si="34"/>
        <v>0.6</v>
      </c>
      <c r="BL19" s="9">
        <f t="shared" si="35"/>
        <v>0.74999999999999989</v>
      </c>
      <c r="BM19" s="12">
        <f>VLOOKUP($A19,'Results Check'!$A:$CH,BM$2,FALSE())</f>
        <v>1</v>
      </c>
      <c r="BN19" s="12">
        <f>VLOOKUP($A19,'Results Check'!$A:$CH,BN$2,FALSE())</f>
        <v>1</v>
      </c>
      <c r="BO19" s="12">
        <f>VLOOKUP($A19,'Results Check'!$A:$CH,BO$2,FALSE())</f>
        <v>1</v>
      </c>
      <c r="BP19" s="9">
        <f t="shared" si="36"/>
        <v>1</v>
      </c>
      <c r="BQ19" s="9">
        <f t="shared" si="37"/>
        <v>1</v>
      </c>
      <c r="BR19" s="9">
        <f t="shared" si="38"/>
        <v>1</v>
      </c>
      <c r="BS19" s="12">
        <f>VLOOKUP($A19,'Results Check'!$A:$CH,BS$2,FALSE())</f>
        <v>1</v>
      </c>
      <c r="BT19" s="12">
        <f>VLOOKUP($A19,'Results Check'!$A:$CH,BT$2,FALSE())</f>
        <v>1</v>
      </c>
      <c r="BU19" s="12">
        <f>VLOOKUP($A19,'Results Check'!$A:$CH,BU$2,FALSE())</f>
        <v>1</v>
      </c>
      <c r="BV19" s="9">
        <f t="shared" si="39"/>
        <v>1</v>
      </c>
      <c r="BW19" s="9">
        <f t="shared" si="40"/>
        <v>1</v>
      </c>
      <c r="BX19" s="9">
        <f t="shared" si="41"/>
        <v>1</v>
      </c>
      <c r="BY19" s="12">
        <f t="shared" si="21"/>
        <v>12</v>
      </c>
      <c r="BZ19" s="12">
        <f t="shared" si="22"/>
        <v>12</v>
      </c>
      <c r="CA19" s="12">
        <f t="shared" si="23"/>
        <v>14</v>
      </c>
      <c r="CB19" s="12">
        <f t="shared" si="42"/>
        <v>1</v>
      </c>
      <c r="CC19" s="12">
        <f t="shared" si="43"/>
        <v>0.8571428571428571</v>
      </c>
      <c r="CD19" s="12">
        <f t="shared" si="44"/>
        <v>0.92307692307692302</v>
      </c>
      <c r="CE19" s="12" t="str">
        <f>IF(VLOOKUP($A19,'Results Check'!$A:$CI,CE$2,FALSE())=0,"",VLOOKUP($A19,'Results Check'!$A:$CI,CE$2,FALSE()))</f>
        <v/>
      </c>
      <c r="CF19" s="12" t="str">
        <f>IF(VLOOKUP($A19,'Results Check'!$A:$CI,CF$2,FALSE())=0,"",VLOOKUP($A19,'Results Check'!$A:$CI,CF$2,FALSE()))</f>
        <v/>
      </c>
      <c r="CG19" s="12" t="str">
        <f>IF(VLOOKUP($A19,'Results Check'!$A:$CI,CG$2,FALSE())=0,"",VLOOKUP($A19,'Results Check'!$A:$CI,CG$2,FALSE()))</f>
        <v/>
      </c>
      <c r="CH19" s="12" t="str">
        <f>IF(VLOOKUP($A19,'Results Check'!$A:$CI,CH$2,FALSE())=0,"",VLOOKUP($A19,'Results Check'!$A:$CI,CH$2,FALSE()))</f>
        <v>Missed threat</v>
      </c>
      <c r="CI19" s="12" t="str">
        <f>IF(VLOOKUP($A19,'Results Check'!$A:$CI,CI$2,FALSE())=0,"",VLOOKUP($A19,'Results Check'!$A:$CI,CI$2,FALSE()))</f>
        <v/>
      </c>
      <c r="CJ19" s="12" t="str">
        <f>IF(VLOOKUP($A19,'Results Check'!$A:$CI,CJ$2,FALSE())=0,"",VLOOKUP($A19,'Results Check'!$A:$CI,CJ$2,FALSE()))</f>
        <v/>
      </c>
      <c r="CK19" s="12">
        <f>VLOOKUP(VLOOKUP($A19,'dataset combined'!$A:$BJ,CK$2,FALSE()),Dictionary!$A$1:$B$23,2,FALSE())</f>
        <v>5</v>
      </c>
      <c r="CL19" s="12">
        <f>VLOOKUP(VLOOKUP($A19,'dataset combined'!$A:$BJ,CL$2,FALSE()),Dictionary!$A$1:$B$23,2,FALSE())</f>
        <v>5</v>
      </c>
      <c r="CM19" s="12">
        <f>VLOOKUP(VLOOKUP($A19,'dataset combined'!$A:$BJ,CM$2,FALSE()),Dictionary!$A$1:$B$23,2,FALSE())</f>
        <v>5</v>
      </c>
      <c r="CN19" s="12">
        <f>VLOOKUP(VLOOKUP($A19,'dataset combined'!$A:$BJ,CN$2,FALSE()),Dictionary!$A$1:$B$23,2,FALSE())</f>
        <v>5</v>
      </c>
      <c r="CO19" s="12">
        <f>VLOOKUP(VLOOKUP($A19,'dataset combined'!$A:$BJ,CO$2,FALSE()),Dictionary!$A$1:$B$23,2,FALSE())</f>
        <v>4</v>
      </c>
      <c r="CP19" s="12">
        <f>VLOOKUP(VLOOKUP($A19,'dataset combined'!$A:$BJ,CP$2,FALSE()),Dictionary!$A$1:$B$23,2,FALSE())</f>
        <v>4</v>
      </c>
      <c r="CQ19" s="12">
        <f>VLOOKUP(VLOOKUP($A19,'dataset combined'!$A:$BJ,CQ$2,FALSE()),Dictionary!$A$1:$B$23,2,FALSE())</f>
        <v>4</v>
      </c>
      <c r="CR19" s="12">
        <f>VLOOKUP(VLOOKUP($A19,'dataset combined'!$A:$BJ,CR$2,FALSE()),Dictionary!$A$1:$B$23,2,FALSE())</f>
        <v>5</v>
      </c>
      <c r="CS19" s="12">
        <f>VLOOKUP(VLOOKUP($A19,'dataset combined'!$A:$BJ,CS$2,FALSE()),Dictionary!$A$1:$B$23,2,FALSE())</f>
        <v>4</v>
      </c>
      <c r="CT19" s="12">
        <f>VLOOKUP(VLOOKUP($A19,'dataset combined'!$A:$BJ,CT$2,FALSE()),Dictionary!$A$1:$B$23,2,FALSE())</f>
        <v>5</v>
      </c>
      <c r="CU19" s="12">
        <f>VLOOKUP(VLOOKUP($A19,'dataset combined'!$A:$BJ,CU$2,FALSE()),Dictionary!$A$1:$B$23,2,FALSE())</f>
        <v>5</v>
      </c>
      <c r="CV19" s="12">
        <f>VLOOKUP(VLOOKUP($A19,'dataset combined'!$A:$BJ,CV$2,FALSE()),Dictionary!$A$1:$B$23,2,FALSE())</f>
        <v>5</v>
      </c>
    </row>
    <row r="20" spans="1:111" x14ac:dyDescent="0.2">
      <c r="A20" s="13" t="str">
        <f t="shared" si="0"/>
        <v>3117357-P1</v>
      </c>
      <c r="B20" s="11">
        <v>3117357</v>
      </c>
      <c r="C20" s="11">
        <v>3117305</v>
      </c>
      <c r="D20" s="11" t="s">
        <v>537</v>
      </c>
      <c r="E20" s="13" t="s">
        <v>538</v>
      </c>
      <c r="F20" s="13" t="s">
        <v>381</v>
      </c>
      <c r="G20" s="11" t="s">
        <v>402</v>
      </c>
      <c r="H20" s="11" t="str">
        <f t="shared" si="1"/>
        <v>OB</v>
      </c>
      <c r="I20" s="11"/>
      <c r="J20" s="12"/>
      <c r="K20" s="13">
        <v>24</v>
      </c>
      <c r="L20" s="13" t="s">
        <v>180</v>
      </c>
      <c r="M20" s="13" t="s">
        <v>179</v>
      </c>
      <c r="N20" s="13">
        <v>5</v>
      </c>
      <c r="O20" s="13" t="s">
        <v>189</v>
      </c>
      <c r="P20" s="13" t="s">
        <v>177</v>
      </c>
      <c r="Q20" s="13">
        <v>2</v>
      </c>
      <c r="R20" s="13" t="s">
        <v>224</v>
      </c>
      <c r="S20" s="13" t="s">
        <v>176</v>
      </c>
      <c r="T20" s="13"/>
      <c r="U20" s="13" t="s">
        <v>160</v>
      </c>
      <c r="V20" s="13">
        <f>VLOOKUP(VLOOKUP($A20,'dataset combined'!$A:$AF,V$2,FALSE()),Dictionary!$A:$B,2,FALSE())</f>
        <v>1</v>
      </c>
      <c r="W20" s="13">
        <f>VLOOKUP(VLOOKUP($A20,'dataset combined'!$A:$AF,W$2,FALSE()),Dictionary!$A:$B,2,FALSE())</f>
        <v>2</v>
      </c>
      <c r="X20" s="13">
        <f>VLOOKUP(VLOOKUP($A20,'dataset combined'!$A:$AF,X$2,FALSE()),Dictionary!$A:$B,2,FALSE())</f>
        <v>2</v>
      </c>
      <c r="Y20" s="13">
        <f>VLOOKUP(VLOOKUP($A20,'dataset combined'!$A:$AF,Y$2,FALSE()),Dictionary!$A:$B,2,FALSE())</f>
        <v>1</v>
      </c>
      <c r="Z20" s="12">
        <f t="shared" si="2"/>
        <v>2</v>
      </c>
      <c r="AA20" s="13">
        <f>VLOOKUP(VLOOKUP($A20,'dataset combined'!$A:$AF,AA$2,FALSE()),Dictionary!$A:$B,2,FALSE())</f>
        <v>2</v>
      </c>
      <c r="AB20" s="13">
        <f>VLOOKUP(VLOOKUP($A20,'dataset combined'!$A:$AF,AB$2,FALSE()),Dictionary!$A:$B,2,FALSE())</f>
        <v>4</v>
      </c>
      <c r="AC20" s="13">
        <f>VLOOKUP(VLOOKUP($A20,'dataset combined'!$A:$AF,AC$2,FALSE()),Dictionary!$A:$B,2,FALSE())</f>
        <v>4</v>
      </c>
      <c r="AD20" s="13">
        <f>VLOOKUP(VLOOKUP($A20,'dataset combined'!$A:$AF,AD$2,FALSE()),Dictionary!$A:$B,2,FALSE())</f>
        <v>3</v>
      </c>
      <c r="AE20" s="13">
        <f>VLOOKUP(VLOOKUP($A20,'dataset combined'!$A:$AF,AE$2,FALSE()),Dictionary!$A:$B,2,FALSE())</f>
        <v>3</v>
      </c>
      <c r="AF20" s="13">
        <f>VLOOKUP(VLOOKUP($A20,'dataset combined'!$A:$BJ,dataset!AF$2,FALSE()),Dictionary!$A:$B,2,FALSE())</f>
        <v>5</v>
      </c>
      <c r="AG20" s="13">
        <f>VLOOKUP(VLOOKUP($A20,'dataset combined'!$A:$BJ,dataset!AG$2,FALSE()),Dictionary!$A:$B,2,FALSE())</f>
        <v>3</v>
      </c>
      <c r="AH20" s="13">
        <f>VLOOKUP(VLOOKUP($A20,'dataset combined'!$A:$BJ,dataset!AH$2,FALSE()),Dictionary!$A:$B,2,FALSE())</f>
        <v>2</v>
      </c>
      <c r="AI20" s="13">
        <f>VLOOKUP(VLOOKUP($A20,'dataset combined'!$A:$BJ,dataset!AI$2,FALSE()),Dictionary!$A:$B,2,FALSE())</f>
        <v>5</v>
      </c>
      <c r="AJ20" s="13">
        <f>VLOOKUP(VLOOKUP($A20,'dataset combined'!$A:$BJ,dataset!AJ$2,FALSE()),Dictionary!$A:$B,2,FALSE())</f>
        <v>5</v>
      </c>
      <c r="AK20" s="13">
        <f>VLOOKUP(VLOOKUP($A20,'dataset combined'!$A:$BJ,dataset!AK$2,FALSE()),Dictionary!$A:$B,2,FALSE())</f>
        <v>5</v>
      </c>
      <c r="AL20" s="13">
        <f>VLOOKUP(VLOOKUP($A20,'dataset combined'!$A:$BJ,dataset!AL$2,FALSE()),Dictionary!$A:$B,2,FALSE())</f>
        <v>5</v>
      </c>
      <c r="AM20" s="13">
        <f>VLOOKUP(VLOOKUP($A20,'dataset combined'!$A:$BJ,dataset!AM$2,FALSE()),Dictionary!$A:$B,2,FALSE())</f>
        <v>3</v>
      </c>
      <c r="AN20" s="13">
        <f>VLOOKUP(VLOOKUP($A20,'dataset combined'!$A:$BJ,dataset!AN$2,FALSE()),Dictionary!$A:$B,2,FALSE())</f>
        <v>1</v>
      </c>
      <c r="AO20" s="12">
        <f>VLOOKUP($A20,'Results Check'!$A:$CH,AO$2,FALSE())</f>
        <v>2</v>
      </c>
      <c r="AP20" s="12">
        <f>VLOOKUP($A20,'Results Check'!$A:$CH,AP$2,FALSE())</f>
        <v>2</v>
      </c>
      <c r="AQ20" s="12">
        <f>VLOOKUP($A20,'Results Check'!$A:$CH,AQ$2,FALSE())</f>
        <v>2</v>
      </c>
      <c r="AR20" s="9">
        <f t="shared" si="3"/>
        <v>1</v>
      </c>
      <c r="AS20" s="9">
        <f t="shared" si="4"/>
        <v>1</v>
      </c>
      <c r="AT20" s="9">
        <f t="shared" si="5"/>
        <v>1</v>
      </c>
      <c r="AU20" s="12">
        <f>VLOOKUP($A20,'Results Check'!$A:$CH,AU$2,FALSE())</f>
        <v>2</v>
      </c>
      <c r="AV20" s="12">
        <f>VLOOKUP($A20,'Results Check'!$A:$CH,AV$2,FALSE())</f>
        <v>2</v>
      </c>
      <c r="AW20" s="12">
        <f>VLOOKUP($A20,'Results Check'!$A:$CH,AW$2,FALSE())</f>
        <v>2</v>
      </c>
      <c r="AX20" s="9">
        <f t="shared" si="27"/>
        <v>1</v>
      </c>
      <c r="AY20" s="9">
        <f t="shared" si="28"/>
        <v>1</v>
      </c>
      <c r="AZ20" s="9">
        <f t="shared" si="29"/>
        <v>1</v>
      </c>
      <c r="BA20" s="12">
        <f>VLOOKUP($A20,'Results Check'!$A:$CH,BA$2,FALSE())</f>
        <v>3</v>
      </c>
      <c r="BB20" s="12">
        <f>VLOOKUP($A20,'Results Check'!$A:$CH,BB$2,FALSE())</f>
        <v>3</v>
      </c>
      <c r="BC20" s="12">
        <f>VLOOKUP($A20,'Results Check'!$A:$CH,BC$2,FALSE())</f>
        <v>4</v>
      </c>
      <c r="BD20" s="9">
        <f t="shared" si="30"/>
        <v>1</v>
      </c>
      <c r="BE20" s="9">
        <f t="shared" si="31"/>
        <v>0.75</v>
      </c>
      <c r="BF20" s="9">
        <f t="shared" si="32"/>
        <v>0.8571428571428571</v>
      </c>
      <c r="BG20" s="12">
        <f>VLOOKUP($A20,'Results Check'!$A:$CH,BG$2,FALSE())</f>
        <v>2</v>
      </c>
      <c r="BH20" s="12">
        <f>VLOOKUP($A20,'Results Check'!$A:$CH,BH$2,FALSE())</f>
        <v>2</v>
      </c>
      <c r="BI20" s="12">
        <f>VLOOKUP($A20,'Results Check'!$A:$CH,BI$2,FALSE())</f>
        <v>2</v>
      </c>
      <c r="BJ20" s="9">
        <f t="shared" si="33"/>
        <v>1</v>
      </c>
      <c r="BK20" s="9">
        <f t="shared" si="34"/>
        <v>1</v>
      </c>
      <c r="BL20" s="9">
        <f t="shared" si="35"/>
        <v>1</v>
      </c>
      <c r="BM20" s="12">
        <f>VLOOKUP($A20,'Results Check'!$A:$CH,BM$2,FALSE())</f>
        <v>1</v>
      </c>
      <c r="BN20" s="12">
        <f>VLOOKUP($A20,'Results Check'!$A:$CH,BN$2,FALSE())</f>
        <v>1</v>
      </c>
      <c r="BO20" s="12">
        <f>VLOOKUP($A20,'Results Check'!$A:$CH,BO$2,FALSE())</f>
        <v>1</v>
      </c>
      <c r="BP20" s="9">
        <f t="shared" si="36"/>
        <v>1</v>
      </c>
      <c r="BQ20" s="9">
        <f t="shared" si="37"/>
        <v>1</v>
      </c>
      <c r="BR20" s="9">
        <f t="shared" si="38"/>
        <v>1</v>
      </c>
      <c r="BS20" s="12">
        <f>VLOOKUP($A20,'Results Check'!$A:$CH,BS$2,FALSE())</f>
        <v>1</v>
      </c>
      <c r="BT20" s="12">
        <f>VLOOKUP($A20,'Results Check'!$A:$CH,BT$2,FALSE())</f>
        <v>1</v>
      </c>
      <c r="BU20" s="12">
        <f>VLOOKUP($A20,'Results Check'!$A:$CH,BU$2,FALSE())</f>
        <v>1</v>
      </c>
      <c r="BV20" s="9">
        <f t="shared" si="39"/>
        <v>1</v>
      </c>
      <c r="BW20" s="9">
        <f t="shared" si="40"/>
        <v>1</v>
      </c>
      <c r="BX20" s="9">
        <f t="shared" si="41"/>
        <v>1</v>
      </c>
      <c r="BY20" s="12">
        <f t="shared" si="21"/>
        <v>11</v>
      </c>
      <c r="BZ20" s="12">
        <f t="shared" si="22"/>
        <v>11</v>
      </c>
      <c r="CA20" s="12">
        <f t="shared" si="23"/>
        <v>12</v>
      </c>
      <c r="CB20" s="12">
        <f t="shared" si="42"/>
        <v>1</v>
      </c>
      <c r="CC20" s="12">
        <f t="shared" si="43"/>
        <v>0.91666666666666663</v>
      </c>
      <c r="CD20" s="12">
        <f t="shared" si="44"/>
        <v>0.95652173913043481</v>
      </c>
      <c r="CE20" s="12" t="str">
        <f>IF(VLOOKUP($A20,'Results Check'!$A:$CI,CE$2,FALSE())=0,"",VLOOKUP($A20,'Results Check'!$A:$CI,CE$2,FALSE()))</f>
        <v/>
      </c>
      <c r="CF20" s="12" t="str">
        <f>IF(VLOOKUP($A20,'Results Check'!$A:$CI,CF$2,FALSE())=0,"",VLOOKUP($A20,'Results Check'!$A:$CI,CF$2,FALSE()))</f>
        <v/>
      </c>
      <c r="CG20" s="12" t="str">
        <f>IF(VLOOKUP($A20,'Results Check'!$A:$CI,CG$2,FALSE())=0,"",VLOOKUP($A20,'Results Check'!$A:$CI,CG$2,FALSE()))</f>
        <v>Missing threat scenario</v>
      </c>
      <c r="CH20" s="12" t="str">
        <f>IF(VLOOKUP($A20,'Results Check'!$A:$CI,CH$2,FALSE())=0,"",VLOOKUP($A20,'Results Check'!$A:$CI,CH$2,FALSE()))</f>
        <v/>
      </c>
      <c r="CI20" s="12" t="str">
        <f>IF(VLOOKUP($A20,'Results Check'!$A:$CI,CI$2,FALSE())=0,"",VLOOKUP($A20,'Results Check'!$A:$CI,CI$2,FALSE()))</f>
        <v/>
      </c>
      <c r="CJ20" s="12" t="str">
        <f>IF(VLOOKUP($A20,'Results Check'!$A:$CI,CJ$2,FALSE())=0,"",VLOOKUP($A20,'Results Check'!$A:$CI,CJ$2,FALSE()))</f>
        <v/>
      </c>
      <c r="CK20" s="12">
        <f>VLOOKUP(VLOOKUP($A20,'dataset combined'!$A:$BJ,CK$2,FALSE()),Dictionary!$A$1:$B$23,2,FALSE())</f>
        <v>5</v>
      </c>
      <c r="CL20" s="12">
        <f>VLOOKUP(VLOOKUP($A20,'dataset combined'!$A:$BJ,CL$2,FALSE()),Dictionary!$A$1:$B$23,2,FALSE())</f>
        <v>5</v>
      </c>
      <c r="CM20" s="12">
        <f>VLOOKUP(VLOOKUP($A20,'dataset combined'!$A:$BJ,CM$2,FALSE()),Dictionary!$A$1:$B$23,2,FALSE())</f>
        <v>5</v>
      </c>
      <c r="CN20" s="12">
        <f>VLOOKUP(VLOOKUP($A20,'dataset combined'!$A:$BJ,CN$2,FALSE()),Dictionary!$A$1:$B$23,2,FALSE())</f>
        <v>5</v>
      </c>
      <c r="CO20" s="12">
        <f>VLOOKUP(VLOOKUP($A20,'dataset combined'!$A:$BJ,CO$2,FALSE()),Dictionary!$A$1:$B$23,2,FALSE())</f>
        <v>4</v>
      </c>
      <c r="CP20" s="12">
        <f>VLOOKUP(VLOOKUP($A20,'dataset combined'!$A:$BJ,CP$2,FALSE()),Dictionary!$A$1:$B$23,2,FALSE())</f>
        <v>4</v>
      </c>
      <c r="CQ20" s="12">
        <f>VLOOKUP(VLOOKUP($A20,'dataset combined'!$A:$BJ,CQ$2,FALSE()),Dictionary!$A$1:$B$23,2,FALSE())</f>
        <v>5</v>
      </c>
      <c r="CR20" s="12">
        <f>VLOOKUP(VLOOKUP($A20,'dataset combined'!$A:$BJ,CR$2,FALSE()),Dictionary!$A$1:$B$23,2,FALSE())</f>
        <v>5</v>
      </c>
      <c r="CS20" s="12">
        <f>VLOOKUP(VLOOKUP($A20,'dataset combined'!$A:$BJ,CS$2,FALSE()),Dictionary!$A$1:$B$23,2,FALSE())</f>
        <v>4</v>
      </c>
      <c r="CT20" s="12">
        <f>VLOOKUP(VLOOKUP($A20,'dataset combined'!$A:$BJ,CT$2,FALSE()),Dictionary!$A$1:$B$23,2,FALSE())</f>
        <v>5</v>
      </c>
      <c r="CU20" s="12">
        <f>VLOOKUP(VLOOKUP($A20,'dataset combined'!$A:$BJ,CU$2,FALSE()),Dictionary!$A$1:$B$23,2,FALSE())</f>
        <v>4</v>
      </c>
      <c r="CV20" s="12">
        <f>VLOOKUP(VLOOKUP($A20,'dataset combined'!$A:$BJ,CV$2,FALSE()),Dictionary!$A$1:$B$23,2,FALSE())</f>
        <v>5</v>
      </c>
    </row>
    <row r="21" spans="1:111" x14ac:dyDescent="0.2">
      <c r="A21" s="13" t="str">
        <f t="shared" si="0"/>
        <v>3117357-P2</v>
      </c>
      <c r="B21" s="11">
        <v>3117357</v>
      </c>
      <c r="C21" s="11">
        <v>3117305</v>
      </c>
      <c r="D21" s="11" t="s">
        <v>537</v>
      </c>
      <c r="E21" s="13" t="s">
        <v>538</v>
      </c>
      <c r="F21" s="13" t="s">
        <v>381</v>
      </c>
      <c r="G21" s="13" t="s">
        <v>433</v>
      </c>
      <c r="H21" s="11" t="str">
        <f t="shared" si="1"/>
        <v>HCN</v>
      </c>
      <c r="I21" s="11"/>
      <c r="J21" s="12"/>
      <c r="K21" s="13">
        <v>24</v>
      </c>
      <c r="L21" s="13" t="s">
        <v>180</v>
      </c>
      <c r="M21" s="13" t="s">
        <v>179</v>
      </c>
      <c r="N21" s="13">
        <v>5</v>
      </c>
      <c r="O21" s="13" t="s">
        <v>189</v>
      </c>
      <c r="P21" s="13" t="s">
        <v>177</v>
      </c>
      <c r="Q21" s="13">
        <v>2</v>
      </c>
      <c r="R21" s="13" t="s">
        <v>224</v>
      </c>
      <c r="S21" s="13" t="s">
        <v>176</v>
      </c>
      <c r="T21" s="13"/>
      <c r="U21" s="13" t="s">
        <v>160</v>
      </c>
      <c r="V21" s="13">
        <f>VLOOKUP(VLOOKUP($A21,'dataset combined'!$A:$AF,V$2,FALSE()),Dictionary!$A:$B,2,FALSE())</f>
        <v>1</v>
      </c>
      <c r="W21" s="13">
        <f>VLOOKUP(VLOOKUP($A21,'dataset combined'!$A:$AF,W$2,FALSE()),Dictionary!$A:$B,2,FALSE())</f>
        <v>2</v>
      </c>
      <c r="X21" s="13">
        <f>VLOOKUP(VLOOKUP($A21,'dataset combined'!$A:$AF,X$2,FALSE()),Dictionary!$A:$B,2,FALSE())</f>
        <v>2</v>
      </c>
      <c r="Y21" s="13">
        <f>VLOOKUP(VLOOKUP($A21,'dataset combined'!$A:$AF,Y$2,FALSE()),Dictionary!$A:$B,2,FALSE())</f>
        <v>1</v>
      </c>
      <c r="Z21" s="12">
        <f t="shared" si="2"/>
        <v>2</v>
      </c>
      <c r="AA21" s="13">
        <f>VLOOKUP(VLOOKUP($A21,'dataset combined'!$A:$AF,AA$2,FALSE()),Dictionary!$A:$B,2,FALSE())</f>
        <v>2</v>
      </c>
      <c r="AB21" s="13">
        <f>VLOOKUP(VLOOKUP($A21,'dataset combined'!$A:$AF,AB$2,FALSE()),Dictionary!$A:$B,2,FALSE())</f>
        <v>4</v>
      </c>
      <c r="AC21" s="13">
        <f>VLOOKUP(VLOOKUP($A21,'dataset combined'!$A:$AF,AC$2,FALSE()),Dictionary!$A:$B,2,FALSE())</f>
        <v>4</v>
      </c>
      <c r="AD21" s="13">
        <f>VLOOKUP(VLOOKUP($A21,'dataset combined'!$A:$AF,AD$2,FALSE()),Dictionary!$A:$B,2,FALSE())</f>
        <v>3</v>
      </c>
      <c r="AE21" s="13">
        <f>VLOOKUP(VLOOKUP($A21,'dataset combined'!$A:$AF,AE$2,FALSE()),Dictionary!$A:$B,2,FALSE())</f>
        <v>3</v>
      </c>
      <c r="AF21" s="13">
        <f>VLOOKUP(VLOOKUP($A21,'dataset combined'!$A:$BJ,dataset!AF$2,FALSE()),Dictionary!$A:$B,2,FALSE())</f>
        <v>5</v>
      </c>
      <c r="AG21" s="13">
        <f>VLOOKUP(VLOOKUP($A21,'dataset combined'!$A:$BJ,dataset!AG$2,FALSE()),Dictionary!$A:$B,2,FALSE())</f>
        <v>5</v>
      </c>
      <c r="AH21" s="13">
        <f>VLOOKUP(VLOOKUP($A21,'dataset combined'!$A:$BJ,dataset!AH$2,FALSE()),Dictionary!$A:$B,2,FALSE())</f>
        <v>5</v>
      </c>
      <c r="AI21" s="13">
        <f>VLOOKUP(VLOOKUP($A21,'dataset combined'!$A:$BJ,dataset!AI$2,FALSE()),Dictionary!$A:$B,2,FALSE())</f>
        <v>5</v>
      </c>
      <c r="AJ21" s="13">
        <f>VLOOKUP(VLOOKUP($A21,'dataset combined'!$A:$BJ,dataset!AJ$2,FALSE()),Dictionary!$A:$B,2,FALSE())</f>
        <v>5</v>
      </c>
      <c r="AK21" s="13">
        <f>VLOOKUP(VLOOKUP($A21,'dataset combined'!$A:$BJ,dataset!AK$2,FALSE()),Dictionary!$A:$B,2,FALSE())</f>
        <v>5</v>
      </c>
      <c r="AL21" s="13">
        <f>VLOOKUP(VLOOKUP($A21,'dataset combined'!$A:$BJ,dataset!AL$2,FALSE()),Dictionary!$A:$B,2,FALSE())</f>
        <v>5</v>
      </c>
      <c r="AM21" s="13">
        <f>VLOOKUP(VLOOKUP($A21,'dataset combined'!$A:$BJ,dataset!AM$2,FALSE()),Dictionary!$A:$B,2,FALSE())</f>
        <v>5</v>
      </c>
      <c r="AN21" s="13">
        <f>VLOOKUP(VLOOKUP($A21,'dataset combined'!$A:$BJ,dataset!AN$2,FALSE()),Dictionary!$A:$B,2,FALSE())</f>
        <v>5</v>
      </c>
      <c r="AO21" s="12">
        <f>VLOOKUP($A21,'Results Check'!$A:$CH,AO$2,FALSE())</f>
        <v>3</v>
      </c>
      <c r="AP21" s="12">
        <f>VLOOKUP($A21,'Results Check'!$A:$CH,AP$2,FALSE())</f>
        <v>3</v>
      </c>
      <c r="AQ21" s="12">
        <f>VLOOKUP($A21,'Results Check'!$A:$CH,AQ$2,FALSE())</f>
        <v>3</v>
      </c>
      <c r="AR21" s="9">
        <f t="shared" si="3"/>
        <v>1</v>
      </c>
      <c r="AS21" s="9">
        <f t="shared" si="4"/>
        <v>1</v>
      </c>
      <c r="AT21" s="9">
        <f t="shared" si="5"/>
        <v>1</v>
      </c>
      <c r="AU21" s="12">
        <f>VLOOKUP($A21,'Results Check'!$A:$CH,AU$2,FALSE())</f>
        <v>2</v>
      </c>
      <c r="AV21" s="12">
        <f>VLOOKUP($A21,'Results Check'!$A:$CH,AV$2,FALSE())</f>
        <v>2</v>
      </c>
      <c r="AW21" s="12">
        <f>VLOOKUP($A21,'Results Check'!$A:$CH,AW$2,FALSE())</f>
        <v>2</v>
      </c>
      <c r="AX21" s="9">
        <f t="shared" si="27"/>
        <v>1</v>
      </c>
      <c r="AY21" s="9">
        <f t="shared" si="28"/>
        <v>1</v>
      </c>
      <c r="AZ21" s="9">
        <f t="shared" si="29"/>
        <v>1</v>
      </c>
      <c r="BA21" s="12">
        <f>VLOOKUP($A21,'Results Check'!$A:$CH,BA$2,FALSE())</f>
        <v>5</v>
      </c>
      <c r="BB21" s="12">
        <f>VLOOKUP($A21,'Results Check'!$A:$CH,BB$2,FALSE())</f>
        <v>5</v>
      </c>
      <c r="BC21" s="12">
        <f>VLOOKUP($A21,'Results Check'!$A:$CH,BC$2,FALSE())</f>
        <v>5</v>
      </c>
      <c r="BD21" s="9">
        <f t="shared" si="30"/>
        <v>1</v>
      </c>
      <c r="BE21" s="9">
        <f t="shared" si="31"/>
        <v>1</v>
      </c>
      <c r="BF21" s="9">
        <f t="shared" si="32"/>
        <v>1</v>
      </c>
      <c r="BG21" s="12">
        <f>VLOOKUP($A21,'Results Check'!$A:$CH,BG$2,FALSE())</f>
        <v>1</v>
      </c>
      <c r="BH21" s="12">
        <f>VLOOKUP($A21,'Results Check'!$A:$CH,BH$2,FALSE())</f>
        <v>1</v>
      </c>
      <c r="BI21" s="12">
        <f>VLOOKUP($A21,'Results Check'!$A:$CH,BI$2,FALSE())</f>
        <v>3</v>
      </c>
      <c r="BJ21" s="9">
        <f t="shared" si="33"/>
        <v>1</v>
      </c>
      <c r="BK21" s="9">
        <f t="shared" si="34"/>
        <v>0.33333333333333331</v>
      </c>
      <c r="BL21" s="9">
        <f t="shared" si="35"/>
        <v>0.5</v>
      </c>
      <c r="BM21" s="12">
        <f>VLOOKUP($A21,'Results Check'!$A:$CH,BM$2,FALSE())</f>
        <v>1</v>
      </c>
      <c r="BN21" s="12">
        <f>VLOOKUP($A21,'Results Check'!$A:$CH,BN$2,FALSE())</f>
        <v>1</v>
      </c>
      <c r="BO21" s="12">
        <f>VLOOKUP($A21,'Results Check'!$A:$CH,BO$2,FALSE())</f>
        <v>1</v>
      </c>
      <c r="BP21" s="9">
        <f t="shared" si="36"/>
        <v>1</v>
      </c>
      <c r="BQ21" s="9">
        <f t="shared" si="37"/>
        <v>1</v>
      </c>
      <c r="BR21" s="9">
        <f t="shared" si="38"/>
        <v>1</v>
      </c>
      <c r="BS21" s="12">
        <f>VLOOKUP($A21,'Results Check'!$A:$CH,BS$2,FALSE())</f>
        <v>1</v>
      </c>
      <c r="BT21" s="12">
        <f>VLOOKUP($A21,'Results Check'!$A:$CH,BT$2,FALSE())</f>
        <v>1</v>
      </c>
      <c r="BU21" s="12">
        <f>VLOOKUP($A21,'Results Check'!$A:$CH,BU$2,FALSE())</f>
        <v>1</v>
      </c>
      <c r="BV21" s="9">
        <f t="shared" si="39"/>
        <v>1</v>
      </c>
      <c r="BW21" s="9">
        <f t="shared" si="40"/>
        <v>1</v>
      </c>
      <c r="BX21" s="9">
        <f t="shared" si="41"/>
        <v>1</v>
      </c>
      <c r="BY21" s="12">
        <f t="shared" si="21"/>
        <v>13</v>
      </c>
      <c r="BZ21" s="12">
        <f t="shared" si="22"/>
        <v>13</v>
      </c>
      <c r="CA21" s="12">
        <f t="shared" si="23"/>
        <v>15</v>
      </c>
      <c r="CB21" s="12">
        <f t="shared" si="42"/>
        <v>1</v>
      </c>
      <c r="CC21" s="12">
        <f t="shared" si="43"/>
        <v>0.8666666666666667</v>
      </c>
      <c r="CD21" s="12">
        <f t="shared" si="44"/>
        <v>0.9285714285714286</v>
      </c>
      <c r="CE21" s="12" t="str">
        <f>IF(VLOOKUP($A21,'Results Check'!$A:$CI,CE$2,FALSE())=0,"",VLOOKUP($A21,'Results Check'!$A:$CI,CE$2,FALSE()))</f>
        <v/>
      </c>
      <c r="CF21" s="12" t="str">
        <f>IF(VLOOKUP($A21,'Results Check'!$A:$CI,CF$2,FALSE())=0,"",VLOOKUP($A21,'Results Check'!$A:$CI,CF$2,FALSE()))</f>
        <v/>
      </c>
      <c r="CG21" s="12" t="str">
        <f>IF(VLOOKUP($A21,'Results Check'!$A:$CI,CG$2,FALSE())=0,"",VLOOKUP($A21,'Results Check'!$A:$CI,CG$2,FALSE()))</f>
        <v/>
      </c>
      <c r="CH21" s="12" t="str">
        <f>IF(VLOOKUP($A21,'Results Check'!$A:$CI,CH$2,FALSE())=0,"",VLOOKUP($A21,'Results Check'!$A:$CI,CH$2,FALSE()))</f>
        <v>Missed threat</v>
      </c>
      <c r="CI21" s="12" t="str">
        <f>IF(VLOOKUP($A21,'Results Check'!$A:$CI,CI$2,FALSE())=0,"",VLOOKUP($A21,'Results Check'!$A:$CI,CI$2,FALSE()))</f>
        <v/>
      </c>
      <c r="CJ21" s="12" t="str">
        <f>IF(VLOOKUP($A21,'Results Check'!$A:$CI,CJ$2,FALSE())=0,"",VLOOKUP($A21,'Results Check'!$A:$CI,CJ$2,FALSE()))</f>
        <v/>
      </c>
      <c r="CK21" s="12">
        <f>VLOOKUP(VLOOKUP($A21,'dataset combined'!$A:$BJ,CK$2,FALSE()),Dictionary!$A$1:$B$23,2,FALSE())</f>
        <v>4</v>
      </c>
      <c r="CL21" s="12">
        <f>VLOOKUP(VLOOKUP($A21,'dataset combined'!$A:$BJ,CL$2,FALSE()),Dictionary!$A$1:$B$23,2,FALSE())</f>
        <v>5</v>
      </c>
      <c r="CM21" s="12">
        <f>VLOOKUP(VLOOKUP($A21,'dataset combined'!$A:$BJ,CM$2,FALSE()),Dictionary!$A$1:$B$23,2,FALSE())</f>
        <v>4</v>
      </c>
      <c r="CN21" s="12">
        <f>VLOOKUP(VLOOKUP($A21,'dataset combined'!$A:$BJ,CN$2,FALSE()),Dictionary!$A$1:$B$23,2,FALSE())</f>
        <v>5</v>
      </c>
      <c r="CO21" s="12">
        <f>VLOOKUP(VLOOKUP($A21,'dataset combined'!$A:$BJ,CO$2,FALSE()),Dictionary!$A$1:$B$23,2,FALSE())</f>
        <v>4</v>
      </c>
      <c r="CP21" s="12">
        <f>VLOOKUP(VLOOKUP($A21,'dataset combined'!$A:$BJ,CP$2,FALSE()),Dictionary!$A$1:$B$23,2,FALSE())</f>
        <v>5</v>
      </c>
      <c r="CQ21" s="12">
        <f>VLOOKUP(VLOOKUP($A21,'dataset combined'!$A:$BJ,CQ$2,FALSE()),Dictionary!$A$1:$B$23,2,FALSE())</f>
        <v>5</v>
      </c>
      <c r="CR21" s="12">
        <f>VLOOKUP(VLOOKUP($A21,'dataset combined'!$A:$BJ,CR$2,FALSE()),Dictionary!$A$1:$B$23,2,FALSE())</f>
        <v>5</v>
      </c>
      <c r="CS21" s="12">
        <f>VLOOKUP(VLOOKUP($A21,'dataset combined'!$A:$BJ,CS$2,FALSE()),Dictionary!$A$1:$B$23,2,FALSE())</f>
        <v>5</v>
      </c>
      <c r="CT21" s="12">
        <f>VLOOKUP(VLOOKUP($A21,'dataset combined'!$A:$BJ,CT$2,FALSE()),Dictionary!$A$1:$B$23,2,FALSE())</f>
        <v>5</v>
      </c>
      <c r="CU21" s="12">
        <f>VLOOKUP(VLOOKUP($A21,'dataset combined'!$A:$BJ,CU$2,FALSE()),Dictionary!$A$1:$B$23,2,FALSE())</f>
        <v>4</v>
      </c>
      <c r="CV21" s="12">
        <f>VLOOKUP(VLOOKUP($A21,'dataset combined'!$A:$BJ,CV$2,FALSE()),Dictionary!$A$1:$B$23,2,FALSE())</f>
        <v>5</v>
      </c>
    </row>
    <row r="22" spans="1:111" x14ac:dyDescent="0.2">
      <c r="A22" s="13" t="str">
        <f t="shared" si="0"/>
        <v>3117358-P1</v>
      </c>
      <c r="B22" s="11">
        <v>3117358</v>
      </c>
      <c r="C22" s="11">
        <v>3117321</v>
      </c>
      <c r="D22" s="11" t="s">
        <v>364</v>
      </c>
      <c r="E22" s="13" t="s">
        <v>154</v>
      </c>
      <c r="F22" s="13" t="s">
        <v>381</v>
      </c>
      <c r="G22" s="11" t="s">
        <v>402</v>
      </c>
      <c r="H22" s="11" t="str">
        <f t="shared" si="1"/>
        <v>OB</v>
      </c>
      <c r="I22" s="11"/>
      <c r="J22" s="12"/>
      <c r="K22" s="13">
        <v>24</v>
      </c>
      <c r="L22" s="13" t="s">
        <v>180</v>
      </c>
      <c r="M22" s="13" t="s">
        <v>714</v>
      </c>
      <c r="N22" s="13">
        <v>6</v>
      </c>
      <c r="O22" s="13" t="s">
        <v>221</v>
      </c>
      <c r="P22" s="13" t="s">
        <v>176</v>
      </c>
      <c r="Q22" s="13"/>
      <c r="R22" s="13"/>
      <c r="S22" s="13" t="s">
        <v>176</v>
      </c>
      <c r="T22" s="13"/>
      <c r="U22" s="13" t="s">
        <v>153</v>
      </c>
      <c r="V22" s="13">
        <f>VLOOKUP(VLOOKUP($A22,'dataset combined'!$A:$AF,V$2,FALSE()),Dictionary!$A:$B,2,FALSE())</f>
        <v>3</v>
      </c>
      <c r="W22" s="13">
        <f>VLOOKUP(VLOOKUP($A22,'dataset combined'!$A:$AF,W$2,FALSE()),Dictionary!$A:$B,2,FALSE())</f>
        <v>3</v>
      </c>
      <c r="X22" s="13">
        <f>VLOOKUP(VLOOKUP($A22,'dataset combined'!$A:$AF,X$2,FALSE()),Dictionary!$A:$B,2,FALSE())</f>
        <v>2</v>
      </c>
      <c r="Y22" s="13">
        <f>VLOOKUP(VLOOKUP($A22,'dataset combined'!$A:$AF,Y$2,FALSE()),Dictionary!$A:$B,2,FALSE())</f>
        <v>3</v>
      </c>
      <c r="Z22" s="12">
        <f t="shared" si="2"/>
        <v>3</v>
      </c>
      <c r="AA22" s="13">
        <f>VLOOKUP(VLOOKUP($A22,'dataset combined'!$A:$AF,AA$2,FALSE()),Dictionary!$A:$B,2,FALSE())</f>
        <v>2</v>
      </c>
      <c r="AB22" s="13">
        <f>VLOOKUP(VLOOKUP($A22,'dataset combined'!$A:$AF,AB$2,FALSE()),Dictionary!$A:$B,2,FALSE())</f>
        <v>2</v>
      </c>
      <c r="AC22" s="13">
        <f>VLOOKUP(VLOOKUP($A22,'dataset combined'!$A:$AF,AC$2,FALSE()),Dictionary!$A:$B,2,FALSE())</f>
        <v>3</v>
      </c>
      <c r="AD22" s="13">
        <f>VLOOKUP(VLOOKUP($A22,'dataset combined'!$A:$AF,AD$2,FALSE()),Dictionary!$A:$B,2,FALSE())</f>
        <v>3</v>
      </c>
      <c r="AE22" s="13">
        <f>VLOOKUP(VLOOKUP($A22,'dataset combined'!$A:$AF,AE$2,FALSE()),Dictionary!$A:$B,2,FALSE())</f>
        <v>2</v>
      </c>
      <c r="AF22" s="13">
        <f>VLOOKUP(VLOOKUP($A22,'dataset combined'!$A:$BJ,dataset!AF$2,FALSE()),Dictionary!$A:$B,2,FALSE())</f>
        <v>5</v>
      </c>
      <c r="AG22" s="13">
        <f>VLOOKUP(VLOOKUP($A22,'dataset combined'!$A:$BJ,dataset!AG$2,FALSE()),Dictionary!$A:$B,2,FALSE())</f>
        <v>3</v>
      </c>
      <c r="AH22" s="13">
        <f>VLOOKUP(VLOOKUP($A22,'dataset combined'!$A:$BJ,dataset!AH$2,FALSE()),Dictionary!$A:$B,2,FALSE())</f>
        <v>5</v>
      </c>
      <c r="AI22" s="13">
        <f>VLOOKUP(VLOOKUP($A22,'dataset combined'!$A:$BJ,dataset!AI$2,FALSE()),Dictionary!$A:$B,2,FALSE())</f>
        <v>4</v>
      </c>
      <c r="AJ22" s="13">
        <f>VLOOKUP(VLOOKUP($A22,'dataset combined'!$A:$BJ,dataset!AJ$2,FALSE()),Dictionary!$A:$B,2,FALSE())</f>
        <v>3</v>
      </c>
      <c r="AK22" s="13">
        <f>VLOOKUP(VLOOKUP($A22,'dataset combined'!$A:$BJ,dataset!AK$2,FALSE()),Dictionary!$A:$B,2,FALSE())</f>
        <v>5</v>
      </c>
      <c r="AL22" s="13">
        <f>VLOOKUP(VLOOKUP($A22,'dataset combined'!$A:$BJ,dataset!AL$2,FALSE()),Dictionary!$A:$B,2,FALSE())</f>
        <v>5</v>
      </c>
      <c r="AM22" s="13">
        <f>VLOOKUP(VLOOKUP($A22,'dataset combined'!$A:$BJ,dataset!AM$2,FALSE()),Dictionary!$A:$B,2,FALSE())</f>
        <v>5</v>
      </c>
      <c r="AN22" s="13">
        <f>VLOOKUP(VLOOKUP($A22,'dataset combined'!$A:$BJ,dataset!AN$2,FALSE()),Dictionary!$A:$B,2,FALSE())</f>
        <v>0</v>
      </c>
      <c r="AO22" s="12">
        <f>VLOOKUP($A22,'Results Check'!$A:$CH,AO$2,FALSE())</f>
        <v>2</v>
      </c>
      <c r="AP22" s="12">
        <f>VLOOKUP($A22,'Results Check'!$A:$CH,AP$2,FALSE())</f>
        <v>2</v>
      </c>
      <c r="AQ22" s="12">
        <f>VLOOKUP($A22,'Results Check'!$A:$CH,AQ$2,FALSE())</f>
        <v>2</v>
      </c>
      <c r="AR22" s="9">
        <f t="shared" si="3"/>
        <v>1</v>
      </c>
      <c r="AS22" s="9">
        <f t="shared" si="4"/>
        <v>1</v>
      </c>
      <c r="AT22" s="9">
        <f t="shared" si="5"/>
        <v>1</v>
      </c>
      <c r="AU22" s="12">
        <f>VLOOKUP($A22,'Results Check'!$A:$CH,AU$2,FALSE())</f>
        <v>2</v>
      </c>
      <c r="AV22" s="12">
        <f>VLOOKUP($A22,'Results Check'!$A:$CH,AV$2,FALSE())</f>
        <v>2</v>
      </c>
      <c r="AW22" s="12">
        <f>VLOOKUP($A22,'Results Check'!$A:$CH,AW$2,FALSE())</f>
        <v>2</v>
      </c>
      <c r="AX22" s="9">
        <f t="shared" si="27"/>
        <v>1</v>
      </c>
      <c r="AY22" s="9">
        <f t="shared" si="28"/>
        <v>1</v>
      </c>
      <c r="AZ22" s="9">
        <f t="shared" si="29"/>
        <v>1</v>
      </c>
      <c r="BA22" s="12">
        <f>VLOOKUP($A22,'Results Check'!$A:$CH,BA$2,FALSE())</f>
        <v>3</v>
      </c>
      <c r="BB22" s="12">
        <f>VLOOKUP($A22,'Results Check'!$A:$CH,BB$2,FALSE())</f>
        <v>3</v>
      </c>
      <c r="BC22" s="12">
        <f>VLOOKUP($A22,'Results Check'!$A:$CH,BC$2,FALSE())</f>
        <v>4</v>
      </c>
      <c r="BD22" s="9">
        <f t="shared" si="30"/>
        <v>1</v>
      </c>
      <c r="BE22" s="9">
        <f t="shared" si="31"/>
        <v>0.75</v>
      </c>
      <c r="BF22" s="9">
        <f t="shared" si="32"/>
        <v>0.8571428571428571</v>
      </c>
      <c r="BG22" s="12">
        <f>VLOOKUP($A22,'Results Check'!$A:$CH,BG$2,FALSE())</f>
        <v>2</v>
      </c>
      <c r="BH22" s="12">
        <f>VLOOKUP($A22,'Results Check'!$A:$CH,BH$2,FALSE())</f>
        <v>2</v>
      </c>
      <c r="BI22" s="12">
        <f>VLOOKUP($A22,'Results Check'!$A:$CH,BI$2,FALSE())</f>
        <v>2</v>
      </c>
      <c r="BJ22" s="9">
        <f t="shared" si="33"/>
        <v>1</v>
      </c>
      <c r="BK22" s="9">
        <f t="shared" si="34"/>
        <v>1</v>
      </c>
      <c r="BL22" s="9">
        <f t="shared" si="35"/>
        <v>1</v>
      </c>
      <c r="BM22" s="12">
        <f>VLOOKUP($A22,'Results Check'!$A:$CH,BM$2,FALSE())</f>
        <v>0</v>
      </c>
      <c r="BN22" s="12">
        <f>VLOOKUP($A22,'Results Check'!$A:$CH,BN$2,FALSE())</f>
        <v>1</v>
      </c>
      <c r="BO22" s="12">
        <f>VLOOKUP($A22,'Results Check'!$A:$CH,BO$2,FALSE())</f>
        <v>1</v>
      </c>
      <c r="BP22" s="9">
        <f t="shared" si="36"/>
        <v>0</v>
      </c>
      <c r="BQ22" s="9">
        <f t="shared" si="37"/>
        <v>0</v>
      </c>
      <c r="BR22" s="9">
        <f t="shared" si="38"/>
        <v>0</v>
      </c>
      <c r="BS22" s="12">
        <f>VLOOKUP($A22,'Results Check'!$A:$CH,BS$2,FALSE())</f>
        <v>1</v>
      </c>
      <c r="BT22" s="12">
        <f>VLOOKUP($A22,'Results Check'!$A:$CH,BT$2,FALSE())</f>
        <v>1</v>
      </c>
      <c r="BU22" s="12">
        <f>VLOOKUP($A22,'Results Check'!$A:$CH,BU$2,FALSE())</f>
        <v>1</v>
      </c>
      <c r="BV22" s="9">
        <f t="shared" si="39"/>
        <v>1</v>
      </c>
      <c r="BW22" s="9">
        <f t="shared" si="40"/>
        <v>1</v>
      </c>
      <c r="BX22" s="9">
        <f t="shared" si="41"/>
        <v>1</v>
      </c>
      <c r="BY22" s="12">
        <f t="shared" si="21"/>
        <v>10</v>
      </c>
      <c r="BZ22" s="12">
        <f t="shared" si="22"/>
        <v>11</v>
      </c>
      <c r="CA22" s="12">
        <f t="shared" si="23"/>
        <v>12</v>
      </c>
      <c r="CB22" s="12">
        <f t="shared" si="42"/>
        <v>0.90909090909090906</v>
      </c>
      <c r="CC22" s="12">
        <f t="shared" si="43"/>
        <v>0.83333333333333337</v>
      </c>
      <c r="CD22" s="12">
        <f t="shared" si="44"/>
        <v>0.86956521739130432</v>
      </c>
      <c r="CE22" s="12" t="str">
        <f>IF(VLOOKUP($A22,'Results Check'!$A:$CI,CE$2,FALSE())=0,"",VLOOKUP($A22,'Results Check'!$A:$CI,CE$2,FALSE()))</f>
        <v/>
      </c>
      <c r="CF22" s="12" t="str">
        <f>IF(VLOOKUP($A22,'Results Check'!$A:$CI,CF$2,FALSE())=0,"",VLOOKUP($A22,'Results Check'!$A:$CI,CF$2,FALSE()))</f>
        <v/>
      </c>
      <c r="CG22" s="12" t="str">
        <f>IF(VLOOKUP($A22,'Results Check'!$A:$CI,CG$2,FALSE())=0,"",VLOOKUP($A22,'Results Check'!$A:$CI,CG$2,FALSE()))</f>
        <v>Missing threat scenario</v>
      </c>
      <c r="CH22" s="12" t="str">
        <f>IF(VLOOKUP($A22,'Results Check'!$A:$CI,CH$2,FALSE())=0,"",VLOOKUP($A22,'Results Check'!$A:$CI,CH$2,FALSE()))</f>
        <v/>
      </c>
      <c r="CI22" s="12" t="str">
        <f>IF(VLOOKUP($A22,'Results Check'!$A:$CI,CI$2,FALSE())=0,"",VLOOKUP($A22,'Results Check'!$A:$CI,CI$2,FALSE()))</f>
        <v>Consequence</v>
      </c>
      <c r="CJ22" s="12" t="str">
        <f>IF(VLOOKUP($A22,'Results Check'!$A:$CI,CJ$2,FALSE())=0,"",VLOOKUP($A22,'Results Check'!$A:$CI,CJ$2,FALSE()))</f>
        <v/>
      </c>
      <c r="CK22" s="12">
        <f>VLOOKUP(VLOOKUP($A22,'dataset combined'!$A:$BJ,CK$2,FALSE()),Dictionary!$A$1:$B$23,2,FALSE())</f>
        <v>5</v>
      </c>
      <c r="CL22" s="12">
        <f>VLOOKUP(VLOOKUP($A22,'dataset combined'!$A:$BJ,CL$2,FALSE()),Dictionary!$A$1:$B$23,2,FALSE())</f>
        <v>5</v>
      </c>
      <c r="CM22" s="12">
        <f>VLOOKUP(VLOOKUP($A22,'dataset combined'!$A:$BJ,CM$2,FALSE()),Dictionary!$A$1:$B$23,2,FALSE())</f>
        <v>5</v>
      </c>
      <c r="CN22" s="12">
        <f>VLOOKUP(VLOOKUP($A22,'dataset combined'!$A:$BJ,CN$2,FALSE()),Dictionary!$A$1:$B$23,2,FALSE())</f>
        <v>5</v>
      </c>
      <c r="CO22" s="12">
        <f>VLOOKUP(VLOOKUP($A22,'dataset combined'!$A:$BJ,CO$2,FALSE()),Dictionary!$A$1:$B$23,2,FALSE())</f>
        <v>5</v>
      </c>
      <c r="CP22" s="12">
        <f>VLOOKUP(VLOOKUP($A22,'dataset combined'!$A:$BJ,CP$2,FALSE()),Dictionary!$A$1:$B$23,2,FALSE())</f>
        <v>4</v>
      </c>
      <c r="CQ22" s="12">
        <f>VLOOKUP(VLOOKUP($A22,'dataset combined'!$A:$BJ,CQ$2,FALSE()),Dictionary!$A$1:$B$23,2,FALSE())</f>
        <v>5</v>
      </c>
      <c r="CR22" s="12">
        <f>VLOOKUP(VLOOKUP($A22,'dataset combined'!$A:$BJ,CR$2,FALSE()),Dictionary!$A$1:$B$23,2,FALSE())</f>
        <v>5</v>
      </c>
      <c r="CS22" s="12">
        <f>VLOOKUP(VLOOKUP($A22,'dataset combined'!$A:$BJ,CS$2,FALSE()),Dictionary!$A$1:$B$23,2,FALSE())</f>
        <v>5</v>
      </c>
      <c r="CT22" s="12">
        <f>VLOOKUP(VLOOKUP($A22,'dataset combined'!$A:$BJ,CT$2,FALSE()),Dictionary!$A$1:$B$23,2,FALSE())</f>
        <v>4</v>
      </c>
      <c r="CU22" s="12">
        <f>VLOOKUP(VLOOKUP($A22,'dataset combined'!$A:$BJ,CU$2,FALSE()),Dictionary!$A$1:$B$23,2,FALSE())</f>
        <v>5</v>
      </c>
      <c r="CV22" s="12">
        <f>VLOOKUP(VLOOKUP($A22,'dataset combined'!$A:$BJ,CV$2,FALSE()),Dictionary!$A$1:$B$23,2,FALSE())</f>
        <v>5</v>
      </c>
    </row>
    <row r="23" spans="1:111" x14ac:dyDescent="0.2">
      <c r="A23" s="13" t="str">
        <f t="shared" si="0"/>
        <v>3117358-P2</v>
      </c>
      <c r="B23" s="11">
        <v>3117358</v>
      </c>
      <c r="C23" s="11">
        <v>3117321</v>
      </c>
      <c r="D23" s="11" t="s">
        <v>364</v>
      </c>
      <c r="E23" s="13" t="s">
        <v>154</v>
      </c>
      <c r="F23" s="13" t="s">
        <v>381</v>
      </c>
      <c r="G23" s="13" t="s">
        <v>433</v>
      </c>
      <c r="H23" s="11" t="str">
        <f t="shared" si="1"/>
        <v>HCN</v>
      </c>
      <c r="I23" s="11"/>
      <c r="J23" s="12"/>
      <c r="K23" s="13">
        <v>24</v>
      </c>
      <c r="L23" s="13" t="s">
        <v>180</v>
      </c>
      <c r="M23" s="13" t="s">
        <v>714</v>
      </c>
      <c r="N23" s="13">
        <v>6</v>
      </c>
      <c r="O23" s="13" t="s">
        <v>221</v>
      </c>
      <c r="P23" s="13" t="s">
        <v>176</v>
      </c>
      <c r="Q23" s="13"/>
      <c r="R23" s="13"/>
      <c r="S23" s="13" t="s">
        <v>176</v>
      </c>
      <c r="T23" s="13"/>
      <c r="U23" s="13" t="s">
        <v>153</v>
      </c>
      <c r="V23" s="13">
        <f>VLOOKUP(VLOOKUP($A23,'dataset combined'!$A:$AF,V$2,FALSE()),Dictionary!$A:$B,2,FALSE())</f>
        <v>3</v>
      </c>
      <c r="W23" s="13">
        <f>VLOOKUP(VLOOKUP($A23,'dataset combined'!$A:$AF,W$2,FALSE()),Dictionary!$A:$B,2,FALSE())</f>
        <v>3</v>
      </c>
      <c r="X23" s="13">
        <f>VLOOKUP(VLOOKUP($A23,'dataset combined'!$A:$AF,X$2,FALSE()),Dictionary!$A:$B,2,FALSE())</f>
        <v>2</v>
      </c>
      <c r="Y23" s="13">
        <f>VLOOKUP(VLOOKUP($A23,'dataset combined'!$A:$AF,Y$2,FALSE()),Dictionary!$A:$B,2,FALSE())</f>
        <v>3</v>
      </c>
      <c r="Z23" s="12">
        <f t="shared" si="2"/>
        <v>3</v>
      </c>
      <c r="AA23" s="13">
        <f>VLOOKUP(VLOOKUP($A23,'dataset combined'!$A:$AF,AA$2,FALSE()),Dictionary!$A:$B,2,FALSE())</f>
        <v>2</v>
      </c>
      <c r="AB23" s="13">
        <f>VLOOKUP(VLOOKUP($A23,'dataset combined'!$A:$AF,AB$2,FALSE()),Dictionary!$A:$B,2,FALSE())</f>
        <v>2</v>
      </c>
      <c r="AC23" s="13">
        <f>VLOOKUP(VLOOKUP($A23,'dataset combined'!$A:$AF,AC$2,FALSE()),Dictionary!$A:$B,2,FALSE())</f>
        <v>3</v>
      </c>
      <c r="AD23" s="13">
        <f>VLOOKUP(VLOOKUP($A23,'dataset combined'!$A:$AF,AD$2,FALSE()),Dictionary!$A:$B,2,FALSE())</f>
        <v>3</v>
      </c>
      <c r="AE23" s="13">
        <f>VLOOKUP(VLOOKUP($A23,'dataset combined'!$A:$AF,AE$2,FALSE()),Dictionary!$A:$B,2,FALSE())</f>
        <v>2</v>
      </c>
      <c r="AF23" s="13">
        <f>VLOOKUP(VLOOKUP($A23,'dataset combined'!$A:$BJ,dataset!AF$2,FALSE()),Dictionary!$A:$B,2,FALSE())</f>
        <v>5</v>
      </c>
      <c r="AG23" s="13">
        <f>VLOOKUP(VLOOKUP($A23,'dataset combined'!$A:$BJ,dataset!AG$2,FALSE()),Dictionary!$A:$B,2,FALSE())</f>
        <v>3</v>
      </c>
      <c r="AH23" s="13">
        <f>VLOOKUP(VLOOKUP($A23,'dataset combined'!$A:$BJ,dataset!AH$2,FALSE()),Dictionary!$A:$B,2,FALSE())</f>
        <v>4</v>
      </c>
      <c r="AI23" s="13">
        <f>VLOOKUP(VLOOKUP($A23,'dataset combined'!$A:$BJ,dataset!AI$2,FALSE()),Dictionary!$A:$B,2,FALSE())</f>
        <v>4</v>
      </c>
      <c r="AJ23" s="13">
        <f>VLOOKUP(VLOOKUP($A23,'dataset combined'!$A:$BJ,dataset!AJ$2,FALSE()),Dictionary!$A:$B,2,FALSE())</f>
        <v>4</v>
      </c>
      <c r="AK23" s="13">
        <f>VLOOKUP(VLOOKUP($A23,'dataset combined'!$A:$BJ,dataset!AK$2,FALSE()),Dictionary!$A:$B,2,FALSE())</f>
        <v>4</v>
      </c>
      <c r="AL23" s="13">
        <f>VLOOKUP(VLOOKUP($A23,'dataset combined'!$A:$BJ,dataset!AL$2,FALSE()),Dictionary!$A:$B,2,FALSE())</f>
        <v>5</v>
      </c>
      <c r="AM23" s="13">
        <f>VLOOKUP(VLOOKUP($A23,'dataset combined'!$A:$BJ,dataset!AM$2,FALSE()),Dictionary!$A:$B,2,FALSE())</f>
        <v>5</v>
      </c>
      <c r="AN23" s="13">
        <f>VLOOKUP(VLOOKUP($A23,'dataset combined'!$A:$BJ,dataset!AN$2,FALSE()),Dictionary!$A:$B,2,FALSE())</f>
        <v>4</v>
      </c>
      <c r="AO23" s="12">
        <f>VLOOKUP($A23,'Results Check'!$A:$CH,AO$2,FALSE())</f>
        <v>3</v>
      </c>
      <c r="AP23" s="12">
        <f>VLOOKUP($A23,'Results Check'!$A:$CH,AP$2,FALSE())</f>
        <v>3</v>
      </c>
      <c r="AQ23" s="12">
        <f>VLOOKUP($A23,'Results Check'!$A:$CH,AQ$2,FALSE())</f>
        <v>3</v>
      </c>
      <c r="AR23" s="9">
        <f t="shared" si="3"/>
        <v>1</v>
      </c>
      <c r="AS23" s="9">
        <f t="shared" si="4"/>
        <v>1</v>
      </c>
      <c r="AT23" s="9">
        <f t="shared" si="5"/>
        <v>1</v>
      </c>
      <c r="AU23" s="12">
        <f>VLOOKUP($A23,'Results Check'!$A:$CH,AU$2,FALSE())</f>
        <v>2</v>
      </c>
      <c r="AV23" s="12">
        <f>VLOOKUP($A23,'Results Check'!$A:$CH,AV$2,FALSE())</f>
        <v>2</v>
      </c>
      <c r="AW23" s="12">
        <f>VLOOKUP($A23,'Results Check'!$A:$CH,AW$2,FALSE())</f>
        <v>2</v>
      </c>
      <c r="AX23" s="9">
        <f t="shared" si="27"/>
        <v>1</v>
      </c>
      <c r="AY23" s="9">
        <f t="shared" si="28"/>
        <v>1</v>
      </c>
      <c r="AZ23" s="9">
        <f t="shared" si="29"/>
        <v>1</v>
      </c>
      <c r="BA23" s="12">
        <f>VLOOKUP($A23,'Results Check'!$A:$CH,BA$2,FALSE())</f>
        <v>2</v>
      </c>
      <c r="BB23" s="12">
        <f>VLOOKUP($A23,'Results Check'!$A:$CH,BB$2,FALSE())</f>
        <v>2</v>
      </c>
      <c r="BC23" s="12">
        <f>VLOOKUP($A23,'Results Check'!$A:$CH,BC$2,FALSE())</f>
        <v>5</v>
      </c>
      <c r="BD23" s="9">
        <f t="shared" si="30"/>
        <v>1</v>
      </c>
      <c r="BE23" s="9">
        <f t="shared" si="31"/>
        <v>0.4</v>
      </c>
      <c r="BF23" s="9">
        <f t="shared" si="32"/>
        <v>0.57142857142857151</v>
      </c>
      <c r="BG23" s="12">
        <f>VLOOKUP($A23,'Results Check'!$A:$CH,BG$2,FALSE())</f>
        <v>3</v>
      </c>
      <c r="BH23" s="12">
        <f>VLOOKUP($A23,'Results Check'!$A:$CH,BH$2,FALSE())</f>
        <v>3</v>
      </c>
      <c r="BI23" s="12">
        <f>VLOOKUP($A23,'Results Check'!$A:$CH,BI$2,FALSE())</f>
        <v>3</v>
      </c>
      <c r="BJ23" s="9">
        <f t="shared" si="33"/>
        <v>1</v>
      </c>
      <c r="BK23" s="9">
        <f t="shared" si="34"/>
        <v>1</v>
      </c>
      <c r="BL23" s="9">
        <f t="shared" si="35"/>
        <v>1</v>
      </c>
      <c r="BM23" s="12">
        <f>VLOOKUP($A23,'Results Check'!$A:$CH,BM$2,FALSE())</f>
        <v>0</v>
      </c>
      <c r="BN23" s="12">
        <f>VLOOKUP($A23,'Results Check'!$A:$CH,BN$2,FALSE())</f>
        <v>1</v>
      </c>
      <c r="BO23" s="12">
        <f>VLOOKUP($A23,'Results Check'!$A:$CH,BO$2,FALSE())</f>
        <v>1</v>
      </c>
      <c r="BP23" s="9">
        <f t="shared" si="36"/>
        <v>0</v>
      </c>
      <c r="BQ23" s="9">
        <f t="shared" si="37"/>
        <v>0</v>
      </c>
      <c r="BR23" s="9">
        <f t="shared" si="38"/>
        <v>0</v>
      </c>
      <c r="BS23" s="12">
        <f>VLOOKUP($A23,'Results Check'!$A:$CH,BS$2,FALSE())</f>
        <v>1</v>
      </c>
      <c r="BT23" s="12">
        <f>VLOOKUP($A23,'Results Check'!$A:$CH,BT$2,FALSE())</f>
        <v>1</v>
      </c>
      <c r="BU23" s="12">
        <f>VLOOKUP($A23,'Results Check'!$A:$CH,BU$2,FALSE())</f>
        <v>1</v>
      </c>
      <c r="BV23" s="9">
        <f t="shared" si="39"/>
        <v>1</v>
      </c>
      <c r="BW23" s="9">
        <f t="shared" si="40"/>
        <v>1</v>
      </c>
      <c r="BX23" s="9">
        <f t="shared" si="41"/>
        <v>1</v>
      </c>
      <c r="BY23" s="12">
        <f t="shared" si="21"/>
        <v>11</v>
      </c>
      <c r="BZ23" s="12">
        <f t="shared" si="22"/>
        <v>12</v>
      </c>
      <c r="CA23" s="12">
        <f t="shared" si="23"/>
        <v>15</v>
      </c>
      <c r="CB23" s="12">
        <f t="shared" si="42"/>
        <v>0.91666666666666663</v>
      </c>
      <c r="CC23" s="12">
        <f t="shared" si="43"/>
        <v>0.73333333333333328</v>
      </c>
      <c r="CD23" s="12">
        <f t="shared" si="44"/>
        <v>0.81481481481481477</v>
      </c>
      <c r="CE23" s="12" t="str">
        <f>IF(VLOOKUP($A23,'Results Check'!$A:$CI,CE$2,FALSE())=0,"",VLOOKUP($A23,'Results Check'!$A:$CI,CE$2,FALSE()))</f>
        <v/>
      </c>
      <c r="CF23" s="12" t="str">
        <f>IF(VLOOKUP($A23,'Results Check'!$A:$CI,CF$2,FALSE())=0,"",VLOOKUP($A23,'Results Check'!$A:$CI,CF$2,FALSE()))</f>
        <v/>
      </c>
      <c r="CG23" s="12" t="str">
        <f>IF(VLOOKUP($A23,'Results Check'!$A:$CI,CG$2,FALSE())=0,"",VLOOKUP($A23,'Results Check'!$A:$CI,CG$2,FALSE()))</f>
        <v>Missing threat scenario</v>
      </c>
      <c r="CH23" s="12" t="str">
        <f>IF(VLOOKUP($A23,'Results Check'!$A:$CI,CH$2,FALSE())=0,"",VLOOKUP($A23,'Results Check'!$A:$CI,CH$2,FALSE()))</f>
        <v/>
      </c>
      <c r="CI23" s="12" t="str">
        <f>IF(VLOOKUP($A23,'Results Check'!$A:$CI,CI$2,FALSE())=0,"",VLOOKUP($A23,'Results Check'!$A:$CI,CI$2,FALSE()))</f>
        <v>Consequence</v>
      </c>
      <c r="CJ23" s="12" t="str">
        <f>IF(VLOOKUP($A23,'Results Check'!$A:$CI,CJ$2,FALSE())=0,"",VLOOKUP($A23,'Results Check'!$A:$CI,CJ$2,FALSE()))</f>
        <v/>
      </c>
      <c r="CK23" s="12">
        <f>VLOOKUP(VLOOKUP($A23,'dataset combined'!$A:$BJ,CK$2,FALSE()),Dictionary!$A$1:$B$23,2,FALSE())</f>
        <v>5</v>
      </c>
      <c r="CL23" s="12">
        <f>VLOOKUP(VLOOKUP($A23,'dataset combined'!$A:$BJ,CL$2,FALSE()),Dictionary!$A$1:$B$23,2,FALSE())</f>
        <v>5</v>
      </c>
      <c r="CM23" s="12">
        <f>VLOOKUP(VLOOKUP($A23,'dataset combined'!$A:$BJ,CM$2,FALSE()),Dictionary!$A$1:$B$23,2,FALSE())</f>
        <v>5</v>
      </c>
      <c r="CN23" s="12">
        <f>VLOOKUP(VLOOKUP($A23,'dataset combined'!$A:$BJ,CN$2,FALSE()),Dictionary!$A$1:$B$23,2,FALSE())</f>
        <v>5</v>
      </c>
      <c r="CO23" s="12">
        <f>VLOOKUP(VLOOKUP($A23,'dataset combined'!$A:$BJ,CO$2,FALSE()),Dictionary!$A$1:$B$23,2,FALSE())</f>
        <v>5</v>
      </c>
      <c r="CP23" s="12">
        <f>VLOOKUP(VLOOKUP($A23,'dataset combined'!$A:$BJ,CP$2,FALSE()),Dictionary!$A$1:$B$23,2,FALSE())</f>
        <v>4</v>
      </c>
      <c r="CQ23" s="12">
        <f>VLOOKUP(VLOOKUP($A23,'dataset combined'!$A:$BJ,CQ$2,FALSE()),Dictionary!$A$1:$B$23,2,FALSE())</f>
        <v>5</v>
      </c>
      <c r="CR23" s="12">
        <f>VLOOKUP(VLOOKUP($A23,'dataset combined'!$A:$BJ,CR$2,FALSE()),Dictionary!$A$1:$B$23,2,FALSE())</f>
        <v>5</v>
      </c>
      <c r="CS23" s="12">
        <f>VLOOKUP(VLOOKUP($A23,'dataset combined'!$A:$BJ,CS$2,FALSE()),Dictionary!$A$1:$B$23,2,FALSE())</f>
        <v>5</v>
      </c>
      <c r="CT23" s="12">
        <f>VLOOKUP(VLOOKUP($A23,'dataset combined'!$A:$BJ,CT$2,FALSE()),Dictionary!$A$1:$B$23,2,FALSE())</f>
        <v>5</v>
      </c>
      <c r="CU23" s="12">
        <f>VLOOKUP(VLOOKUP($A23,'dataset combined'!$A:$BJ,CU$2,FALSE()),Dictionary!$A$1:$B$23,2,FALSE())</f>
        <v>5</v>
      </c>
      <c r="CV23" s="12">
        <f>VLOOKUP(VLOOKUP($A23,'dataset combined'!$A:$BJ,CV$2,FALSE()),Dictionary!$A$1:$B$23,2,FALSE())</f>
        <v>5</v>
      </c>
    </row>
    <row r="24" spans="1:111" x14ac:dyDescent="0.2">
      <c r="A24" s="13" t="str">
        <f t="shared" si="0"/>
        <v>3117359-P1</v>
      </c>
      <c r="B24" s="11">
        <v>3117359</v>
      </c>
      <c r="C24" s="11">
        <v>3117323</v>
      </c>
      <c r="D24" s="11" t="s">
        <v>573</v>
      </c>
      <c r="E24" s="13" t="s">
        <v>568</v>
      </c>
      <c r="F24" s="13" t="s">
        <v>440</v>
      </c>
      <c r="G24" s="11" t="s">
        <v>402</v>
      </c>
      <c r="H24" s="11" t="str">
        <f t="shared" si="1"/>
        <v>HCN</v>
      </c>
      <c r="I24" s="11"/>
      <c r="J24" s="12"/>
      <c r="K24" s="13">
        <v>22</v>
      </c>
      <c r="L24" s="13" t="s">
        <v>178</v>
      </c>
      <c r="M24" s="13" t="s">
        <v>188</v>
      </c>
      <c r="N24" s="13">
        <v>5</v>
      </c>
      <c r="O24" s="13" t="s">
        <v>267</v>
      </c>
      <c r="P24" s="13" t="s">
        <v>177</v>
      </c>
      <c r="Q24" s="13">
        <v>1</v>
      </c>
      <c r="R24" s="13" t="s">
        <v>268</v>
      </c>
      <c r="S24" s="13" t="s">
        <v>176</v>
      </c>
      <c r="T24" s="13"/>
      <c r="U24" s="13" t="s">
        <v>160</v>
      </c>
      <c r="V24" s="13">
        <f>VLOOKUP(VLOOKUP($A24,'dataset combined'!$A:$AF,V$2,FALSE()),Dictionary!$A:$B,2,FALSE())</f>
        <v>1</v>
      </c>
      <c r="W24" s="13">
        <f>VLOOKUP(VLOOKUP($A24,'dataset combined'!$A:$AF,W$2,FALSE()),Dictionary!$A:$B,2,FALSE())</f>
        <v>1</v>
      </c>
      <c r="X24" s="13">
        <f>VLOOKUP(VLOOKUP($A24,'dataset combined'!$A:$AF,X$2,FALSE()),Dictionary!$A:$B,2,FALSE())</f>
        <v>1</v>
      </c>
      <c r="Y24" s="13">
        <f>VLOOKUP(VLOOKUP($A24,'dataset combined'!$A:$AF,Y$2,FALSE()),Dictionary!$A:$B,2,FALSE())</f>
        <v>1</v>
      </c>
      <c r="Z24" s="12">
        <f t="shared" si="2"/>
        <v>1</v>
      </c>
      <c r="AA24" s="13">
        <f>VLOOKUP(VLOOKUP($A24,'dataset combined'!$A:$AF,AA$2,FALSE()),Dictionary!$A:$B,2,FALSE())</f>
        <v>1</v>
      </c>
      <c r="AB24" s="13">
        <f>VLOOKUP(VLOOKUP($A24,'dataset combined'!$A:$AF,AB$2,FALSE()),Dictionary!$A:$B,2,FALSE())</f>
        <v>1</v>
      </c>
      <c r="AC24" s="13">
        <f>VLOOKUP(VLOOKUP($A24,'dataset combined'!$A:$AF,AC$2,FALSE()),Dictionary!$A:$B,2,FALSE())</f>
        <v>1</v>
      </c>
      <c r="AD24" s="13">
        <f>VLOOKUP(VLOOKUP($A24,'dataset combined'!$A:$AF,AD$2,FALSE()),Dictionary!$A:$B,2,FALSE())</f>
        <v>2</v>
      </c>
      <c r="AE24" s="13">
        <f>VLOOKUP(VLOOKUP($A24,'dataset combined'!$A:$AF,AE$2,FALSE()),Dictionary!$A:$B,2,FALSE())</f>
        <v>2</v>
      </c>
      <c r="AF24" s="13">
        <f>VLOOKUP(VLOOKUP($A24,'dataset combined'!$A:$BJ,dataset!AF$2,FALSE()),Dictionary!$A:$B,2,FALSE())</f>
        <v>5</v>
      </c>
      <c r="AG24" s="13">
        <f>VLOOKUP(VLOOKUP($A24,'dataset combined'!$A:$BJ,dataset!AG$2,FALSE()),Dictionary!$A:$B,2,FALSE())</f>
        <v>4</v>
      </c>
      <c r="AH24" s="13">
        <f>VLOOKUP(VLOOKUP($A24,'dataset combined'!$A:$BJ,dataset!AH$2,FALSE()),Dictionary!$A:$B,2,FALSE())</f>
        <v>4</v>
      </c>
      <c r="AI24" s="13">
        <f>VLOOKUP(VLOOKUP($A24,'dataset combined'!$A:$BJ,dataset!AI$2,FALSE()),Dictionary!$A:$B,2,FALSE())</f>
        <v>4</v>
      </c>
      <c r="AJ24" s="13">
        <f>VLOOKUP(VLOOKUP($A24,'dataset combined'!$A:$BJ,dataset!AJ$2,FALSE()),Dictionary!$A:$B,2,FALSE())</f>
        <v>4</v>
      </c>
      <c r="AK24" s="13">
        <f>VLOOKUP(VLOOKUP($A24,'dataset combined'!$A:$BJ,dataset!AK$2,FALSE()),Dictionary!$A:$B,2,FALSE())</f>
        <v>4</v>
      </c>
      <c r="AL24" s="13">
        <f>VLOOKUP(VLOOKUP($A24,'dataset combined'!$A:$BJ,dataset!AL$2,FALSE()),Dictionary!$A:$B,2,FALSE())</f>
        <v>4</v>
      </c>
      <c r="AM24" s="13">
        <f>VLOOKUP(VLOOKUP($A24,'dataset combined'!$A:$BJ,dataset!AM$2,FALSE()),Dictionary!$A:$B,2,FALSE())</f>
        <v>4</v>
      </c>
      <c r="AN24" s="13">
        <f>VLOOKUP(VLOOKUP($A24,'dataset combined'!$A:$BJ,dataset!AN$2,FALSE()),Dictionary!$A:$B,2,FALSE())</f>
        <v>0</v>
      </c>
      <c r="AO24" s="12">
        <f>VLOOKUP($A24,'Results Check'!$A:$CH,AO$2,FALSE())</f>
        <v>3</v>
      </c>
      <c r="AP24" s="12">
        <f>VLOOKUP($A24,'Results Check'!$A:$CH,AP$2,FALSE())</f>
        <v>3</v>
      </c>
      <c r="AQ24" s="12">
        <f>VLOOKUP($A24,'Results Check'!$A:$CH,AQ$2,FALSE())</f>
        <v>3</v>
      </c>
      <c r="AR24" s="9">
        <f t="shared" si="3"/>
        <v>1</v>
      </c>
      <c r="AS24" s="9">
        <f t="shared" si="4"/>
        <v>1</v>
      </c>
      <c r="AT24" s="9">
        <f t="shared" si="5"/>
        <v>1</v>
      </c>
      <c r="AU24" s="12">
        <f>VLOOKUP($A24,'Results Check'!$A:$CH,AU$2,FALSE())</f>
        <v>2</v>
      </c>
      <c r="AV24" s="12">
        <f>VLOOKUP($A24,'Results Check'!$A:$CH,AV$2,FALSE())</f>
        <v>2</v>
      </c>
      <c r="AW24" s="12">
        <f>VLOOKUP($A24,'Results Check'!$A:$CH,AW$2,FALSE())</f>
        <v>2</v>
      </c>
      <c r="AX24" s="9">
        <f t="shared" si="27"/>
        <v>1</v>
      </c>
      <c r="AY24" s="9">
        <f t="shared" si="28"/>
        <v>1</v>
      </c>
      <c r="AZ24" s="9">
        <f t="shared" si="29"/>
        <v>1</v>
      </c>
      <c r="BA24" s="12">
        <f>VLOOKUP($A24,'Results Check'!$A:$CH,BA$2,FALSE())</f>
        <v>2</v>
      </c>
      <c r="BB24" s="12">
        <f>VLOOKUP($A24,'Results Check'!$A:$CH,BB$2,FALSE())</f>
        <v>2</v>
      </c>
      <c r="BC24" s="12">
        <f>VLOOKUP($A24,'Results Check'!$A:$CH,BC$2,FALSE())</f>
        <v>2</v>
      </c>
      <c r="BD24" s="9">
        <f t="shared" si="30"/>
        <v>1</v>
      </c>
      <c r="BE24" s="9">
        <f t="shared" si="31"/>
        <v>1</v>
      </c>
      <c r="BF24" s="9">
        <f t="shared" si="32"/>
        <v>1</v>
      </c>
      <c r="BG24" s="12">
        <f>VLOOKUP($A24,'Results Check'!$A:$CH,BG$2,FALSE())</f>
        <v>5</v>
      </c>
      <c r="BH24" s="12">
        <f>VLOOKUP($A24,'Results Check'!$A:$CH,BH$2,FALSE())</f>
        <v>5</v>
      </c>
      <c r="BI24" s="12">
        <f>VLOOKUP($A24,'Results Check'!$A:$CH,BI$2,FALSE())</f>
        <v>5</v>
      </c>
      <c r="BJ24" s="9">
        <f t="shared" si="33"/>
        <v>1</v>
      </c>
      <c r="BK24" s="9">
        <f t="shared" si="34"/>
        <v>1</v>
      </c>
      <c r="BL24" s="9">
        <f t="shared" si="35"/>
        <v>1</v>
      </c>
      <c r="BM24" s="12">
        <f>VLOOKUP($A24,'Results Check'!$A:$CH,BM$2,FALSE())</f>
        <v>0</v>
      </c>
      <c r="BN24" s="12">
        <f>VLOOKUP($A24,'Results Check'!$A:$CH,BN$2,FALSE())</f>
        <v>1</v>
      </c>
      <c r="BO24" s="12">
        <f>VLOOKUP($A24,'Results Check'!$A:$CH,BO$2,FALSE())</f>
        <v>1</v>
      </c>
      <c r="BP24" s="9">
        <f t="shared" si="36"/>
        <v>0</v>
      </c>
      <c r="BQ24" s="9">
        <f t="shared" si="37"/>
        <v>0</v>
      </c>
      <c r="BR24" s="9">
        <f t="shared" si="38"/>
        <v>0</v>
      </c>
      <c r="BS24" s="12">
        <f>VLOOKUP($A24,'Results Check'!$A:$CH,BS$2,FALSE())</f>
        <v>1</v>
      </c>
      <c r="BT24" s="12">
        <f>VLOOKUP($A24,'Results Check'!$A:$CH,BT$2,FALSE())</f>
        <v>1</v>
      </c>
      <c r="BU24" s="12">
        <f>VLOOKUP($A24,'Results Check'!$A:$CH,BU$2,FALSE())</f>
        <v>1</v>
      </c>
      <c r="BV24" s="9">
        <f t="shared" si="39"/>
        <v>1</v>
      </c>
      <c r="BW24" s="9">
        <f t="shared" si="40"/>
        <v>1</v>
      </c>
      <c r="BX24" s="9">
        <f t="shared" si="41"/>
        <v>1</v>
      </c>
      <c r="BY24" s="12">
        <f t="shared" si="21"/>
        <v>13</v>
      </c>
      <c r="BZ24" s="12">
        <f t="shared" si="22"/>
        <v>14</v>
      </c>
      <c r="CA24" s="12">
        <f t="shared" si="23"/>
        <v>14</v>
      </c>
      <c r="CB24" s="12">
        <f t="shared" si="42"/>
        <v>0.9285714285714286</v>
      </c>
      <c r="CC24" s="12">
        <f t="shared" si="43"/>
        <v>0.9285714285714286</v>
      </c>
      <c r="CD24" s="12">
        <f t="shared" si="44"/>
        <v>0.9285714285714286</v>
      </c>
      <c r="CE24" s="12" t="str">
        <f>IF(VLOOKUP($A24,'Results Check'!$A:$CI,CE$2,FALSE())=0,"",VLOOKUP($A24,'Results Check'!$A:$CI,CE$2,FALSE()))</f>
        <v/>
      </c>
      <c r="CF24" s="12" t="str">
        <f>IF(VLOOKUP($A24,'Results Check'!$A:$CI,CF$2,FALSE())=0,"",VLOOKUP($A24,'Results Check'!$A:$CI,CF$2,FALSE()))</f>
        <v/>
      </c>
      <c r="CG24" s="12" t="str">
        <f>IF(VLOOKUP($A24,'Results Check'!$A:$CI,CG$2,FALSE())=0,"",VLOOKUP($A24,'Results Check'!$A:$CI,CG$2,FALSE()))</f>
        <v/>
      </c>
      <c r="CH24" s="12" t="str">
        <f>IF(VLOOKUP($A24,'Results Check'!$A:$CI,CH$2,FALSE())=0,"",VLOOKUP($A24,'Results Check'!$A:$CI,CH$2,FALSE()))</f>
        <v/>
      </c>
      <c r="CI24" s="12" t="str">
        <f>IF(VLOOKUP($A24,'Results Check'!$A:$CI,CI$2,FALSE())=0,"",VLOOKUP($A24,'Results Check'!$A:$CI,CI$2,FALSE()))</f>
        <v>Wrong likelihood</v>
      </c>
      <c r="CJ24" s="12" t="str">
        <f>IF(VLOOKUP($A24,'Results Check'!$A:$CI,CJ$2,FALSE())=0,"",VLOOKUP($A24,'Results Check'!$A:$CI,CJ$2,FALSE()))</f>
        <v/>
      </c>
      <c r="CK24" s="12">
        <f>VLOOKUP(VLOOKUP($A24,'dataset combined'!$A:$BJ,CK$2,FALSE()),Dictionary!$A$1:$B$23,2,FALSE())</f>
        <v>4</v>
      </c>
      <c r="CL24" s="12">
        <f>VLOOKUP(VLOOKUP($A24,'dataset combined'!$A:$BJ,CL$2,FALSE()),Dictionary!$A$1:$B$23,2,FALSE())</f>
        <v>4</v>
      </c>
      <c r="CM24" s="12">
        <f>VLOOKUP(VLOOKUP($A24,'dataset combined'!$A:$BJ,CM$2,FALSE()),Dictionary!$A$1:$B$23,2,FALSE())</f>
        <v>5</v>
      </c>
      <c r="CN24" s="12">
        <f>VLOOKUP(VLOOKUP($A24,'dataset combined'!$A:$BJ,CN$2,FALSE()),Dictionary!$A$1:$B$23,2,FALSE())</f>
        <v>5</v>
      </c>
      <c r="CO24" s="12">
        <f>VLOOKUP(VLOOKUP($A24,'dataset combined'!$A:$BJ,CO$2,FALSE()),Dictionary!$A$1:$B$23,2,FALSE())</f>
        <v>5</v>
      </c>
      <c r="CP24" s="12">
        <f>VLOOKUP(VLOOKUP($A24,'dataset combined'!$A:$BJ,CP$2,FALSE()),Dictionary!$A$1:$B$23,2,FALSE())</f>
        <v>5</v>
      </c>
      <c r="CQ24" s="12">
        <f>VLOOKUP(VLOOKUP($A24,'dataset combined'!$A:$BJ,CQ$2,FALSE()),Dictionary!$A$1:$B$23,2,FALSE())</f>
        <v>5</v>
      </c>
      <c r="CR24" s="12">
        <f>VLOOKUP(VLOOKUP($A24,'dataset combined'!$A:$BJ,CR$2,FALSE()),Dictionary!$A$1:$B$23,2,FALSE())</f>
        <v>5</v>
      </c>
      <c r="CS24" s="12">
        <f>VLOOKUP(VLOOKUP($A24,'dataset combined'!$A:$BJ,CS$2,FALSE()),Dictionary!$A$1:$B$23,2,FALSE())</f>
        <v>3</v>
      </c>
      <c r="CT24" s="12">
        <f>VLOOKUP(VLOOKUP($A24,'dataset combined'!$A:$BJ,CT$2,FALSE()),Dictionary!$A$1:$B$23,2,FALSE())</f>
        <v>3</v>
      </c>
      <c r="CU24" s="12">
        <f>VLOOKUP(VLOOKUP($A24,'dataset combined'!$A:$BJ,CU$2,FALSE()),Dictionary!$A$1:$B$23,2,FALSE())</f>
        <v>4</v>
      </c>
      <c r="CV24" s="12">
        <f>VLOOKUP(VLOOKUP($A24,'dataset combined'!$A:$BJ,CV$2,FALSE()),Dictionary!$A$1:$B$23,2,FALSE())</f>
        <v>4</v>
      </c>
    </row>
    <row r="25" spans="1:111" x14ac:dyDescent="0.2">
      <c r="A25" s="13" t="str">
        <f t="shared" si="0"/>
        <v>3117359-P2</v>
      </c>
      <c r="B25" s="11">
        <v>3117359</v>
      </c>
      <c r="C25" s="11">
        <v>3117323</v>
      </c>
      <c r="D25" s="11" t="s">
        <v>573</v>
      </c>
      <c r="E25" s="13" t="s">
        <v>568</v>
      </c>
      <c r="F25" s="13" t="s">
        <v>440</v>
      </c>
      <c r="G25" s="13" t="s">
        <v>433</v>
      </c>
      <c r="H25" s="11" t="str">
        <f t="shared" si="1"/>
        <v>OB</v>
      </c>
      <c r="I25" s="11"/>
      <c r="J25" s="12"/>
      <c r="K25" s="13">
        <v>22</v>
      </c>
      <c r="L25" s="13" t="s">
        <v>178</v>
      </c>
      <c r="M25" s="13" t="s">
        <v>188</v>
      </c>
      <c r="N25" s="13">
        <v>5</v>
      </c>
      <c r="O25" s="13" t="s">
        <v>267</v>
      </c>
      <c r="P25" s="13" t="s">
        <v>177</v>
      </c>
      <c r="Q25" s="13">
        <v>1</v>
      </c>
      <c r="R25" s="13" t="s">
        <v>268</v>
      </c>
      <c r="S25" s="13" t="s">
        <v>176</v>
      </c>
      <c r="T25" s="13"/>
      <c r="U25" s="13" t="s">
        <v>160</v>
      </c>
      <c r="V25" s="13">
        <f>VLOOKUP(VLOOKUP($A25,'dataset combined'!$A:$AF,V$2,FALSE()),Dictionary!$A:$B,2,FALSE())</f>
        <v>1</v>
      </c>
      <c r="W25" s="13">
        <f>VLOOKUP(VLOOKUP($A25,'dataset combined'!$A:$AF,W$2,FALSE()),Dictionary!$A:$B,2,FALSE())</f>
        <v>1</v>
      </c>
      <c r="X25" s="13">
        <f>VLOOKUP(VLOOKUP($A25,'dataset combined'!$A:$AF,X$2,FALSE()),Dictionary!$A:$B,2,FALSE())</f>
        <v>1</v>
      </c>
      <c r="Y25" s="13">
        <f>VLOOKUP(VLOOKUP($A25,'dataset combined'!$A:$AF,Y$2,FALSE()),Dictionary!$A:$B,2,FALSE())</f>
        <v>1</v>
      </c>
      <c r="Z25" s="12">
        <f t="shared" si="2"/>
        <v>1</v>
      </c>
      <c r="AA25" s="13">
        <f>VLOOKUP(VLOOKUP($A25,'dataset combined'!$A:$AF,AA$2,FALSE()),Dictionary!$A:$B,2,FALSE())</f>
        <v>1</v>
      </c>
      <c r="AB25" s="13">
        <f>VLOOKUP(VLOOKUP($A25,'dataset combined'!$A:$AF,AB$2,FALSE()),Dictionary!$A:$B,2,FALSE())</f>
        <v>1</v>
      </c>
      <c r="AC25" s="13">
        <f>VLOOKUP(VLOOKUP($A25,'dataset combined'!$A:$AF,AC$2,FALSE()),Dictionary!$A:$B,2,FALSE())</f>
        <v>1</v>
      </c>
      <c r="AD25" s="13">
        <f>VLOOKUP(VLOOKUP($A25,'dataset combined'!$A:$AF,AD$2,FALSE()),Dictionary!$A:$B,2,FALSE())</f>
        <v>2</v>
      </c>
      <c r="AE25" s="13">
        <f>VLOOKUP(VLOOKUP($A25,'dataset combined'!$A:$AF,AE$2,FALSE()),Dictionary!$A:$B,2,FALSE())</f>
        <v>2</v>
      </c>
      <c r="AF25" s="13">
        <f>VLOOKUP(VLOOKUP($A25,'dataset combined'!$A:$BJ,dataset!AF$2,FALSE()),Dictionary!$A:$B,2,FALSE())</f>
        <v>5</v>
      </c>
      <c r="AG25" s="13">
        <f>VLOOKUP(VLOOKUP($A25,'dataset combined'!$A:$BJ,dataset!AG$2,FALSE()),Dictionary!$A:$B,2,FALSE())</f>
        <v>4</v>
      </c>
      <c r="AH25" s="13">
        <f>VLOOKUP(VLOOKUP($A25,'dataset combined'!$A:$BJ,dataset!AH$2,FALSE()),Dictionary!$A:$B,2,FALSE())</f>
        <v>4</v>
      </c>
      <c r="AI25" s="13">
        <f>VLOOKUP(VLOOKUP($A25,'dataset combined'!$A:$BJ,dataset!AI$2,FALSE()),Dictionary!$A:$B,2,FALSE())</f>
        <v>3</v>
      </c>
      <c r="AJ25" s="13">
        <f>VLOOKUP(VLOOKUP($A25,'dataset combined'!$A:$BJ,dataset!AJ$2,FALSE()),Dictionary!$A:$B,2,FALSE())</f>
        <v>4</v>
      </c>
      <c r="AK25" s="13">
        <f>VLOOKUP(VLOOKUP($A25,'dataset combined'!$A:$BJ,dataset!AK$2,FALSE()),Dictionary!$A:$B,2,FALSE())</f>
        <v>4</v>
      </c>
      <c r="AL25" s="13">
        <f>VLOOKUP(VLOOKUP($A25,'dataset combined'!$A:$BJ,dataset!AL$2,FALSE()),Dictionary!$A:$B,2,FALSE())</f>
        <v>4</v>
      </c>
      <c r="AM25" s="13">
        <f>VLOOKUP(VLOOKUP($A25,'dataset combined'!$A:$BJ,dataset!AM$2,FALSE()),Dictionary!$A:$B,2,FALSE())</f>
        <v>4</v>
      </c>
      <c r="AN25" s="13">
        <f>VLOOKUP(VLOOKUP($A25,'dataset combined'!$A:$BJ,dataset!AN$2,FALSE()),Dictionary!$A:$B,2,FALSE())</f>
        <v>4</v>
      </c>
      <c r="AO25" s="12">
        <f>VLOOKUP($A25,'Results Check'!$A:$CH,AO$2,FALSE())</f>
        <v>2</v>
      </c>
      <c r="AP25" s="12">
        <f>VLOOKUP($A25,'Results Check'!$A:$CH,AP$2,FALSE())</f>
        <v>2</v>
      </c>
      <c r="AQ25" s="12">
        <f>VLOOKUP($A25,'Results Check'!$A:$CH,AQ$2,FALSE())</f>
        <v>2</v>
      </c>
      <c r="AR25" s="9">
        <f t="shared" si="3"/>
        <v>1</v>
      </c>
      <c r="AS25" s="9">
        <f t="shared" si="4"/>
        <v>1</v>
      </c>
      <c r="AT25" s="9">
        <f t="shared" si="5"/>
        <v>1</v>
      </c>
      <c r="AU25" s="12">
        <f>VLOOKUP($A25,'Results Check'!$A:$CH,AU$2,FALSE())</f>
        <v>2</v>
      </c>
      <c r="AV25" s="12">
        <f>VLOOKUP($A25,'Results Check'!$A:$CH,AV$2,FALSE())</f>
        <v>2</v>
      </c>
      <c r="AW25" s="12">
        <f>VLOOKUP($A25,'Results Check'!$A:$CH,AW$2,FALSE())</f>
        <v>2</v>
      </c>
      <c r="AX25" s="9">
        <f t="shared" si="27"/>
        <v>1</v>
      </c>
      <c r="AY25" s="9">
        <f t="shared" si="28"/>
        <v>1</v>
      </c>
      <c r="AZ25" s="9">
        <f t="shared" si="29"/>
        <v>1</v>
      </c>
      <c r="BA25" s="12">
        <f>VLOOKUP($A25,'Results Check'!$A:$CH,BA$2,FALSE())</f>
        <v>3</v>
      </c>
      <c r="BB25" s="12">
        <f>VLOOKUP($A25,'Results Check'!$A:$CH,BB$2,FALSE())</f>
        <v>3</v>
      </c>
      <c r="BC25" s="12">
        <f>VLOOKUP($A25,'Results Check'!$A:$CH,BC$2,FALSE())</f>
        <v>3</v>
      </c>
      <c r="BD25" s="9">
        <f t="shared" si="30"/>
        <v>1</v>
      </c>
      <c r="BE25" s="9">
        <f t="shared" si="31"/>
        <v>1</v>
      </c>
      <c r="BF25" s="9">
        <f t="shared" si="32"/>
        <v>1</v>
      </c>
      <c r="BG25" s="12">
        <f>VLOOKUP($A25,'Results Check'!$A:$CH,BG$2,FALSE())</f>
        <v>2</v>
      </c>
      <c r="BH25" s="12">
        <f>VLOOKUP($A25,'Results Check'!$A:$CH,BH$2,FALSE())</f>
        <v>2</v>
      </c>
      <c r="BI25" s="12">
        <f>VLOOKUP($A25,'Results Check'!$A:$CH,BI$2,FALSE())</f>
        <v>2</v>
      </c>
      <c r="BJ25" s="9">
        <f t="shared" si="33"/>
        <v>1</v>
      </c>
      <c r="BK25" s="9">
        <f t="shared" si="34"/>
        <v>1</v>
      </c>
      <c r="BL25" s="9">
        <f t="shared" si="35"/>
        <v>1</v>
      </c>
      <c r="BM25" s="12">
        <f>VLOOKUP($A25,'Results Check'!$A:$CH,BM$2,FALSE())</f>
        <v>1</v>
      </c>
      <c r="BN25" s="12">
        <f>VLOOKUP($A25,'Results Check'!$A:$CH,BN$2,FALSE())</f>
        <v>1</v>
      </c>
      <c r="BO25" s="12">
        <f>VLOOKUP($A25,'Results Check'!$A:$CH,BO$2,FALSE())</f>
        <v>1</v>
      </c>
      <c r="BP25" s="9">
        <f t="shared" si="36"/>
        <v>1</v>
      </c>
      <c r="BQ25" s="9">
        <f t="shared" si="37"/>
        <v>1</v>
      </c>
      <c r="BR25" s="9">
        <f t="shared" si="38"/>
        <v>1</v>
      </c>
      <c r="BS25" s="12">
        <f>VLOOKUP($A25,'Results Check'!$A:$CH,BS$2,FALSE())</f>
        <v>1</v>
      </c>
      <c r="BT25" s="12">
        <f>VLOOKUP($A25,'Results Check'!$A:$CH,BT$2,FALSE())</f>
        <v>1</v>
      </c>
      <c r="BU25" s="12">
        <f>VLOOKUP($A25,'Results Check'!$A:$CH,BU$2,FALSE())</f>
        <v>1</v>
      </c>
      <c r="BV25" s="9">
        <f t="shared" si="39"/>
        <v>1</v>
      </c>
      <c r="BW25" s="9">
        <f t="shared" si="40"/>
        <v>1</v>
      </c>
      <c r="BX25" s="9">
        <f t="shared" si="41"/>
        <v>1</v>
      </c>
      <c r="BY25" s="12">
        <f t="shared" si="21"/>
        <v>11</v>
      </c>
      <c r="BZ25" s="12">
        <f t="shared" si="22"/>
        <v>11</v>
      </c>
      <c r="CA25" s="12">
        <f t="shared" si="23"/>
        <v>11</v>
      </c>
      <c r="CB25" s="12">
        <f t="shared" si="42"/>
        <v>1</v>
      </c>
      <c r="CC25" s="12">
        <f t="shared" si="43"/>
        <v>1</v>
      </c>
      <c r="CD25" s="12">
        <f t="shared" si="44"/>
        <v>1</v>
      </c>
      <c r="CE25" s="12" t="str">
        <f>IF(VLOOKUP($A25,'Results Check'!$A:$CI,CE$2,FALSE())=0,"",VLOOKUP($A25,'Results Check'!$A:$CI,CE$2,FALSE()))</f>
        <v/>
      </c>
      <c r="CF25" s="12" t="str">
        <f>IF(VLOOKUP($A25,'Results Check'!$A:$CI,CF$2,FALSE())=0,"",VLOOKUP($A25,'Results Check'!$A:$CI,CF$2,FALSE()))</f>
        <v/>
      </c>
      <c r="CG25" s="12" t="str">
        <f>IF(VLOOKUP($A25,'Results Check'!$A:$CI,CG$2,FALSE())=0,"",VLOOKUP($A25,'Results Check'!$A:$CI,CG$2,FALSE()))</f>
        <v/>
      </c>
      <c r="CH25" s="12" t="str">
        <f>IF(VLOOKUP($A25,'Results Check'!$A:$CI,CH$2,FALSE())=0,"",VLOOKUP($A25,'Results Check'!$A:$CI,CH$2,FALSE()))</f>
        <v/>
      </c>
      <c r="CI25" s="12" t="str">
        <f>IF(VLOOKUP($A25,'Results Check'!$A:$CI,CI$2,FALSE())=0,"",VLOOKUP($A25,'Results Check'!$A:$CI,CI$2,FALSE()))</f>
        <v/>
      </c>
      <c r="CJ25" s="12" t="str">
        <f>IF(VLOOKUP($A25,'Results Check'!$A:$CI,CJ$2,FALSE())=0,"",VLOOKUP($A25,'Results Check'!$A:$CI,CJ$2,FALSE()))</f>
        <v/>
      </c>
      <c r="CK25" s="12">
        <f>VLOOKUP(VLOOKUP($A25,'dataset combined'!$A:$BJ,CK$2,FALSE()),Dictionary!$A$1:$B$23,2,FALSE())</f>
        <v>4</v>
      </c>
      <c r="CL25" s="12">
        <f>VLOOKUP(VLOOKUP($A25,'dataset combined'!$A:$BJ,CL$2,FALSE()),Dictionary!$A$1:$B$23,2,FALSE())</f>
        <v>4</v>
      </c>
      <c r="CM25" s="12">
        <f>VLOOKUP(VLOOKUP($A25,'dataset combined'!$A:$BJ,CM$2,FALSE()),Dictionary!$A$1:$B$23,2,FALSE())</f>
        <v>3</v>
      </c>
      <c r="CN25" s="12">
        <f>VLOOKUP(VLOOKUP($A25,'dataset combined'!$A:$BJ,CN$2,FALSE()),Dictionary!$A$1:$B$23,2,FALSE())</f>
        <v>3</v>
      </c>
      <c r="CO25" s="12">
        <f>VLOOKUP(VLOOKUP($A25,'dataset combined'!$A:$BJ,CO$2,FALSE()),Dictionary!$A$1:$B$23,2,FALSE())</f>
        <v>3</v>
      </c>
      <c r="CP25" s="12">
        <f>VLOOKUP(VLOOKUP($A25,'dataset combined'!$A:$BJ,CP$2,FALSE()),Dictionary!$A$1:$B$23,2,FALSE())</f>
        <v>2</v>
      </c>
      <c r="CQ25" s="12">
        <f>VLOOKUP(VLOOKUP($A25,'dataset combined'!$A:$BJ,CQ$2,FALSE()),Dictionary!$A$1:$B$23,2,FALSE())</f>
        <v>4</v>
      </c>
      <c r="CR25" s="12">
        <f>VLOOKUP(VLOOKUP($A25,'dataset combined'!$A:$BJ,CR$2,FALSE()),Dictionary!$A$1:$B$23,2,FALSE())</f>
        <v>4</v>
      </c>
      <c r="CS25" s="12">
        <f>VLOOKUP(VLOOKUP($A25,'dataset combined'!$A:$BJ,CS$2,FALSE()),Dictionary!$A$1:$B$23,2,FALSE())</f>
        <v>3</v>
      </c>
      <c r="CT25" s="12">
        <f>VLOOKUP(VLOOKUP($A25,'dataset combined'!$A:$BJ,CT$2,FALSE()),Dictionary!$A$1:$B$23,2,FALSE())</f>
        <v>3</v>
      </c>
      <c r="CU25" s="12">
        <f>VLOOKUP(VLOOKUP($A25,'dataset combined'!$A:$BJ,CU$2,FALSE()),Dictionary!$A$1:$B$23,2,FALSE())</f>
        <v>4</v>
      </c>
      <c r="CV25" s="12">
        <f>VLOOKUP(VLOOKUP($A25,'dataset combined'!$A:$BJ,CV$2,FALSE()),Dictionary!$A$1:$B$23,2,FALSE())</f>
        <v>4</v>
      </c>
    </row>
    <row r="26" spans="1:111" x14ac:dyDescent="0.2">
      <c r="A26" s="13" t="str">
        <f t="shared" si="0"/>
        <v>3117362-P1</v>
      </c>
      <c r="B26" s="11">
        <v>3117362</v>
      </c>
      <c r="C26" s="11">
        <v>3117331</v>
      </c>
      <c r="D26" s="11" t="s">
        <v>366</v>
      </c>
      <c r="E26" s="13" t="s">
        <v>154</v>
      </c>
      <c r="F26" s="13" t="s">
        <v>381</v>
      </c>
      <c r="G26" s="11" t="s">
        <v>402</v>
      </c>
      <c r="H26" s="11" t="str">
        <f t="shared" si="1"/>
        <v>OB</v>
      </c>
      <c r="I26" s="11"/>
      <c r="J26" s="12"/>
      <c r="K26" s="13">
        <v>23</v>
      </c>
      <c r="L26" s="13" t="s">
        <v>180</v>
      </c>
      <c r="M26" s="13" t="s">
        <v>179</v>
      </c>
      <c r="N26" s="13">
        <v>6</v>
      </c>
      <c r="O26" s="13" t="s">
        <v>189</v>
      </c>
      <c r="P26" s="13" t="s">
        <v>177</v>
      </c>
      <c r="Q26" s="13">
        <v>3</v>
      </c>
      <c r="R26" s="13" t="s">
        <v>289</v>
      </c>
      <c r="S26" s="13" t="s">
        <v>176</v>
      </c>
      <c r="T26" s="13"/>
      <c r="U26" s="13" t="s">
        <v>160</v>
      </c>
      <c r="V26" s="13">
        <f>VLOOKUP(VLOOKUP($A26,'dataset combined'!$A:$AF,V$2,FALSE()),Dictionary!$A:$B,2,FALSE())</f>
        <v>2</v>
      </c>
      <c r="W26" s="13">
        <f>VLOOKUP(VLOOKUP($A26,'dataset combined'!$A:$AF,W$2,FALSE()),Dictionary!$A:$B,2,FALSE())</f>
        <v>2</v>
      </c>
      <c r="X26" s="13">
        <f>VLOOKUP(VLOOKUP($A26,'dataset combined'!$A:$AF,X$2,FALSE()),Dictionary!$A:$B,2,FALSE())</f>
        <v>2</v>
      </c>
      <c r="Y26" s="13">
        <f>VLOOKUP(VLOOKUP($A26,'dataset combined'!$A:$AF,Y$2,FALSE()),Dictionary!$A:$B,2,FALSE())</f>
        <v>2</v>
      </c>
      <c r="Z26" s="12">
        <f t="shared" si="2"/>
        <v>2</v>
      </c>
      <c r="AA26" s="13">
        <f>VLOOKUP(VLOOKUP($A26,'dataset combined'!$A:$AF,AA$2,FALSE()),Dictionary!$A:$B,2,FALSE())</f>
        <v>2</v>
      </c>
      <c r="AB26" s="13">
        <f>VLOOKUP(VLOOKUP($A26,'dataset combined'!$A:$AF,AB$2,FALSE()),Dictionary!$A:$B,2,FALSE())</f>
        <v>3</v>
      </c>
      <c r="AC26" s="13">
        <f>VLOOKUP(VLOOKUP($A26,'dataset combined'!$A:$AF,AC$2,FALSE()),Dictionary!$A:$B,2,FALSE())</f>
        <v>3</v>
      </c>
      <c r="AD26" s="13">
        <f>VLOOKUP(VLOOKUP($A26,'dataset combined'!$A:$AF,AD$2,FALSE()),Dictionary!$A:$B,2,FALSE())</f>
        <v>1</v>
      </c>
      <c r="AE26" s="13">
        <f>VLOOKUP(VLOOKUP($A26,'dataset combined'!$A:$AF,AE$2,FALSE()),Dictionary!$A:$B,2,FALSE())</f>
        <v>1</v>
      </c>
      <c r="AF26" s="13">
        <f>VLOOKUP(VLOOKUP($A26,'dataset combined'!$A:$BJ,dataset!AF$2,FALSE()),Dictionary!$A:$B,2,FALSE())</f>
        <v>4</v>
      </c>
      <c r="AG26" s="13">
        <f>VLOOKUP(VLOOKUP($A26,'dataset combined'!$A:$BJ,dataset!AG$2,FALSE()),Dictionary!$A:$B,2,FALSE())</f>
        <v>2</v>
      </c>
      <c r="AH26" s="13">
        <f>VLOOKUP(VLOOKUP($A26,'dataset combined'!$A:$BJ,dataset!AH$2,FALSE()),Dictionary!$A:$B,2,FALSE())</f>
        <v>2</v>
      </c>
      <c r="AI26" s="13">
        <f>VLOOKUP(VLOOKUP($A26,'dataset combined'!$A:$BJ,dataset!AI$2,FALSE()),Dictionary!$A:$B,2,FALSE())</f>
        <v>1</v>
      </c>
      <c r="AJ26" s="13">
        <f>VLOOKUP(VLOOKUP($A26,'dataset combined'!$A:$BJ,dataset!AJ$2,FALSE()),Dictionary!$A:$B,2,FALSE())</f>
        <v>2</v>
      </c>
      <c r="AK26" s="13">
        <f>VLOOKUP(VLOOKUP($A26,'dataset combined'!$A:$BJ,dataset!AK$2,FALSE()),Dictionary!$A:$B,2,FALSE())</f>
        <v>4</v>
      </c>
      <c r="AL26" s="13">
        <f>VLOOKUP(VLOOKUP($A26,'dataset combined'!$A:$BJ,dataset!AL$2,FALSE()),Dictionary!$A:$B,2,FALSE())</f>
        <v>4</v>
      </c>
      <c r="AM26" s="13">
        <f>VLOOKUP(VLOOKUP($A26,'dataset combined'!$A:$BJ,dataset!AM$2,FALSE()),Dictionary!$A:$B,2,FALSE())</f>
        <v>4</v>
      </c>
      <c r="AN26" s="13">
        <f>VLOOKUP(VLOOKUP($A26,'dataset combined'!$A:$BJ,dataset!AN$2,FALSE()),Dictionary!$A:$B,2,FALSE())</f>
        <v>0</v>
      </c>
      <c r="AO26" s="12">
        <f>VLOOKUP($A26,'Results Check'!$A:$CH,AO$2,FALSE())</f>
        <v>2</v>
      </c>
      <c r="AP26" s="12">
        <f>VLOOKUP($A26,'Results Check'!$A:$CH,AP$2,FALSE())</f>
        <v>4</v>
      </c>
      <c r="AQ26" s="12">
        <f>VLOOKUP($A26,'Results Check'!$A:$CH,AQ$2,FALSE())</f>
        <v>2</v>
      </c>
      <c r="AR26" s="9">
        <f t="shared" si="3"/>
        <v>0.5</v>
      </c>
      <c r="AS26" s="9">
        <f t="shared" si="4"/>
        <v>1</v>
      </c>
      <c r="AT26" s="9">
        <f t="shared" si="5"/>
        <v>0.66666666666666663</v>
      </c>
      <c r="AU26" s="12">
        <f>VLOOKUP($A26,'Results Check'!$A:$CH,AU$2,FALSE())</f>
        <v>1</v>
      </c>
      <c r="AV26" s="12">
        <f>VLOOKUP($A26,'Results Check'!$A:$CH,AV$2,FALSE())</f>
        <v>1</v>
      </c>
      <c r="AW26" s="12">
        <f>VLOOKUP($A26,'Results Check'!$A:$CH,AW$2,FALSE())</f>
        <v>2</v>
      </c>
      <c r="AX26" s="9">
        <f t="shared" si="27"/>
        <v>1</v>
      </c>
      <c r="AY26" s="9">
        <f t="shared" si="28"/>
        <v>0.5</v>
      </c>
      <c r="AZ26" s="9">
        <f t="shared" si="29"/>
        <v>0.66666666666666663</v>
      </c>
      <c r="BA26" s="12">
        <f>VLOOKUP($A26,'Results Check'!$A:$CH,BA$2,FALSE())</f>
        <v>2</v>
      </c>
      <c r="BB26" s="12">
        <f>VLOOKUP($A26,'Results Check'!$A:$CH,BB$2,FALSE())</f>
        <v>2</v>
      </c>
      <c r="BC26" s="12">
        <f>VLOOKUP($A26,'Results Check'!$A:$CH,BC$2,FALSE())</f>
        <v>4</v>
      </c>
      <c r="BD26" s="9">
        <f t="shared" si="30"/>
        <v>1</v>
      </c>
      <c r="BE26" s="9">
        <f t="shared" si="31"/>
        <v>0.5</v>
      </c>
      <c r="BF26" s="9">
        <f t="shared" si="32"/>
        <v>0.66666666666666663</v>
      </c>
      <c r="BG26" s="12">
        <f>VLOOKUP($A26,'Results Check'!$A:$CH,BG$2,FALSE())</f>
        <v>0</v>
      </c>
      <c r="BH26" s="12">
        <f>VLOOKUP($A26,'Results Check'!$A:$CH,BH$2,FALSE())</f>
        <v>7</v>
      </c>
      <c r="BI26" s="12">
        <f>VLOOKUP($A26,'Results Check'!$A:$CH,BI$2,FALSE())</f>
        <v>2</v>
      </c>
      <c r="BJ26" s="9">
        <f t="shared" si="33"/>
        <v>0</v>
      </c>
      <c r="BK26" s="9">
        <f t="shared" si="34"/>
        <v>0</v>
      </c>
      <c r="BL26" s="9">
        <f t="shared" si="35"/>
        <v>0</v>
      </c>
      <c r="BM26" s="12">
        <f>VLOOKUP($A26,'Results Check'!$A:$CH,BM$2,FALSE())</f>
        <v>1</v>
      </c>
      <c r="BN26" s="12">
        <f>VLOOKUP($A26,'Results Check'!$A:$CH,BN$2,FALSE())</f>
        <v>1</v>
      </c>
      <c r="BO26" s="12">
        <f>VLOOKUP($A26,'Results Check'!$A:$CH,BO$2,FALSE())</f>
        <v>1</v>
      </c>
      <c r="BP26" s="9">
        <f t="shared" si="36"/>
        <v>1</v>
      </c>
      <c r="BQ26" s="9">
        <f t="shared" si="37"/>
        <v>1</v>
      </c>
      <c r="BR26" s="9">
        <f t="shared" si="38"/>
        <v>1</v>
      </c>
      <c r="BS26" s="12">
        <f>VLOOKUP($A26,'Results Check'!$A:$CH,BS$2,FALSE())</f>
        <v>1</v>
      </c>
      <c r="BT26" s="12">
        <f>VLOOKUP($A26,'Results Check'!$A:$CH,BT$2,FALSE())</f>
        <v>44</v>
      </c>
      <c r="BU26" s="12">
        <f>VLOOKUP($A26,'Results Check'!$A:$CH,BU$2,FALSE())</f>
        <v>1</v>
      </c>
      <c r="BV26" s="9">
        <f t="shared" si="39"/>
        <v>2.2727272727272728E-2</v>
      </c>
      <c r="BW26" s="9">
        <f t="shared" si="40"/>
        <v>1</v>
      </c>
      <c r="BX26" s="9">
        <f t="shared" si="41"/>
        <v>4.4444444444444446E-2</v>
      </c>
      <c r="BY26" s="12">
        <f t="shared" si="21"/>
        <v>7</v>
      </c>
      <c r="BZ26" s="12">
        <f t="shared" si="22"/>
        <v>59</v>
      </c>
      <c r="CA26" s="12">
        <f t="shared" si="23"/>
        <v>12</v>
      </c>
      <c r="CB26" s="12">
        <f t="shared" si="42"/>
        <v>0.11864406779661017</v>
      </c>
      <c r="CC26" s="12">
        <f t="shared" si="43"/>
        <v>0.58333333333333337</v>
      </c>
      <c r="CD26" s="12">
        <f t="shared" si="44"/>
        <v>0.19718309859154928</v>
      </c>
      <c r="CE26" s="12" t="str">
        <f>IF(VLOOKUP($A26,'Results Check'!$A:$CI,CE$2,FALSE())=0,"",VLOOKUP($A26,'Results Check'!$A:$CI,CE$2,FALSE()))</f>
        <v>Wrong vulnerability</v>
      </c>
      <c r="CF26" s="12" t="str">
        <f>IF(VLOOKUP($A26,'Results Check'!$A:$CI,CF$2,FALSE())=0,"",VLOOKUP($A26,'Results Check'!$A:$CI,CF$2,FALSE()))</f>
        <v>Missing asset</v>
      </c>
      <c r="CG26" s="12" t="str">
        <f>IF(VLOOKUP($A26,'Results Check'!$A:$CI,CG$2,FALSE())=0,"",VLOOKUP($A26,'Results Check'!$A:$CI,CG$2,FALSE()))</f>
        <v>Missing threat scenario</v>
      </c>
      <c r="CH26" s="12" t="str">
        <f>IF(VLOOKUP($A26,'Results Check'!$A:$CI,CH$2,FALSE())=0,"",VLOOKUP($A26,'Results Check'!$A:$CI,CH$2,FALSE()))</f>
        <v>Threat scenario</v>
      </c>
      <c r="CI26" s="12" t="str">
        <f>IF(VLOOKUP($A26,'Results Check'!$A:$CI,CI$2,FALSE())=0,"",VLOOKUP($A26,'Results Check'!$A:$CI,CI$2,FALSE()))</f>
        <v/>
      </c>
      <c r="CJ26" s="12" t="str">
        <f>IF(VLOOKUP($A26,'Results Check'!$A:$CI,CJ$2,FALSE())=0,"",VLOOKUP($A26,'Results Check'!$A:$CI,CJ$2,FALSE()))</f>
        <v>Mixed concepts</v>
      </c>
      <c r="CK26" s="12">
        <f>VLOOKUP(VLOOKUP($A26,'dataset combined'!$A:$BJ,CK$2,FALSE()),Dictionary!$A$1:$B$23,2,FALSE())</f>
        <v>3</v>
      </c>
      <c r="CL26" s="12">
        <f>VLOOKUP(VLOOKUP($A26,'dataset combined'!$A:$BJ,CL$2,FALSE()),Dictionary!$A$1:$B$23,2,FALSE())</f>
        <v>4</v>
      </c>
      <c r="CM26" s="12">
        <f>VLOOKUP(VLOOKUP($A26,'dataset combined'!$A:$BJ,CM$2,FALSE()),Dictionary!$A$1:$B$23,2,FALSE())</f>
        <v>3</v>
      </c>
      <c r="CN26" s="12">
        <f>VLOOKUP(VLOOKUP($A26,'dataset combined'!$A:$BJ,CN$2,FALSE()),Dictionary!$A$1:$B$23,2,FALSE())</f>
        <v>4</v>
      </c>
      <c r="CO26" s="12">
        <f>VLOOKUP(VLOOKUP($A26,'dataset combined'!$A:$BJ,CO$2,FALSE()),Dictionary!$A$1:$B$23,2,FALSE())</f>
        <v>3</v>
      </c>
      <c r="CP26" s="12">
        <f>VLOOKUP(VLOOKUP($A26,'dataset combined'!$A:$BJ,CP$2,FALSE()),Dictionary!$A$1:$B$23,2,FALSE())</f>
        <v>4</v>
      </c>
      <c r="CQ26" s="12">
        <f>VLOOKUP(VLOOKUP($A26,'dataset combined'!$A:$BJ,CQ$2,FALSE()),Dictionary!$A$1:$B$23,2,FALSE())</f>
        <v>3</v>
      </c>
      <c r="CR26" s="12">
        <f>VLOOKUP(VLOOKUP($A26,'dataset combined'!$A:$BJ,CR$2,FALSE()),Dictionary!$A$1:$B$23,2,FALSE())</f>
        <v>4</v>
      </c>
      <c r="CS26" s="12">
        <f>VLOOKUP(VLOOKUP($A26,'dataset combined'!$A:$BJ,CS$2,FALSE()),Dictionary!$A$1:$B$23,2,FALSE())</f>
        <v>5</v>
      </c>
      <c r="CT26" s="12">
        <f>VLOOKUP(VLOOKUP($A26,'dataset combined'!$A:$BJ,CT$2,FALSE()),Dictionary!$A$1:$B$23,2,FALSE())</f>
        <v>5</v>
      </c>
      <c r="CU26" s="12">
        <f>VLOOKUP(VLOOKUP($A26,'dataset combined'!$A:$BJ,CU$2,FALSE()),Dictionary!$A$1:$B$23,2,FALSE())</f>
        <v>1</v>
      </c>
      <c r="CV26" s="12">
        <f>VLOOKUP(VLOOKUP($A26,'dataset combined'!$A:$BJ,CV$2,FALSE()),Dictionary!$A$1:$B$23,2,FALSE())</f>
        <v>1</v>
      </c>
    </row>
    <row r="27" spans="1:111" x14ac:dyDescent="0.2">
      <c r="A27" s="13" t="str">
        <f t="shared" si="0"/>
        <v>3117362-P2</v>
      </c>
      <c r="B27" s="11">
        <v>3117362</v>
      </c>
      <c r="C27" s="11">
        <v>3117331</v>
      </c>
      <c r="D27" s="11" t="s">
        <v>366</v>
      </c>
      <c r="E27" s="13" t="s">
        <v>154</v>
      </c>
      <c r="F27" s="13" t="s">
        <v>381</v>
      </c>
      <c r="G27" s="13" t="s">
        <v>433</v>
      </c>
      <c r="H27" s="11" t="str">
        <f t="shared" si="1"/>
        <v>HCN</v>
      </c>
      <c r="I27" s="11"/>
      <c r="J27" s="12"/>
      <c r="K27" s="13">
        <v>23</v>
      </c>
      <c r="L27" s="13" t="s">
        <v>180</v>
      </c>
      <c r="M27" s="13" t="s">
        <v>179</v>
      </c>
      <c r="N27" s="13">
        <v>6</v>
      </c>
      <c r="O27" s="13" t="s">
        <v>189</v>
      </c>
      <c r="P27" s="13" t="s">
        <v>177</v>
      </c>
      <c r="Q27" s="13">
        <v>3</v>
      </c>
      <c r="R27" s="13" t="s">
        <v>289</v>
      </c>
      <c r="S27" s="13" t="s">
        <v>176</v>
      </c>
      <c r="T27" s="13"/>
      <c r="U27" s="13" t="s">
        <v>160</v>
      </c>
      <c r="V27" s="13">
        <f>VLOOKUP(VLOOKUP($A27,'dataset combined'!$A:$AF,V$2,FALSE()),Dictionary!$A:$B,2,FALSE())</f>
        <v>2</v>
      </c>
      <c r="W27" s="13">
        <f>VLOOKUP(VLOOKUP($A27,'dataset combined'!$A:$AF,W$2,FALSE()),Dictionary!$A:$B,2,FALSE())</f>
        <v>2</v>
      </c>
      <c r="X27" s="13">
        <f>VLOOKUP(VLOOKUP($A27,'dataset combined'!$A:$AF,X$2,FALSE()),Dictionary!$A:$B,2,FALSE())</f>
        <v>2</v>
      </c>
      <c r="Y27" s="13">
        <f>VLOOKUP(VLOOKUP($A27,'dataset combined'!$A:$AF,Y$2,FALSE()),Dictionary!$A:$B,2,FALSE())</f>
        <v>2</v>
      </c>
      <c r="Z27" s="12">
        <f t="shared" si="2"/>
        <v>2</v>
      </c>
      <c r="AA27" s="13">
        <f>VLOOKUP(VLOOKUP($A27,'dataset combined'!$A:$AF,AA$2,FALSE()),Dictionary!$A:$B,2,FALSE())</f>
        <v>2</v>
      </c>
      <c r="AB27" s="13">
        <f>VLOOKUP(VLOOKUP($A27,'dataset combined'!$A:$AF,AB$2,FALSE()),Dictionary!$A:$B,2,FALSE())</f>
        <v>3</v>
      </c>
      <c r="AC27" s="13">
        <f>VLOOKUP(VLOOKUP($A27,'dataset combined'!$A:$AF,AC$2,FALSE()),Dictionary!$A:$B,2,FALSE())</f>
        <v>3</v>
      </c>
      <c r="AD27" s="13">
        <f>VLOOKUP(VLOOKUP($A27,'dataset combined'!$A:$AF,AD$2,FALSE()),Dictionary!$A:$B,2,FALSE())</f>
        <v>1</v>
      </c>
      <c r="AE27" s="13">
        <f>VLOOKUP(VLOOKUP($A27,'dataset combined'!$A:$AF,AE$2,FALSE()),Dictionary!$A:$B,2,FALSE())</f>
        <v>1</v>
      </c>
      <c r="AF27" s="13">
        <f>VLOOKUP(VLOOKUP($A27,'dataset combined'!$A:$BJ,dataset!AF$2,FALSE()),Dictionary!$A:$B,2,FALSE())</f>
        <v>4</v>
      </c>
      <c r="AG27" s="13">
        <f>VLOOKUP(VLOOKUP($A27,'dataset combined'!$A:$BJ,dataset!AG$2,FALSE()),Dictionary!$A:$B,2,FALSE())</f>
        <v>2</v>
      </c>
      <c r="AH27" s="13">
        <f>VLOOKUP(VLOOKUP($A27,'dataset combined'!$A:$BJ,dataset!AH$2,FALSE()),Dictionary!$A:$B,2,FALSE())</f>
        <v>2</v>
      </c>
      <c r="AI27" s="13">
        <f>VLOOKUP(VLOOKUP($A27,'dataset combined'!$A:$BJ,dataset!AI$2,FALSE()),Dictionary!$A:$B,2,FALSE())</f>
        <v>2</v>
      </c>
      <c r="AJ27" s="13">
        <f>VLOOKUP(VLOOKUP($A27,'dataset combined'!$A:$BJ,dataset!AJ$2,FALSE()),Dictionary!$A:$B,2,FALSE())</f>
        <v>2</v>
      </c>
      <c r="AK27" s="13">
        <f>VLOOKUP(VLOOKUP($A27,'dataset combined'!$A:$BJ,dataset!AK$2,FALSE()),Dictionary!$A:$B,2,FALSE())</f>
        <v>4</v>
      </c>
      <c r="AL27" s="13">
        <f>VLOOKUP(VLOOKUP($A27,'dataset combined'!$A:$BJ,dataset!AL$2,FALSE()),Dictionary!$A:$B,2,FALSE())</f>
        <v>4</v>
      </c>
      <c r="AM27" s="13">
        <f>VLOOKUP(VLOOKUP($A27,'dataset combined'!$A:$BJ,dataset!AM$2,FALSE()),Dictionary!$A:$B,2,FALSE())</f>
        <v>4</v>
      </c>
      <c r="AN27" s="13">
        <f>VLOOKUP(VLOOKUP($A27,'dataset combined'!$A:$BJ,dataset!AN$2,FALSE()),Dictionary!$A:$B,2,FALSE())</f>
        <v>4</v>
      </c>
      <c r="AO27" s="12">
        <f>VLOOKUP($A27,'Results Check'!$A:$CH,AO$2,FALSE())</f>
        <v>3</v>
      </c>
      <c r="AP27" s="12">
        <f>VLOOKUP($A27,'Results Check'!$A:$CH,AP$2,FALSE())</f>
        <v>9</v>
      </c>
      <c r="AQ27" s="12">
        <f>VLOOKUP($A27,'Results Check'!$A:$CH,AQ$2,FALSE())</f>
        <v>3</v>
      </c>
      <c r="AR27" s="9">
        <f t="shared" si="3"/>
        <v>0.33333333333333331</v>
      </c>
      <c r="AS27" s="9">
        <f t="shared" si="4"/>
        <v>1</v>
      </c>
      <c r="AT27" s="9">
        <f t="shared" si="5"/>
        <v>0.5</v>
      </c>
      <c r="AU27" s="12">
        <f>VLOOKUP($A27,'Results Check'!$A:$CH,AU$2,FALSE())</f>
        <v>2</v>
      </c>
      <c r="AV27" s="12">
        <f>VLOOKUP($A27,'Results Check'!$A:$CH,AV$2,FALSE())</f>
        <v>3</v>
      </c>
      <c r="AW27" s="12">
        <f>VLOOKUP($A27,'Results Check'!$A:$CH,AW$2,FALSE())</f>
        <v>2</v>
      </c>
      <c r="AX27" s="9">
        <f t="shared" si="27"/>
        <v>0.66666666666666663</v>
      </c>
      <c r="AY27" s="9">
        <f t="shared" si="28"/>
        <v>1</v>
      </c>
      <c r="AZ27" s="9">
        <f t="shared" si="29"/>
        <v>0.8</v>
      </c>
      <c r="BA27" s="12">
        <f>VLOOKUP($A27,'Results Check'!$A:$CH,BA$2,FALSE())</f>
        <v>2</v>
      </c>
      <c r="BB27" s="12">
        <f>VLOOKUP($A27,'Results Check'!$A:$CH,BB$2,FALSE())</f>
        <v>2</v>
      </c>
      <c r="BC27" s="12">
        <f>VLOOKUP($A27,'Results Check'!$A:$CH,BC$2,FALSE())</f>
        <v>5</v>
      </c>
      <c r="BD27" s="9">
        <f t="shared" si="30"/>
        <v>1</v>
      </c>
      <c r="BE27" s="9">
        <f t="shared" si="31"/>
        <v>0.4</v>
      </c>
      <c r="BF27" s="9">
        <f t="shared" si="32"/>
        <v>0.57142857142857151</v>
      </c>
      <c r="BG27" s="12">
        <f>VLOOKUP($A27,'Results Check'!$A:$CH,BG$2,FALSE())</f>
        <v>0</v>
      </c>
      <c r="BH27" s="12">
        <f>VLOOKUP($A27,'Results Check'!$A:$CH,BH$2,FALSE())</f>
        <v>7</v>
      </c>
      <c r="BI27" s="12">
        <f>VLOOKUP($A27,'Results Check'!$A:$CH,BI$2,FALSE())</f>
        <v>3</v>
      </c>
      <c r="BJ27" s="9">
        <f t="shared" si="33"/>
        <v>0</v>
      </c>
      <c r="BK27" s="9">
        <f t="shared" si="34"/>
        <v>0</v>
      </c>
      <c r="BL27" s="9">
        <f t="shared" si="35"/>
        <v>0</v>
      </c>
      <c r="BM27" s="12">
        <f>VLOOKUP($A27,'Results Check'!$A:$CH,BM$2,FALSE())</f>
        <v>1</v>
      </c>
      <c r="BN27" s="12">
        <f>VLOOKUP($A27,'Results Check'!$A:$CH,BN$2,FALSE())</f>
        <v>1</v>
      </c>
      <c r="BO27" s="12">
        <f>VLOOKUP($A27,'Results Check'!$A:$CH,BO$2,FALSE())</f>
        <v>1</v>
      </c>
      <c r="BP27" s="9">
        <f t="shared" si="36"/>
        <v>1</v>
      </c>
      <c r="BQ27" s="9">
        <f t="shared" si="37"/>
        <v>1</v>
      </c>
      <c r="BR27" s="9">
        <f t="shared" si="38"/>
        <v>1</v>
      </c>
      <c r="BS27" s="12">
        <f>VLOOKUP($A27,'Results Check'!$A:$CH,BS$2,FALSE())</f>
        <v>1</v>
      </c>
      <c r="BT27" s="12">
        <f>VLOOKUP($A27,'Results Check'!$A:$CH,BT$2,FALSE())</f>
        <v>44</v>
      </c>
      <c r="BU27" s="12">
        <f>VLOOKUP($A27,'Results Check'!$A:$CH,BU$2,FALSE())</f>
        <v>1</v>
      </c>
      <c r="BV27" s="9">
        <f t="shared" si="39"/>
        <v>2.2727272727272728E-2</v>
      </c>
      <c r="BW27" s="9">
        <f t="shared" si="40"/>
        <v>1</v>
      </c>
      <c r="BX27" s="9">
        <f t="shared" si="41"/>
        <v>4.4444444444444446E-2</v>
      </c>
      <c r="BY27" s="12">
        <f t="shared" si="21"/>
        <v>9</v>
      </c>
      <c r="BZ27" s="12">
        <f t="shared" si="22"/>
        <v>66</v>
      </c>
      <c r="CA27" s="12">
        <f t="shared" si="23"/>
        <v>15</v>
      </c>
      <c r="CB27" s="12">
        <f t="shared" si="42"/>
        <v>0.13636363636363635</v>
      </c>
      <c r="CC27" s="12">
        <f t="shared" si="43"/>
        <v>0.6</v>
      </c>
      <c r="CD27" s="12">
        <f t="shared" si="44"/>
        <v>0.22222222222222218</v>
      </c>
      <c r="CE27" s="12" t="str">
        <f>IF(VLOOKUP($A27,'Results Check'!$A:$CI,CE$2,FALSE())=0,"",VLOOKUP($A27,'Results Check'!$A:$CI,CE$2,FALSE()))</f>
        <v>Mixed concepts</v>
      </c>
      <c r="CF27" s="12" t="str">
        <f>IF(VLOOKUP($A27,'Results Check'!$A:$CI,CF$2,FALSE())=0,"",VLOOKUP($A27,'Results Check'!$A:$CI,CF$2,FALSE()))</f>
        <v>Wrong asset</v>
      </c>
      <c r="CG27" s="12" t="str">
        <f>IF(VLOOKUP($A27,'Results Check'!$A:$CI,CG$2,FALSE())=0,"",VLOOKUP($A27,'Results Check'!$A:$CI,CG$2,FALSE()))</f>
        <v>Missing threat scenario</v>
      </c>
      <c r="CH27" s="12" t="str">
        <f>IF(VLOOKUP($A27,'Results Check'!$A:$CI,CH$2,FALSE())=0,"",VLOOKUP($A27,'Results Check'!$A:$CI,CH$2,FALSE()))</f>
        <v>Mixed concepts</v>
      </c>
      <c r="CI27" s="12" t="str">
        <f>IF(VLOOKUP($A27,'Results Check'!$A:$CI,CI$2,FALSE())=0,"",VLOOKUP($A27,'Results Check'!$A:$CI,CI$2,FALSE()))</f>
        <v/>
      </c>
      <c r="CJ27" s="12" t="str">
        <f>IF(VLOOKUP($A27,'Results Check'!$A:$CI,CJ$2,FALSE())=0,"",VLOOKUP($A27,'Results Check'!$A:$CI,CJ$2,FALSE()))</f>
        <v/>
      </c>
      <c r="CK27" s="12">
        <f>VLOOKUP(VLOOKUP($A27,'dataset combined'!$A:$BJ,CK$2,FALSE()),Dictionary!$A$1:$B$23,2,FALSE())</f>
        <v>3</v>
      </c>
      <c r="CL27" s="12">
        <f>VLOOKUP(VLOOKUP($A27,'dataset combined'!$A:$BJ,CL$2,FALSE()),Dictionary!$A$1:$B$23,2,FALSE())</f>
        <v>4</v>
      </c>
      <c r="CM27" s="12">
        <f>VLOOKUP(VLOOKUP($A27,'dataset combined'!$A:$BJ,CM$2,FALSE()),Dictionary!$A$1:$B$23,2,FALSE())</f>
        <v>3</v>
      </c>
      <c r="CN27" s="12">
        <f>VLOOKUP(VLOOKUP($A27,'dataset combined'!$A:$BJ,CN$2,FALSE()),Dictionary!$A$1:$B$23,2,FALSE())</f>
        <v>4</v>
      </c>
      <c r="CO27" s="12">
        <f>VLOOKUP(VLOOKUP($A27,'dataset combined'!$A:$BJ,CO$2,FALSE()),Dictionary!$A$1:$B$23,2,FALSE())</f>
        <v>3</v>
      </c>
      <c r="CP27" s="12">
        <f>VLOOKUP(VLOOKUP($A27,'dataset combined'!$A:$BJ,CP$2,FALSE()),Dictionary!$A$1:$B$23,2,FALSE())</f>
        <v>3</v>
      </c>
      <c r="CQ27" s="12">
        <f>VLOOKUP(VLOOKUP($A27,'dataset combined'!$A:$BJ,CQ$2,FALSE()),Dictionary!$A$1:$B$23,2,FALSE())</f>
        <v>3</v>
      </c>
      <c r="CR27" s="12">
        <f>VLOOKUP(VLOOKUP($A27,'dataset combined'!$A:$BJ,CR$2,FALSE()),Dictionary!$A$1:$B$23,2,FALSE())</f>
        <v>4</v>
      </c>
      <c r="CS27" s="12">
        <f>VLOOKUP(VLOOKUP($A27,'dataset combined'!$A:$BJ,CS$2,FALSE()),Dictionary!$A$1:$B$23,2,FALSE())</f>
        <v>4</v>
      </c>
      <c r="CT27" s="12">
        <f>VLOOKUP(VLOOKUP($A27,'dataset combined'!$A:$BJ,CT$2,FALSE()),Dictionary!$A$1:$B$23,2,FALSE())</f>
        <v>5</v>
      </c>
      <c r="CU27" s="12">
        <f>VLOOKUP(VLOOKUP($A27,'dataset combined'!$A:$BJ,CU$2,FALSE()),Dictionary!$A$1:$B$23,2,FALSE())</f>
        <v>1</v>
      </c>
      <c r="CV27" s="12">
        <f>VLOOKUP(VLOOKUP($A27,'dataset combined'!$A:$BJ,CV$2,FALSE()),Dictionary!$A$1:$B$23,2,FALSE())</f>
        <v>1</v>
      </c>
    </row>
    <row r="28" spans="1:111" x14ac:dyDescent="0.2">
      <c r="A28" s="13" t="str">
        <f t="shared" si="0"/>
        <v>3117363-P1</v>
      </c>
      <c r="B28" s="11">
        <v>3117363</v>
      </c>
      <c r="C28" s="11">
        <v>3117307</v>
      </c>
      <c r="D28" s="11" t="s">
        <v>576</v>
      </c>
      <c r="E28" s="13" t="s">
        <v>568</v>
      </c>
      <c r="F28" s="13" t="s">
        <v>440</v>
      </c>
      <c r="G28" s="11" t="s">
        <v>402</v>
      </c>
      <c r="H28" s="11" t="str">
        <f t="shared" si="1"/>
        <v>HCN</v>
      </c>
      <c r="I28" s="11"/>
      <c r="J28" s="12"/>
      <c r="K28" s="13">
        <v>23</v>
      </c>
      <c r="L28" s="13" t="s">
        <v>180</v>
      </c>
      <c r="M28" s="13" t="s">
        <v>179</v>
      </c>
      <c r="N28" s="13">
        <v>4</v>
      </c>
      <c r="O28" s="13" t="s">
        <v>230</v>
      </c>
      <c r="P28" s="13" t="s">
        <v>177</v>
      </c>
      <c r="Q28" s="13">
        <v>1</v>
      </c>
      <c r="R28" s="13" t="s">
        <v>231</v>
      </c>
      <c r="S28" s="13" t="s">
        <v>176</v>
      </c>
      <c r="T28" s="13"/>
      <c r="U28" s="13" t="s">
        <v>160</v>
      </c>
      <c r="V28" s="13">
        <f>VLOOKUP(VLOOKUP($A28,'dataset combined'!$A:$AF,V$2,FALSE()),Dictionary!$A:$B,2,FALSE())</f>
        <v>1</v>
      </c>
      <c r="W28" s="13">
        <f>VLOOKUP(VLOOKUP($A28,'dataset combined'!$A:$AF,W$2,FALSE()),Dictionary!$A:$B,2,FALSE())</f>
        <v>1</v>
      </c>
      <c r="X28" s="13">
        <f>VLOOKUP(VLOOKUP($A28,'dataset combined'!$A:$AF,X$2,FALSE()),Dictionary!$A:$B,2,FALSE())</f>
        <v>1</v>
      </c>
      <c r="Y28" s="13">
        <f>VLOOKUP(VLOOKUP($A28,'dataset combined'!$A:$AF,Y$2,FALSE()),Dictionary!$A:$B,2,FALSE())</f>
        <v>1</v>
      </c>
      <c r="Z28" s="12">
        <f t="shared" si="2"/>
        <v>1</v>
      </c>
      <c r="AA28" s="13">
        <f>VLOOKUP(VLOOKUP($A28,'dataset combined'!$A:$AF,AA$2,FALSE()),Dictionary!$A:$B,2,FALSE())</f>
        <v>1</v>
      </c>
      <c r="AB28" s="13">
        <f>VLOOKUP(VLOOKUP($A28,'dataset combined'!$A:$AF,AB$2,FALSE()),Dictionary!$A:$B,2,FALSE())</f>
        <v>1</v>
      </c>
      <c r="AC28" s="13">
        <f>VLOOKUP(VLOOKUP($A28,'dataset combined'!$A:$AF,AC$2,FALSE()),Dictionary!$A:$B,2,FALSE())</f>
        <v>1</v>
      </c>
      <c r="AD28" s="13">
        <f>VLOOKUP(VLOOKUP($A28,'dataset combined'!$A:$AF,AD$2,FALSE()),Dictionary!$A:$B,2,FALSE())</f>
        <v>1</v>
      </c>
      <c r="AE28" s="13">
        <f>VLOOKUP(VLOOKUP($A28,'dataset combined'!$A:$AF,AE$2,FALSE()),Dictionary!$A:$B,2,FALSE())</f>
        <v>1</v>
      </c>
      <c r="AF28" s="13">
        <f>VLOOKUP(VLOOKUP($A28,'dataset combined'!$A:$BJ,dataset!AF$2,FALSE()),Dictionary!$A:$B,2,FALSE())</f>
        <v>5</v>
      </c>
      <c r="AG28" s="13">
        <f>VLOOKUP(VLOOKUP($A28,'dataset combined'!$A:$BJ,dataset!AG$2,FALSE()),Dictionary!$A:$B,2,FALSE())</f>
        <v>4</v>
      </c>
      <c r="AH28" s="13">
        <f>VLOOKUP(VLOOKUP($A28,'dataset combined'!$A:$BJ,dataset!AH$2,FALSE()),Dictionary!$A:$B,2,FALSE())</f>
        <v>4</v>
      </c>
      <c r="AI28" s="13">
        <f>VLOOKUP(VLOOKUP($A28,'dataset combined'!$A:$BJ,dataset!AI$2,FALSE()),Dictionary!$A:$B,2,FALSE())</f>
        <v>2</v>
      </c>
      <c r="AJ28" s="13">
        <f>VLOOKUP(VLOOKUP($A28,'dataset combined'!$A:$BJ,dataset!AJ$2,FALSE()),Dictionary!$A:$B,2,FALSE())</f>
        <v>3</v>
      </c>
      <c r="AK28" s="13">
        <f>VLOOKUP(VLOOKUP($A28,'dataset combined'!$A:$BJ,dataset!AK$2,FALSE()),Dictionary!$A:$B,2,FALSE())</f>
        <v>5</v>
      </c>
      <c r="AL28" s="13">
        <f>VLOOKUP(VLOOKUP($A28,'dataset combined'!$A:$BJ,dataset!AL$2,FALSE()),Dictionary!$A:$B,2,FALSE())</f>
        <v>5</v>
      </c>
      <c r="AM28" s="13">
        <f>VLOOKUP(VLOOKUP($A28,'dataset combined'!$A:$BJ,dataset!AM$2,FALSE()),Dictionary!$A:$B,2,FALSE())</f>
        <v>5</v>
      </c>
      <c r="AN28" s="13">
        <f>VLOOKUP(VLOOKUP($A28,'dataset combined'!$A:$BJ,dataset!AN$2,FALSE()),Dictionary!$A:$B,2,FALSE())</f>
        <v>1</v>
      </c>
      <c r="AO28" s="12">
        <f>VLOOKUP($A28,'Results Check'!$A:$CH,AO$2,FALSE())</f>
        <v>3</v>
      </c>
      <c r="AP28" s="12">
        <f>VLOOKUP($A28,'Results Check'!$A:$CH,AP$2,FALSE())</f>
        <v>3</v>
      </c>
      <c r="AQ28" s="12">
        <f>VLOOKUP($A28,'Results Check'!$A:$CH,AQ$2,FALSE())</f>
        <v>3</v>
      </c>
      <c r="AR28" s="9">
        <f t="shared" si="3"/>
        <v>1</v>
      </c>
      <c r="AS28" s="9">
        <f t="shared" si="4"/>
        <v>1</v>
      </c>
      <c r="AT28" s="9">
        <f t="shared" si="5"/>
        <v>1</v>
      </c>
      <c r="AU28" s="12">
        <f>VLOOKUP($A28,'Results Check'!$A:$CH,AU$2,FALSE())</f>
        <v>2</v>
      </c>
      <c r="AV28" s="12">
        <f>VLOOKUP($A28,'Results Check'!$A:$CH,AV$2,FALSE())</f>
        <v>2</v>
      </c>
      <c r="AW28" s="12">
        <f>VLOOKUP($A28,'Results Check'!$A:$CH,AW$2,FALSE())</f>
        <v>2</v>
      </c>
      <c r="AX28" s="9">
        <f t="shared" si="27"/>
        <v>1</v>
      </c>
      <c r="AY28" s="9">
        <f t="shared" si="28"/>
        <v>1</v>
      </c>
      <c r="AZ28" s="9">
        <f t="shared" si="29"/>
        <v>1</v>
      </c>
      <c r="BA28" s="12">
        <f>VLOOKUP($A28,'Results Check'!$A:$CH,BA$2,FALSE())</f>
        <v>2</v>
      </c>
      <c r="BB28" s="12">
        <f>VLOOKUP($A28,'Results Check'!$A:$CH,BB$2,FALSE())</f>
        <v>2</v>
      </c>
      <c r="BC28" s="12">
        <f>VLOOKUP($A28,'Results Check'!$A:$CH,BC$2,FALSE())</f>
        <v>2</v>
      </c>
      <c r="BD28" s="9">
        <f t="shared" si="30"/>
        <v>1</v>
      </c>
      <c r="BE28" s="9">
        <f t="shared" si="31"/>
        <v>1</v>
      </c>
      <c r="BF28" s="9">
        <f t="shared" si="32"/>
        <v>1</v>
      </c>
      <c r="BG28" s="12">
        <f>VLOOKUP($A28,'Results Check'!$A:$CH,BG$2,FALSE())</f>
        <v>5</v>
      </c>
      <c r="BH28" s="12">
        <f>VLOOKUP($A28,'Results Check'!$A:$CH,BH$2,FALSE())</f>
        <v>5</v>
      </c>
      <c r="BI28" s="12">
        <f>VLOOKUP($A28,'Results Check'!$A:$CH,BI$2,FALSE())</f>
        <v>5</v>
      </c>
      <c r="BJ28" s="9">
        <f t="shared" si="33"/>
        <v>1</v>
      </c>
      <c r="BK28" s="9">
        <f t="shared" si="34"/>
        <v>1</v>
      </c>
      <c r="BL28" s="9">
        <f t="shared" si="35"/>
        <v>1</v>
      </c>
      <c r="BM28" s="12">
        <f>VLOOKUP($A28,'Results Check'!$A:$CH,BM$2,FALSE())</f>
        <v>1</v>
      </c>
      <c r="BN28" s="12">
        <f>VLOOKUP($A28,'Results Check'!$A:$CH,BN$2,FALSE())</f>
        <v>1</v>
      </c>
      <c r="BO28" s="12">
        <f>VLOOKUP($A28,'Results Check'!$A:$CH,BO$2,FALSE())</f>
        <v>1</v>
      </c>
      <c r="BP28" s="9">
        <f t="shared" si="36"/>
        <v>1</v>
      </c>
      <c r="BQ28" s="9">
        <f t="shared" si="37"/>
        <v>1</v>
      </c>
      <c r="BR28" s="9">
        <f t="shared" si="38"/>
        <v>1</v>
      </c>
      <c r="BS28" s="12">
        <f>VLOOKUP($A28,'Results Check'!$A:$CH,BS$2,FALSE())</f>
        <v>1</v>
      </c>
      <c r="BT28" s="12">
        <f>VLOOKUP($A28,'Results Check'!$A:$CH,BT$2,FALSE())</f>
        <v>1</v>
      </c>
      <c r="BU28" s="12">
        <f>VLOOKUP($A28,'Results Check'!$A:$CH,BU$2,FALSE())</f>
        <v>1</v>
      </c>
      <c r="BV28" s="9">
        <f t="shared" si="39"/>
        <v>1</v>
      </c>
      <c r="BW28" s="9">
        <f t="shared" si="40"/>
        <v>1</v>
      </c>
      <c r="BX28" s="9">
        <f t="shared" si="41"/>
        <v>1</v>
      </c>
      <c r="BY28" s="12">
        <f t="shared" si="21"/>
        <v>14</v>
      </c>
      <c r="BZ28" s="12">
        <f t="shared" si="22"/>
        <v>14</v>
      </c>
      <c r="CA28" s="12">
        <f t="shared" si="23"/>
        <v>14</v>
      </c>
      <c r="CB28" s="12">
        <f t="shared" si="42"/>
        <v>1</v>
      </c>
      <c r="CC28" s="12">
        <f t="shared" si="43"/>
        <v>1</v>
      </c>
      <c r="CD28" s="12">
        <f t="shared" si="44"/>
        <v>1</v>
      </c>
      <c r="CE28" s="12" t="str">
        <f>IF(VLOOKUP($A28,'Results Check'!$A:$CI,CE$2,FALSE())=0,"",VLOOKUP($A28,'Results Check'!$A:$CI,CE$2,FALSE()))</f>
        <v/>
      </c>
      <c r="CF28" s="12" t="str">
        <f>IF(VLOOKUP($A28,'Results Check'!$A:$CI,CF$2,FALSE())=0,"",VLOOKUP($A28,'Results Check'!$A:$CI,CF$2,FALSE()))</f>
        <v/>
      </c>
      <c r="CG28" s="12" t="str">
        <f>IF(VLOOKUP($A28,'Results Check'!$A:$CI,CG$2,FALSE())=0,"",VLOOKUP($A28,'Results Check'!$A:$CI,CG$2,FALSE()))</f>
        <v/>
      </c>
      <c r="CH28" s="12" t="str">
        <f>IF(VLOOKUP($A28,'Results Check'!$A:$CI,CH$2,FALSE())=0,"",VLOOKUP($A28,'Results Check'!$A:$CI,CH$2,FALSE()))</f>
        <v/>
      </c>
      <c r="CI28" s="12" t="str">
        <f>IF(VLOOKUP($A28,'Results Check'!$A:$CI,CI$2,FALSE())=0,"",VLOOKUP($A28,'Results Check'!$A:$CI,CI$2,FALSE()))</f>
        <v/>
      </c>
      <c r="CJ28" s="12" t="str">
        <f>IF(VLOOKUP($A28,'Results Check'!$A:$CI,CJ$2,FALSE())=0,"",VLOOKUP($A28,'Results Check'!$A:$CI,CJ$2,FALSE()))</f>
        <v/>
      </c>
      <c r="CK28" s="12">
        <f>VLOOKUP(VLOOKUP($A28,'dataset combined'!$A:$BJ,CK$2,FALSE()),Dictionary!$A$1:$B$23,2,FALSE())</f>
        <v>5</v>
      </c>
      <c r="CL28" s="12">
        <f>VLOOKUP(VLOOKUP($A28,'dataset combined'!$A:$BJ,CL$2,FALSE()),Dictionary!$A$1:$B$23,2,FALSE())</f>
        <v>5</v>
      </c>
      <c r="CM28" s="12">
        <f>VLOOKUP(VLOOKUP($A28,'dataset combined'!$A:$BJ,CM$2,FALSE()),Dictionary!$A$1:$B$23,2,FALSE())</f>
        <v>5</v>
      </c>
      <c r="CN28" s="12">
        <f>VLOOKUP(VLOOKUP($A28,'dataset combined'!$A:$BJ,CN$2,FALSE()),Dictionary!$A$1:$B$23,2,FALSE())</f>
        <v>5</v>
      </c>
      <c r="CO28" s="12">
        <f>VLOOKUP(VLOOKUP($A28,'dataset combined'!$A:$BJ,CO$2,FALSE()),Dictionary!$A$1:$B$23,2,FALSE())</f>
        <v>4</v>
      </c>
      <c r="CP28" s="12">
        <f>VLOOKUP(VLOOKUP($A28,'dataset combined'!$A:$BJ,CP$2,FALSE()),Dictionary!$A$1:$B$23,2,FALSE())</f>
        <v>4</v>
      </c>
      <c r="CQ28" s="12">
        <f>VLOOKUP(VLOOKUP($A28,'dataset combined'!$A:$BJ,CQ$2,FALSE()),Dictionary!$A$1:$B$23,2,FALSE())</f>
        <v>2</v>
      </c>
      <c r="CR28" s="12">
        <f>VLOOKUP(VLOOKUP($A28,'dataset combined'!$A:$BJ,CR$2,FALSE()),Dictionary!$A$1:$B$23,2,FALSE())</f>
        <v>4</v>
      </c>
      <c r="CS28" s="12">
        <f>VLOOKUP(VLOOKUP($A28,'dataset combined'!$A:$BJ,CS$2,FALSE()),Dictionary!$A$1:$B$23,2,FALSE())</f>
        <v>3</v>
      </c>
      <c r="CT28" s="12">
        <f>VLOOKUP(VLOOKUP($A28,'dataset combined'!$A:$BJ,CT$2,FALSE()),Dictionary!$A$1:$B$23,2,FALSE())</f>
        <v>4</v>
      </c>
      <c r="CU28" s="12">
        <f>VLOOKUP(VLOOKUP($A28,'dataset combined'!$A:$BJ,CU$2,FALSE()),Dictionary!$A$1:$B$23,2,FALSE())</f>
        <v>2</v>
      </c>
      <c r="CV28" s="12">
        <f>VLOOKUP(VLOOKUP($A28,'dataset combined'!$A:$BJ,CV$2,FALSE()),Dictionary!$A$1:$B$23,2,FALSE())</f>
        <v>4</v>
      </c>
    </row>
    <row r="29" spans="1:111" x14ac:dyDescent="0.2">
      <c r="A29" s="13" t="str">
        <f t="shared" si="0"/>
        <v>3117363-P2</v>
      </c>
      <c r="B29" s="11">
        <v>3117363</v>
      </c>
      <c r="C29" s="11">
        <v>3117307</v>
      </c>
      <c r="D29" s="11" t="s">
        <v>576</v>
      </c>
      <c r="E29" s="13" t="s">
        <v>568</v>
      </c>
      <c r="F29" s="13" t="s">
        <v>440</v>
      </c>
      <c r="G29" s="13" t="s">
        <v>433</v>
      </c>
      <c r="H29" s="11" t="str">
        <f t="shared" si="1"/>
        <v>OB</v>
      </c>
      <c r="I29" s="11"/>
      <c r="J29" s="12"/>
      <c r="K29" s="13">
        <v>23</v>
      </c>
      <c r="L29" s="13" t="s">
        <v>180</v>
      </c>
      <c r="M29" s="13" t="s">
        <v>179</v>
      </c>
      <c r="N29" s="13">
        <v>4</v>
      </c>
      <c r="O29" s="13" t="s">
        <v>230</v>
      </c>
      <c r="P29" s="13" t="s">
        <v>177</v>
      </c>
      <c r="Q29" s="13">
        <v>1</v>
      </c>
      <c r="R29" s="13" t="s">
        <v>231</v>
      </c>
      <c r="S29" s="13" t="s">
        <v>176</v>
      </c>
      <c r="T29" s="13"/>
      <c r="U29" s="13" t="s">
        <v>160</v>
      </c>
      <c r="V29" s="13">
        <f>VLOOKUP(VLOOKUP($A29,'dataset combined'!$A:$AF,V$2,FALSE()),Dictionary!$A:$B,2,FALSE())</f>
        <v>1</v>
      </c>
      <c r="W29" s="13">
        <f>VLOOKUP(VLOOKUP($A29,'dataset combined'!$A:$AF,W$2,FALSE()),Dictionary!$A:$B,2,FALSE())</f>
        <v>1</v>
      </c>
      <c r="X29" s="13">
        <f>VLOOKUP(VLOOKUP($A29,'dataset combined'!$A:$AF,X$2,FALSE()),Dictionary!$A:$B,2,FALSE())</f>
        <v>1</v>
      </c>
      <c r="Y29" s="13">
        <f>VLOOKUP(VLOOKUP($A29,'dataset combined'!$A:$AF,Y$2,FALSE()),Dictionary!$A:$B,2,FALSE())</f>
        <v>1</v>
      </c>
      <c r="Z29" s="12">
        <f t="shared" si="2"/>
        <v>1</v>
      </c>
      <c r="AA29" s="13">
        <f>VLOOKUP(VLOOKUP($A29,'dataset combined'!$A:$AF,AA$2,FALSE()),Dictionary!$A:$B,2,FALSE())</f>
        <v>1</v>
      </c>
      <c r="AB29" s="13">
        <f>VLOOKUP(VLOOKUP($A29,'dataset combined'!$A:$AF,AB$2,FALSE()),Dictionary!$A:$B,2,FALSE())</f>
        <v>1</v>
      </c>
      <c r="AC29" s="13">
        <f>VLOOKUP(VLOOKUP($A29,'dataset combined'!$A:$AF,AC$2,FALSE()),Dictionary!$A:$B,2,FALSE())</f>
        <v>1</v>
      </c>
      <c r="AD29" s="13">
        <f>VLOOKUP(VLOOKUP($A29,'dataset combined'!$A:$AF,AD$2,FALSE()),Dictionary!$A:$B,2,FALSE())</f>
        <v>1</v>
      </c>
      <c r="AE29" s="13">
        <f>VLOOKUP(VLOOKUP($A29,'dataset combined'!$A:$AF,AE$2,FALSE()),Dictionary!$A:$B,2,FALSE())</f>
        <v>1</v>
      </c>
      <c r="AF29" s="13">
        <f>VLOOKUP(VLOOKUP($A29,'dataset combined'!$A:$BJ,dataset!AF$2,FALSE()),Dictionary!$A:$B,2,FALSE())</f>
        <v>5</v>
      </c>
      <c r="AG29" s="13">
        <f>VLOOKUP(VLOOKUP($A29,'dataset combined'!$A:$BJ,dataset!AG$2,FALSE()),Dictionary!$A:$B,2,FALSE())</f>
        <v>5</v>
      </c>
      <c r="AH29" s="13">
        <f>VLOOKUP(VLOOKUP($A29,'dataset combined'!$A:$BJ,dataset!AH$2,FALSE()),Dictionary!$A:$B,2,FALSE())</f>
        <v>5</v>
      </c>
      <c r="AI29" s="13">
        <f>VLOOKUP(VLOOKUP($A29,'dataset combined'!$A:$BJ,dataset!AI$2,FALSE()),Dictionary!$A:$B,2,FALSE())</f>
        <v>4</v>
      </c>
      <c r="AJ29" s="13">
        <f>VLOOKUP(VLOOKUP($A29,'dataset combined'!$A:$BJ,dataset!AJ$2,FALSE()),Dictionary!$A:$B,2,FALSE())</f>
        <v>4</v>
      </c>
      <c r="AK29" s="13">
        <f>VLOOKUP(VLOOKUP($A29,'dataset combined'!$A:$BJ,dataset!AK$2,FALSE()),Dictionary!$A:$B,2,FALSE())</f>
        <v>5</v>
      </c>
      <c r="AL29" s="13">
        <f>VLOOKUP(VLOOKUP($A29,'dataset combined'!$A:$BJ,dataset!AL$2,FALSE()),Dictionary!$A:$B,2,FALSE())</f>
        <v>1</v>
      </c>
      <c r="AM29" s="13">
        <f>VLOOKUP(VLOOKUP($A29,'dataset combined'!$A:$BJ,dataset!AM$2,FALSE()),Dictionary!$A:$B,2,FALSE())</f>
        <v>5</v>
      </c>
      <c r="AN29" s="13">
        <f>VLOOKUP(VLOOKUP($A29,'dataset combined'!$A:$BJ,dataset!AN$2,FALSE()),Dictionary!$A:$B,2,FALSE())</f>
        <v>5</v>
      </c>
      <c r="AO29" s="12">
        <f>VLOOKUP($A29,'Results Check'!$A:$CH,AO$2,FALSE())</f>
        <v>2</v>
      </c>
      <c r="AP29" s="12">
        <f>VLOOKUP($A29,'Results Check'!$A:$CH,AP$2,FALSE())</f>
        <v>2</v>
      </c>
      <c r="AQ29" s="12">
        <f>VLOOKUP($A29,'Results Check'!$A:$CH,AQ$2,FALSE())</f>
        <v>2</v>
      </c>
      <c r="AR29" s="9">
        <f t="shared" si="3"/>
        <v>1</v>
      </c>
      <c r="AS29" s="9">
        <f t="shared" si="4"/>
        <v>1</v>
      </c>
      <c r="AT29" s="9">
        <f t="shared" si="5"/>
        <v>1</v>
      </c>
      <c r="AU29" s="12">
        <f>VLOOKUP($A29,'Results Check'!$A:$CH,AU$2,FALSE())</f>
        <v>2</v>
      </c>
      <c r="AV29" s="12">
        <f>VLOOKUP($A29,'Results Check'!$A:$CH,AV$2,FALSE())</f>
        <v>2</v>
      </c>
      <c r="AW29" s="12">
        <f>VLOOKUP($A29,'Results Check'!$A:$CH,AW$2,FALSE())</f>
        <v>2</v>
      </c>
      <c r="AX29" s="9">
        <f t="shared" si="27"/>
        <v>1</v>
      </c>
      <c r="AY29" s="9">
        <f t="shared" si="28"/>
        <v>1</v>
      </c>
      <c r="AZ29" s="9">
        <f t="shared" si="29"/>
        <v>1</v>
      </c>
      <c r="BA29" s="12">
        <f>VLOOKUP($A29,'Results Check'!$A:$CH,BA$2,FALSE())</f>
        <v>3</v>
      </c>
      <c r="BB29" s="12">
        <f>VLOOKUP($A29,'Results Check'!$A:$CH,BB$2,FALSE())</f>
        <v>3</v>
      </c>
      <c r="BC29" s="12">
        <f>VLOOKUP($A29,'Results Check'!$A:$CH,BC$2,FALSE())</f>
        <v>3</v>
      </c>
      <c r="BD29" s="9">
        <f t="shared" si="30"/>
        <v>1</v>
      </c>
      <c r="BE29" s="9">
        <f t="shared" si="31"/>
        <v>1</v>
      </c>
      <c r="BF29" s="9">
        <f t="shared" si="32"/>
        <v>1</v>
      </c>
      <c r="BG29" s="12">
        <f>VLOOKUP($A29,'Results Check'!$A:$CH,BG$2,FALSE())</f>
        <v>2</v>
      </c>
      <c r="BH29" s="12">
        <f>VLOOKUP($A29,'Results Check'!$A:$CH,BH$2,FALSE())</f>
        <v>2</v>
      </c>
      <c r="BI29" s="12">
        <f>VLOOKUP($A29,'Results Check'!$A:$CH,BI$2,FALSE())</f>
        <v>2</v>
      </c>
      <c r="BJ29" s="9">
        <f t="shared" si="33"/>
        <v>1</v>
      </c>
      <c r="BK29" s="9">
        <f t="shared" si="34"/>
        <v>1</v>
      </c>
      <c r="BL29" s="9">
        <f t="shared" si="35"/>
        <v>1</v>
      </c>
      <c r="BM29" s="12">
        <f>VLOOKUP($A29,'Results Check'!$A:$CH,BM$2,FALSE())</f>
        <v>0</v>
      </c>
      <c r="BN29" s="12">
        <f>VLOOKUP($A29,'Results Check'!$A:$CH,BN$2,FALSE())</f>
        <v>1</v>
      </c>
      <c r="BO29" s="12">
        <f>VLOOKUP($A29,'Results Check'!$A:$CH,BO$2,FALSE())</f>
        <v>1</v>
      </c>
      <c r="BP29" s="9">
        <f t="shared" si="36"/>
        <v>0</v>
      </c>
      <c r="BQ29" s="9">
        <f t="shared" si="37"/>
        <v>0</v>
      </c>
      <c r="BR29" s="9">
        <f t="shared" si="38"/>
        <v>0</v>
      </c>
      <c r="BS29" s="12">
        <f>VLOOKUP($A29,'Results Check'!$A:$CH,BS$2,FALSE())</f>
        <v>1</v>
      </c>
      <c r="BT29" s="12">
        <f>VLOOKUP($A29,'Results Check'!$A:$CH,BT$2,FALSE())</f>
        <v>1</v>
      </c>
      <c r="BU29" s="12">
        <f>VLOOKUP($A29,'Results Check'!$A:$CH,BU$2,FALSE())</f>
        <v>1</v>
      </c>
      <c r="BV29" s="9">
        <f t="shared" si="39"/>
        <v>1</v>
      </c>
      <c r="BW29" s="9">
        <f t="shared" si="40"/>
        <v>1</v>
      </c>
      <c r="BX29" s="9">
        <f t="shared" si="41"/>
        <v>1</v>
      </c>
      <c r="BY29" s="12">
        <f t="shared" si="21"/>
        <v>10</v>
      </c>
      <c r="BZ29" s="12">
        <f t="shared" si="22"/>
        <v>11</v>
      </c>
      <c r="CA29" s="12">
        <f t="shared" si="23"/>
        <v>11</v>
      </c>
      <c r="CB29" s="12">
        <f t="shared" si="42"/>
        <v>0.90909090909090906</v>
      </c>
      <c r="CC29" s="12">
        <f t="shared" si="43"/>
        <v>0.90909090909090906</v>
      </c>
      <c r="CD29" s="12">
        <f t="shared" si="44"/>
        <v>0.90909090909090906</v>
      </c>
      <c r="CE29" s="12" t="str">
        <f>IF(VLOOKUP($A29,'Results Check'!$A:$CI,CE$2,FALSE())=0,"",VLOOKUP($A29,'Results Check'!$A:$CI,CE$2,FALSE()))</f>
        <v/>
      </c>
      <c r="CF29" s="12" t="str">
        <f>IF(VLOOKUP($A29,'Results Check'!$A:$CI,CF$2,FALSE())=0,"",VLOOKUP($A29,'Results Check'!$A:$CI,CF$2,FALSE()))</f>
        <v/>
      </c>
      <c r="CG29" s="12" t="str">
        <f>IF(VLOOKUP($A29,'Results Check'!$A:$CI,CG$2,FALSE())=0,"",VLOOKUP($A29,'Results Check'!$A:$CI,CG$2,FALSE()))</f>
        <v/>
      </c>
      <c r="CH29" s="12" t="str">
        <f>IF(VLOOKUP($A29,'Results Check'!$A:$CI,CH$2,FALSE())=0,"",VLOOKUP($A29,'Results Check'!$A:$CI,CH$2,FALSE()))</f>
        <v/>
      </c>
      <c r="CI29" s="12" t="str">
        <f>IF(VLOOKUP($A29,'Results Check'!$A:$CI,CI$2,FALSE())=0,"",VLOOKUP($A29,'Results Check'!$A:$CI,CI$2,FALSE()))</f>
        <v>Level of impact</v>
      </c>
      <c r="CJ29" s="12" t="str">
        <f>IF(VLOOKUP($A29,'Results Check'!$A:$CI,CJ$2,FALSE())=0,"",VLOOKUP($A29,'Results Check'!$A:$CI,CJ$2,FALSE()))</f>
        <v/>
      </c>
      <c r="CK29" s="12">
        <f>VLOOKUP(VLOOKUP($A29,'dataset combined'!$A:$BJ,CK$2,FALSE()),Dictionary!$A$1:$B$23,2,FALSE())</f>
        <v>5</v>
      </c>
      <c r="CL29" s="12">
        <f>VLOOKUP(VLOOKUP($A29,'dataset combined'!$A:$BJ,CL$2,FALSE()),Dictionary!$A$1:$B$23,2,FALSE())</f>
        <v>5</v>
      </c>
      <c r="CM29" s="12">
        <f>VLOOKUP(VLOOKUP($A29,'dataset combined'!$A:$BJ,CM$2,FALSE()),Dictionary!$A$1:$B$23,2,FALSE())</f>
        <v>5</v>
      </c>
      <c r="CN29" s="12">
        <f>VLOOKUP(VLOOKUP($A29,'dataset combined'!$A:$BJ,CN$2,FALSE()),Dictionary!$A$1:$B$23,2,FALSE())</f>
        <v>5</v>
      </c>
      <c r="CO29" s="12">
        <f>VLOOKUP(VLOOKUP($A29,'dataset combined'!$A:$BJ,CO$2,FALSE()),Dictionary!$A$1:$B$23,2,FALSE())</f>
        <v>4</v>
      </c>
      <c r="CP29" s="12">
        <f>VLOOKUP(VLOOKUP($A29,'dataset combined'!$A:$BJ,CP$2,FALSE()),Dictionary!$A$1:$B$23,2,FALSE())</f>
        <v>5</v>
      </c>
      <c r="CQ29" s="12">
        <f>VLOOKUP(VLOOKUP($A29,'dataset combined'!$A:$BJ,CQ$2,FALSE()),Dictionary!$A$1:$B$23,2,FALSE())</f>
        <v>4</v>
      </c>
      <c r="CR29" s="12">
        <f>VLOOKUP(VLOOKUP($A29,'dataset combined'!$A:$BJ,CR$2,FALSE()),Dictionary!$A$1:$B$23,2,FALSE())</f>
        <v>5</v>
      </c>
      <c r="CS29" s="12">
        <f>VLOOKUP(VLOOKUP($A29,'dataset combined'!$A:$BJ,CS$2,FALSE()),Dictionary!$A$1:$B$23,2,FALSE())</f>
        <v>4</v>
      </c>
      <c r="CT29" s="12">
        <f>VLOOKUP(VLOOKUP($A29,'dataset combined'!$A:$BJ,CT$2,FALSE()),Dictionary!$A$1:$B$23,2,FALSE())</f>
        <v>4</v>
      </c>
      <c r="CU29" s="12">
        <f>VLOOKUP(VLOOKUP($A29,'dataset combined'!$A:$BJ,CU$2,FALSE()),Dictionary!$A$1:$B$23,2,FALSE())</f>
        <v>4</v>
      </c>
      <c r="CV29" s="12">
        <f>VLOOKUP(VLOOKUP($A29,'dataset combined'!$A:$BJ,CV$2,FALSE()),Dictionary!$A$1:$B$23,2,FALSE())</f>
        <v>4</v>
      </c>
    </row>
    <row r="30" spans="1:111" s="20" customFormat="1" x14ac:dyDescent="0.2">
      <c r="A30" s="13" t="str">
        <f t="shared" si="0"/>
        <v>3117365-P1</v>
      </c>
      <c r="B30" s="11">
        <v>3117365</v>
      </c>
      <c r="C30" s="11">
        <v>3117311</v>
      </c>
      <c r="D30" s="11" t="s">
        <v>577</v>
      </c>
      <c r="E30" s="13" t="s">
        <v>568</v>
      </c>
      <c r="F30" s="13" t="s">
        <v>440</v>
      </c>
      <c r="G30" s="11" t="s">
        <v>402</v>
      </c>
      <c r="H30" s="11" t="str">
        <f t="shared" si="1"/>
        <v>HCN</v>
      </c>
      <c r="I30" s="11"/>
      <c r="J30" s="12" t="s">
        <v>756</v>
      </c>
      <c r="K30" s="13" t="s">
        <v>514</v>
      </c>
      <c r="L30" s="13" t="s">
        <v>180</v>
      </c>
      <c r="M30" s="13" t="s">
        <v>179</v>
      </c>
      <c r="N30" s="13">
        <v>5</v>
      </c>
      <c r="O30" s="13" t="s">
        <v>240</v>
      </c>
      <c r="P30" s="13" t="s">
        <v>177</v>
      </c>
      <c r="Q30" s="13">
        <v>3</v>
      </c>
      <c r="R30" s="13" t="s">
        <v>578</v>
      </c>
      <c r="S30" s="13" t="s">
        <v>176</v>
      </c>
      <c r="T30" s="13"/>
      <c r="U30" s="13" t="s">
        <v>160</v>
      </c>
      <c r="V30" s="13">
        <f>VLOOKUP(VLOOKUP($A30,'dataset combined'!$A:$AF,V$2,FALSE()),Dictionary!$A:$B,2,FALSE())</f>
        <v>1</v>
      </c>
      <c r="W30" s="13">
        <f>VLOOKUP(VLOOKUP($A30,'dataset combined'!$A:$AF,W$2,FALSE()),Dictionary!$A:$B,2,FALSE())</f>
        <v>2</v>
      </c>
      <c r="X30" s="13">
        <f>VLOOKUP(VLOOKUP($A30,'dataset combined'!$A:$AF,X$2,FALSE()),Dictionary!$A:$B,2,FALSE())</f>
        <v>2</v>
      </c>
      <c r="Y30" s="13">
        <f>VLOOKUP(VLOOKUP($A30,'dataset combined'!$A:$AF,Y$2,FALSE()),Dictionary!$A:$B,2,FALSE())</f>
        <v>2</v>
      </c>
      <c r="Z30" s="12">
        <f t="shared" si="2"/>
        <v>2</v>
      </c>
      <c r="AA30" s="13">
        <f>VLOOKUP(VLOOKUP($A30,'dataset combined'!$A:$AF,AA$2,FALSE()),Dictionary!$A:$B,2,FALSE())</f>
        <v>2</v>
      </c>
      <c r="AB30" s="13">
        <f>VLOOKUP(VLOOKUP($A30,'dataset combined'!$A:$AF,AB$2,FALSE()),Dictionary!$A:$B,2,FALSE())</f>
        <v>3</v>
      </c>
      <c r="AC30" s="13">
        <f>VLOOKUP(VLOOKUP($A30,'dataset combined'!$A:$AF,AC$2,FALSE()),Dictionary!$A:$B,2,FALSE())</f>
        <v>3</v>
      </c>
      <c r="AD30" s="13">
        <f>VLOOKUP(VLOOKUP($A30,'dataset combined'!$A:$AF,AD$2,FALSE()),Dictionary!$A:$B,2,FALSE())</f>
        <v>2</v>
      </c>
      <c r="AE30" s="13">
        <f>VLOOKUP(VLOOKUP($A30,'dataset combined'!$A:$AF,AE$2,FALSE()),Dictionary!$A:$B,2,FALSE())</f>
        <v>2</v>
      </c>
      <c r="AF30" s="13">
        <f>VLOOKUP(VLOOKUP($A30,'dataset combined'!$A:$BJ,dataset!AF$2,FALSE()),Dictionary!$A:$B,2,FALSE())</f>
        <v>5</v>
      </c>
      <c r="AG30" s="13">
        <f>VLOOKUP(VLOOKUP($A30,'dataset combined'!$A:$BJ,dataset!AG$2,FALSE()),Dictionary!$A:$B,2,FALSE())</f>
        <v>5</v>
      </c>
      <c r="AH30" s="13">
        <f>VLOOKUP(VLOOKUP($A30,'dataset combined'!$A:$BJ,dataset!AH$2,FALSE()),Dictionary!$A:$B,2,FALSE())</f>
        <v>5</v>
      </c>
      <c r="AI30" s="13">
        <f>VLOOKUP(VLOOKUP($A30,'dataset combined'!$A:$BJ,dataset!AI$2,FALSE()),Dictionary!$A:$B,2,FALSE())</f>
        <v>4</v>
      </c>
      <c r="AJ30" s="13">
        <f>VLOOKUP(VLOOKUP($A30,'dataset combined'!$A:$BJ,dataset!AJ$2,FALSE()),Dictionary!$A:$B,2,FALSE())</f>
        <v>4</v>
      </c>
      <c r="AK30" s="13">
        <f>VLOOKUP(VLOOKUP($A30,'dataset combined'!$A:$BJ,dataset!AK$2,FALSE()),Dictionary!$A:$B,2,FALSE())</f>
        <v>5</v>
      </c>
      <c r="AL30" s="13">
        <f>VLOOKUP(VLOOKUP($A30,'dataset combined'!$A:$BJ,dataset!AL$2,FALSE()),Dictionary!$A:$B,2,FALSE())</f>
        <v>5</v>
      </c>
      <c r="AM30" s="13">
        <f>VLOOKUP(VLOOKUP($A30,'dataset combined'!$A:$BJ,dataset!AM$2,FALSE()),Dictionary!$A:$B,2,FALSE())</f>
        <v>4</v>
      </c>
      <c r="AN30" s="13">
        <f>VLOOKUP(VLOOKUP($A30,'dataset combined'!$A:$BJ,dataset!AN$2,FALSE()),Dictionary!$A:$B,2,FALSE())</f>
        <v>0</v>
      </c>
      <c r="AO30" s="12">
        <f>VLOOKUP($A30,'Results Check'!$A:$CH,AO$2,FALSE())</f>
        <v>0</v>
      </c>
      <c r="AP30" s="12">
        <f>VLOOKUP($A30,'Results Check'!$A:$CH,AP$2,FALSE())</f>
        <v>2</v>
      </c>
      <c r="AQ30" s="12">
        <f>VLOOKUP($A30,'Results Check'!$A:$CH,AQ$2,FALSE())</f>
        <v>3</v>
      </c>
      <c r="AR30" s="9">
        <f t="shared" si="3"/>
        <v>0</v>
      </c>
      <c r="AS30" s="9">
        <f t="shared" si="4"/>
        <v>0</v>
      </c>
      <c r="AT30" s="9">
        <f t="shared" si="5"/>
        <v>0</v>
      </c>
      <c r="AU30" s="12">
        <f>VLOOKUP($A30,'Results Check'!$A:$CH,AU$2,FALSE())</f>
        <v>1</v>
      </c>
      <c r="AV30" s="12">
        <f>VLOOKUP($A30,'Results Check'!$A:$CH,AV$2,FALSE())</f>
        <v>1</v>
      </c>
      <c r="AW30" s="12">
        <f>VLOOKUP($A30,'Results Check'!$A:$CH,AW$2,FALSE())</f>
        <v>2</v>
      </c>
      <c r="AX30" s="9">
        <f t="shared" si="27"/>
        <v>1</v>
      </c>
      <c r="AY30" s="9">
        <f t="shared" si="28"/>
        <v>0.5</v>
      </c>
      <c r="AZ30" s="9">
        <f t="shared" si="29"/>
        <v>0.66666666666666663</v>
      </c>
      <c r="BA30" s="12">
        <f>VLOOKUP($A30,'Results Check'!$A:$CH,BA$2,FALSE())</f>
        <v>2</v>
      </c>
      <c r="BB30" s="12">
        <f>VLOOKUP($A30,'Results Check'!$A:$CH,BB$2,FALSE())</f>
        <v>5</v>
      </c>
      <c r="BC30" s="12">
        <f>VLOOKUP($A30,'Results Check'!$A:$CH,BC$2,FALSE())</f>
        <v>2</v>
      </c>
      <c r="BD30" s="9">
        <f t="shared" si="30"/>
        <v>0.4</v>
      </c>
      <c r="BE30" s="9">
        <f t="shared" si="31"/>
        <v>1</v>
      </c>
      <c r="BF30" s="9">
        <f t="shared" si="32"/>
        <v>0.57142857142857151</v>
      </c>
      <c r="BG30" s="12">
        <f>VLOOKUP($A30,'Results Check'!$A:$CH,BG$2,FALSE())</f>
        <v>5</v>
      </c>
      <c r="BH30" s="12">
        <f>VLOOKUP($A30,'Results Check'!$A:$CH,BH$2,FALSE())</f>
        <v>5</v>
      </c>
      <c r="BI30" s="12">
        <f>VLOOKUP($A30,'Results Check'!$A:$CH,BI$2,FALSE())</f>
        <v>5</v>
      </c>
      <c r="BJ30" s="9">
        <f t="shared" si="33"/>
        <v>1</v>
      </c>
      <c r="BK30" s="9">
        <f t="shared" si="34"/>
        <v>1</v>
      </c>
      <c r="BL30" s="9">
        <f t="shared" si="35"/>
        <v>1</v>
      </c>
      <c r="BM30" s="12">
        <f>VLOOKUP($A30,'Results Check'!$A:$CH,BM$2,FALSE())</f>
        <v>1</v>
      </c>
      <c r="BN30" s="12">
        <f>VLOOKUP($A30,'Results Check'!$A:$CH,BN$2,FALSE())</f>
        <v>1</v>
      </c>
      <c r="BO30" s="12">
        <f>VLOOKUP($A30,'Results Check'!$A:$CH,BO$2,FALSE())</f>
        <v>1</v>
      </c>
      <c r="BP30" s="9">
        <f t="shared" si="36"/>
        <v>1</v>
      </c>
      <c r="BQ30" s="9">
        <f t="shared" si="37"/>
        <v>1</v>
      </c>
      <c r="BR30" s="9">
        <f t="shared" si="38"/>
        <v>1</v>
      </c>
      <c r="BS30" s="12">
        <f>VLOOKUP($A30,'Results Check'!$A:$CH,BS$2,FALSE())</f>
        <v>1</v>
      </c>
      <c r="BT30" s="12">
        <f>VLOOKUP($A30,'Results Check'!$A:$CH,BT$2,FALSE())</f>
        <v>2</v>
      </c>
      <c r="BU30" s="12">
        <f>VLOOKUP($A30,'Results Check'!$A:$CH,BU$2,FALSE())</f>
        <v>1</v>
      </c>
      <c r="BV30" s="9">
        <f t="shared" si="39"/>
        <v>0.5</v>
      </c>
      <c r="BW30" s="9">
        <f t="shared" si="40"/>
        <v>1</v>
      </c>
      <c r="BX30" s="9">
        <f t="shared" si="41"/>
        <v>0.66666666666666663</v>
      </c>
      <c r="BY30" s="12">
        <f t="shared" si="21"/>
        <v>10</v>
      </c>
      <c r="BZ30" s="12">
        <f t="shared" si="22"/>
        <v>16</v>
      </c>
      <c r="CA30" s="12">
        <f t="shared" si="23"/>
        <v>14</v>
      </c>
      <c r="CB30" s="12">
        <f t="shared" si="42"/>
        <v>0.625</v>
      </c>
      <c r="CC30" s="12">
        <f t="shared" si="43"/>
        <v>0.7142857142857143</v>
      </c>
      <c r="CD30" s="12">
        <f t="shared" si="44"/>
        <v>0.66666666666666663</v>
      </c>
      <c r="CE30" s="12" t="str">
        <f>IF(VLOOKUP($A30,'Results Check'!$A:$CI,CE$2,FALSE())=0,"",VLOOKUP($A30,'Results Check'!$A:$CI,CE$2,FALSE()))</f>
        <v>Threat event</v>
      </c>
      <c r="CF30" s="12" t="str">
        <f>IF(VLOOKUP($A30,'Results Check'!$A:$CI,CF$2,FALSE())=0,"",VLOOKUP($A30,'Results Check'!$A:$CI,CF$2,FALSE()))</f>
        <v>Missing asset</v>
      </c>
      <c r="CG30" s="12" t="str">
        <f>IF(VLOOKUP($A30,'Results Check'!$A:$CI,CG$2,FALSE())=0,"",VLOOKUP($A30,'Results Check'!$A:$CI,CG$2,FALSE()))</f>
        <v>Wrong threat scenario</v>
      </c>
      <c r="CH30" s="12" t="str">
        <f>IF(VLOOKUP($A30,'Results Check'!$A:$CI,CH$2,FALSE())=0,"",VLOOKUP($A30,'Results Check'!$A:$CI,CH$2,FALSE()))</f>
        <v/>
      </c>
      <c r="CI30" s="12" t="str">
        <f>IF(VLOOKUP($A30,'Results Check'!$A:$CI,CI$2,FALSE())=0,"",VLOOKUP($A30,'Results Check'!$A:$CI,CI$2,FALSE()))</f>
        <v/>
      </c>
      <c r="CJ30" s="12" t="str">
        <f>IF(VLOOKUP($A30,'Results Check'!$A:$CI,CJ$2,FALSE())=0,"",VLOOKUP($A30,'Results Check'!$A:$CI,CJ$2,FALSE()))</f>
        <v/>
      </c>
      <c r="CK30" s="12">
        <f>VLOOKUP(VLOOKUP($A30,'dataset combined'!$A:$BJ,CK$2,FALSE()),Dictionary!$A$1:$B$23,2,FALSE())</f>
        <v>5</v>
      </c>
      <c r="CL30" s="12">
        <f>VLOOKUP(VLOOKUP($A30,'dataset combined'!$A:$BJ,CL$2,FALSE()),Dictionary!$A$1:$B$23,2,FALSE())</f>
        <v>5</v>
      </c>
      <c r="CM30" s="12">
        <f>VLOOKUP(VLOOKUP($A30,'dataset combined'!$A:$BJ,CM$2,FALSE()),Dictionary!$A$1:$B$23,2,FALSE())</f>
        <v>5</v>
      </c>
      <c r="CN30" s="12">
        <f>VLOOKUP(VLOOKUP($A30,'dataset combined'!$A:$BJ,CN$2,FALSE()),Dictionary!$A$1:$B$23,2,FALSE())</f>
        <v>5</v>
      </c>
      <c r="CO30" s="12">
        <f>VLOOKUP(VLOOKUP($A30,'dataset combined'!$A:$BJ,CO$2,FALSE()),Dictionary!$A$1:$B$23,2,FALSE())</f>
        <v>5</v>
      </c>
      <c r="CP30" s="12">
        <f>VLOOKUP(VLOOKUP($A30,'dataset combined'!$A:$BJ,CP$2,FALSE()),Dictionary!$A$1:$B$23,2,FALSE())</f>
        <v>5</v>
      </c>
      <c r="CQ30" s="12">
        <f>VLOOKUP(VLOOKUP($A30,'dataset combined'!$A:$BJ,CQ$2,FALSE()),Dictionary!$A$1:$B$23,2,FALSE())</f>
        <v>5</v>
      </c>
      <c r="CR30" s="12">
        <f>VLOOKUP(VLOOKUP($A30,'dataset combined'!$A:$BJ,CR$2,FALSE()),Dictionary!$A$1:$B$23,2,FALSE())</f>
        <v>5</v>
      </c>
      <c r="CS30" s="12" t="e">
        <f>VLOOKUP(VLOOKUP($A30,'dataset combined'!$A:$BJ,CS$2,FALSE()),Dictionary!$A$1:$B$23,2,FALSE())</f>
        <v>#N/A</v>
      </c>
      <c r="CT30" s="12" t="e">
        <f>VLOOKUP(VLOOKUP($A30,'dataset combined'!$A:$BJ,CT$2,FALSE()),Dictionary!$A$1:$B$23,2,FALSE())</f>
        <v>#N/A</v>
      </c>
      <c r="CU30" s="12">
        <f>VLOOKUP(VLOOKUP($A30,'dataset combined'!$A:$BJ,CU$2,FALSE()),Dictionary!$A$1:$B$23,2,FALSE())</f>
        <v>5</v>
      </c>
      <c r="CV30" s="12">
        <f>VLOOKUP(VLOOKUP($A30,'dataset combined'!$A:$BJ,CV$2,FALSE()),Dictionary!$A$1:$B$23,2,FALSE())</f>
        <v>5</v>
      </c>
      <c r="CX30"/>
      <c r="CY30"/>
      <c r="CZ30"/>
      <c r="DA30"/>
      <c r="DB30"/>
      <c r="DC30"/>
      <c r="DD30"/>
      <c r="DE30"/>
      <c r="DF30"/>
      <c r="DG30"/>
    </row>
    <row r="31" spans="1:111" s="20" customFormat="1" x14ac:dyDescent="0.2">
      <c r="A31" s="13" t="str">
        <f t="shared" si="0"/>
        <v>3117365-P2</v>
      </c>
      <c r="B31" s="11">
        <v>3117365</v>
      </c>
      <c r="C31" s="11">
        <v>3117311</v>
      </c>
      <c r="D31" s="11" t="s">
        <v>577</v>
      </c>
      <c r="E31" s="13" t="s">
        <v>568</v>
      </c>
      <c r="F31" s="13" t="s">
        <v>440</v>
      </c>
      <c r="G31" s="13" t="s">
        <v>433</v>
      </c>
      <c r="H31" s="11" t="str">
        <f t="shared" si="1"/>
        <v>OB</v>
      </c>
      <c r="I31" s="11"/>
      <c r="J31" s="12" t="s">
        <v>756</v>
      </c>
      <c r="K31" s="13" t="s">
        <v>514</v>
      </c>
      <c r="L31" s="13" t="s">
        <v>180</v>
      </c>
      <c r="M31" s="13" t="s">
        <v>179</v>
      </c>
      <c r="N31" s="13">
        <v>5</v>
      </c>
      <c r="O31" s="13" t="s">
        <v>240</v>
      </c>
      <c r="P31" s="13" t="s">
        <v>177</v>
      </c>
      <c r="Q31" s="13">
        <v>3</v>
      </c>
      <c r="R31" s="13" t="s">
        <v>578</v>
      </c>
      <c r="S31" s="13" t="s">
        <v>176</v>
      </c>
      <c r="T31" s="13"/>
      <c r="U31" s="13" t="s">
        <v>160</v>
      </c>
      <c r="V31" s="13">
        <f>VLOOKUP(VLOOKUP($A31,'dataset combined'!$A:$AF,V$2,FALSE()),Dictionary!$A:$B,2,FALSE())</f>
        <v>1</v>
      </c>
      <c r="W31" s="13">
        <f>VLOOKUP(VLOOKUP($A31,'dataset combined'!$A:$AF,W$2,FALSE()),Dictionary!$A:$B,2,FALSE())</f>
        <v>2</v>
      </c>
      <c r="X31" s="13">
        <f>VLOOKUP(VLOOKUP($A31,'dataset combined'!$A:$AF,X$2,FALSE()),Dictionary!$A:$B,2,FALSE())</f>
        <v>2</v>
      </c>
      <c r="Y31" s="13">
        <f>VLOOKUP(VLOOKUP($A31,'dataset combined'!$A:$AF,Y$2,FALSE()),Dictionary!$A:$B,2,FALSE())</f>
        <v>2</v>
      </c>
      <c r="Z31" s="12">
        <f t="shared" si="2"/>
        <v>2</v>
      </c>
      <c r="AA31" s="13">
        <f>VLOOKUP(VLOOKUP($A31,'dataset combined'!$A:$AF,AA$2,FALSE()),Dictionary!$A:$B,2,FALSE())</f>
        <v>2</v>
      </c>
      <c r="AB31" s="13">
        <f>VLOOKUP(VLOOKUP($A31,'dataset combined'!$A:$AF,AB$2,FALSE()),Dictionary!$A:$B,2,FALSE())</f>
        <v>3</v>
      </c>
      <c r="AC31" s="13">
        <f>VLOOKUP(VLOOKUP($A31,'dataset combined'!$A:$AF,AC$2,FALSE()),Dictionary!$A:$B,2,FALSE())</f>
        <v>3</v>
      </c>
      <c r="AD31" s="13">
        <f>VLOOKUP(VLOOKUP($A31,'dataset combined'!$A:$AF,AD$2,FALSE()),Dictionary!$A:$B,2,FALSE())</f>
        <v>2</v>
      </c>
      <c r="AE31" s="13">
        <f>VLOOKUP(VLOOKUP($A31,'dataset combined'!$A:$AF,AE$2,FALSE()),Dictionary!$A:$B,2,FALSE())</f>
        <v>2</v>
      </c>
      <c r="AF31" s="13">
        <f>VLOOKUP(VLOOKUP($A31,'dataset combined'!$A:$BJ,dataset!AF$2,FALSE()),Dictionary!$A:$B,2,FALSE())</f>
        <v>5</v>
      </c>
      <c r="AG31" s="13">
        <f>VLOOKUP(VLOOKUP($A31,'dataset combined'!$A:$BJ,dataset!AG$2,FALSE()),Dictionary!$A:$B,2,FALSE())</f>
        <v>4</v>
      </c>
      <c r="AH31" s="13">
        <f>VLOOKUP(VLOOKUP($A31,'dataset combined'!$A:$BJ,dataset!AH$2,FALSE()),Dictionary!$A:$B,2,FALSE())</f>
        <v>5</v>
      </c>
      <c r="AI31" s="13">
        <f>VLOOKUP(VLOOKUP($A31,'dataset combined'!$A:$BJ,dataset!AI$2,FALSE()),Dictionary!$A:$B,2,FALSE())</f>
        <v>5</v>
      </c>
      <c r="AJ31" s="13">
        <f>VLOOKUP(VLOOKUP($A31,'dataset combined'!$A:$BJ,dataset!AJ$2,FALSE()),Dictionary!$A:$B,2,FALSE())</f>
        <v>5</v>
      </c>
      <c r="AK31" s="13">
        <f>VLOOKUP(VLOOKUP($A31,'dataset combined'!$A:$BJ,dataset!AK$2,FALSE()),Dictionary!$A:$B,2,FALSE())</f>
        <v>5</v>
      </c>
      <c r="AL31" s="13">
        <f>VLOOKUP(VLOOKUP($A31,'dataset combined'!$A:$BJ,dataset!AL$2,FALSE()),Dictionary!$A:$B,2,FALSE())</f>
        <v>5</v>
      </c>
      <c r="AM31" s="13">
        <f>VLOOKUP(VLOOKUP($A31,'dataset combined'!$A:$BJ,dataset!AM$2,FALSE()),Dictionary!$A:$B,2,FALSE())</f>
        <v>5</v>
      </c>
      <c r="AN31" s="13">
        <f>VLOOKUP(VLOOKUP($A31,'dataset combined'!$A:$BJ,dataset!AN$2,FALSE()),Dictionary!$A:$B,2,FALSE())</f>
        <v>5</v>
      </c>
      <c r="AO31" s="12">
        <f>VLOOKUP($A31,'Results Check'!$A:$CH,AO$2,FALSE())</f>
        <v>2</v>
      </c>
      <c r="AP31" s="12">
        <f>VLOOKUP($A31,'Results Check'!$A:$CH,AP$2,FALSE())</f>
        <v>2</v>
      </c>
      <c r="AQ31" s="12">
        <f>VLOOKUP($A31,'Results Check'!$A:$CH,AQ$2,FALSE())</f>
        <v>2</v>
      </c>
      <c r="AR31" s="9">
        <f t="shared" si="3"/>
        <v>1</v>
      </c>
      <c r="AS31" s="9">
        <f t="shared" si="4"/>
        <v>1</v>
      </c>
      <c r="AT31" s="9">
        <f t="shared" si="5"/>
        <v>1</v>
      </c>
      <c r="AU31" s="12">
        <f>VLOOKUP($A31,'Results Check'!$A:$CH,AU$2,FALSE())</f>
        <v>2</v>
      </c>
      <c r="AV31" s="12">
        <f>VLOOKUP($A31,'Results Check'!$A:$CH,AV$2,FALSE())</f>
        <v>2</v>
      </c>
      <c r="AW31" s="12">
        <f>VLOOKUP($A31,'Results Check'!$A:$CH,AW$2,FALSE())</f>
        <v>2</v>
      </c>
      <c r="AX31" s="9">
        <f t="shared" si="27"/>
        <v>1</v>
      </c>
      <c r="AY31" s="9">
        <f t="shared" si="28"/>
        <v>1</v>
      </c>
      <c r="AZ31" s="9">
        <f t="shared" si="29"/>
        <v>1</v>
      </c>
      <c r="BA31" s="12">
        <f>VLOOKUP($A31,'Results Check'!$A:$CH,BA$2,FALSE())</f>
        <v>2</v>
      </c>
      <c r="BB31" s="12">
        <f>VLOOKUP($A31,'Results Check'!$A:$CH,BB$2,FALSE())</f>
        <v>3</v>
      </c>
      <c r="BC31" s="12">
        <f>VLOOKUP($A31,'Results Check'!$A:$CH,BC$2,FALSE())</f>
        <v>3</v>
      </c>
      <c r="BD31" s="9">
        <f t="shared" si="30"/>
        <v>0.66666666666666663</v>
      </c>
      <c r="BE31" s="9">
        <f t="shared" si="31"/>
        <v>0.66666666666666663</v>
      </c>
      <c r="BF31" s="9">
        <f t="shared" si="32"/>
        <v>0.66666666666666663</v>
      </c>
      <c r="BG31" s="12">
        <f>VLOOKUP($A31,'Results Check'!$A:$CH,BG$2,FALSE())</f>
        <v>0</v>
      </c>
      <c r="BH31" s="12">
        <f>VLOOKUP($A31,'Results Check'!$A:$CH,BH$2,FALSE())</f>
        <v>4</v>
      </c>
      <c r="BI31" s="12">
        <f>VLOOKUP($A31,'Results Check'!$A:$CH,BI$2,FALSE())</f>
        <v>2</v>
      </c>
      <c r="BJ31" s="9">
        <f t="shared" si="33"/>
        <v>0</v>
      </c>
      <c r="BK31" s="9">
        <f t="shared" si="34"/>
        <v>0</v>
      </c>
      <c r="BL31" s="9">
        <f t="shared" si="35"/>
        <v>0</v>
      </c>
      <c r="BM31" s="12">
        <f>VLOOKUP($A31,'Results Check'!$A:$CH,BM$2,FALSE())</f>
        <v>1</v>
      </c>
      <c r="BN31" s="12">
        <f>VLOOKUP($A31,'Results Check'!$A:$CH,BN$2,FALSE())</f>
        <v>1</v>
      </c>
      <c r="BO31" s="12">
        <f>VLOOKUP($A31,'Results Check'!$A:$CH,BO$2,FALSE())</f>
        <v>1</v>
      </c>
      <c r="BP31" s="9">
        <f t="shared" si="36"/>
        <v>1</v>
      </c>
      <c r="BQ31" s="9">
        <f t="shared" si="37"/>
        <v>1</v>
      </c>
      <c r="BR31" s="9">
        <f t="shared" si="38"/>
        <v>1</v>
      </c>
      <c r="BS31" s="12">
        <f>VLOOKUP($A31,'Results Check'!$A:$CH,BS$2,FALSE())</f>
        <v>0</v>
      </c>
      <c r="BT31" s="12">
        <f>VLOOKUP($A31,'Results Check'!$A:$CH,BT$2,FALSE())</f>
        <v>1</v>
      </c>
      <c r="BU31" s="12">
        <f>VLOOKUP($A31,'Results Check'!$A:$CH,BU$2,FALSE())</f>
        <v>1</v>
      </c>
      <c r="BV31" s="9">
        <f t="shared" si="39"/>
        <v>0</v>
      </c>
      <c r="BW31" s="9">
        <f t="shared" si="40"/>
        <v>0</v>
      </c>
      <c r="BX31" s="9">
        <f t="shared" si="41"/>
        <v>0</v>
      </c>
      <c r="BY31" s="12">
        <f t="shared" si="21"/>
        <v>7</v>
      </c>
      <c r="BZ31" s="12">
        <f t="shared" si="22"/>
        <v>13</v>
      </c>
      <c r="CA31" s="12">
        <f t="shared" si="23"/>
        <v>11</v>
      </c>
      <c r="CB31" s="12">
        <f t="shared" si="42"/>
        <v>0.53846153846153844</v>
      </c>
      <c r="CC31" s="12">
        <f t="shared" si="43"/>
        <v>0.63636363636363635</v>
      </c>
      <c r="CD31" s="12">
        <f t="shared" si="44"/>
        <v>0.58333333333333337</v>
      </c>
      <c r="CE31" s="12" t="str">
        <f>IF(VLOOKUP($A31,'Results Check'!$A:$CI,CE$2,FALSE())=0,"",VLOOKUP($A31,'Results Check'!$A:$CI,CE$2,FALSE()))</f>
        <v/>
      </c>
      <c r="CF31" s="12" t="str">
        <f>IF(VLOOKUP($A31,'Results Check'!$A:$CI,CF$2,FALSE())=0,"",VLOOKUP($A31,'Results Check'!$A:$CI,CF$2,FALSE()))</f>
        <v/>
      </c>
      <c r="CG31" s="12" t="str">
        <f>IF(VLOOKUP($A31,'Results Check'!$A:$CI,CG$2,FALSE())=0,"",VLOOKUP($A31,'Results Check'!$A:$CI,CG$2,FALSE()))</f>
        <v>Wrong threat scenario</v>
      </c>
      <c r="CH31" s="12" t="str">
        <f>IF(VLOOKUP($A31,'Results Check'!$A:$CI,CH$2,FALSE())=0,"",VLOOKUP($A31,'Results Check'!$A:$CI,CH$2,FALSE()))</f>
        <v>Threat event</v>
      </c>
      <c r="CI31" s="12" t="str">
        <f>IF(VLOOKUP($A31,'Results Check'!$A:$CI,CI$2,FALSE())=0,"",VLOOKUP($A31,'Results Check'!$A:$CI,CI$2,FALSE()))</f>
        <v/>
      </c>
      <c r="CJ31" s="12" t="str">
        <f>IF(VLOOKUP($A31,'Results Check'!$A:$CI,CJ$2,FALSE())=0,"",VLOOKUP($A31,'Results Check'!$A:$CI,CJ$2,FALSE()))</f>
        <v/>
      </c>
      <c r="CK31" s="12">
        <f>VLOOKUP(VLOOKUP($A31,'dataset combined'!$A:$BJ,CK$2,FALSE()),Dictionary!$A$1:$B$23,2,FALSE())</f>
        <v>5</v>
      </c>
      <c r="CL31" s="12">
        <f>VLOOKUP(VLOOKUP($A31,'dataset combined'!$A:$BJ,CL$2,FALSE()),Dictionary!$A$1:$B$23,2,FALSE())</f>
        <v>5</v>
      </c>
      <c r="CM31" s="12">
        <f>VLOOKUP(VLOOKUP($A31,'dataset combined'!$A:$BJ,CM$2,FALSE()),Dictionary!$A$1:$B$23,2,FALSE())</f>
        <v>5</v>
      </c>
      <c r="CN31" s="12">
        <f>VLOOKUP(VLOOKUP($A31,'dataset combined'!$A:$BJ,CN$2,FALSE()),Dictionary!$A$1:$B$23,2,FALSE())</f>
        <v>5</v>
      </c>
      <c r="CO31" s="12">
        <f>VLOOKUP(VLOOKUP($A31,'dataset combined'!$A:$BJ,CO$2,FALSE()),Dictionary!$A$1:$B$23,2,FALSE())</f>
        <v>5</v>
      </c>
      <c r="CP31" s="12">
        <f>VLOOKUP(VLOOKUP($A31,'dataset combined'!$A:$BJ,CP$2,FALSE()),Dictionary!$A$1:$B$23,2,FALSE())</f>
        <v>5</v>
      </c>
      <c r="CQ31" s="12">
        <f>VLOOKUP(VLOOKUP($A31,'dataset combined'!$A:$BJ,CQ$2,FALSE()),Dictionary!$A$1:$B$23,2,FALSE())</f>
        <v>5</v>
      </c>
      <c r="CR31" s="12">
        <f>VLOOKUP(VLOOKUP($A31,'dataset combined'!$A:$BJ,CR$2,FALSE()),Dictionary!$A$1:$B$23,2,FALSE())</f>
        <v>5</v>
      </c>
      <c r="CS31" s="12">
        <f>VLOOKUP(VLOOKUP($A31,'dataset combined'!$A:$BJ,CS$2,FALSE()),Dictionary!$A$1:$B$23,2,FALSE())</f>
        <v>5</v>
      </c>
      <c r="CT31" s="12">
        <f>VLOOKUP(VLOOKUP($A31,'dataset combined'!$A:$BJ,CT$2,FALSE()),Dictionary!$A$1:$B$23,2,FALSE())</f>
        <v>5</v>
      </c>
      <c r="CU31" s="12">
        <f>VLOOKUP(VLOOKUP($A31,'dataset combined'!$A:$BJ,CU$2,FALSE()),Dictionary!$A$1:$B$23,2,FALSE())</f>
        <v>5</v>
      </c>
      <c r="CV31" s="12">
        <f>VLOOKUP(VLOOKUP($A31,'dataset combined'!$A:$BJ,CV$2,FALSE()),Dictionary!$A$1:$B$23,2,FALSE())</f>
        <v>5</v>
      </c>
      <c r="CX31"/>
      <c r="CY31"/>
      <c r="CZ31"/>
      <c r="DA31"/>
      <c r="DB31"/>
      <c r="DC31"/>
      <c r="DD31"/>
      <c r="DE31"/>
      <c r="DF31"/>
      <c r="DG31"/>
    </row>
    <row r="32" spans="1:111" x14ac:dyDescent="0.2">
      <c r="A32" s="13" t="str">
        <f t="shared" si="0"/>
        <v>3117366-P1</v>
      </c>
      <c r="B32" s="11">
        <v>3117366</v>
      </c>
      <c r="C32" s="11">
        <v>3117319</v>
      </c>
      <c r="D32" s="11" t="s">
        <v>582</v>
      </c>
      <c r="E32" s="13" t="s">
        <v>568</v>
      </c>
      <c r="F32" s="13" t="s">
        <v>440</v>
      </c>
      <c r="G32" s="11" t="s">
        <v>402</v>
      </c>
      <c r="H32" s="11" t="str">
        <f t="shared" si="1"/>
        <v>HCN</v>
      </c>
      <c r="I32" s="11"/>
      <c r="J32" s="12"/>
      <c r="K32" s="13">
        <v>25</v>
      </c>
      <c r="L32" s="13" t="s">
        <v>180</v>
      </c>
      <c r="M32" s="13" t="s">
        <v>179</v>
      </c>
      <c r="N32" s="13">
        <v>7</v>
      </c>
      <c r="O32" s="13" t="s">
        <v>259</v>
      </c>
      <c r="P32" s="13" t="s">
        <v>176</v>
      </c>
      <c r="Q32" s="13"/>
      <c r="R32" s="13"/>
      <c r="S32" s="13" t="s">
        <v>176</v>
      </c>
      <c r="T32" s="13"/>
      <c r="U32" s="13" t="s">
        <v>160</v>
      </c>
      <c r="V32" s="13">
        <f>VLOOKUP(VLOOKUP($A32,'dataset combined'!$A:$AF,V$2,FALSE()),Dictionary!$A:$B,2,FALSE())</f>
        <v>1</v>
      </c>
      <c r="W32" s="13">
        <f>VLOOKUP(VLOOKUP($A32,'dataset combined'!$A:$AF,W$2,FALSE()),Dictionary!$A:$B,2,FALSE())</f>
        <v>2</v>
      </c>
      <c r="X32" s="13">
        <f>VLOOKUP(VLOOKUP($A32,'dataset combined'!$A:$AF,X$2,FALSE()),Dictionary!$A:$B,2,FALSE())</f>
        <v>3</v>
      </c>
      <c r="Y32" s="13">
        <f>VLOOKUP(VLOOKUP($A32,'dataset combined'!$A:$AF,Y$2,FALSE()),Dictionary!$A:$B,2,FALSE())</f>
        <v>2</v>
      </c>
      <c r="Z32" s="12">
        <f t="shared" si="2"/>
        <v>3</v>
      </c>
      <c r="AA32" s="13">
        <f>VLOOKUP(VLOOKUP($A32,'dataset combined'!$A:$AF,AA$2,FALSE()),Dictionary!$A:$B,2,FALSE())</f>
        <v>2</v>
      </c>
      <c r="AB32" s="13">
        <f>VLOOKUP(VLOOKUP($A32,'dataset combined'!$A:$AF,AB$2,FALSE()),Dictionary!$A:$B,2,FALSE())</f>
        <v>2</v>
      </c>
      <c r="AC32" s="13">
        <f>VLOOKUP(VLOOKUP($A32,'dataset combined'!$A:$AF,AC$2,FALSE()),Dictionary!$A:$B,2,FALSE())</f>
        <v>2</v>
      </c>
      <c r="AD32" s="13">
        <f>VLOOKUP(VLOOKUP($A32,'dataset combined'!$A:$AF,AD$2,FALSE()),Dictionary!$A:$B,2,FALSE())</f>
        <v>1</v>
      </c>
      <c r="AE32" s="13">
        <f>VLOOKUP(VLOOKUP($A32,'dataset combined'!$A:$AF,AE$2,FALSE()),Dictionary!$A:$B,2,FALSE())</f>
        <v>1</v>
      </c>
      <c r="AF32" s="13">
        <f>VLOOKUP(VLOOKUP($A32,'dataset combined'!$A:$BJ,dataset!AF$2,FALSE()),Dictionary!$A:$B,2,FALSE())</f>
        <v>5</v>
      </c>
      <c r="AG32" s="13">
        <f>VLOOKUP(VLOOKUP($A32,'dataset combined'!$A:$BJ,dataset!AG$2,FALSE()),Dictionary!$A:$B,2,FALSE())</f>
        <v>2</v>
      </c>
      <c r="AH32" s="13">
        <f>VLOOKUP(VLOOKUP($A32,'dataset combined'!$A:$BJ,dataset!AH$2,FALSE()),Dictionary!$A:$B,2,FALSE())</f>
        <v>5</v>
      </c>
      <c r="AI32" s="13">
        <f>VLOOKUP(VLOOKUP($A32,'dataset combined'!$A:$BJ,dataset!AI$2,FALSE()),Dictionary!$A:$B,2,FALSE())</f>
        <v>5</v>
      </c>
      <c r="AJ32" s="13">
        <f>VLOOKUP(VLOOKUP($A32,'dataset combined'!$A:$BJ,dataset!AJ$2,FALSE()),Dictionary!$A:$B,2,FALSE())</f>
        <v>5</v>
      </c>
      <c r="AK32" s="13">
        <f>VLOOKUP(VLOOKUP($A32,'dataset combined'!$A:$BJ,dataset!AK$2,FALSE()),Dictionary!$A:$B,2,FALSE())</f>
        <v>5</v>
      </c>
      <c r="AL32" s="13">
        <f>VLOOKUP(VLOOKUP($A32,'dataset combined'!$A:$BJ,dataset!AL$2,FALSE()),Dictionary!$A:$B,2,FALSE())</f>
        <v>5</v>
      </c>
      <c r="AM32" s="13">
        <f>VLOOKUP(VLOOKUP($A32,'dataset combined'!$A:$BJ,dataset!AM$2,FALSE()),Dictionary!$A:$B,2,FALSE())</f>
        <v>3</v>
      </c>
      <c r="AN32" s="13">
        <f>VLOOKUP(VLOOKUP($A32,'dataset combined'!$A:$BJ,dataset!AN$2,FALSE()),Dictionary!$A:$B,2,FALSE())</f>
        <v>0</v>
      </c>
      <c r="AO32" s="12">
        <f>VLOOKUP($A32,'Results Check'!$A:$CH,AO$2,FALSE())</f>
        <v>3</v>
      </c>
      <c r="AP32" s="12">
        <f>VLOOKUP($A32,'Results Check'!$A:$CH,AP$2,FALSE())</f>
        <v>3</v>
      </c>
      <c r="AQ32" s="12">
        <f>VLOOKUP($A32,'Results Check'!$A:$CH,AQ$2,FALSE())</f>
        <v>3</v>
      </c>
      <c r="AR32" s="9">
        <f t="shared" si="3"/>
        <v>1</v>
      </c>
      <c r="AS32" s="9">
        <f t="shared" si="4"/>
        <v>1</v>
      </c>
      <c r="AT32" s="9">
        <f t="shared" si="5"/>
        <v>1</v>
      </c>
      <c r="AU32" s="12">
        <f>VLOOKUP($A32,'Results Check'!$A:$CH,AU$2,FALSE())</f>
        <v>2</v>
      </c>
      <c r="AV32" s="12">
        <f>VLOOKUP($A32,'Results Check'!$A:$CH,AV$2,FALSE())</f>
        <v>2</v>
      </c>
      <c r="AW32" s="12">
        <f>VLOOKUP($A32,'Results Check'!$A:$CH,AW$2,FALSE())</f>
        <v>2</v>
      </c>
      <c r="AX32" s="9">
        <f t="shared" si="27"/>
        <v>1</v>
      </c>
      <c r="AY32" s="9">
        <f t="shared" si="28"/>
        <v>1</v>
      </c>
      <c r="AZ32" s="9">
        <f t="shared" si="29"/>
        <v>1</v>
      </c>
      <c r="BA32" s="12">
        <f>VLOOKUP($A32,'Results Check'!$A:$CH,BA$2,FALSE())</f>
        <v>2</v>
      </c>
      <c r="BB32" s="12">
        <f>VLOOKUP($A32,'Results Check'!$A:$CH,BB$2,FALSE())</f>
        <v>2</v>
      </c>
      <c r="BC32" s="12">
        <f>VLOOKUP($A32,'Results Check'!$A:$CH,BC$2,FALSE())</f>
        <v>2</v>
      </c>
      <c r="BD32" s="9">
        <f t="shared" si="30"/>
        <v>1</v>
      </c>
      <c r="BE32" s="9">
        <f t="shared" si="31"/>
        <v>1</v>
      </c>
      <c r="BF32" s="9">
        <f t="shared" si="32"/>
        <v>1</v>
      </c>
      <c r="BG32" s="12">
        <f>VLOOKUP($A32,'Results Check'!$A:$CH,BG$2,FALSE())</f>
        <v>5</v>
      </c>
      <c r="BH32" s="12">
        <f>VLOOKUP($A32,'Results Check'!$A:$CH,BH$2,FALSE())</f>
        <v>5</v>
      </c>
      <c r="BI32" s="12">
        <f>VLOOKUP($A32,'Results Check'!$A:$CH,BI$2,FALSE())</f>
        <v>5</v>
      </c>
      <c r="BJ32" s="9">
        <f t="shared" si="33"/>
        <v>1</v>
      </c>
      <c r="BK32" s="9">
        <f t="shared" si="34"/>
        <v>1</v>
      </c>
      <c r="BL32" s="9">
        <f t="shared" si="35"/>
        <v>1</v>
      </c>
      <c r="BM32" s="12">
        <f>VLOOKUP($A32,'Results Check'!$A:$CH,BM$2,FALSE())</f>
        <v>0</v>
      </c>
      <c r="BN32" s="12">
        <f>VLOOKUP($A32,'Results Check'!$A:$CH,BN$2,FALSE())</f>
        <v>1</v>
      </c>
      <c r="BO32" s="12">
        <f>VLOOKUP($A32,'Results Check'!$A:$CH,BO$2,FALSE())</f>
        <v>1</v>
      </c>
      <c r="BP32" s="9">
        <f t="shared" si="36"/>
        <v>0</v>
      </c>
      <c r="BQ32" s="9">
        <f t="shared" si="37"/>
        <v>0</v>
      </c>
      <c r="BR32" s="9">
        <f t="shared" si="38"/>
        <v>0</v>
      </c>
      <c r="BS32" s="12">
        <f>VLOOKUP($A32,'Results Check'!$A:$CH,BS$2,FALSE())</f>
        <v>1</v>
      </c>
      <c r="BT32" s="12">
        <f>VLOOKUP($A32,'Results Check'!$A:$CH,BT$2,FALSE())</f>
        <v>1</v>
      </c>
      <c r="BU32" s="12">
        <f>VLOOKUP($A32,'Results Check'!$A:$CH,BU$2,FALSE())</f>
        <v>1</v>
      </c>
      <c r="BV32" s="9">
        <f t="shared" si="39"/>
        <v>1</v>
      </c>
      <c r="BW32" s="9">
        <f t="shared" si="40"/>
        <v>1</v>
      </c>
      <c r="BX32" s="9">
        <f t="shared" si="41"/>
        <v>1</v>
      </c>
      <c r="BY32" s="12">
        <f t="shared" si="21"/>
        <v>13</v>
      </c>
      <c r="BZ32" s="12">
        <f t="shared" si="22"/>
        <v>14</v>
      </c>
      <c r="CA32" s="12">
        <f t="shared" si="23"/>
        <v>14</v>
      </c>
      <c r="CB32" s="12">
        <f t="shared" si="42"/>
        <v>0.9285714285714286</v>
      </c>
      <c r="CC32" s="12">
        <f t="shared" si="43"/>
        <v>0.9285714285714286</v>
      </c>
      <c r="CD32" s="12">
        <f t="shared" si="44"/>
        <v>0.9285714285714286</v>
      </c>
      <c r="CE32" s="12" t="str">
        <f>IF(VLOOKUP($A32,'Results Check'!$A:$CI,CE$2,FALSE())=0,"",VLOOKUP($A32,'Results Check'!$A:$CI,CE$2,FALSE()))</f>
        <v/>
      </c>
      <c r="CF32" s="12" t="str">
        <f>IF(VLOOKUP($A32,'Results Check'!$A:$CI,CF$2,FALSE())=0,"",VLOOKUP($A32,'Results Check'!$A:$CI,CF$2,FALSE()))</f>
        <v/>
      </c>
      <c r="CG32" s="12" t="str">
        <f>IF(VLOOKUP($A32,'Results Check'!$A:$CI,CG$2,FALSE())=0,"",VLOOKUP($A32,'Results Check'!$A:$CI,CG$2,FALSE()))</f>
        <v/>
      </c>
      <c r="CH32" s="12" t="str">
        <f>IF(VLOOKUP($A32,'Results Check'!$A:$CI,CH$2,FALSE())=0,"",VLOOKUP($A32,'Results Check'!$A:$CI,CH$2,FALSE()))</f>
        <v/>
      </c>
      <c r="CI32" s="12" t="str">
        <f>IF(VLOOKUP($A32,'Results Check'!$A:$CI,CI$2,FALSE())=0,"",VLOOKUP($A32,'Results Check'!$A:$CI,CI$2,FALSE()))</f>
        <v>Consequence</v>
      </c>
      <c r="CJ32" s="12" t="str">
        <f>IF(VLOOKUP($A32,'Results Check'!$A:$CI,CJ$2,FALSE())=0,"",VLOOKUP($A32,'Results Check'!$A:$CI,CJ$2,FALSE()))</f>
        <v/>
      </c>
      <c r="CK32" s="12">
        <f>VLOOKUP(VLOOKUP($A32,'dataset combined'!$A:$BJ,CK$2,FALSE()),Dictionary!$A$1:$B$23,2,FALSE())</f>
        <v>5</v>
      </c>
      <c r="CL32" s="12">
        <f>VLOOKUP(VLOOKUP($A32,'dataset combined'!$A:$BJ,CL$2,FALSE()),Dictionary!$A$1:$B$23,2,FALSE())</f>
        <v>5</v>
      </c>
      <c r="CM32" s="12">
        <f>VLOOKUP(VLOOKUP($A32,'dataset combined'!$A:$BJ,CM$2,FALSE()),Dictionary!$A$1:$B$23,2,FALSE())</f>
        <v>5</v>
      </c>
      <c r="CN32" s="12">
        <f>VLOOKUP(VLOOKUP($A32,'dataset combined'!$A:$BJ,CN$2,FALSE()),Dictionary!$A$1:$B$23,2,FALSE())</f>
        <v>4</v>
      </c>
      <c r="CO32" s="12">
        <f>VLOOKUP(VLOOKUP($A32,'dataset combined'!$A:$BJ,CO$2,FALSE()),Dictionary!$A$1:$B$23,2,FALSE())</f>
        <v>5</v>
      </c>
      <c r="CP32" s="12">
        <f>VLOOKUP(VLOOKUP($A32,'dataset combined'!$A:$BJ,CP$2,FALSE()),Dictionary!$A$1:$B$23,2,FALSE())</f>
        <v>5</v>
      </c>
      <c r="CQ32" s="12">
        <f>VLOOKUP(VLOOKUP($A32,'dataset combined'!$A:$BJ,CQ$2,FALSE()),Dictionary!$A$1:$B$23,2,FALSE())</f>
        <v>5</v>
      </c>
      <c r="CR32" s="12">
        <f>VLOOKUP(VLOOKUP($A32,'dataset combined'!$A:$BJ,CR$2,FALSE()),Dictionary!$A$1:$B$23,2,FALSE())</f>
        <v>4</v>
      </c>
      <c r="CS32" s="12">
        <f>VLOOKUP(VLOOKUP($A32,'dataset combined'!$A:$BJ,CS$2,FALSE()),Dictionary!$A$1:$B$23,2,FALSE())</f>
        <v>5</v>
      </c>
      <c r="CT32" s="12">
        <f>VLOOKUP(VLOOKUP($A32,'dataset combined'!$A:$BJ,CT$2,FALSE()),Dictionary!$A$1:$B$23,2,FALSE())</f>
        <v>4</v>
      </c>
      <c r="CU32" s="12">
        <f>VLOOKUP(VLOOKUP($A32,'dataset combined'!$A:$BJ,CU$2,FALSE()),Dictionary!$A$1:$B$23,2,FALSE())</f>
        <v>5</v>
      </c>
      <c r="CV32" s="12">
        <f>VLOOKUP(VLOOKUP($A32,'dataset combined'!$A:$BJ,CV$2,FALSE()),Dictionary!$A$1:$B$23,2,FALSE())</f>
        <v>5</v>
      </c>
    </row>
    <row r="33" spans="1:111" x14ac:dyDescent="0.2">
      <c r="A33" s="13" t="str">
        <f t="shared" si="0"/>
        <v>3117366-P2</v>
      </c>
      <c r="B33" s="11">
        <v>3117366</v>
      </c>
      <c r="C33" s="11">
        <v>3117319</v>
      </c>
      <c r="D33" s="11" t="s">
        <v>582</v>
      </c>
      <c r="E33" s="13" t="s">
        <v>568</v>
      </c>
      <c r="F33" s="13" t="s">
        <v>440</v>
      </c>
      <c r="G33" s="13" t="s">
        <v>433</v>
      </c>
      <c r="H33" s="11" t="str">
        <f t="shared" si="1"/>
        <v>OB</v>
      </c>
      <c r="I33" s="11"/>
      <c r="J33" s="12"/>
      <c r="K33" s="13">
        <v>25</v>
      </c>
      <c r="L33" s="13" t="s">
        <v>180</v>
      </c>
      <c r="M33" s="13" t="s">
        <v>179</v>
      </c>
      <c r="N33" s="13">
        <v>7</v>
      </c>
      <c r="O33" s="13" t="s">
        <v>259</v>
      </c>
      <c r="P33" s="13" t="s">
        <v>176</v>
      </c>
      <c r="Q33" s="13"/>
      <c r="R33" s="13"/>
      <c r="S33" s="13" t="s">
        <v>176</v>
      </c>
      <c r="T33" s="13"/>
      <c r="U33" s="13" t="s">
        <v>160</v>
      </c>
      <c r="V33" s="13">
        <f>VLOOKUP(VLOOKUP($A33,'dataset combined'!$A:$AF,V$2,FALSE()),Dictionary!$A:$B,2,FALSE())</f>
        <v>1</v>
      </c>
      <c r="W33" s="13">
        <f>VLOOKUP(VLOOKUP($A33,'dataset combined'!$A:$AF,W$2,FALSE()),Dictionary!$A:$B,2,FALSE())</f>
        <v>2</v>
      </c>
      <c r="X33" s="13">
        <f>VLOOKUP(VLOOKUP($A33,'dataset combined'!$A:$AF,X$2,FALSE()),Dictionary!$A:$B,2,FALSE())</f>
        <v>3</v>
      </c>
      <c r="Y33" s="13">
        <f>VLOOKUP(VLOOKUP($A33,'dataset combined'!$A:$AF,Y$2,FALSE()),Dictionary!$A:$B,2,FALSE())</f>
        <v>2</v>
      </c>
      <c r="Z33" s="12">
        <f t="shared" si="2"/>
        <v>3</v>
      </c>
      <c r="AA33" s="13">
        <f>VLOOKUP(VLOOKUP($A33,'dataset combined'!$A:$AF,AA$2,FALSE()),Dictionary!$A:$B,2,FALSE())</f>
        <v>2</v>
      </c>
      <c r="AB33" s="13">
        <f>VLOOKUP(VLOOKUP($A33,'dataset combined'!$A:$AF,AB$2,FALSE()),Dictionary!$A:$B,2,FALSE())</f>
        <v>2</v>
      </c>
      <c r="AC33" s="13">
        <f>VLOOKUP(VLOOKUP($A33,'dataset combined'!$A:$AF,AC$2,FALSE()),Dictionary!$A:$B,2,FALSE())</f>
        <v>2</v>
      </c>
      <c r="AD33" s="13">
        <f>VLOOKUP(VLOOKUP($A33,'dataset combined'!$A:$AF,AD$2,FALSE()),Dictionary!$A:$B,2,FALSE())</f>
        <v>1</v>
      </c>
      <c r="AE33" s="13">
        <f>VLOOKUP(VLOOKUP($A33,'dataset combined'!$A:$AF,AE$2,FALSE()),Dictionary!$A:$B,2,FALSE())</f>
        <v>1</v>
      </c>
      <c r="AF33" s="13">
        <f>VLOOKUP(VLOOKUP($A33,'dataset combined'!$A:$BJ,dataset!AF$2,FALSE()),Dictionary!$A:$B,2,FALSE())</f>
        <v>5</v>
      </c>
      <c r="AG33" s="13">
        <f>VLOOKUP(VLOOKUP($A33,'dataset combined'!$A:$BJ,dataset!AG$2,FALSE()),Dictionary!$A:$B,2,FALSE())</f>
        <v>2</v>
      </c>
      <c r="AH33" s="13">
        <f>VLOOKUP(VLOOKUP($A33,'dataset combined'!$A:$BJ,dataset!AH$2,FALSE()),Dictionary!$A:$B,2,FALSE())</f>
        <v>5</v>
      </c>
      <c r="AI33" s="13">
        <f>VLOOKUP(VLOOKUP($A33,'dataset combined'!$A:$BJ,dataset!AI$2,FALSE()),Dictionary!$A:$B,2,FALSE())</f>
        <v>5</v>
      </c>
      <c r="AJ33" s="13">
        <f>VLOOKUP(VLOOKUP($A33,'dataset combined'!$A:$BJ,dataset!AJ$2,FALSE()),Dictionary!$A:$B,2,FALSE())</f>
        <v>4</v>
      </c>
      <c r="AK33" s="13">
        <f>VLOOKUP(VLOOKUP($A33,'dataset combined'!$A:$BJ,dataset!AK$2,FALSE()),Dictionary!$A:$B,2,FALSE())</f>
        <v>5</v>
      </c>
      <c r="AL33" s="13">
        <f>VLOOKUP(VLOOKUP($A33,'dataset combined'!$A:$BJ,dataset!AL$2,FALSE()),Dictionary!$A:$B,2,FALSE())</f>
        <v>5</v>
      </c>
      <c r="AM33" s="13">
        <f>VLOOKUP(VLOOKUP($A33,'dataset combined'!$A:$BJ,dataset!AM$2,FALSE()),Dictionary!$A:$B,2,FALSE())</f>
        <v>2</v>
      </c>
      <c r="AN33" s="13">
        <f>VLOOKUP(VLOOKUP($A33,'dataset combined'!$A:$BJ,dataset!AN$2,FALSE()),Dictionary!$A:$B,2,FALSE())</f>
        <v>5</v>
      </c>
      <c r="AO33" s="12">
        <f>VLOOKUP($A33,'Results Check'!$A:$CH,AO$2,FALSE())</f>
        <v>2</v>
      </c>
      <c r="AP33" s="12">
        <f>VLOOKUP($A33,'Results Check'!$A:$CH,AP$2,FALSE())</f>
        <v>2</v>
      </c>
      <c r="AQ33" s="12">
        <f>VLOOKUP($A33,'Results Check'!$A:$CH,AQ$2,FALSE())</f>
        <v>2</v>
      </c>
      <c r="AR33" s="9">
        <f t="shared" si="3"/>
        <v>1</v>
      </c>
      <c r="AS33" s="9">
        <f t="shared" si="4"/>
        <v>1</v>
      </c>
      <c r="AT33" s="9">
        <f t="shared" si="5"/>
        <v>1</v>
      </c>
      <c r="AU33" s="12">
        <f>VLOOKUP($A33,'Results Check'!$A:$CH,AU$2,FALSE())</f>
        <v>2</v>
      </c>
      <c r="AV33" s="12">
        <f>VLOOKUP($A33,'Results Check'!$A:$CH,AV$2,FALSE())</f>
        <v>2</v>
      </c>
      <c r="AW33" s="12">
        <f>VLOOKUP($A33,'Results Check'!$A:$CH,AW$2,FALSE())</f>
        <v>2</v>
      </c>
      <c r="AX33" s="9">
        <f t="shared" si="27"/>
        <v>1</v>
      </c>
      <c r="AY33" s="9">
        <f t="shared" si="28"/>
        <v>1</v>
      </c>
      <c r="AZ33" s="9">
        <f t="shared" si="29"/>
        <v>1</v>
      </c>
      <c r="BA33" s="12">
        <f>VLOOKUP($A33,'Results Check'!$A:$CH,BA$2,FALSE())</f>
        <v>3</v>
      </c>
      <c r="BB33" s="12">
        <f>VLOOKUP($A33,'Results Check'!$A:$CH,BB$2,FALSE())</f>
        <v>3</v>
      </c>
      <c r="BC33" s="12">
        <f>VLOOKUP($A33,'Results Check'!$A:$CH,BC$2,FALSE())</f>
        <v>3</v>
      </c>
      <c r="BD33" s="9">
        <f t="shared" si="30"/>
        <v>1</v>
      </c>
      <c r="BE33" s="9">
        <f t="shared" si="31"/>
        <v>1</v>
      </c>
      <c r="BF33" s="9">
        <f t="shared" si="32"/>
        <v>1</v>
      </c>
      <c r="BG33" s="12">
        <f>VLOOKUP($A33,'Results Check'!$A:$CH,BG$2,FALSE())</f>
        <v>2</v>
      </c>
      <c r="BH33" s="12">
        <f>VLOOKUP($A33,'Results Check'!$A:$CH,BH$2,FALSE())</f>
        <v>2</v>
      </c>
      <c r="BI33" s="12">
        <f>VLOOKUP($A33,'Results Check'!$A:$CH,BI$2,FALSE())</f>
        <v>2</v>
      </c>
      <c r="BJ33" s="9">
        <f t="shared" si="33"/>
        <v>1</v>
      </c>
      <c r="BK33" s="9">
        <f t="shared" si="34"/>
        <v>1</v>
      </c>
      <c r="BL33" s="9">
        <f t="shared" si="35"/>
        <v>1</v>
      </c>
      <c r="BM33" s="12">
        <f>VLOOKUP($A33,'Results Check'!$A:$CH,BM$2,FALSE())</f>
        <v>0</v>
      </c>
      <c r="BN33" s="12">
        <f>VLOOKUP($A33,'Results Check'!$A:$CH,BN$2,FALSE())</f>
        <v>1</v>
      </c>
      <c r="BO33" s="12">
        <f>VLOOKUP($A33,'Results Check'!$A:$CH,BO$2,FALSE())</f>
        <v>1</v>
      </c>
      <c r="BP33" s="9">
        <f t="shared" si="36"/>
        <v>0</v>
      </c>
      <c r="BQ33" s="9">
        <f t="shared" si="37"/>
        <v>0</v>
      </c>
      <c r="BR33" s="9">
        <f t="shared" si="38"/>
        <v>0</v>
      </c>
      <c r="BS33" s="12">
        <f>VLOOKUP($A33,'Results Check'!$A:$CH,BS$2,FALSE())</f>
        <v>1</v>
      </c>
      <c r="BT33" s="12">
        <f>VLOOKUP($A33,'Results Check'!$A:$CH,BT$2,FALSE())</f>
        <v>1</v>
      </c>
      <c r="BU33" s="12">
        <f>VLOOKUP($A33,'Results Check'!$A:$CH,BU$2,FALSE())</f>
        <v>1</v>
      </c>
      <c r="BV33" s="9">
        <f t="shared" si="39"/>
        <v>1</v>
      </c>
      <c r="BW33" s="9">
        <f t="shared" si="40"/>
        <v>1</v>
      </c>
      <c r="BX33" s="9">
        <f t="shared" si="41"/>
        <v>1</v>
      </c>
      <c r="BY33" s="12">
        <f t="shared" si="21"/>
        <v>10</v>
      </c>
      <c r="BZ33" s="12">
        <f t="shared" si="22"/>
        <v>11</v>
      </c>
      <c r="CA33" s="12">
        <f t="shared" si="23"/>
        <v>11</v>
      </c>
      <c r="CB33" s="12">
        <f t="shared" si="42"/>
        <v>0.90909090909090906</v>
      </c>
      <c r="CC33" s="12">
        <f t="shared" si="43"/>
        <v>0.90909090909090906</v>
      </c>
      <c r="CD33" s="12">
        <f t="shared" si="44"/>
        <v>0.90909090909090906</v>
      </c>
      <c r="CE33" s="12" t="str">
        <f>IF(VLOOKUP($A33,'Results Check'!$A:$CI,CE$2,FALSE())=0,"",VLOOKUP($A33,'Results Check'!$A:$CI,CE$2,FALSE()))</f>
        <v/>
      </c>
      <c r="CF33" s="12" t="str">
        <f>IF(VLOOKUP($A33,'Results Check'!$A:$CI,CF$2,FALSE())=0,"",VLOOKUP($A33,'Results Check'!$A:$CI,CF$2,FALSE()))</f>
        <v/>
      </c>
      <c r="CG33" s="12" t="str">
        <f>IF(VLOOKUP($A33,'Results Check'!$A:$CI,CG$2,FALSE())=0,"",VLOOKUP($A33,'Results Check'!$A:$CI,CG$2,FALSE()))</f>
        <v/>
      </c>
      <c r="CH33" s="12" t="str">
        <f>IF(VLOOKUP($A33,'Results Check'!$A:$CI,CH$2,FALSE())=0,"",VLOOKUP($A33,'Results Check'!$A:$CI,CH$2,FALSE()))</f>
        <v/>
      </c>
      <c r="CI33" s="12" t="str">
        <f>IF(VLOOKUP($A33,'Results Check'!$A:$CI,CI$2,FALSE())=0,"",VLOOKUP($A33,'Results Check'!$A:$CI,CI$2,FALSE()))</f>
        <v>Level of impact</v>
      </c>
      <c r="CJ33" s="12" t="str">
        <f>IF(VLOOKUP($A33,'Results Check'!$A:$CI,CJ$2,FALSE())=0,"",VLOOKUP($A33,'Results Check'!$A:$CI,CJ$2,FALSE()))</f>
        <v/>
      </c>
      <c r="CK33" s="12">
        <f>VLOOKUP(VLOOKUP($A33,'dataset combined'!$A:$BJ,CK$2,FALSE()),Dictionary!$A$1:$B$23,2,FALSE())</f>
        <v>5</v>
      </c>
      <c r="CL33" s="12">
        <f>VLOOKUP(VLOOKUP($A33,'dataset combined'!$A:$BJ,CL$2,FALSE()),Dictionary!$A$1:$B$23,2,FALSE())</f>
        <v>5</v>
      </c>
      <c r="CM33" s="12">
        <f>VLOOKUP(VLOOKUP($A33,'dataset combined'!$A:$BJ,CM$2,FALSE()),Dictionary!$A$1:$B$23,2,FALSE())</f>
        <v>5</v>
      </c>
      <c r="CN33" s="12">
        <f>VLOOKUP(VLOOKUP($A33,'dataset combined'!$A:$BJ,CN$2,FALSE()),Dictionary!$A$1:$B$23,2,FALSE())</f>
        <v>5</v>
      </c>
      <c r="CO33" s="12">
        <f>VLOOKUP(VLOOKUP($A33,'dataset combined'!$A:$BJ,CO$2,FALSE()),Dictionary!$A$1:$B$23,2,FALSE())</f>
        <v>5</v>
      </c>
      <c r="CP33" s="12">
        <f>VLOOKUP(VLOOKUP($A33,'dataset combined'!$A:$BJ,CP$2,FALSE()),Dictionary!$A$1:$B$23,2,FALSE())</f>
        <v>3</v>
      </c>
      <c r="CQ33" s="12">
        <f>VLOOKUP(VLOOKUP($A33,'dataset combined'!$A:$BJ,CQ$2,FALSE()),Dictionary!$A$1:$B$23,2,FALSE())</f>
        <v>5</v>
      </c>
      <c r="CR33" s="12">
        <f>VLOOKUP(VLOOKUP($A33,'dataset combined'!$A:$BJ,CR$2,FALSE()),Dictionary!$A$1:$B$23,2,FALSE())</f>
        <v>5</v>
      </c>
      <c r="CS33" s="12">
        <f>VLOOKUP(VLOOKUP($A33,'dataset combined'!$A:$BJ,CS$2,FALSE()),Dictionary!$A$1:$B$23,2,FALSE())</f>
        <v>5</v>
      </c>
      <c r="CT33" s="12">
        <f>VLOOKUP(VLOOKUP($A33,'dataset combined'!$A:$BJ,CT$2,FALSE()),Dictionary!$A$1:$B$23,2,FALSE())</f>
        <v>5</v>
      </c>
      <c r="CU33" s="12">
        <f>VLOOKUP(VLOOKUP($A33,'dataset combined'!$A:$BJ,CU$2,FALSE()),Dictionary!$A$1:$B$23,2,FALSE())</f>
        <v>5</v>
      </c>
      <c r="CV33" s="12">
        <f>VLOOKUP(VLOOKUP($A33,'dataset combined'!$A:$BJ,CV$2,FALSE()),Dictionary!$A$1:$B$23,2,FALSE())</f>
        <v>5</v>
      </c>
    </row>
    <row r="34" spans="1:111" x14ac:dyDescent="0.2">
      <c r="A34" s="13" t="str">
        <f t="shared" si="0"/>
        <v>3117367-P1</v>
      </c>
      <c r="B34" s="11">
        <v>3117367</v>
      </c>
      <c r="C34" s="11">
        <v>3117329</v>
      </c>
      <c r="D34" s="11" t="s">
        <v>368</v>
      </c>
      <c r="E34" s="13" t="s">
        <v>154</v>
      </c>
      <c r="F34" s="13" t="s">
        <v>381</v>
      </c>
      <c r="G34" s="11" t="s">
        <v>402</v>
      </c>
      <c r="H34" s="11" t="str">
        <f t="shared" si="1"/>
        <v>OB</v>
      </c>
      <c r="I34" s="11"/>
      <c r="J34" s="12"/>
      <c r="K34" s="13">
        <v>23</v>
      </c>
      <c r="L34" s="13" t="s">
        <v>180</v>
      </c>
      <c r="M34" s="13" t="s">
        <v>179</v>
      </c>
      <c r="N34" s="13">
        <v>15</v>
      </c>
      <c r="O34" s="13" t="s">
        <v>281</v>
      </c>
      <c r="P34" s="13" t="s">
        <v>177</v>
      </c>
      <c r="Q34" s="13">
        <v>2</v>
      </c>
      <c r="R34" s="13" t="s">
        <v>282</v>
      </c>
      <c r="S34" s="13" t="s">
        <v>176</v>
      </c>
      <c r="T34" s="13"/>
      <c r="U34" s="13" t="s">
        <v>518</v>
      </c>
      <c r="V34" s="13">
        <f>VLOOKUP(VLOOKUP($A34,'dataset combined'!$A:$AF,V$2,FALSE()),Dictionary!$A:$B,2,FALSE())</f>
        <v>2</v>
      </c>
      <c r="W34" s="13">
        <f>VLOOKUP(VLOOKUP($A34,'dataset combined'!$A:$AF,W$2,FALSE()),Dictionary!$A:$B,2,FALSE())</f>
        <v>2</v>
      </c>
      <c r="X34" s="13">
        <f>VLOOKUP(VLOOKUP($A34,'dataset combined'!$A:$AF,X$2,FALSE()),Dictionary!$A:$B,2,FALSE())</f>
        <v>2</v>
      </c>
      <c r="Y34" s="13" t="e">
        <f>VLOOKUP(VLOOKUP($A34,'dataset combined'!$A:$AF,Y$2,FALSE()),Dictionary!$A:$B,2,FALSE())</f>
        <v>#N/A</v>
      </c>
      <c r="Z34" s="12">
        <v>2</v>
      </c>
      <c r="AA34" s="13">
        <f>VLOOKUP(VLOOKUP($A34,'dataset combined'!$A:$AF,AA$2,FALSE()),Dictionary!$A:$B,2,FALSE())</f>
        <v>2</v>
      </c>
      <c r="AB34" s="13">
        <f>VLOOKUP(VLOOKUP($A34,'dataset combined'!$A:$AF,AB$2,FALSE()),Dictionary!$A:$B,2,FALSE())</f>
        <v>3</v>
      </c>
      <c r="AC34" s="13">
        <f>VLOOKUP(VLOOKUP($A34,'dataset combined'!$A:$AF,AC$2,FALSE()),Dictionary!$A:$B,2,FALSE())</f>
        <v>3</v>
      </c>
      <c r="AD34" s="13">
        <f>VLOOKUP(VLOOKUP($A34,'dataset combined'!$A:$AF,AD$2,FALSE()),Dictionary!$A:$B,2,FALSE())</f>
        <v>3</v>
      </c>
      <c r="AE34" s="13">
        <f>VLOOKUP(VLOOKUP($A34,'dataset combined'!$A:$AF,AE$2,FALSE()),Dictionary!$A:$B,2,FALSE())</f>
        <v>1</v>
      </c>
      <c r="AF34" s="13">
        <f>VLOOKUP(VLOOKUP($A34,'dataset combined'!$A:$BJ,dataset!AF$2,FALSE()),Dictionary!$A:$B,2,FALSE())</f>
        <v>5</v>
      </c>
      <c r="AG34" s="13">
        <f>VLOOKUP(VLOOKUP($A34,'dataset combined'!$A:$BJ,dataset!AG$2,FALSE()),Dictionary!$A:$B,2,FALSE())</f>
        <v>5</v>
      </c>
      <c r="AH34" s="13">
        <f>VLOOKUP(VLOOKUP($A34,'dataset combined'!$A:$BJ,dataset!AH$2,FALSE()),Dictionary!$A:$B,2,FALSE())</f>
        <v>5</v>
      </c>
      <c r="AI34" s="13">
        <f>VLOOKUP(VLOOKUP($A34,'dataset combined'!$A:$BJ,dataset!AI$2,FALSE()),Dictionary!$A:$B,2,FALSE())</f>
        <v>5</v>
      </c>
      <c r="AJ34" s="13">
        <f>VLOOKUP(VLOOKUP($A34,'dataset combined'!$A:$BJ,dataset!AJ$2,FALSE()),Dictionary!$A:$B,2,FALSE())</f>
        <v>3</v>
      </c>
      <c r="AK34" s="13">
        <f>VLOOKUP(VLOOKUP($A34,'dataset combined'!$A:$BJ,dataset!AK$2,FALSE()),Dictionary!$A:$B,2,FALSE())</f>
        <v>4</v>
      </c>
      <c r="AL34" s="13">
        <f>VLOOKUP(VLOOKUP($A34,'dataset combined'!$A:$BJ,dataset!AL$2,FALSE()),Dictionary!$A:$B,2,FALSE())</f>
        <v>5</v>
      </c>
      <c r="AM34" s="13">
        <f>VLOOKUP(VLOOKUP($A34,'dataset combined'!$A:$BJ,dataset!AM$2,FALSE()),Dictionary!$A:$B,2,FALSE())</f>
        <v>5</v>
      </c>
      <c r="AN34" s="13">
        <f>VLOOKUP(VLOOKUP($A34,'dataset combined'!$A:$BJ,dataset!AN$2,FALSE()),Dictionary!$A:$B,2,FALSE())</f>
        <v>1</v>
      </c>
      <c r="AO34" s="12">
        <f>VLOOKUP($A34,'Results Check'!$A:$CH,AO$2,FALSE())</f>
        <v>2</v>
      </c>
      <c r="AP34" s="12">
        <f>VLOOKUP($A34,'Results Check'!$A:$CH,AP$2,FALSE())</f>
        <v>4</v>
      </c>
      <c r="AQ34" s="12">
        <f>VLOOKUP($A34,'Results Check'!$A:$CH,AQ$2,FALSE())</f>
        <v>2</v>
      </c>
      <c r="AR34" s="9">
        <f t="shared" si="3"/>
        <v>0.5</v>
      </c>
      <c r="AS34" s="9">
        <f t="shared" si="4"/>
        <v>1</v>
      </c>
      <c r="AT34" s="9">
        <f t="shared" si="5"/>
        <v>0.66666666666666663</v>
      </c>
      <c r="AU34" s="12">
        <f>VLOOKUP($A34,'Results Check'!$A:$CH,AU$2,FALSE())</f>
        <v>1</v>
      </c>
      <c r="AV34" s="12">
        <f>VLOOKUP($A34,'Results Check'!$A:$CH,AV$2,FALSE())</f>
        <v>1</v>
      </c>
      <c r="AW34" s="12">
        <f>VLOOKUP($A34,'Results Check'!$A:$CH,AW$2,FALSE())</f>
        <v>2</v>
      </c>
      <c r="AX34" s="9">
        <f t="shared" si="27"/>
        <v>1</v>
      </c>
      <c r="AY34" s="9">
        <f t="shared" si="28"/>
        <v>0.5</v>
      </c>
      <c r="AZ34" s="9">
        <f t="shared" si="29"/>
        <v>0.66666666666666663</v>
      </c>
      <c r="BA34" s="12">
        <f>VLOOKUP($A34,'Results Check'!$A:$CH,BA$2,FALSE())</f>
        <v>3</v>
      </c>
      <c r="BB34" s="12">
        <f>VLOOKUP($A34,'Results Check'!$A:$CH,BB$2,FALSE())</f>
        <v>3</v>
      </c>
      <c r="BC34" s="12">
        <f>VLOOKUP($A34,'Results Check'!$A:$CH,BC$2,FALSE())</f>
        <v>4</v>
      </c>
      <c r="BD34" s="9">
        <f t="shared" si="30"/>
        <v>1</v>
      </c>
      <c r="BE34" s="9">
        <f t="shared" si="31"/>
        <v>0.75</v>
      </c>
      <c r="BF34" s="9">
        <f t="shared" si="32"/>
        <v>0.8571428571428571</v>
      </c>
      <c r="BG34" s="12">
        <f>VLOOKUP($A34,'Results Check'!$A:$CH,BG$2,FALSE())</f>
        <v>2</v>
      </c>
      <c r="BH34" s="12">
        <f>VLOOKUP($A34,'Results Check'!$A:$CH,BH$2,FALSE())</f>
        <v>2</v>
      </c>
      <c r="BI34" s="12">
        <f>VLOOKUP($A34,'Results Check'!$A:$CH,BI$2,FALSE())</f>
        <v>2</v>
      </c>
      <c r="BJ34" s="9">
        <f t="shared" si="33"/>
        <v>1</v>
      </c>
      <c r="BK34" s="9">
        <f t="shared" si="34"/>
        <v>1</v>
      </c>
      <c r="BL34" s="9">
        <f t="shared" si="35"/>
        <v>1</v>
      </c>
      <c r="BM34" s="12">
        <f>VLOOKUP($A34,'Results Check'!$A:$CH,BM$2,FALSE())</f>
        <v>0</v>
      </c>
      <c r="BN34" s="12">
        <f>VLOOKUP($A34,'Results Check'!$A:$CH,BN$2,FALSE())</f>
        <v>1</v>
      </c>
      <c r="BO34" s="12">
        <f>VLOOKUP($A34,'Results Check'!$A:$CH,BO$2,FALSE())</f>
        <v>1</v>
      </c>
      <c r="BP34" s="9">
        <f t="shared" si="36"/>
        <v>0</v>
      </c>
      <c r="BQ34" s="9">
        <f t="shared" si="37"/>
        <v>0</v>
      </c>
      <c r="BR34" s="9">
        <f t="shared" si="38"/>
        <v>0</v>
      </c>
      <c r="BS34" s="12">
        <f>VLOOKUP($A34,'Results Check'!$A:$CH,BS$2,FALSE())</f>
        <v>1</v>
      </c>
      <c r="BT34" s="12">
        <f>VLOOKUP($A34,'Results Check'!$A:$CH,BT$2,FALSE())</f>
        <v>1</v>
      </c>
      <c r="BU34" s="12">
        <f>VLOOKUP($A34,'Results Check'!$A:$CH,BU$2,FALSE())</f>
        <v>1</v>
      </c>
      <c r="BV34" s="9">
        <f t="shared" si="39"/>
        <v>1</v>
      </c>
      <c r="BW34" s="9">
        <f t="shared" si="40"/>
        <v>1</v>
      </c>
      <c r="BX34" s="9">
        <f t="shared" si="41"/>
        <v>1</v>
      </c>
      <c r="BY34" s="12">
        <f t="shared" si="21"/>
        <v>9</v>
      </c>
      <c r="BZ34" s="12">
        <f t="shared" si="22"/>
        <v>12</v>
      </c>
      <c r="CA34" s="12">
        <f t="shared" si="23"/>
        <v>12</v>
      </c>
      <c r="CB34" s="12">
        <f t="shared" si="42"/>
        <v>0.75</v>
      </c>
      <c r="CC34" s="12">
        <f t="shared" si="43"/>
        <v>0.75</v>
      </c>
      <c r="CD34" s="12">
        <f t="shared" si="44"/>
        <v>0.75</v>
      </c>
      <c r="CE34" s="12" t="str">
        <f>IF(VLOOKUP($A34,'Results Check'!$A:$CI,CE$2,FALSE())=0,"",VLOOKUP($A34,'Results Check'!$A:$CI,CE$2,FALSE()))</f>
        <v>Wrong vulnerability</v>
      </c>
      <c r="CF34" s="12" t="str">
        <f>IF(VLOOKUP($A34,'Results Check'!$A:$CI,CF$2,FALSE())=0,"",VLOOKUP($A34,'Results Check'!$A:$CI,CF$2,FALSE()))</f>
        <v>Missing asset</v>
      </c>
      <c r="CG34" s="12" t="str">
        <f>IF(VLOOKUP($A34,'Results Check'!$A:$CI,CG$2,FALSE())=0,"",VLOOKUP($A34,'Results Check'!$A:$CI,CG$2,FALSE()))</f>
        <v>Missing threat scenario</v>
      </c>
      <c r="CH34" s="12" t="str">
        <f>IF(VLOOKUP($A34,'Results Check'!$A:$CI,CH$2,FALSE())=0,"",VLOOKUP($A34,'Results Check'!$A:$CI,CH$2,FALSE()))</f>
        <v/>
      </c>
      <c r="CI34" s="12" t="str">
        <f>IF(VLOOKUP($A34,'Results Check'!$A:$CI,CI$2,FALSE())=0,"",VLOOKUP($A34,'Results Check'!$A:$CI,CI$2,FALSE()))</f>
        <v>Wrong likelihood</v>
      </c>
      <c r="CJ34" s="12" t="str">
        <f>IF(VLOOKUP($A34,'Results Check'!$A:$CI,CJ$2,FALSE())=0,"",VLOOKUP($A34,'Results Check'!$A:$CI,CJ$2,FALSE()))</f>
        <v/>
      </c>
      <c r="CK34" s="12">
        <f>VLOOKUP(VLOOKUP($A34,'dataset combined'!$A:$BJ,CK$2,FALSE()),Dictionary!$A$1:$B$23,2,FALSE())</f>
        <v>4</v>
      </c>
      <c r="CL34" s="12">
        <f>VLOOKUP(VLOOKUP($A34,'dataset combined'!$A:$BJ,CL$2,FALSE()),Dictionary!$A$1:$B$23,2,FALSE())</f>
        <v>4</v>
      </c>
      <c r="CM34" s="12">
        <f>VLOOKUP(VLOOKUP($A34,'dataset combined'!$A:$BJ,CM$2,FALSE()),Dictionary!$A$1:$B$23,2,FALSE())</f>
        <v>4</v>
      </c>
      <c r="CN34" s="12">
        <f>VLOOKUP(VLOOKUP($A34,'dataset combined'!$A:$BJ,CN$2,FALSE()),Dictionary!$A$1:$B$23,2,FALSE())</f>
        <v>4</v>
      </c>
      <c r="CO34" s="12">
        <f>VLOOKUP(VLOOKUP($A34,'dataset combined'!$A:$BJ,CO$2,FALSE()),Dictionary!$A$1:$B$23,2,FALSE())</f>
        <v>3</v>
      </c>
      <c r="CP34" s="12">
        <f>VLOOKUP(VLOOKUP($A34,'dataset combined'!$A:$BJ,CP$2,FALSE()),Dictionary!$A$1:$B$23,2,FALSE())</f>
        <v>3</v>
      </c>
      <c r="CQ34" s="12">
        <f>VLOOKUP(VLOOKUP($A34,'dataset combined'!$A:$BJ,CQ$2,FALSE()),Dictionary!$A$1:$B$23,2,FALSE())</f>
        <v>4</v>
      </c>
      <c r="CR34" s="12">
        <f>VLOOKUP(VLOOKUP($A34,'dataset combined'!$A:$BJ,CR$2,FALSE()),Dictionary!$A$1:$B$23,2,FALSE())</f>
        <v>4</v>
      </c>
      <c r="CS34" s="12">
        <f>VLOOKUP(VLOOKUP($A34,'dataset combined'!$A:$BJ,CS$2,FALSE()),Dictionary!$A$1:$B$23,2,FALSE())</f>
        <v>3</v>
      </c>
      <c r="CT34" s="12">
        <f>VLOOKUP(VLOOKUP($A34,'dataset combined'!$A:$BJ,CT$2,FALSE()),Dictionary!$A$1:$B$23,2,FALSE())</f>
        <v>3</v>
      </c>
      <c r="CU34" s="12">
        <f>VLOOKUP(VLOOKUP($A34,'dataset combined'!$A:$BJ,CU$2,FALSE()),Dictionary!$A$1:$B$23,2,FALSE())</f>
        <v>2</v>
      </c>
      <c r="CV34" s="12">
        <f>VLOOKUP(VLOOKUP($A34,'dataset combined'!$A:$BJ,CV$2,FALSE()),Dictionary!$A$1:$B$23,2,FALSE())</f>
        <v>3</v>
      </c>
    </row>
    <row r="35" spans="1:111" x14ac:dyDescent="0.2">
      <c r="A35" s="13" t="str">
        <f t="shared" si="0"/>
        <v>3117367-P2</v>
      </c>
      <c r="B35" s="11">
        <v>3117367</v>
      </c>
      <c r="C35" s="11">
        <v>3117329</v>
      </c>
      <c r="D35" s="11" t="s">
        <v>368</v>
      </c>
      <c r="E35" s="13" t="s">
        <v>154</v>
      </c>
      <c r="F35" s="13" t="s">
        <v>381</v>
      </c>
      <c r="G35" s="13" t="s">
        <v>433</v>
      </c>
      <c r="H35" s="11" t="str">
        <f t="shared" si="1"/>
        <v>HCN</v>
      </c>
      <c r="I35" s="11"/>
      <c r="J35" s="12"/>
      <c r="K35" s="13">
        <v>23</v>
      </c>
      <c r="L35" s="13" t="s">
        <v>180</v>
      </c>
      <c r="M35" s="13" t="s">
        <v>179</v>
      </c>
      <c r="N35" s="13">
        <v>15</v>
      </c>
      <c r="O35" s="13" t="s">
        <v>281</v>
      </c>
      <c r="P35" s="13" t="s">
        <v>177</v>
      </c>
      <c r="Q35" s="13">
        <v>2</v>
      </c>
      <c r="R35" s="13" t="s">
        <v>282</v>
      </c>
      <c r="S35" s="13" t="s">
        <v>176</v>
      </c>
      <c r="T35" s="13"/>
      <c r="U35" s="13" t="s">
        <v>518</v>
      </c>
      <c r="V35" s="13">
        <f>VLOOKUP(VLOOKUP($A35,'dataset combined'!$A:$AF,V$2,FALSE()),Dictionary!$A:$B,2,FALSE())</f>
        <v>2</v>
      </c>
      <c r="W35" s="13">
        <f>VLOOKUP(VLOOKUP($A35,'dataset combined'!$A:$AF,W$2,FALSE()),Dictionary!$A:$B,2,FALSE())</f>
        <v>2</v>
      </c>
      <c r="X35" s="13">
        <f>VLOOKUP(VLOOKUP($A35,'dataset combined'!$A:$AF,X$2,FALSE()),Dictionary!$A:$B,2,FALSE())</f>
        <v>2</v>
      </c>
      <c r="Y35" s="13" t="e">
        <f>VLOOKUP(VLOOKUP($A35,'dataset combined'!$A:$AF,Y$2,FALSE()),Dictionary!$A:$B,2,FALSE())</f>
        <v>#N/A</v>
      </c>
      <c r="Z35" s="12">
        <v>2</v>
      </c>
      <c r="AA35" s="13">
        <f>VLOOKUP(VLOOKUP($A35,'dataset combined'!$A:$AF,AA$2,FALSE()),Dictionary!$A:$B,2,FALSE())</f>
        <v>2</v>
      </c>
      <c r="AB35" s="13">
        <f>VLOOKUP(VLOOKUP($A35,'dataset combined'!$A:$AF,AB$2,FALSE()),Dictionary!$A:$B,2,FALSE())</f>
        <v>3</v>
      </c>
      <c r="AC35" s="13">
        <f>VLOOKUP(VLOOKUP($A35,'dataset combined'!$A:$AF,AC$2,FALSE()),Dictionary!$A:$B,2,FALSE())</f>
        <v>3</v>
      </c>
      <c r="AD35" s="13">
        <f>VLOOKUP(VLOOKUP($A35,'dataset combined'!$A:$AF,AD$2,FALSE()),Dictionary!$A:$B,2,FALSE())</f>
        <v>3</v>
      </c>
      <c r="AE35" s="13">
        <f>VLOOKUP(VLOOKUP($A35,'dataset combined'!$A:$AF,AE$2,FALSE()),Dictionary!$A:$B,2,FALSE())</f>
        <v>1</v>
      </c>
      <c r="AF35" s="13">
        <f>VLOOKUP(VLOOKUP($A35,'dataset combined'!$A:$BJ,dataset!AF$2,FALSE()),Dictionary!$A:$B,2,FALSE())</f>
        <v>5</v>
      </c>
      <c r="AG35" s="13">
        <f>VLOOKUP(VLOOKUP($A35,'dataset combined'!$A:$BJ,dataset!AG$2,FALSE()),Dictionary!$A:$B,2,FALSE())</f>
        <v>5</v>
      </c>
      <c r="AH35" s="13">
        <f>VLOOKUP(VLOOKUP($A35,'dataset combined'!$A:$BJ,dataset!AH$2,FALSE()),Dictionary!$A:$B,2,FALSE())</f>
        <v>5</v>
      </c>
      <c r="AI35" s="13">
        <f>VLOOKUP(VLOOKUP($A35,'dataset combined'!$A:$BJ,dataset!AI$2,FALSE()),Dictionary!$A:$B,2,FALSE())</f>
        <v>5</v>
      </c>
      <c r="AJ35" s="13">
        <f>VLOOKUP(VLOOKUP($A35,'dataset combined'!$A:$BJ,dataset!AJ$2,FALSE()),Dictionary!$A:$B,2,FALSE())</f>
        <v>3</v>
      </c>
      <c r="AK35" s="13">
        <f>VLOOKUP(VLOOKUP($A35,'dataset combined'!$A:$BJ,dataset!AK$2,FALSE()),Dictionary!$A:$B,2,FALSE())</f>
        <v>5</v>
      </c>
      <c r="AL35" s="13">
        <f>VLOOKUP(VLOOKUP($A35,'dataset combined'!$A:$BJ,dataset!AL$2,FALSE()),Dictionary!$A:$B,2,FALSE())</f>
        <v>5</v>
      </c>
      <c r="AM35" s="13">
        <f>VLOOKUP(VLOOKUP($A35,'dataset combined'!$A:$BJ,dataset!AM$2,FALSE()),Dictionary!$A:$B,2,FALSE())</f>
        <v>5</v>
      </c>
      <c r="AN35" s="13">
        <f>VLOOKUP(VLOOKUP($A35,'dataset combined'!$A:$BJ,dataset!AN$2,FALSE()),Dictionary!$A:$B,2,FALSE())</f>
        <v>5</v>
      </c>
      <c r="AO35" s="12">
        <f>VLOOKUP($A35,'Results Check'!$A:$CH,AO$2,FALSE())</f>
        <v>3</v>
      </c>
      <c r="AP35" s="12">
        <f>VLOOKUP($A35,'Results Check'!$A:$CH,AP$2,FALSE())</f>
        <v>3</v>
      </c>
      <c r="AQ35" s="12">
        <f>VLOOKUP($A35,'Results Check'!$A:$CH,AQ$2,FALSE())</f>
        <v>3</v>
      </c>
      <c r="AR35" s="9">
        <f t="shared" si="3"/>
        <v>1</v>
      </c>
      <c r="AS35" s="9">
        <f t="shared" si="4"/>
        <v>1</v>
      </c>
      <c r="AT35" s="9">
        <f t="shared" si="5"/>
        <v>1</v>
      </c>
      <c r="AU35" s="12">
        <f>VLOOKUP($A35,'Results Check'!$A:$CH,AU$2,FALSE())</f>
        <v>2</v>
      </c>
      <c r="AV35" s="12">
        <f>VLOOKUP($A35,'Results Check'!$A:$CH,AV$2,FALSE())</f>
        <v>2</v>
      </c>
      <c r="AW35" s="12">
        <f>VLOOKUP($A35,'Results Check'!$A:$CH,AW$2,FALSE())</f>
        <v>2</v>
      </c>
      <c r="AX35" s="9">
        <f t="shared" si="27"/>
        <v>1</v>
      </c>
      <c r="AY35" s="9">
        <f t="shared" si="28"/>
        <v>1</v>
      </c>
      <c r="AZ35" s="9">
        <f t="shared" si="29"/>
        <v>1</v>
      </c>
      <c r="BA35" s="12">
        <f>VLOOKUP($A35,'Results Check'!$A:$CH,BA$2,FALSE())</f>
        <v>2</v>
      </c>
      <c r="BB35" s="12">
        <f>VLOOKUP($A35,'Results Check'!$A:$CH,BB$2,FALSE())</f>
        <v>2</v>
      </c>
      <c r="BC35" s="12">
        <f>VLOOKUP($A35,'Results Check'!$A:$CH,BC$2,FALSE())</f>
        <v>5</v>
      </c>
      <c r="BD35" s="9">
        <f t="shared" si="30"/>
        <v>1</v>
      </c>
      <c r="BE35" s="9">
        <f t="shared" si="31"/>
        <v>0.4</v>
      </c>
      <c r="BF35" s="9">
        <f t="shared" si="32"/>
        <v>0.57142857142857151</v>
      </c>
      <c r="BG35" s="12">
        <f>VLOOKUP($A35,'Results Check'!$A:$CH,BG$2,FALSE())</f>
        <v>3</v>
      </c>
      <c r="BH35" s="12">
        <f>VLOOKUP($A35,'Results Check'!$A:$CH,BH$2,FALSE())</f>
        <v>3</v>
      </c>
      <c r="BI35" s="12">
        <f>VLOOKUP($A35,'Results Check'!$A:$CH,BI$2,FALSE())</f>
        <v>3</v>
      </c>
      <c r="BJ35" s="9">
        <f t="shared" si="33"/>
        <v>1</v>
      </c>
      <c r="BK35" s="9">
        <f t="shared" si="34"/>
        <v>1</v>
      </c>
      <c r="BL35" s="9">
        <f t="shared" si="35"/>
        <v>1</v>
      </c>
      <c r="BM35" s="12">
        <f>VLOOKUP($A35,'Results Check'!$A:$CH,BM$2,FALSE())</f>
        <v>0</v>
      </c>
      <c r="BN35" s="12">
        <f>VLOOKUP($A35,'Results Check'!$A:$CH,BN$2,FALSE())</f>
        <v>1</v>
      </c>
      <c r="BO35" s="12">
        <f>VLOOKUP($A35,'Results Check'!$A:$CH,BO$2,FALSE())</f>
        <v>1</v>
      </c>
      <c r="BP35" s="9">
        <f t="shared" si="36"/>
        <v>0</v>
      </c>
      <c r="BQ35" s="9">
        <f t="shared" si="37"/>
        <v>0</v>
      </c>
      <c r="BR35" s="9">
        <f t="shared" si="38"/>
        <v>0</v>
      </c>
      <c r="BS35" s="12">
        <f>VLOOKUP($A35,'Results Check'!$A:$CH,BS$2,FALSE())</f>
        <v>1</v>
      </c>
      <c r="BT35" s="12">
        <f>VLOOKUP($A35,'Results Check'!$A:$CH,BT$2,FALSE())</f>
        <v>1</v>
      </c>
      <c r="BU35" s="12">
        <f>VLOOKUP($A35,'Results Check'!$A:$CH,BU$2,FALSE())</f>
        <v>1</v>
      </c>
      <c r="BV35" s="9">
        <f t="shared" si="39"/>
        <v>1</v>
      </c>
      <c r="BW35" s="9">
        <f t="shared" si="40"/>
        <v>1</v>
      </c>
      <c r="BX35" s="9">
        <f t="shared" si="41"/>
        <v>1</v>
      </c>
      <c r="BY35" s="12">
        <f t="shared" si="21"/>
        <v>11</v>
      </c>
      <c r="BZ35" s="12">
        <f t="shared" si="22"/>
        <v>12</v>
      </c>
      <c r="CA35" s="12">
        <f t="shared" si="23"/>
        <v>15</v>
      </c>
      <c r="CB35" s="12">
        <f t="shared" si="42"/>
        <v>0.91666666666666663</v>
      </c>
      <c r="CC35" s="12">
        <f t="shared" si="43"/>
        <v>0.73333333333333328</v>
      </c>
      <c r="CD35" s="12">
        <f t="shared" si="44"/>
        <v>0.81481481481481477</v>
      </c>
      <c r="CE35" s="12" t="str">
        <f>IF(VLOOKUP($A35,'Results Check'!$A:$CI,CE$2,FALSE())=0,"",VLOOKUP($A35,'Results Check'!$A:$CI,CE$2,FALSE()))</f>
        <v/>
      </c>
      <c r="CF35" s="12" t="str">
        <f>IF(VLOOKUP($A35,'Results Check'!$A:$CI,CF$2,FALSE())=0,"",VLOOKUP($A35,'Results Check'!$A:$CI,CF$2,FALSE()))</f>
        <v/>
      </c>
      <c r="CG35" s="12" t="str">
        <f>IF(VLOOKUP($A35,'Results Check'!$A:$CI,CG$2,FALSE())=0,"",VLOOKUP($A35,'Results Check'!$A:$CI,CG$2,FALSE()))</f>
        <v>Missing threat scenario</v>
      </c>
      <c r="CH35" s="12" t="str">
        <f>IF(VLOOKUP($A35,'Results Check'!$A:$CI,CH$2,FALSE())=0,"",VLOOKUP($A35,'Results Check'!$A:$CI,CH$2,FALSE()))</f>
        <v/>
      </c>
      <c r="CI35" s="12" t="str">
        <f>IF(VLOOKUP($A35,'Results Check'!$A:$CI,CI$2,FALSE())=0,"",VLOOKUP($A35,'Results Check'!$A:$CI,CI$2,FALSE()))</f>
        <v>Wrong likelihood</v>
      </c>
      <c r="CJ35" s="12" t="str">
        <f>IF(VLOOKUP($A35,'Results Check'!$A:$CI,CJ$2,FALSE())=0,"",VLOOKUP($A35,'Results Check'!$A:$CI,CJ$2,FALSE()))</f>
        <v/>
      </c>
      <c r="CK35" s="12">
        <f>VLOOKUP(VLOOKUP($A35,'dataset combined'!$A:$BJ,CK$2,FALSE()),Dictionary!$A$1:$B$23,2,FALSE())</f>
        <v>4</v>
      </c>
      <c r="CL35" s="12">
        <f>VLOOKUP(VLOOKUP($A35,'dataset combined'!$A:$BJ,CL$2,FALSE()),Dictionary!$A$1:$B$23,2,FALSE())</f>
        <v>4</v>
      </c>
      <c r="CM35" s="12">
        <f>VLOOKUP(VLOOKUP($A35,'dataset combined'!$A:$BJ,CM$2,FALSE()),Dictionary!$A$1:$B$23,2,FALSE())</f>
        <v>5</v>
      </c>
      <c r="CN35" s="12">
        <f>VLOOKUP(VLOOKUP($A35,'dataset combined'!$A:$BJ,CN$2,FALSE()),Dictionary!$A$1:$B$23,2,FALSE())</f>
        <v>5</v>
      </c>
      <c r="CO35" s="12">
        <f>VLOOKUP(VLOOKUP($A35,'dataset combined'!$A:$BJ,CO$2,FALSE()),Dictionary!$A$1:$B$23,2,FALSE())</f>
        <v>3</v>
      </c>
      <c r="CP35" s="12">
        <f>VLOOKUP(VLOOKUP($A35,'dataset combined'!$A:$BJ,CP$2,FALSE()),Dictionary!$A$1:$B$23,2,FALSE())</f>
        <v>3</v>
      </c>
      <c r="CQ35" s="12">
        <f>VLOOKUP(VLOOKUP($A35,'dataset combined'!$A:$BJ,CQ$2,FALSE()),Dictionary!$A$1:$B$23,2,FALSE())</f>
        <v>4</v>
      </c>
      <c r="CR35" s="12">
        <f>VLOOKUP(VLOOKUP($A35,'dataset combined'!$A:$BJ,CR$2,FALSE()),Dictionary!$A$1:$B$23,2,FALSE())</f>
        <v>4</v>
      </c>
      <c r="CS35" s="12">
        <f>VLOOKUP(VLOOKUP($A35,'dataset combined'!$A:$BJ,CS$2,FALSE()),Dictionary!$A$1:$B$23,2,FALSE())</f>
        <v>4</v>
      </c>
      <c r="CT35" s="12">
        <f>VLOOKUP(VLOOKUP($A35,'dataset combined'!$A:$BJ,CT$2,FALSE()),Dictionary!$A$1:$B$23,2,FALSE())</f>
        <v>2</v>
      </c>
      <c r="CU35" s="12">
        <f>VLOOKUP(VLOOKUP($A35,'dataset combined'!$A:$BJ,CU$2,FALSE()),Dictionary!$A$1:$B$23,2,FALSE())</f>
        <v>4</v>
      </c>
      <c r="CV35" s="12">
        <f>VLOOKUP(VLOOKUP($A35,'dataset combined'!$A:$BJ,CV$2,FALSE()),Dictionary!$A$1:$B$23,2,FALSE())</f>
        <v>3</v>
      </c>
    </row>
    <row r="36" spans="1:111" x14ac:dyDescent="0.2">
      <c r="A36" s="13" t="str">
        <f t="shared" ref="A36:A67" si="45">B36&amp;"-"&amp;G36</f>
        <v>3117368-P1</v>
      </c>
      <c r="B36" s="11">
        <v>3117368</v>
      </c>
      <c r="C36" s="11">
        <v>3117320</v>
      </c>
      <c r="D36" s="11" t="s">
        <v>401</v>
      </c>
      <c r="E36" s="13" t="s">
        <v>154</v>
      </c>
      <c r="F36" s="13" t="s">
        <v>440</v>
      </c>
      <c r="G36" s="11" t="s">
        <v>402</v>
      </c>
      <c r="H36" s="11" t="str">
        <f t="shared" ref="H36:H67" si="46">IF(F36="HCN-OB",IF(G36="P1",LEFT(F37,SEARCH("-",F36,1)-1),RIGHT(F36,SEARCH("-",F36,1)-2)),IF(G36="P1",LEFT(F36,SEARCH("-",F36,1)-1),RIGHT(F36,SEARCH("-",F36,1))))</f>
        <v>HCN</v>
      </c>
      <c r="I36" s="11"/>
      <c r="J36" s="12"/>
      <c r="K36" s="13">
        <v>23</v>
      </c>
      <c r="L36" s="13" t="s">
        <v>180</v>
      </c>
      <c r="M36" s="13" t="s">
        <v>188</v>
      </c>
      <c r="N36" s="13">
        <v>4</v>
      </c>
      <c r="O36" s="13" t="s">
        <v>261</v>
      </c>
      <c r="P36" s="13" t="s">
        <v>177</v>
      </c>
      <c r="Q36" s="13">
        <v>1</v>
      </c>
      <c r="R36" s="13" t="s">
        <v>262</v>
      </c>
      <c r="S36" s="13" t="s">
        <v>176</v>
      </c>
      <c r="T36" s="13"/>
      <c r="U36" s="13" t="s">
        <v>158</v>
      </c>
      <c r="V36" s="13">
        <f>VLOOKUP(VLOOKUP($A36,'dataset combined'!$A:$AF,V$2,FALSE()),Dictionary!$A:$B,2,FALSE())</f>
        <v>2</v>
      </c>
      <c r="W36" s="13">
        <f>VLOOKUP(VLOOKUP($A36,'dataset combined'!$A:$AF,W$2,FALSE()),Dictionary!$A:$B,2,FALSE())</f>
        <v>4</v>
      </c>
      <c r="X36" s="13">
        <f>VLOOKUP(VLOOKUP($A36,'dataset combined'!$A:$AF,X$2,FALSE()),Dictionary!$A:$B,2,FALSE())</f>
        <v>2</v>
      </c>
      <c r="Y36" s="13">
        <f>VLOOKUP(VLOOKUP($A36,'dataset combined'!$A:$AF,Y$2,FALSE()),Dictionary!$A:$B,2,FALSE())</f>
        <v>3</v>
      </c>
      <c r="Z36" s="12">
        <f t="shared" ref="Z36:Z67" si="47">MAX(V36:Y36)</f>
        <v>4</v>
      </c>
      <c r="AA36" s="13">
        <f>VLOOKUP(VLOOKUP($A36,'dataset combined'!$A:$AF,AA$2,FALSE()),Dictionary!$A:$B,2,FALSE())</f>
        <v>2</v>
      </c>
      <c r="AB36" s="13">
        <f>VLOOKUP(VLOOKUP($A36,'dataset combined'!$A:$AF,AB$2,FALSE()),Dictionary!$A:$B,2,FALSE())</f>
        <v>1</v>
      </c>
      <c r="AC36" s="13">
        <f>VLOOKUP(VLOOKUP($A36,'dataset combined'!$A:$AF,AC$2,FALSE()),Dictionary!$A:$B,2,FALSE())</f>
        <v>3</v>
      </c>
      <c r="AD36" s="13">
        <f>VLOOKUP(VLOOKUP($A36,'dataset combined'!$A:$AF,AD$2,FALSE()),Dictionary!$A:$B,2,FALSE())</f>
        <v>4</v>
      </c>
      <c r="AE36" s="13">
        <f>VLOOKUP(VLOOKUP($A36,'dataset combined'!$A:$AF,AE$2,FALSE()),Dictionary!$A:$B,2,FALSE())</f>
        <v>2</v>
      </c>
      <c r="AF36" s="13">
        <f>VLOOKUP(VLOOKUP($A36,'dataset combined'!$A:$BJ,dataset!AF$2,FALSE()),Dictionary!$A:$B,2,FALSE())</f>
        <v>4</v>
      </c>
      <c r="AG36" s="13">
        <f>VLOOKUP(VLOOKUP($A36,'dataset combined'!$A:$BJ,dataset!AG$2,FALSE()),Dictionary!$A:$B,2,FALSE())</f>
        <v>3</v>
      </c>
      <c r="AH36" s="13">
        <f>VLOOKUP(VLOOKUP($A36,'dataset combined'!$A:$BJ,dataset!AH$2,FALSE()),Dictionary!$A:$B,2,FALSE())</f>
        <v>3</v>
      </c>
      <c r="AI36" s="13">
        <f>VLOOKUP(VLOOKUP($A36,'dataset combined'!$A:$BJ,dataset!AI$2,FALSE()),Dictionary!$A:$B,2,FALSE())</f>
        <v>1</v>
      </c>
      <c r="AJ36" s="13">
        <f>VLOOKUP(VLOOKUP($A36,'dataset combined'!$A:$BJ,dataset!AJ$2,FALSE()),Dictionary!$A:$B,2,FALSE())</f>
        <v>2</v>
      </c>
      <c r="AK36" s="13">
        <f>VLOOKUP(VLOOKUP($A36,'dataset combined'!$A:$BJ,dataset!AK$2,FALSE()),Dictionary!$A:$B,2,FALSE())</f>
        <v>5</v>
      </c>
      <c r="AL36" s="13">
        <f>VLOOKUP(VLOOKUP($A36,'dataset combined'!$A:$BJ,dataset!AL$2,FALSE()),Dictionary!$A:$B,2,FALSE())</f>
        <v>5</v>
      </c>
      <c r="AM36" s="13">
        <f>VLOOKUP(VLOOKUP($A36,'dataset combined'!$A:$BJ,dataset!AM$2,FALSE()),Dictionary!$A:$B,2,FALSE())</f>
        <v>4</v>
      </c>
      <c r="AN36" s="13">
        <f>VLOOKUP(VLOOKUP($A36,'dataset combined'!$A:$BJ,dataset!AN$2,FALSE()),Dictionary!$A:$B,2,FALSE())</f>
        <v>0</v>
      </c>
      <c r="AO36" s="12">
        <f>VLOOKUP($A36,'Results Check'!$A:$CH,AO$2,FALSE())</f>
        <v>1</v>
      </c>
      <c r="AP36" s="12">
        <f>VLOOKUP($A36,'Results Check'!$A:$CH,AP$2,FALSE())</f>
        <v>12</v>
      </c>
      <c r="AQ36" s="12">
        <f>VLOOKUP($A36,'Results Check'!$A:$CH,AQ$2,FALSE())</f>
        <v>3</v>
      </c>
      <c r="AR36" s="9">
        <f t="shared" si="3"/>
        <v>8.3333333333333329E-2</v>
      </c>
      <c r="AS36" s="9">
        <f t="shared" si="4"/>
        <v>0.33333333333333331</v>
      </c>
      <c r="AT36" s="9">
        <f t="shared" si="5"/>
        <v>0.13333333333333333</v>
      </c>
      <c r="AU36" s="12">
        <f>VLOOKUP($A36,'Results Check'!$A:$CH,AU$2,FALSE())</f>
        <v>2</v>
      </c>
      <c r="AV36" s="12">
        <f>VLOOKUP($A36,'Results Check'!$A:$CH,AV$2,FALSE())</f>
        <v>8</v>
      </c>
      <c r="AW36" s="12">
        <f>VLOOKUP($A36,'Results Check'!$A:$CH,AW$2,FALSE())</f>
        <v>2</v>
      </c>
      <c r="AX36" s="9">
        <f t="shared" si="27"/>
        <v>0.25</v>
      </c>
      <c r="AY36" s="9">
        <f t="shared" si="28"/>
        <v>1</v>
      </c>
      <c r="AZ36" s="9">
        <f t="shared" si="29"/>
        <v>0.4</v>
      </c>
      <c r="BA36" s="12">
        <f>VLOOKUP($A36,'Results Check'!$A:$CH,BA$2,FALSE())</f>
        <v>4</v>
      </c>
      <c r="BB36" s="12">
        <f>VLOOKUP($A36,'Results Check'!$A:$CH,BB$2,FALSE())</f>
        <v>15</v>
      </c>
      <c r="BC36" s="12">
        <f>VLOOKUP($A36,'Results Check'!$A:$CH,BC$2,FALSE())</f>
        <v>5</v>
      </c>
      <c r="BD36" s="9">
        <f t="shared" si="30"/>
        <v>0.26666666666666666</v>
      </c>
      <c r="BE36" s="9">
        <f t="shared" si="31"/>
        <v>0.8</v>
      </c>
      <c r="BF36" s="9">
        <f t="shared" si="32"/>
        <v>0.4</v>
      </c>
      <c r="BG36" s="12">
        <f>VLOOKUP($A36,'Results Check'!$A:$CH,BG$2,FALSE())</f>
        <v>2</v>
      </c>
      <c r="BH36" s="12">
        <f>VLOOKUP($A36,'Results Check'!$A:$CH,BH$2,FALSE())</f>
        <v>20</v>
      </c>
      <c r="BI36" s="12">
        <f>VLOOKUP($A36,'Results Check'!$A:$CH,BI$2,FALSE())</f>
        <v>3</v>
      </c>
      <c r="BJ36" s="9">
        <f t="shared" si="33"/>
        <v>0.1</v>
      </c>
      <c r="BK36" s="9">
        <f t="shared" si="34"/>
        <v>0.66666666666666663</v>
      </c>
      <c r="BL36" s="9">
        <f t="shared" si="35"/>
        <v>0.17391304347826089</v>
      </c>
      <c r="BM36" s="12">
        <f>VLOOKUP($A36,'Results Check'!$A:$CH,BM$2,FALSE())</f>
        <v>0</v>
      </c>
      <c r="BN36" s="12">
        <f>VLOOKUP($A36,'Results Check'!$A:$CH,BN$2,FALSE())</f>
        <v>1</v>
      </c>
      <c r="BO36" s="12">
        <f>VLOOKUP($A36,'Results Check'!$A:$CH,BO$2,FALSE())</f>
        <v>1</v>
      </c>
      <c r="BP36" s="9">
        <f t="shared" si="36"/>
        <v>0</v>
      </c>
      <c r="BQ36" s="9">
        <f t="shared" si="37"/>
        <v>0</v>
      </c>
      <c r="BR36" s="9">
        <f t="shared" si="38"/>
        <v>0</v>
      </c>
      <c r="BS36" s="12">
        <f>VLOOKUP($A36,'Results Check'!$A:$CH,BS$2,FALSE())</f>
        <v>0</v>
      </c>
      <c r="BT36" s="12">
        <f>VLOOKUP($A36,'Results Check'!$A:$CH,BT$2,FALSE())</f>
        <v>1</v>
      </c>
      <c r="BU36" s="12">
        <f>VLOOKUP($A36,'Results Check'!$A:$CH,BU$2,FALSE())</f>
        <v>1</v>
      </c>
      <c r="BV36" s="9">
        <f t="shared" si="39"/>
        <v>0</v>
      </c>
      <c r="BW36" s="9">
        <f t="shared" si="40"/>
        <v>0</v>
      </c>
      <c r="BX36" s="9">
        <f t="shared" si="41"/>
        <v>0</v>
      </c>
      <c r="BY36" s="12">
        <f t="shared" ref="BY36:BY67" si="48">SUM(AO36,AU36,BA36,BG36,BM36,BS36)</f>
        <v>9</v>
      </c>
      <c r="BZ36" s="12">
        <f t="shared" ref="BZ36:BZ67" si="49">SUM(AP36,AV36,BB36,BH36,BN36,BT36)</f>
        <v>57</v>
      </c>
      <c r="CA36" s="12">
        <f t="shared" ref="CA36:CA67" si="50">SUM(AQ36,AW36,BC36,BI36,BO36,BU36)</f>
        <v>15</v>
      </c>
      <c r="CB36" s="12">
        <f t="shared" si="42"/>
        <v>0.15789473684210525</v>
      </c>
      <c r="CC36" s="12">
        <f t="shared" si="43"/>
        <v>0.6</v>
      </c>
      <c r="CD36" s="12">
        <f t="shared" si="44"/>
        <v>0.25</v>
      </c>
      <c r="CE36" s="12" t="str">
        <f>IF(VLOOKUP($A36,'Results Check'!$A:$CI,CE$2,FALSE())=0,"",VLOOKUP($A36,'Results Check'!$A:$CI,CE$2,FALSE()))</f>
        <v>Mixed concepts</v>
      </c>
      <c r="CF36" s="12" t="str">
        <f>IF(VLOOKUP($A36,'Results Check'!$A:$CI,CF$2,FALSE())=0,"",VLOOKUP($A36,'Results Check'!$A:$CI,CF$2,FALSE()))</f>
        <v>Mixed concepts</v>
      </c>
      <c r="CG36" s="12" t="str">
        <f>IF(VLOOKUP($A36,'Results Check'!$A:$CI,CG$2,FALSE())=0,"",VLOOKUP($A36,'Results Check'!$A:$CI,CG$2,FALSE()))</f>
        <v>Wrong threat scenario</v>
      </c>
      <c r="CH36" s="12" t="str">
        <f>IF(VLOOKUP($A36,'Results Check'!$A:$CI,CH$2,FALSE())=0,"",VLOOKUP($A36,'Results Check'!$A:$CI,CH$2,FALSE()))</f>
        <v>Mixed concepts</v>
      </c>
      <c r="CI36" s="12" t="str">
        <f>IF(VLOOKUP($A36,'Results Check'!$A:$CI,CI$2,FALSE())=0,"",VLOOKUP($A36,'Results Check'!$A:$CI,CI$2,FALSE()))</f>
        <v>Wrong likelihood</v>
      </c>
      <c r="CJ36" s="12" t="str">
        <f>IF(VLOOKUP($A36,'Results Check'!$A:$CI,CJ$2,FALSE())=0,"",VLOOKUP($A36,'Results Check'!$A:$CI,CJ$2,FALSE()))</f>
        <v/>
      </c>
      <c r="CK36" s="12">
        <f>VLOOKUP(VLOOKUP($A36,'dataset combined'!$A:$BJ,CK$2,FALSE()),Dictionary!$A$1:$B$23,2,FALSE())</f>
        <v>3</v>
      </c>
      <c r="CL36" s="12">
        <f>VLOOKUP(VLOOKUP($A36,'dataset combined'!$A:$BJ,CL$2,FALSE()),Dictionary!$A$1:$B$23,2,FALSE())</f>
        <v>2</v>
      </c>
      <c r="CM36" s="12">
        <f>VLOOKUP(VLOOKUP($A36,'dataset combined'!$A:$BJ,CM$2,FALSE()),Dictionary!$A$1:$B$23,2,FALSE())</f>
        <v>1</v>
      </c>
      <c r="CN36" s="12">
        <f>VLOOKUP(VLOOKUP($A36,'dataset combined'!$A:$BJ,CN$2,FALSE()),Dictionary!$A$1:$B$23,2,FALSE())</f>
        <v>1</v>
      </c>
      <c r="CO36" s="12">
        <f>VLOOKUP(VLOOKUP($A36,'dataset combined'!$A:$BJ,CO$2,FALSE()),Dictionary!$A$1:$B$23,2,FALSE())</f>
        <v>4</v>
      </c>
      <c r="CP36" s="12">
        <f>VLOOKUP(VLOOKUP($A36,'dataset combined'!$A:$BJ,CP$2,FALSE()),Dictionary!$A$1:$B$23,2,FALSE())</f>
        <v>3</v>
      </c>
      <c r="CQ36" s="12">
        <f>VLOOKUP(VLOOKUP($A36,'dataset combined'!$A:$BJ,CQ$2,FALSE()),Dictionary!$A$1:$B$23,2,FALSE())</f>
        <v>4</v>
      </c>
      <c r="CR36" s="12">
        <f>VLOOKUP(VLOOKUP($A36,'dataset combined'!$A:$BJ,CR$2,FALSE()),Dictionary!$A$1:$B$23,2,FALSE())</f>
        <v>3</v>
      </c>
      <c r="CS36" s="12">
        <f>VLOOKUP(VLOOKUP($A36,'dataset combined'!$A:$BJ,CS$2,FALSE()),Dictionary!$A$1:$B$23,2,FALSE())</f>
        <v>4</v>
      </c>
      <c r="CT36" s="12">
        <f>VLOOKUP(VLOOKUP($A36,'dataset combined'!$A:$BJ,CT$2,FALSE()),Dictionary!$A$1:$B$23,2,FALSE())</f>
        <v>4</v>
      </c>
      <c r="CU36" s="12">
        <f>VLOOKUP(VLOOKUP($A36,'dataset combined'!$A:$BJ,CU$2,FALSE()),Dictionary!$A$1:$B$23,2,FALSE())</f>
        <v>4</v>
      </c>
      <c r="CV36" s="12">
        <f>VLOOKUP(VLOOKUP($A36,'dataset combined'!$A:$BJ,CV$2,FALSE()),Dictionary!$A$1:$B$23,2,FALSE())</f>
        <v>3</v>
      </c>
    </row>
    <row r="37" spans="1:111" x14ac:dyDescent="0.2">
      <c r="A37" s="13" t="str">
        <f t="shared" si="45"/>
        <v>3117368-P2</v>
      </c>
      <c r="B37" s="11">
        <v>3117368</v>
      </c>
      <c r="C37" s="11">
        <v>3117320</v>
      </c>
      <c r="D37" s="11" t="s">
        <v>401</v>
      </c>
      <c r="E37" s="13" t="s">
        <v>154</v>
      </c>
      <c r="F37" s="13" t="s">
        <v>440</v>
      </c>
      <c r="G37" s="11" t="s">
        <v>433</v>
      </c>
      <c r="H37" s="11" t="str">
        <f t="shared" si="46"/>
        <v>OB</v>
      </c>
      <c r="I37" s="11"/>
      <c r="J37" s="12"/>
      <c r="K37" s="13">
        <v>23</v>
      </c>
      <c r="L37" s="13" t="s">
        <v>180</v>
      </c>
      <c r="M37" s="13" t="s">
        <v>188</v>
      </c>
      <c r="N37" s="13">
        <v>4</v>
      </c>
      <c r="O37" s="13" t="s">
        <v>261</v>
      </c>
      <c r="P37" s="13" t="s">
        <v>177</v>
      </c>
      <c r="Q37" s="13">
        <v>1</v>
      </c>
      <c r="R37" s="13" t="s">
        <v>262</v>
      </c>
      <c r="S37" s="13" t="s">
        <v>176</v>
      </c>
      <c r="T37" s="13"/>
      <c r="U37" s="13" t="s">
        <v>158</v>
      </c>
      <c r="V37" s="13">
        <f>VLOOKUP(VLOOKUP($A37,'dataset combined'!$A:$AF,V$2,FALSE()),Dictionary!$A:$B,2,FALSE())</f>
        <v>2</v>
      </c>
      <c r="W37" s="13">
        <f>VLOOKUP(VLOOKUP($A37,'dataset combined'!$A:$AF,W$2,FALSE()),Dictionary!$A:$B,2,FALSE())</f>
        <v>4</v>
      </c>
      <c r="X37" s="13">
        <f>VLOOKUP(VLOOKUP($A37,'dataset combined'!$A:$AF,X$2,FALSE()),Dictionary!$A:$B,2,FALSE())</f>
        <v>2</v>
      </c>
      <c r="Y37" s="13">
        <f>VLOOKUP(VLOOKUP($A37,'dataset combined'!$A:$AF,Y$2,FALSE()),Dictionary!$A:$B,2,FALSE())</f>
        <v>3</v>
      </c>
      <c r="Z37" s="12">
        <f t="shared" si="47"/>
        <v>4</v>
      </c>
      <c r="AA37" s="13">
        <f>VLOOKUP(VLOOKUP($A37,'dataset combined'!$A:$AF,AA$2,FALSE()),Dictionary!$A:$B,2,FALSE())</f>
        <v>2</v>
      </c>
      <c r="AB37" s="13">
        <f>VLOOKUP(VLOOKUP($A37,'dataset combined'!$A:$AF,AB$2,FALSE()),Dictionary!$A:$B,2,FALSE())</f>
        <v>1</v>
      </c>
      <c r="AC37" s="13">
        <f>VLOOKUP(VLOOKUP($A37,'dataset combined'!$A:$AF,AC$2,FALSE()),Dictionary!$A:$B,2,FALSE())</f>
        <v>3</v>
      </c>
      <c r="AD37" s="13">
        <f>VLOOKUP(VLOOKUP($A37,'dataset combined'!$A:$AF,AD$2,FALSE()),Dictionary!$A:$B,2,FALSE())</f>
        <v>4</v>
      </c>
      <c r="AE37" s="13">
        <f>VLOOKUP(VLOOKUP($A37,'dataset combined'!$A:$AF,AE$2,FALSE()),Dictionary!$A:$B,2,FALSE())</f>
        <v>2</v>
      </c>
      <c r="AF37" s="13">
        <f>VLOOKUP(VLOOKUP($A37,'dataset combined'!$A:$BJ,dataset!AF$2,FALSE()),Dictionary!$A:$B,2,FALSE())</f>
        <v>5</v>
      </c>
      <c r="AG37" s="13">
        <f>VLOOKUP(VLOOKUP($A37,'dataset combined'!$A:$BJ,dataset!AG$2,FALSE()),Dictionary!$A:$B,2,FALSE())</f>
        <v>4</v>
      </c>
      <c r="AH37" s="13">
        <f>VLOOKUP(VLOOKUP($A37,'dataset combined'!$A:$BJ,dataset!AH$2,FALSE()),Dictionary!$A:$B,2,FALSE())</f>
        <v>4</v>
      </c>
      <c r="AI37" s="13">
        <f>VLOOKUP(VLOOKUP($A37,'dataset combined'!$A:$BJ,dataset!AI$2,FALSE()),Dictionary!$A:$B,2,FALSE())</f>
        <v>4</v>
      </c>
      <c r="AJ37" s="13">
        <f>VLOOKUP(VLOOKUP($A37,'dataset combined'!$A:$BJ,dataset!AJ$2,FALSE()),Dictionary!$A:$B,2,FALSE())</f>
        <v>4</v>
      </c>
      <c r="AK37" s="13">
        <f>VLOOKUP(VLOOKUP($A37,'dataset combined'!$A:$BJ,dataset!AK$2,FALSE()),Dictionary!$A:$B,2,FALSE())</f>
        <v>4</v>
      </c>
      <c r="AL37" s="13">
        <f>VLOOKUP(VLOOKUP($A37,'dataset combined'!$A:$BJ,dataset!AL$2,FALSE()),Dictionary!$A:$B,2,FALSE())</f>
        <v>4</v>
      </c>
      <c r="AM37" s="13">
        <f>VLOOKUP(VLOOKUP($A37,'dataset combined'!$A:$BJ,dataset!AM$2,FALSE()),Dictionary!$A:$B,2,FALSE())</f>
        <v>4</v>
      </c>
      <c r="AN37" s="13">
        <f>VLOOKUP(VLOOKUP($A37,'dataset combined'!$A:$BJ,dataset!AN$2,FALSE()),Dictionary!$A:$B,2,FALSE())</f>
        <v>3</v>
      </c>
      <c r="AO37" s="12">
        <f>VLOOKUP($A37,'Results Check'!$A:$CH,AO$2,FALSE())</f>
        <v>2</v>
      </c>
      <c r="AP37" s="12">
        <f>VLOOKUP($A37,'Results Check'!$A:$CH,AP$2,FALSE())</f>
        <v>2</v>
      </c>
      <c r="AQ37" s="12">
        <f>VLOOKUP($A37,'Results Check'!$A:$CH,AQ$2,FALSE())</f>
        <v>2</v>
      </c>
      <c r="AR37" s="9">
        <f t="shared" si="3"/>
        <v>1</v>
      </c>
      <c r="AS37" s="9">
        <f t="shared" si="4"/>
        <v>1</v>
      </c>
      <c r="AT37" s="9">
        <f t="shared" si="5"/>
        <v>1</v>
      </c>
      <c r="AU37" s="12">
        <f>VLOOKUP($A37,'Results Check'!$A:$CH,AU$2,FALSE())</f>
        <v>2</v>
      </c>
      <c r="AV37" s="12">
        <f>VLOOKUP($A37,'Results Check'!$A:$CH,AV$2,FALSE())</f>
        <v>2</v>
      </c>
      <c r="AW37" s="12">
        <f>VLOOKUP($A37,'Results Check'!$A:$CH,AW$2,FALSE())</f>
        <v>2</v>
      </c>
      <c r="AX37" s="9">
        <f t="shared" si="27"/>
        <v>1</v>
      </c>
      <c r="AY37" s="9">
        <f t="shared" si="28"/>
        <v>1</v>
      </c>
      <c r="AZ37" s="9">
        <f t="shared" si="29"/>
        <v>1</v>
      </c>
      <c r="BA37" s="12">
        <f>VLOOKUP($A37,'Results Check'!$A:$CH,BA$2,FALSE())</f>
        <v>1</v>
      </c>
      <c r="BB37" s="12">
        <f>VLOOKUP($A37,'Results Check'!$A:$CH,BB$2,FALSE())</f>
        <v>1</v>
      </c>
      <c r="BC37" s="12">
        <f>VLOOKUP($A37,'Results Check'!$A:$CH,BC$2,FALSE())</f>
        <v>4</v>
      </c>
      <c r="BD37" s="9">
        <f t="shared" si="30"/>
        <v>1</v>
      </c>
      <c r="BE37" s="9">
        <f t="shared" si="31"/>
        <v>0.25</v>
      </c>
      <c r="BF37" s="9">
        <f t="shared" si="32"/>
        <v>0.4</v>
      </c>
      <c r="BG37" s="12">
        <f>VLOOKUP($A37,'Results Check'!$A:$CH,BG$2,FALSE())</f>
        <v>2</v>
      </c>
      <c r="BH37" s="12">
        <f>VLOOKUP($A37,'Results Check'!$A:$CH,BH$2,FALSE())</f>
        <v>2</v>
      </c>
      <c r="BI37" s="12">
        <f>VLOOKUP($A37,'Results Check'!$A:$CH,BI$2,FALSE())</f>
        <v>2</v>
      </c>
      <c r="BJ37" s="9">
        <f t="shared" si="33"/>
        <v>1</v>
      </c>
      <c r="BK37" s="9">
        <f t="shared" si="34"/>
        <v>1</v>
      </c>
      <c r="BL37" s="9">
        <f t="shared" si="35"/>
        <v>1</v>
      </c>
      <c r="BM37" s="12">
        <f>VLOOKUP($A37,'Results Check'!$A:$CH,BM$2,FALSE())</f>
        <v>0</v>
      </c>
      <c r="BN37" s="12">
        <f>VLOOKUP($A37,'Results Check'!$A:$CH,BN$2,FALSE())</f>
        <v>1</v>
      </c>
      <c r="BO37" s="12">
        <f>VLOOKUP($A37,'Results Check'!$A:$CH,BO$2,FALSE())</f>
        <v>1</v>
      </c>
      <c r="BP37" s="9">
        <f t="shared" si="36"/>
        <v>0</v>
      </c>
      <c r="BQ37" s="9">
        <f t="shared" si="37"/>
        <v>0</v>
      </c>
      <c r="BR37" s="9">
        <f t="shared" si="38"/>
        <v>0</v>
      </c>
      <c r="BS37" s="12">
        <f>VLOOKUP($A37,'Results Check'!$A:$CH,BS$2,FALSE())</f>
        <v>0</v>
      </c>
      <c r="BT37" s="12">
        <f>VLOOKUP($A37,'Results Check'!$A:$CH,BT$2,FALSE())</f>
        <v>1</v>
      </c>
      <c r="BU37" s="12">
        <f>VLOOKUP($A37,'Results Check'!$A:$CH,BU$2,FALSE())</f>
        <v>1</v>
      </c>
      <c r="BV37" s="9">
        <f t="shared" si="39"/>
        <v>0</v>
      </c>
      <c r="BW37" s="9">
        <f t="shared" si="40"/>
        <v>0</v>
      </c>
      <c r="BX37" s="9">
        <f t="shared" si="41"/>
        <v>0</v>
      </c>
      <c r="BY37" s="12">
        <f t="shared" si="48"/>
        <v>7</v>
      </c>
      <c r="BZ37" s="12">
        <f t="shared" si="49"/>
        <v>9</v>
      </c>
      <c r="CA37" s="12">
        <f t="shared" si="50"/>
        <v>12</v>
      </c>
      <c r="CB37" s="12">
        <f t="shared" si="42"/>
        <v>0.77777777777777779</v>
      </c>
      <c r="CC37" s="12">
        <f t="shared" si="43"/>
        <v>0.58333333333333337</v>
      </c>
      <c r="CD37" s="12">
        <f t="shared" si="44"/>
        <v>0.66666666666666663</v>
      </c>
      <c r="CE37" s="12" t="str">
        <f>IF(VLOOKUP($A37,'Results Check'!$A:$CI,CE$2,FALSE())=0,"",VLOOKUP($A37,'Results Check'!$A:$CI,CE$2,FALSE()))</f>
        <v/>
      </c>
      <c r="CF37" s="12" t="str">
        <f>IF(VLOOKUP($A37,'Results Check'!$A:$CI,CF$2,FALSE())=0,"",VLOOKUP($A37,'Results Check'!$A:$CI,CF$2,FALSE()))</f>
        <v/>
      </c>
      <c r="CG37" s="12" t="str">
        <f>IF(VLOOKUP($A37,'Results Check'!$A:$CI,CG$2,FALSE())=0,"",VLOOKUP($A37,'Results Check'!$A:$CI,CG$2,FALSE()))</f>
        <v>Missing threat scenario</v>
      </c>
      <c r="CH37" s="12" t="str">
        <f>IF(VLOOKUP($A37,'Results Check'!$A:$CI,CH$2,FALSE())=0,"",VLOOKUP($A37,'Results Check'!$A:$CI,CH$2,FALSE()))</f>
        <v/>
      </c>
      <c r="CI37" s="12" t="str">
        <f>IF(VLOOKUP($A37,'Results Check'!$A:$CI,CI$2,FALSE())=0,"",VLOOKUP($A37,'Results Check'!$A:$CI,CI$2,FALSE()))</f>
        <v>Consequence</v>
      </c>
      <c r="CJ37" s="12" t="str">
        <f>IF(VLOOKUP($A37,'Results Check'!$A:$CI,CJ$2,FALSE())=0,"",VLOOKUP($A37,'Results Check'!$A:$CI,CJ$2,FALSE()))</f>
        <v>Wrong consequence</v>
      </c>
      <c r="CK37" s="12">
        <f>VLOOKUP(VLOOKUP($A37,'dataset combined'!$A:$BJ,CK$2,FALSE()),Dictionary!$A$1:$B$23,2,FALSE())</f>
        <v>5</v>
      </c>
      <c r="CL37" s="12">
        <f>VLOOKUP(VLOOKUP($A37,'dataset combined'!$A:$BJ,CL$2,FALSE()),Dictionary!$A$1:$B$23,2,FALSE())</f>
        <v>5</v>
      </c>
      <c r="CM37" s="12">
        <f>VLOOKUP(VLOOKUP($A37,'dataset combined'!$A:$BJ,CM$2,FALSE()),Dictionary!$A$1:$B$23,2,FALSE())</f>
        <v>5</v>
      </c>
      <c r="CN37" s="12">
        <f>VLOOKUP(VLOOKUP($A37,'dataset combined'!$A:$BJ,CN$2,FALSE()),Dictionary!$A$1:$B$23,2,FALSE())</f>
        <v>5</v>
      </c>
      <c r="CO37" s="12">
        <f>VLOOKUP(VLOOKUP($A37,'dataset combined'!$A:$BJ,CO$2,FALSE()),Dictionary!$A$1:$B$23,2,FALSE())</f>
        <v>5</v>
      </c>
      <c r="CP37" s="12">
        <f>VLOOKUP(VLOOKUP($A37,'dataset combined'!$A:$BJ,CP$2,FALSE()),Dictionary!$A$1:$B$23,2,FALSE())</f>
        <v>5</v>
      </c>
      <c r="CQ37" s="12">
        <f>VLOOKUP(VLOOKUP($A37,'dataset combined'!$A:$BJ,CQ$2,FALSE()),Dictionary!$A$1:$B$23,2,FALSE())</f>
        <v>5</v>
      </c>
      <c r="CR37" s="12">
        <f>VLOOKUP(VLOOKUP($A37,'dataset combined'!$A:$BJ,CR$2,FALSE()),Dictionary!$A$1:$B$23,2,FALSE())</f>
        <v>5</v>
      </c>
      <c r="CS37" s="12">
        <f>VLOOKUP(VLOOKUP($A37,'dataset combined'!$A:$BJ,CS$2,FALSE()),Dictionary!$A$1:$B$23,2,FALSE())</f>
        <v>5</v>
      </c>
      <c r="CT37" s="12">
        <f>VLOOKUP(VLOOKUP($A37,'dataset combined'!$A:$BJ,CT$2,FALSE()),Dictionary!$A$1:$B$23,2,FALSE())</f>
        <v>5</v>
      </c>
      <c r="CU37" s="12">
        <f>VLOOKUP(VLOOKUP($A37,'dataset combined'!$A:$BJ,CU$2,FALSE()),Dictionary!$A$1:$B$23,2,FALSE())</f>
        <v>5</v>
      </c>
      <c r="CV37" s="12">
        <f>VLOOKUP(VLOOKUP($A37,'dataset combined'!$A:$BJ,CV$2,FALSE()),Dictionary!$A$1:$B$23,2,FALSE())</f>
        <v>5</v>
      </c>
    </row>
    <row r="38" spans="1:111" x14ac:dyDescent="0.2">
      <c r="A38" s="13" t="str">
        <f t="shared" si="45"/>
        <v>3117370-P1</v>
      </c>
      <c r="B38" s="11">
        <v>3117370</v>
      </c>
      <c r="C38" s="11">
        <v>3117314</v>
      </c>
      <c r="D38" s="11" t="s">
        <v>584</v>
      </c>
      <c r="E38" s="13" t="s">
        <v>568</v>
      </c>
      <c r="F38" s="13" t="s">
        <v>440</v>
      </c>
      <c r="G38" s="11" t="s">
        <v>402</v>
      </c>
      <c r="H38" s="11" t="str">
        <f t="shared" si="46"/>
        <v>HCN</v>
      </c>
      <c r="I38" s="11"/>
      <c r="J38" s="12"/>
      <c r="K38" s="13">
        <v>21</v>
      </c>
      <c r="L38" s="13" t="s">
        <v>180</v>
      </c>
      <c r="M38" s="13" t="s">
        <v>188</v>
      </c>
      <c r="N38" s="13">
        <v>3</v>
      </c>
      <c r="O38" s="13" t="s">
        <v>189</v>
      </c>
      <c r="P38" s="13" t="s">
        <v>176</v>
      </c>
      <c r="Q38" s="13"/>
      <c r="R38" s="13"/>
      <c r="S38" s="13" t="s">
        <v>176</v>
      </c>
      <c r="T38" s="13"/>
      <c r="U38" s="13" t="s">
        <v>160</v>
      </c>
      <c r="V38" s="13">
        <f>VLOOKUP(VLOOKUP($A38,'dataset combined'!$A:$AF,V$2,FALSE()),Dictionary!$A:$B,2,FALSE())</f>
        <v>1</v>
      </c>
      <c r="W38" s="13">
        <f>VLOOKUP(VLOOKUP($A38,'dataset combined'!$A:$AF,W$2,FALSE()),Dictionary!$A:$B,2,FALSE())</f>
        <v>1</v>
      </c>
      <c r="X38" s="13">
        <f>VLOOKUP(VLOOKUP($A38,'dataset combined'!$A:$AF,X$2,FALSE()),Dictionary!$A:$B,2,FALSE())</f>
        <v>1</v>
      </c>
      <c r="Y38" s="13">
        <f>VLOOKUP(VLOOKUP($A38,'dataset combined'!$A:$AF,Y$2,FALSE()),Dictionary!$A:$B,2,FALSE())</f>
        <v>1</v>
      </c>
      <c r="Z38" s="12">
        <f t="shared" si="47"/>
        <v>1</v>
      </c>
      <c r="AA38" s="13">
        <f>VLOOKUP(VLOOKUP($A38,'dataset combined'!$A:$AF,AA$2,FALSE()),Dictionary!$A:$B,2,FALSE())</f>
        <v>1</v>
      </c>
      <c r="AB38" s="13">
        <f>VLOOKUP(VLOOKUP($A38,'dataset combined'!$A:$AF,AB$2,FALSE()),Dictionary!$A:$B,2,FALSE())</f>
        <v>1</v>
      </c>
      <c r="AC38" s="13">
        <f>VLOOKUP(VLOOKUP($A38,'dataset combined'!$A:$AF,AC$2,FALSE()),Dictionary!$A:$B,2,FALSE())</f>
        <v>1</v>
      </c>
      <c r="AD38" s="13">
        <f>VLOOKUP(VLOOKUP($A38,'dataset combined'!$A:$AF,AD$2,FALSE()),Dictionary!$A:$B,2,FALSE())</f>
        <v>1</v>
      </c>
      <c r="AE38" s="13">
        <f>VLOOKUP(VLOOKUP($A38,'dataset combined'!$A:$AF,AE$2,FALSE()),Dictionary!$A:$B,2,FALSE())</f>
        <v>1</v>
      </c>
      <c r="AF38" s="13">
        <f>VLOOKUP(VLOOKUP($A38,'dataset combined'!$A:$BJ,dataset!AF$2,FALSE()),Dictionary!$A:$B,2,FALSE())</f>
        <v>5</v>
      </c>
      <c r="AG38" s="13">
        <f>VLOOKUP(VLOOKUP($A38,'dataset combined'!$A:$BJ,dataset!AG$2,FALSE()),Dictionary!$A:$B,2,FALSE())</f>
        <v>5</v>
      </c>
      <c r="AH38" s="13">
        <f>VLOOKUP(VLOOKUP($A38,'dataset combined'!$A:$BJ,dataset!AH$2,FALSE()),Dictionary!$A:$B,2,FALSE())</f>
        <v>5</v>
      </c>
      <c r="AI38" s="13">
        <f>VLOOKUP(VLOOKUP($A38,'dataset combined'!$A:$BJ,dataset!AI$2,FALSE()),Dictionary!$A:$B,2,FALSE())</f>
        <v>5</v>
      </c>
      <c r="AJ38" s="13">
        <f>VLOOKUP(VLOOKUP($A38,'dataset combined'!$A:$BJ,dataset!AJ$2,FALSE()),Dictionary!$A:$B,2,FALSE())</f>
        <v>5</v>
      </c>
      <c r="AK38" s="13">
        <f>VLOOKUP(VLOOKUP($A38,'dataset combined'!$A:$BJ,dataset!AK$2,FALSE()),Dictionary!$A:$B,2,FALSE())</f>
        <v>5</v>
      </c>
      <c r="AL38" s="13">
        <f>VLOOKUP(VLOOKUP($A38,'dataset combined'!$A:$BJ,dataset!AL$2,FALSE()),Dictionary!$A:$B,2,FALSE())</f>
        <v>5</v>
      </c>
      <c r="AM38" s="13">
        <f>VLOOKUP(VLOOKUP($A38,'dataset combined'!$A:$BJ,dataset!AM$2,FALSE()),Dictionary!$A:$B,2,FALSE())</f>
        <v>5</v>
      </c>
      <c r="AN38" s="13">
        <f>VLOOKUP(VLOOKUP($A38,'dataset combined'!$A:$BJ,dataset!AN$2,FALSE()),Dictionary!$A:$B,2,FALSE())</f>
        <v>1</v>
      </c>
      <c r="AO38" s="12">
        <f>VLOOKUP($A38,'Results Check'!$A:$CH,AO$2,FALSE())</f>
        <v>3</v>
      </c>
      <c r="AP38" s="12">
        <f>VLOOKUP($A38,'Results Check'!$A:$CH,AP$2,FALSE())</f>
        <v>3</v>
      </c>
      <c r="AQ38" s="12">
        <f>VLOOKUP($A38,'Results Check'!$A:$CH,AQ$2,FALSE())</f>
        <v>3</v>
      </c>
      <c r="AR38" s="9">
        <f t="shared" si="3"/>
        <v>1</v>
      </c>
      <c r="AS38" s="9">
        <f t="shared" si="4"/>
        <v>1</v>
      </c>
      <c r="AT38" s="9">
        <f t="shared" si="5"/>
        <v>1</v>
      </c>
      <c r="AU38" s="12">
        <f>VLOOKUP($A38,'Results Check'!$A:$CH,AU$2,FALSE())</f>
        <v>2</v>
      </c>
      <c r="AV38" s="12">
        <f>VLOOKUP($A38,'Results Check'!$A:$CH,AV$2,FALSE())</f>
        <v>2</v>
      </c>
      <c r="AW38" s="12">
        <f>VLOOKUP($A38,'Results Check'!$A:$CH,AW$2,FALSE())</f>
        <v>2</v>
      </c>
      <c r="AX38" s="9">
        <f t="shared" si="27"/>
        <v>1</v>
      </c>
      <c r="AY38" s="9">
        <f t="shared" si="28"/>
        <v>1</v>
      </c>
      <c r="AZ38" s="9">
        <f t="shared" si="29"/>
        <v>1</v>
      </c>
      <c r="BA38" s="12">
        <f>VLOOKUP($A38,'Results Check'!$A:$CH,BA$2,FALSE())</f>
        <v>2</v>
      </c>
      <c r="BB38" s="12">
        <f>VLOOKUP($A38,'Results Check'!$A:$CH,BB$2,FALSE())</f>
        <v>2</v>
      </c>
      <c r="BC38" s="12">
        <f>VLOOKUP($A38,'Results Check'!$A:$CH,BC$2,FALSE())</f>
        <v>2</v>
      </c>
      <c r="BD38" s="9">
        <f t="shared" si="30"/>
        <v>1</v>
      </c>
      <c r="BE38" s="9">
        <f t="shared" si="31"/>
        <v>1</v>
      </c>
      <c r="BF38" s="9">
        <f t="shared" si="32"/>
        <v>1</v>
      </c>
      <c r="BG38" s="12">
        <f>VLOOKUP($A38,'Results Check'!$A:$CH,BG$2,FALSE())</f>
        <v>2</v>
      </c>
      <c r="BH38" s="12">
        <f>VLOOKUP($A38,'Results Check'!$A:$CH,BH$2,FALSE())</f>
        <v>6</v>
      </c>
      <c r="BI38" s="12">
        <f>VLOOKUP($A38,'Results Check'!$A:$CH,BI$2,FALSE())</f>
        <v>5</v>
      </c>
      <c r="BJ38" s="9">
        <f t="shared" si="33"/>
        <v>0.33333333333333331</v>
      </c>
      <c r="BK38" s="9">
        <f t="shared" si="34"/>
        <v>0.4</v>
      </c>
      <c r="BL38" s="9">
        <f t="shared" si="35"/>
        <v>0.36363636363636359</v>
      </c>
      <c r="BM38" s="12">
        <f>VLOOKUP($A38,'Results Check'!$A:$CH,BM$2,FALSE())</f>
        <v>0</v>
      </c>
      <c r="BN38" s="12">
        <f>VLOOKUP($A38,'Results Check'!$A:$CH,BN$2,FALSE())</f>
        <v>1</v>
      </c>
      <c r="BO38" s="12">
        <f>VLOOKUP($A38,'Results Check'!$A:$CH,BO$2,FALSE())</f>
        <v>1</v>
      </c>
      <c r="BP38" s="9">
        <f t="shared" si="36"/>
        <v>0</v>
      </c>
      <c r="BQ38" s="9">
        <f t="shared" si="37"/>
        <v>0</v>
      </c>
      <c r="BR38" s="9">
        <f t="shared" si="38"/>
        <v>0</v>
      </c>
      <c r="BS38" s="12">
        <f>VLOOKUP($A38,'Results Check'!$A:$CH,BS$2,FALSE())</f>
        <v>0</v>
      </c>
      <c r="BT38" s="12">
        <f>VLOOKUP($A38,'Results Check'!$A:$CH,BT$2,FALSE())</f>
        <v>1</v>
      </c>
      <c r="BU38" s="12">
        <f>VLOOKUP($A38,'Results Check'!$A:$CH,BU$2,FALSE())</f>
        <v>1</v>
      </c>
      <c r="BV38" s="9">
        <f t="shared" si="39"/>
        <v>0</v>
      </c>
      <c r="BW38" s="9">
        <f t="shared" si="40"/>
        <v>0</v>
      </c>
      <c r="BX38" s="9">
        <f t="shared" si="41"/>
        <v>0</v>
      </c>
      <c r="BY38" s="12">
        <f t="shared" si="48"/>
        <v>9</v>
      </c>
      <c r="BZ38" s="12">
        <f t="shared" si="49"/>
        <v>15</v>
      </c>
      <c r="CA38" s="12">
        <f t="shared" si="50"/>
        <v>14</v>
      </c>
      <c r="CB38" s="12">
        <f t="shared" si="42"/>
        <v>0.6</v>
      </c>
      <c r="CC38" s="12">
        <f t="shared" si="43"/>
        <v>0.6428571428571429</v>
      </c>
      <c r="CD38" s="12">
        <f t="shared" si="44"/>
        <v>0.62068965517241381</v>
      </c>
      <c r="CE38" s="12" t="str">
        <f>IF(VLOOKUP($A38,'Results Check'!$A:$CI,CE$2,FALSE())=0,"",VLOOKUP($A38,'Results Check'!$A:$CI,CE$2,FALSE()))</f>
        <v/>
      </c>
      <c r="CF38" s="12" t="str">
        <f>IF(VLOOKUP($A38,'Results Check'!$A:$CI,CF$2,FALSE())=0,"",VLOOKUP($A38,'Results Check'!$A:$CI,CF$2,FALSE()))</f>
        <v/>
      </c>
      <c r="CG38" s="12" t="str">
        <f>IF(VLOOKUP($A38,'Results Check'!$A:$CI,CG$2,FALSE())=0,"",VLOOKUP($A38,'Results Check'!$A:$CI,CG$2,FALSE()))</f>
        <v/>
      </c>
      <c r="CH38" s="12" t="str">
        <f>IF(VLOOKUP($A38,'Results Check'!$A:$CI,CH$2,FALSE())=0,"",VLOOKUP($A38,'Results Check'!$A:$CI,CH$2,FALSE()))</f>
        <v>Threat event</v>
      </c>
      <c r="CI38" s="12" t="str">
        <f>IF(VLOOKUP($A38,'Results Check'!$A:$CI,CI$2,FALSE())=0,"",VLOOKUP($A38,'Results Check'!$A:$CI,CI$2,FALSE()))</f>
        <v>Wrong likelihood</v>
      </c>
      <c r="CJ38" s="12" t="str">
        <f>IF(VLOOKUP($A38,'Results Check'!$A:$CI,CJ$2,FALSE())=0,"",VLOOKUP($A38,'Results Check'!$A:$CI,CJ$2,FALSE()))</f>
        <v/>
      </c>
      <c r="CK38" s="12">
        <f>VLOOKUP(VLOOKUP($A38,'dataset combined'!$A:$BJ,CK$2,FALSE()),Dictionary!$A$1:$B$23,2,FALSE())</f>
        <v>5</v>
      </c>
      <c r="CL38" s="12">
        <f>VLOOKUP(VLOOKUP($A38,'dataset combined'!$A:$BJ,CL$2,FALSE()),Dictionary!$A$1:$B$23,2,FALSE())</f>
        <v>5</v>
      </c>
      <c r="CM38" s="12">
        <f>VLOOKUP(VLOOKUP($A38,'dataset combined'!$A:$BJ,CM$2,FALSE()),Dictionary!$A$1:$B$23,2,FALSE())</f>
        <v>5</v>
      </c>
      <c r="CN38" s="12">
        <f>VLOOKUP(VLOOKUP($A38,'dataset combined'!$A:$BJ,CN$2,FALSE()),Dictionary!$A$1:$B$23,2,FALSE())</f>
        <v>5</v>
      </c>
      <c r="CO38" s="12">
        <f>VLOOKUP(VLOOKUP($A38,'dataset combined'!$A:$BJ,CO$2,FALSE()),Dictionary!$A$1:$B$23,2,FALSE())</f>
        <v>5</v>
      </c>
      <c r="CP38" s="12">
        <f>VLOOKUP(VLOOKUP($A38,'dataset combined'!$A:$BJ,CP$2,FALSE()),Dictionary!$A$1:$B$23,2,FALSE())</f>
        <v>5</v>
      </c>
      <c r="CQ38" s="12">
        <f>VLOOKUP(VLOOKUP($A38,'dataset combined'!$A:$BJ,CQ$2,FALSE()),Dictionary!$A$1:$B$23,2,FALSE())</f>
        <v>5</v>
      </c>
      <c r="CR38" s="12">
        <f>VLOOKUP(VLOOKUP($A38,'dataset combined'!$A:$BJ,CR$2,FALSE()),Dictionary!$A$1:$B$23,2,FALSE())</f>
        <v>4</v>
      </c>
      <c r="CS38" s="12">
        <f>VLOOKUP(VLOOKUP($A38,'dataset combined'!$A:$BJ,CS$2,FALSE()),Dictionary!$A$1:$B$23,2,FALSE())</f>
        <v>5</v>
      </c>
      <c r="CT38" s="12">
        <f>VLOOKUP(VLOOKUP($A38,'dataset combined'!$A:$BJ,CT$2,FALSE()),Dictionary!$A$1:$B$23,2,FALSE())</f>
        <v>5</v>
      </c>
      <c r="CU38" s="12">
        <f>VLOOKUP(VLOOKUP($A38,'dataset combined'!$A:$BJ,CU$2,FALSE()),Dictionary!$A$1:$B$23,2,FALSE())</f>
        <v>5</v>
      </c>
      <c r="CV38" s="12">
        <f>VLOOKUP(VLOOKUP($A38,'dataset combined'!$A:$BJ,CV$2,FALSE()),Dictionary!$A$1:$B$23,2,FALSE())</f>
        <v>5</v>
      </c>
    </row>
    <row r="39" spans="1:111" x14ac:dyDescent="0.2">
      <c r="A39" s="13" t="str">
        <f t="shared" si="45"/>
        <v>3117370-P2</v>
      </c>
      <c r="B39" s="11">
        <v>3117370</v>
      </c>
      <c r="C39" s="11">
        <v>3117314</v>
      </c>
      <c r="D39" s="11" t="s">
        <v>584</v>
      </c>
      <c r="E39" s="13" t="s">
        <v>568</v>
      </c>
      <c r="F39" s="13" t="s">
        <v>440</v>
      </c>
      <c r="G39" s="13" t="s">
        <v>433</v>
      </c>
      <c r="H39" s="11" t="str">
        <f t="shared" si="46"/>
        <v>OB</v>
      </c>
      <c r="I39" s="11"/>
      <c r="J39" s="12"/>
      <c r="K39" s="13">
        <v>21</v>
      </c>
      <c r="L39" s="13" t="s">
        <v>180</v>
      </c>
      <c r="M39" s="13" t="s">
        <v>188</v>
      </c>
      <c r="N39" s="13">
        <v>3</v>
      </c>
      <c r="O39" s="13" t="s">
        <v>189</v>
      </c>
      <c r="P39" s="13" t="s">
        <v>176</v>
      </c>
      <c r="Q39" s="13"/>
      <c r="R39" s="13"/>
      <c r="S39" s="13" t="s">
        <v>176</v>
      </c>
      <c r="T39" s="13"/>
      <c r="U39" s="13" t="s">
        <v>160</v>
      </c>
      <c r="V39" s="13">
        <f>VLOOKUP(VLOOKUP($A39,'dataset combined'!$A:$AF,V$2,FALSE()),Dictionary!$A:$B,2,FALSE())</f>
        <v>1</v>
      </c>
      <c r="W39" s="13">
        <f>VLOOKUP(VLOOKUP($A39,'dataset combined'!$A:$AF,W$2,FALSE()),Dictionary!$A:$B,2,FALSE())</f>
        <v>1</v>
      </c>
      <c r="X39" s="13">
        <f>VLOOKUP(VLOOKUP($A39,'dataset combined'!$A:$AF,X$2,FALSE()),Dictionary!$A:$B,2,FALSE())</f>
        <v>1</v>
      </c>
      <c r="Y39" s="13">
        <f>VLOOKUP(VLOOKUP($A39,'dataset combined'!$A:$AF,Y$2,FALSE()),Dictionary!$A:$B,2,FALSE())</f>
        <v>1</v>
      </c>
      <c r="Z39" s="12">
        <f t="shared" si="47"/>
        <v>1</v>
      </c>
      <c r="AA39" s="13">
        <f>VLOOKUP(VLOOKUP($A39,'dataset combined'!$A:$AF,AA$2,FALSE()),Dictionary!$A:$B,2,FALSE())</f>
        <v>1</v>
      </c>
      <c r="AB39" s="13">
        <f>VLOOKUP(VLOOKUP($A39,'dataset combined'!$A:$AF,AB$2,FALSE()),Dictionary!$A:$B,2,FALSE())</f>
        <v>1</v>
      </c>
      <c r="AC39" s="13">
        <f>VLOOKUP(VLOOKUP($A39,'dataset combined'!$A:$AF,AC$2,FALSE()),Dictionary!$A:$B,2,FALSE())</f>
        <v>1</v>
      </c>
      <c r="AD39" s="13">
        <f>VLOOKUP(VLOOKUP($A39,'dataset combined'!$A:$AF,AD$2,FALSE()),Dictionary!$A:$B,2,FALSE())</f>
        <v>1</v>
      </c>
      <c r="AE39" s="13">
        <f>VLOOKUP(VLOOKUP($A39,'dataset combined'!$A:$AF,AE$2,FALSE()),Dictionary!$A:$B,2,FALSE())</f>
        <v>1</v>
      </c>
      <c r="AF39" s="13">
        <f>VLOOKUP(VLOOKUP($A39,'dataset combined'!$A:$BJ,dataset!AF$2,FALSE()),Dictionary!$A:$B,2,FALSE())</f>
        <v>5</v>
      </c>
      <c r="AG39" s="13">
        <f>VLOOKUP(VLOOKUP($A39,'dataset combined'!$A:$BJ,dataset!AG$2,FALSE()),Dictionary!$A:$B,2,FALSE())</f>
        <v>5</v>
      </c>
      <c r="AH39" s="13">
        <f>VLOOKUP(VLOOKUP($A39,'dataset combined'!$A:$BJ,dataset!AH$2,FALSE()),Dictionary!$A:$B,2,FALSE())</f>
        <v>5</v>
      </c>
      <c r="AI39" s="13">
        <f>VLOOKUP(VLOOKUP($A39,'dataset combined'!$A:$BJ,dataset!AI$2,FALSE()),Dictionary!$A:$B,2,FALSE())</f>
        <v>5</v>
      </c>
      <c r="AJ39" s="13">
        <f>VLOOKUP(VLOOKUP($A39,'dataset combined'!$A:$BJ,dataset!AJ$2,FALSE()),Dictionary!$A:$B,2,FALSE())</f>
        <v>5</v>
      </c>
      <c r="AK39" s="13">
        <f>VLOOKUP(VLOOKUP($A39,'dataset combined'!$A:$BJ,dataset!AK$2,FALSE()),Dictionary!$A:$B,2,FALSE())</f>
        <v>4</v>
      </c>
      <c r="AL39" s="13">
        <f>VLOOKUP(VLOOKUP($A39,'dataset combined'!$A:$BJ,dataset!AL$2,FALSE()),Dictionary!$A:$B,2,FALSE())</f>
        <v>5</v>
      </c>
      <c r="AM39" s="13">
        <f>VLOOKUP(VLOOKUP($A39,'dataset combined'!$A:$BJ,dataset!AM$2,FALSE()),Dictionary!$A:$B,2,FALSE())</f>
        <v>5</v>
      </c>
      <c r="AN39" s="13">
        <f>VLOOKUP(VLOOKUP($A39,'dataset combined'!$A:$BJ,dataset!AN$2,FALSE()),Dictionary!$A:$B,2,FALSE())</f>
        <v>5</v>
      </c>
      <c r="AO39" s="12">
        <f>VLOOKUP($A39,'Results Check'!$A:$CH,AO$2,FALSE())</f>
        <v>0</v>
      </c>
      <c r="AP39" s="12">
        <f>VLOOKUP($A39,'Results Check'!$A:$CH,AP$2,FALSE())</f>
        <v>3</v>
      </c>
      <c r="AQ39" s="12">
        <f>VLOOKUP($A39,'Results Check'!$A:$CH,AQ$2,FALSE())</f>
        <v>2</v>
      </c>
      <c r="AR39" s="9">
        <f t="shared" si="3"/>
        <v>0</v>
      </c>
      <c r="AS39" s="9">
        <f t="shared" si="4"/>
        <v>0</v>
      </c>
      <c r="AT39" s="9">
        <f t="shared" si="5"/>
        <v>0</v>
      </c>
      <c r="AU39" s="12">
        <f>VLOOKUP($A39,'Results Check'!$A:$CH,AU$2,FALSE())</f>
        <v>2</v>
      </c>
      <c r="AV39" s="12">
        <f>VLOOKUP($A39,'Results Check'!$A:$CH,AV$2,FALSE())</f>
        <v>2</v>
      </c>
      <c r="AW39" s="12">
        <f>VLOOKUP($A39,'Results Check'!$A:$CH,AW$2,FALSE())</f>
        <v>2</v>
      </c>
      <c r="AX39" s="9">
        <f t="shared" si="27"/>
        <v>1</v>
      </c>
      <c r="AY39" s="9">
        <f t="shared" si="28"/>
        <v>1</v>
      </c>
      <c r="AZ39" s="9">
        <f t="shared" si="29"/>
        <v>1</v>
      </c>
      <c r="BA39" s="12">
        <f>VLOOKUP($A39,'Results Check'!$A:$CH,BA$2,FALSE())</f>
        <v>3</v>
      </c>
      <c r="BB39" s="12">
        <f>VLOOKUP($A39,'Results Check'!$A:$CH,BB$2,FALSE())</f>
        <v>3</v>
      </c>
      <c r="BC39" s="12">
        <f>VLOOKUP($A39,'Results Check'!$A:$CH,BC$2,FALSE())</f>
        <v>3</v>
      </c>
      <c r="BD39" s="9">
        <f t="shared" si="30"/>
        <v>1</v>
      </c>
      <c r="BE39" s="9">
        <f t="shared" si="31"/>
        <v>1</v>
      </c>
      <c r="BF39" s="9">
        <f t="shared" si="32"/>
        <v>1</v>
      </c>
      <c r="BG39" s="12">
        <f>VLOOKUP($A39,'Results Check'!$A:$CH,BG$2,FALSE())</f>
        <v>2</v>
      </c>
      <c r="BH39" s="12">
        <f>VLOOKUP($A39,'Results Check'!$A:$CH,BH$2,FALSE())</f>
        <v>2</v>
      </c>
      <c r="BI39" s="12">
        <f>VLOOKUP($A39,'Results Check'!$A:$CH,BI$2,FALSE())</f>
        <v>2</v>
      </c>
      <c r="BJ39" s="9">
        <f t="shared" si="33"/>
        <v>1</v>
      </c>
      <c r="BK39" s="9">
        <f t="shared" si="34"/>
        <v>1</v>
      </c>
      <c r="BL39" s="9">
        <f t="shared" si="35"/>
        <v>1</v>
      </c>
      <c r="BM39" s="12">
        <f>VLOOKUP($A39,'Results Check'!$A:$CH,BM$2,FALSE())</f>
        <v>1</v>
      </c>
      <c r="BN39" s="12">
        <f>VLOOKUP($A39,'Results Check'!$A:$CH,BN$2,FALSE())</f>
        <v>1</v>
      </c>
      <c r="BO39" s="12">
        <f>VLOOKUP($A39,'Results Check'!$A:$CH,BO$2,FALSE())</f>
        <v>1</v>
      </c>
      <c r="BP39" s="9">
        <f t="shared" si="36"/>
        <v>1</v>
      </c>
      <c r="BQ39" s="9">
        <f t="shared" si="37"/>
        <v>1</v>
      </c>
      <c r="BR39" s="9">
        <f t="shared" si="38"/>
        <v>1</v>
      </c>
      <c r="BS39" s="12">
        <f>VLOOKUP($A39,'Results Check'!$A:$CH,BS$2,FALSE())</f>
        <v>1</v>
      </c>
      <c r="BT39" s="12">
        <f>VLOOKUP($A39,'Results Check'!$A:$CH,BT$2,FALSE())</f>
        <v>1</v>
      </c>
      <c r="BU39" s="12">
        <f>VLOOKUP($A39,'Results Check'!$A:$CH,BU$2,FALSE())</f>
        <v>1</v>
      </c>
      <c r="BV39" s="9">
        <f t="shared" si="39"/>
        <v>1</v>
      </c>
      <c r="BW39" s="9">
        <f t="shared" si="40"/>
        <v>1</v>
      </c>
      <c r="BX39" s="9">
        <f t="shared" si="41"/>
        <v>1</v>
      </c>
      <c r="BY39" s="12">
        <f t="shared" si="48"/>
        <v>9</v>
      </c>
      <c r="BZ39" s="12">
        <f t="shared" si="49"/>
        <v>12</v>
      </c>
      <c r="CA39" s="12">
        <f t="shared" si="50"/>
        <v>11</v>
      </c>
      <c r="CB39" s="12">
        <f t="shared" si="42"/>
        <v>0.75</v>
      </c>
      <c r="CC39" s="12">
        <f t="shared" si="43"/>
        <v>0.81818181818181823</v>
      </c>
      <c r="CD39" s="12">
        <f t="shared" si="44"/>
        <v>0.78260869565217384</v>
      </c>
      <c r="CE39" s="12" t="str">
        <f>IF(VLOOKUP($A39,'Results Check'!$A:$CI,CE$2,FALSE())=0,"",VLOOKUP($A39,'Results Check'!$A:$CI,CE$2,FALSE()))</f>
        <v>Threat event</v>
      </c>
      <c r="CF39" s="12" t="str">
        <f>IF(VLOOKUP($A39,'Results Check'!$A:$CI,CF$2,FALSE())=0,"",VLOOKUP($A39,'Results Check'!$A:$CI,CF$2,FALSE()))</f>
        <v/>
      </c>
      <c r="CG39" s="12" t="str">
        <f>IF(VLOOKUP($A39,'Results Check'!$A:$CI,CG$2,FALSE())=0,"",VLOOKUP($A39,'Results Check'!$A:$CI,CG$2,FALSE()))</f>
        <v/>
      </c>
      <c r="CH39" s="12" t="str">
        <f>IF(VLOOKUP($A39,'Results Check'!$A:$CI,CH$2,FALSE())=0,"",VLOOKUP($A39,'Results Check'!$A:$CI,CH$2,FALSE()))</f>
        <v/>
      </c>
      <c r="CI39" s="12" t="str">
        <f>IF(VLOOKUP($A39,'Results Check'!$A:$CI,CI$2,FALSE())=0,"",VLOOKUP($A39,'Results Check'!$A:$CI,CI$2,FALSE()))</f>
        <v/>
      </c>
      <c r="CJ39" s="12" t="str">
        <f>IF(VLOOKUP($A39,'Results Check'!$A:$CI,CJ$2,FALSE())=0,"",VLOOKUP($A39,'Results Check'!$A:$CI,CJ$2,FALSE()))</f>
        <v/>
      </c>
      <c r="CK39" s="12">
        <f>VLOOKUP(VLOOKUP($A39,'dataset combined'!$A:$BJ,CK$2,FALSE()),Dictionary!$A$1:$B$23,2,FALSE())</f>
        <v>5</v>
      </c>
      <c r="CL39" s="12">
        <f>VLOOKUP(VLOOKUP($A39,'dataset combined'!$A:$BJ,CL$2,FALSE()),Dictionary!$A$1:$B$23,2,FALSE())</f>
        <v>4</v>
      </c>
      <c r="CM39" s="12">
        <f>VLOOKUP(VLOOKUP($A39,'dataset combined'!$A:$BJ,CM$2,FALSE()),Dictionary!$A$1:$B$23,2,FALSE())</f>
        <v>5</v>
      </c>
      <c r="CN39" s="12">
        <f>VLOOKUP(VLOOKUP($A39,'dataset combined'!$A:$BJ,CN$2,FALSE()),Dictionary!$A$1:$B$23,2,FALSE())</f>
        <v>5</v>
      </c>
      <c r="CO39" s="12">
        <f>VLOOKUP(VLOOKUP($A39,'dataset combined'!$A:$BJ,CO$2,FALSE()),Dictionary!$A$1:$B$23,2,FALSE())</f>
        <v>5</v>
      </c>
      <c r="CP39" s="12">
        <f>VLOOKUP(VLOOKUP($A39,'dataset combined'!$A:$BJ,CP$2,FALSE()),Dictionary!$A$1:$B$23,2,FALSE())</f>
        <v>2</v>
      </c>
      <c r="CQ39" s="12">
        <f>VLOOKUP(VLOOKUP($A39,'dataset combined'!$A:$BJ,CQ$2,FALSE()),Dictionary!$A$1:$B$23,2,FALSE())</f>
        <v>5</v>
      </c>
      <c r="CR39" s="12">
        <f>VLOOKUP(VLOOKUP($A39,'dataset combined'!$A:$BJ,CR$2,FALSE()),Dictionary!$A$1:$B$23,2,FALSE())</f>
        <v>5</v>
      </c>
      <c r="CS39" s="12">
        <f>VLOOKUP(VLOOKUP($A39,'dataset combined'!$A:$BJ,CS$2,FALSE()),Dictionary!$A$1:$B$23,2,FALSE())</f>
        <v>4</v>
      </c>
      <c r="CT39" s="12">
        <f>VLOOKUP(VLOOKUP($A39,'dataset combined'!$A:$BJ,CT$2,FALSE()),Dictionary!$A$1:$B$23,2,FALSE())</f>
        <v>2</v>
      </c>
      <c r="CU39" s="12">
        <f>VLOOKUP(VLOOKUP($A39,'dataset combined'!$A:$BJ,CU$2,FALSE()),Dictionary!$A$1:$B$23,2,FALSE())</f>
        <v>4</v>
      </c>
      <c r="CV39" s="12">
        <f>VLOOKUP(VLOOKUP($A39,'dataset combined'!$A:$BJ,CV$2,FALSE()),Dictionary!$A$1:$B$23,2,FALSE())</f>
        <v>4</v>
      </c>
    </row>
    <row r="40" spans="1:111" s="20" customFormat="1" x14ac:dyDescent="0.2">
      <c r="A40" s="13" t="str">
        <f t="shared" si="45"/>
        <v>3117372-P1</v>
      </c>
      <c r="B40" s="11">
        <v>3117372</v>
      </c>
      <c r="C40" s="11">
        <v>3117337</v>
      </c>
      <c r="D40" s="11" t="s">
        <v>587</v>
      </c>
      <c r="E40" s="13" t="s">
        <v>568</v>
      </c>
      <c r="F40" s="13" t="s">
        <v>440</v>
      </c>
      <c r="G40" s="11" t="s">
        <v>402</v>
      </c>
      <c r="H40" s="11" t="str">
        <f t="shared" si="46"/>
        <v>HCN</v>
      </c>
      <c r="I40" s="11"/>
      <c r="J40" s="12" t="s">
        <v>756</v>
      </c>
      <c r="K40" s="13">
        <v>22</v>
      </c>
      <c r="L40" s="13" t="s">
        <v>180</v>
      </c>
      <c r="M40" s="13" t="s">
        <v>179</v>
      </c>
      <c r="N40" s="13">
        <v>4</v>
      </c>
      <c r="O40" s="13" t="s">
        <v>301</v>
      </c>
      <c r="P40" s="13" t="s">
        <v>176</v>
      </c>
      <c r="Q40" s="13"/>
      <c r="R40" s="13"/>
      <c r="S40" s="13" t="s">
        <v>176</v>
      </c>
      <c r="T40" s="13"/>
      <c r="U40" s="13" t="s">
        <v>160</v>
      </c>
      <c r="V40" s="13">
        <f>VLOOKUP(VLOOKUP($A40,'dataset combined'!$A:$AF,V$2,FALSE()),Dictionary!$A:$B,2,FALSE())</f>
        <v>1</v>
      </c>
      <c r="W40" s="13">
        <f>VLOOKUP(VLOOKUP($A40,'dataset combined'!$A:$AF,W$2,FALSE()),Dictionary!$A:$B,2,FALSE())</f>
        <v>1</v>
      </c>
      <c r="X40" s="13">
        <f>VLOOKUP(VLOOKUP($A40,'dataset combined'!$A:$AF,X$2,FALSE()),Dictionary!$A:$B,2,FALSE())</f>
        <v>1</v>
      </c>
      <c r="Y40" s="13">
        <f>VLOOKUP(VLOOKUP($A40,'dataset combined'!$A:$AF,Y$2,FALSE()),Dictionary!$A:$B,2,FALSE())</f>
        <v>1</v>
      </c>
      <c r="Z40" s="12">
        <f t="shared" si="47"/>
        <v>1</v>
      </c>
      <c r="AA40" s="13">
        <f>VLOOKUP(VLOOKUP($A40,'dataset combined'!$A:$AF,AA$2,FALSE()),Dictionary!$A:$B,2,FALSE())</f>
        <v>1</v>
      </c>
      <c r="AB40" s="13">
        <f>VLOOKUP(VLOOKUP($A40,'dataset combined'!$A:$AF,AB$2,FALSE()),Dictionary!$A:$B,2,FALSE())</f>
        <v>1</v>
      </c>
      <c r="AC40" s="13">
        <f>VLOOKUP(VLOOKUP($A40,'dataset combined'!$A:$AF,AC$2,FALSE()),Dictionary!$A:$B,2,FALSE())</f>
        <v>2</v>
      </c>
      <c r="AD40" s="13">
        <f>VLOOKUP(VLOOKUP($A40,'dataset combined'!$A:$AF,AD$2,FALSE()),Dictionary!$A:$B,2,FALSE())</f>
        <v>2</v>
      </c>
      <c r="AE40" s="13">
        <f>VLOOKUP(VLOOKUP($A40,'dataset combined'!$A:$AF,AE$2,FALSE()),Dictionary!$A:$B,2,FALSE())</f>
        <v>1</v>
      </c>
      <c r="AF40" s="13">
        <f>VLOOKUP(VLOOKUP($A40,'dataset combined'!$A:$BJ,dataset!AF$2,FALSE()),Dictionary!$A:$B,2,FALSE())</f>
        <v>4</v>
      </c>
      <c r="AG40" s="13">
        <f>VLOOKUP(VLOOKUP($A40,'dataset combined'!$A:$BJ,dataset!AG$2,FALSE()),Dictionary!$A:$B,2,FALSE())</f>
        <v>2</v>
      </c>
      <c r="AH40" s="13">
        <f>VLOOKUP(VLOOKUP($A40,'dataset combined'!$A:$BJ,dataset!AH$2,FALSE()),Dictionary!$A:$B,2,FALSE())</f>
        <v>2</v>
      </c>
      <c r="AI40" s="13">
        <f>VLOOKUP(VLOOKUP($A40,'dataset combined'!$A:$BJ,dataset!AI$2,FALSE()),Dictionary!$A:$B,2,FALSE())</f>
        <v>3</v>
      </c>
      <c r="AJ40" s="13">
        <f>VLOOKUP(VLOOKUP($A40,'dataset combined'!$A:$BJ,dataset!AJ$2,FALSE()),Dictionary!$A:$B,2,FALSE())</f>
        <v>4</v>
      </c>
      <c r="AK40" s="13">
        <f>VLOOKUP(VLOOKUP($A40,'dataset combined'!$A:$BJ,dataset!AK$2,FALSE()),Dictionary!$A:$B,2,FALSE())</f>
        <v>4</v>
      </c>
      <c r="AL40" s="13">
        <f>VLOOKUP(VLOOKUP($A40,'dataset combined'!$A:$BJ,dataset!AL$2,FALSE()),Dictionary!$A:$B,2,FALSE())</f>
        <v>4</v>
      </c>
      <c r="AM40" s="13">
        <f>VLOOKUP(VLOOKUP($A40,'dataset combined'!$A:$BJ,dataset!AM$2,FALSE()),Dictionary!$A:$B,2,FALSE())</f>
        <v>4</v>
      </c>
      <c r="AN40" s="13">
        <f>VLOOKUP(VLOOKUP($A40,'dataset combined'!$A:$BJ,dataset!AN$2,FALSE()),Dictionary!$A:$B,2,FALSE())</f>
        <v>1</v>
      </c>
      <c r="AO40" s="12">
        <f>VLOOKUP($A40,'Results Check'!$A:$CH,AO$2,FALSE())</f>
        <v>0</v>
      </c>
      <c r="AP40" s="12">
        <f>VLOOKUP($A40,'Results Check'!$A:$CH,AP$2,FALSE())</f>
        <v>1</v>
      </c>
      <c r="AQ40" s="12">
        <f>VLOOKUP($A40,'Results Check'!$A:$CH,AQ$2,FALSE())</f>
        <v>3</v>
      </c>
      <c r="AR40" s="9">
        <f t="shared" si="3"/>
        <v>0</v>
      </c>
      <c r="AS40" s="9">
        <f t="shared" si="4"/>
        <v>0</v>
      </c>
      <c r="AT40" s="9">
        <f t="shared" si="5"/>
        <v>0</v>
      </c>
      <c r="AU40" s="12">
        <f>VLOOKUP($A40,'Results Check'!$A:$CH,AU$2,FALSE())</f>
        <v>1</v>
      </c>
      <c r="AV40" s="12">
        <f>VLOOKUP($A40,'Results Check'!$A:$CH,AV$2,FALSE())</f>
        <v>1</v>
      </c>
      <c r="AW40" s="12">
        <f>VLOOKUP($A40,'Results Check'!$A:$CH,AW$2,FALSE())</f>
        <v>2</v>
      </c>
      <c r="AX40" s="9">
        <f t="shared" si="27"/>
        <v>1</v>
      </c>
      <c r="AY40" s="9">
        <f t="shared" si="28"/>
        <v>0.5</v>
      </c>
      <c r="AZ40" s="9">
        <f t="shared" si="29"/>
        <v>0.66666666666666663</v>
      </c>
      <c r="BA40" s="12">
        <f>VLOOKUP($A40,'Results Check'!$A:$CH,BA$2,FALSE())</f>
        <v>1</v>
      </c>
      <c r="BB40" s="12">
        <f>VLOOKUP($A40,'Results Check'!$A:$CH,BB$2,FALSE())</f>
        <v>4</v>
      </c>
      <c r="BC40" s="12">
        <f>VLOOKUP($A40,'Results Check'!$A:$CH,BC$2,FALSE())</f>
        <v>2</v>
      </c>
      <c r="BD40" s="9">
        <f t="shared" si="30"/>
        <v>0.25</v>
      </c>
      <c r="BE40" s="9">
        <f t="shared" si="31"/>
        <v>0.5</v>
      </c>
      <c r="BF40" s="9">
        <f t="shared" si="32"/>
        <v>0.33333333333333331</v>
      </c>
      <c r="BG40" s="12">
        <f>VLOOKUP($A40,'Results Check'!$A:$CH,BG$2,FALSE())</f>
        <v>4</v>
      </c>
      <c r="BH40" s="12">
        <f>VLOOKUP($A40,'Results Check'!$A:$CH,BH$2,FALSE())</f>
        <v>4</v>
      </c>
      <c r="BI40" s="12">
        <f>VLOOKUP($A40,'Results Check'!$A:$CH,BI$2,FALSE())</f>
        <v>5</v>
      </c>
      <c r="BJ40" s="9">
        <f t="shared" si="33"/>
        <v>1</v>
      </c>
      <c r="BK40" s="9">
        <f t="shared" si="34"/>
        <v>0.8</v>
      </c>
      <c r="BL40" s="9">
        <f t="shared" si="35"/>
        <v>0.88888888888888895</v>
      </c>
      <c r="BM40" s="12">
        <f>VLOOKUP($A40,'Results Check'!$A:$CH,BM$2,FALSE())</f>
        <v>1</v>
      </c>
      <c r="BN40" s="12">
        <f>VLOOKUP($A40,'Results Check'!$A:$CH,BN$2,FALSE())</f>
        <v>1</v>
      </c>
      <c r="BO40" s="12">
        <f>VLOOKUP($A40,'Results Check'!$A:$CH,BO$2,FALSE())</f>
        <v>1</v>
      </c>
      <c r="BP40" s="9">
        <f t="shared" si="36"/>
        <v>1</v>
      </c>
      <c r="BQ40" s="9">
        <f t="shared" si="37"/>
        <v>1</v>
      </c>
      <c r="BR40" s="9">
        <f t="shared" si="38"/>
        <v>1</v>
      </c>
      <c r="BS40" s="12">
        <f>VLOOKUP($A40,'Results Check'!$A:$CH,BS$2,FALSE())</f>
        <v>1</v>
      </c>
      <c r="BT40" s="12">
        <f>VLOOKUP($A40,'Results Check'!$A:$CH,BT$2,FALSE())</f>
        <v>1</v>
      </c>
      <c r="BU40" s="12">
        <f>VLOOKUP($A40,'Results Check'!$A:$CH,BU$2,FALSE())</f>
        <v>1</v>
      </c>
      <c r="BV40" s="9">
        <f t="shared" si="39"/>
        <v>1</v>
      </c>
      <c r="BW40" s="9">
        <f t="shared" si="40"/>
        <v>1</v>
      </c>
      <c r="BX40" s="9">
        <f t="shared" si="41"/>
        <v>1</v>
      </c>
      <c r="BY40" s="12">
        <f t="shared" si="48"/>
        <v>8</v>
      </c>
      <c r="BZ40" s="12">
        <f t="shared" si="49"/>
        <v>12</v>
      </c>
      <c r="CA40" s="12">
        <f t="shared" si="50"/>
        <v>14</v>
      </c>
      <c r="CB40" s="12">
        <f t="shared" si="42"/>
        <v>0.66666666666666663</v>
      </c>
      <c r="CC40" s="12">
        <f t="shared" si="43"/>
        <v>0.5714285714285714</v>
      </c>
      <c r="CD40" s="12">
        <f t="shared" si="44"/>
        <v>0.61538461538461531</v>
      </c>
      <c r="CE40" s="12" t="str">
        <f>IF(VLOOKUP($A40,'Results Check'!$A:$CI,CE$2,FALSE())=0,"",VLOOKUP($A40,'Results Check'!$A:$CI,CE$2,FALSE()))</f>
        <v/>
      </c>
      <c r="CF40" s="12" t="str">
        <f>IF(VLOOKUP($A40,'Results Check'!$A:$CI,CF$2,FALSE())=0,"",VLOOKUP($A40,'Results Check'!$A:$CI,CF$2,FALSE()))</f>
        <v>Missing asset</v>
      </c>
      <c r="CG40" s="12" t="str">
        <f>IF(VLOOKUP($A40,'Results Check'!$A:$CI,CG$2,FALSE())=0,"",VLOOKUP($A40,'Results Check'!$A:$CI,CG$2,FALSE()))</f>
        <v>Wrong threat scenario</v>
      </c>
      <c r="CH40" s="12" t="str">
        <f>IF(VLOOKUP($A40,'Results Check'!$A:$CI,CH$2,FALSE())=0,"",VLOOKUP($A40,'Results Check'!$A:$CI,CH$2,FALSE()))</f>
        <v>Missed threat</v>
      </c>
      <c r="CI40" s="12" t="str">
        <f>IF(VLOOKUP($A40,'Results Check'!$A:$CI,CI$2,FALSE())=0,"",VLOOKUP($A40,'Results Check'!$A:$CI,CI$2,FALSE()))</f>
        <v/>
      </c>
      <c r="CJ40" s="12" t="str">
        <f>IF(VLOOKUP($A40,'Results Check'!$A:$CI,CJ$2,FALSE())=0,"",VLOOKUP($A40,'Results Check'!$A:$CI,CJ$2,FALSE()))</f>
        <v/>
      </c>
      <c r="CK40" s="12">
        <f>VLOOKUP(VLOOKUP($A40,'dataset combined'!$A:$BJ,CK$2,FALSE()),Dictionary!$A$1:$B$23,2,FALSE())</f>
        <v>3</v>
      </c>
      <c r="CL40" s="12">
        <f>VLOOKUP(VLOOKUP($A40,'dataset combined'!$A:$BJ,CL$2,FALSE()),Dictionary!$A$1:$B$23,2,FALSE())</f>
        <v>4</v>
      </c>
      <c r="CM40" s="12">
        <f>VLOOKUP(VLOOKUP($A40,'dataset combined'!$A:$BJ,CM$2,FALSE()),Dictionary!$A$1:$B$23,2,FALSE())</f>
        <v>3</v>
      </c>
      <c r="CN40" s="12">
        <f>VLOOKUP(VLOOKUP($A40,'dataset combined'!$A:$BJ,CN$2,FALSE()),Dictionary!$A$1:$B$23,2,FALSE())</f>
        <v>4</v>
      </c>
      <c r="CO40" s="12">
        <f>VLOOKUP(VLOOKUP($A40,'dataset combined'!$A:$BJ,CO$2,FALSE()),Dictionary!$A$1:$B$23,2,FALSE())</f>
        <v>3</v>
      </c>
      <c r="CP40" s="12">
        <f>VLOOKUP(VLOOKUP($A40,'dataset combined'!$A:$BJ,CP$2,FALSE()),Dictionary!$A$1:$B$23,2,FALSE())</f>
        <v>4</v>
      </c>
      <c r="CQ40" s="12">
        <f>VLOOKUP(VLOOKUP($A40,'dataset combined'!$A:$BJ,CQ$2,FALSE()),Dictionary!$A$1:$B$23,2,FALSE())</f>
        <v>3</v>
      </c>
      <c r="CR40" s="12">
        <f>VLOOKUP(VLOOKUP($A40,'dataset combined'!$A:$BJ,CR$2,FALSE()),Dictionary!$A$1:$B$23,2,FALSE())</f>
        <v>4</v>
      </c>
      <c r="CS40" s="12">
        <f>VLOOKUP(VLOOKUP($A40,'dataset combined'!$A:$BJ,CS$2,FALSE()),Dictionary!$A$1:$B$23,2,FALSE())</f>
        <v>3</v>
      </c>
      <c r="CT40" s="12">
        <f>VLOOKUP(VLOOKUP($A40,'dataset combined'!$A:$BJ,CT$2,FALSE()),Dictionary!$A$1:$B$23,2,FALSE())</f>
        <v>3</v>
      </c>
      <c r="CU40" s="12">
        <f>VLOOKUP(VLOOKUP($A40,'dataset combined'!$A:$BJ,CU$2,FALSE()),Dictionary!$A$1:$B$23,2,FALSE())</f>
        <v>3</v>
      </c>
      <c r="CV40" s="12">
        <f>VLOOKUP(VLOOKUP($A40,'dataset combined'!$A:$BJ,CV$2,FALSE()),Dictionary!$A$1:$B$23,2,FALSE())</f>
        <v>3</v>
      </c>
      <c r="CX40"/>
      <c r="CY40"/>
      <c r="CZ40"/>
      <c r="DA40"/>
      <c r="DB40"/>
      <c r="DC40"/>
      <c r="DD40"/>
      <c r="DE40"/>
      <c r="DF40"/>
      <c r="DG40"/>
    </row>
    <row r="41" spans="1:111" s="20" customFormat="1" x14ac:dyDescent="0.2">
      <c r="A41" s="13" t="str">
        <f t="shared" si="45"/>
        <v>3117372-P2</v>
      </c>
      <c r="B41" s="11">
        <v>3117372</v>
      </c>
      <c r="C41" s="11">
        <v>3117337</v>
      </c>
      <c r="D41" s="11" t="s">
        <v>587</v>
      </c>
      <c r="E41" s="13" t="s">
        <v>568</v>
      </c>
      <c r="F41" s="13" t="s">
        <v>440</v>
      </c>
      <c r="G41" s="13" t="s">
        <v>433</v>
      </c>
      <c r="H41" s="11" t="str">
        <f t="shared" si="46"/>
        <v>OB</v>
      </c>
      <c r="I41" s="11"/>
      <c r="J41" s="12" t="s">
        <v>756</v>
      </c>
      <c r="K41" s="13">
        <v>22</v>
      </c>
      <c r="L41" s="13" t="s">
        <v>180</v>
      </c>
      <c r="M41" s="13" t="s">
        <v>179</v>
      </c>
      <c r="N41" s="13">
        <v>4</v>
      </c>
      <c r="O41" s="13" t="s">
        <v>301</v>
      </c>
      <c r="P41" s="13" t="s">
        <v>176</v>
      </c>
      <c r="Q41" s="13"/>
      <c r="R41" s="13"/>
      <c r="S41" s="13" t="s">
        <v>176</v>
      </c>
      <c r="T41" s="13"/>
      <c r="U41" s="13" t="s">
        <v>160</v>
      </c>
      <c r="V41" s="13">
        <f>VLOOKUP(VLOOKUP($A41,'dataset combined'!$A:$AF,V$2,FALSE()),Dictionary!$A:$B,2,FALSE())</f>
        <v>1</v>
      </c>
      <c r="W41" s="13">
        <f>VLOOKUP(VLOOKUP($A41,'dataset combined'!$A:$AF,W$2,FALSE()),Dictionary!$A:$B,2,FALSE())</f>
        <v>1</v>
      </c>
      <c r="X41" s="13">
        <f>VLOOKUP(VLOOKUP($A41,'dataset combined'!$A:$AF,X$2,FALSE()),Dictionary!$A:$B,2,FALSE())</f>
        <v>1</v>
      </c>
      <c r="Y41" s="13">
        <f>VLOOKUP(VLOOKUP($A41,'dataset combined'!$A:$AF,Y$2,FALSE()),Dictionary!$A:$B,2,FALSE())</f>
        <v>1</v>
      </c>
      <c r="Z41" s="12">
        <f t="shared" si="47"/>
        <v>1</v>
      </c>
      <c r="AA41" s="13">
        <f>VLOOKUP(VLOOKUP($A41,'dataset combined'!$A:$AF,AA$2,FALSE()),Dictionary!$A:$B,2,FALSE())</f>
        <v>1</v>
      </c>
      <c r="AB41" s="13">
        <f>VLOOKUP(VLOOKUP($A41,'dataset combined'!$A:$AF,AB$2,FALSE()),Dictionary!$A:$B,2,FALSE())</f>
        <v>1</v>
      </c>
      <c r="AC41" s="13">
        <f>VLOOKUP(VLOOKUP($A41,'dataset combined'!$A:$AF,AC$2,FALSE()),Dictionary!$A:$B,2,FALSE())</f>
        <v>2</v>
      </c>
      <c r="AD41" s="13">
        <f>VLOOKUP(VLOOKUP($A41,'dataset combined'!$A:$AF,AD$2,FALSE()),Dictionary!$A:$B,2,FALSE())</f>
        <v>2</v>
      </c>
      <c r="AE41" s="13">
        <f>VLOOKUP(VLOOKUP($A41,'dataset combined'!$A:$AF,AE$2,FALSE()),Dictionary!$A:$B,2,FALSE())</f>
        <v>1</v>
      </c>
      <c r="AF41" s="13">
        <f>VLOOKUP(VLOOKUP($A41,'dataset combined'!$A:$BJ,dataset!AF$2,FALSE()),Dictionary!$A:$B,2,FALSE())</f>
        <v>3</v>
      </c>
      <c r="AG41" s="13">
        <f>VLOOKUP(VLOOKUP($A41,'dataset combined'!$A:$BJ,dataset!AG$2,FALSE()),Dictionary!$A:$B,2,FALSE())</f>
        <v>2</v>
      </c>
      <c r="AH41" s="13">
        <f>VLOOKUP(VLOOKUP($A41,'dataset combined'!$A:$BJ,dataset!AH$2,FALSE()),Dictionary!$A:$B,2,FALSE())</f>
        <v>2</v>
      </c>
      <c r="AI41" s="13">
        <f>VLOOKUP(VLOOKUP($A41,'dataset combined'!$A:$BJ,dataset!AI$2,FALSE()),Dictionary!$A:$B,2,FALSE())</f>
        <v>3</v>
      </c>
      <c r="AJ41" s="13">
        <f>VLOOKUP(VLOOKUP($A41,'dataset combined'!$A:$BJ,dataset!AJ$2,FALSE()),Dictionary!$A:$B,2,FALSE())</f>
        <v>3</v>
      </c>
      <c r="AK41" s="13">
        <f>VLOOKUP(VLOOKUP($A41,'dataset combined'!$A:$BJ,dataset!AK$2,FALSE()),Dictionary!$A:$B,2,FALSE())</f>
        <v>2</v>
      </c>
      <c r="AL41" s="13">
        <f>VLOOKUP(VLOOKUP($A41,'dataset combined'!$A:$BJ,dataset!AL$2,FALSE()),Dictionary!$A:$B,2,FALSE())</f>
        <v>4</v>
      </c>
      <c r="AM41" s="13">
        <f>VLOOKUP(VLOOKUP($A41,'dataset combined'!$A:$BJ,dataset!AM$2,FALSE()),Dictionary!$A:$B,2,FALSE())</f>
        <v>4</v>
      </c>
      <c r="AN41" s="13">
        <f>VLOOKUP(VLOOKUP($A41,'dataset combined'!$A:$BJ,dataset!AN$2,FALSE()),Dictionary!$A:$B,2,FALSE())</f>
        <v>5</v>
      </c>
      <c r="AO41" s="12">
        <f>VLOOKUP($A41,'Results Check'!$A:$CH,AO$2,FALSE())</f>
        <v>1</v>
      </c>
      <c r="AP41" s="12">
        <f>VLOOKUP($A41,'Results Check'!$A:$CH,AP$2,FALSE())</f>
        <v>1</v>
      </c>
      <c r="AQ41" s="12">
        <f>VLOOKUP($A41,'Results Check'!$A:$CH,AQ$2,FALSE())</f>
        <v>2</v>
      </c>
      <c r="AR41" s="9">
        <f t="shared" si="3"/>
        <v>1</v>
      </c>
      <c r="AS41" s="9">
        <f t="shared" si="4"/>
        <v>0.5</v>
      </c>
      <c r="AT41" s="9">
        <f t="shared" si="5"/>
        <v>0.66666666666666663</v>
      </c>
      <c r="AU41" s="12">
        <f>VLOOKUP($A41,'Results Check'!$A:$CH,AU$2,FALSE())</f>
        <v>2</v>
      </c>
      <c r="AV41" s="12">
        <f>VLOOKUP($A41,'Results Check'!$A:$CH,AV$2,FALSE())</f>
        <v>2</v>
      </c>
      <c r="AW41" s="12">
        <f>VLOOKUP($A41,'Results Check'!$A:$CH,AW$2,FALSE())</f>
        <v>2</v>
      </c>
      <c r="AX41" s="9">
        <f t="shared" si="27"/>
        <v>1</v>
      </c>
      <c r="AY41" s="9">
        <f t="shared" si="28"/>
        <v>1</v>
      </c>
      <c r="AZ41" s="9">
        <f t="shared" si="29"/>
        <v>1</v>
      </c>
      <c r="BA41" s="12">
        <f>VLOOKUP($A41,'Results Check'!$A:$CH,BA$2,FALSE())</f>
        <v>3</v>
      </c>
      <c r="BB41" s="12">
        <f>VLOOKUP($A41,'Results Check'!$A:$CH,BB$2,FALSE())</f>
        <v>3</v>
      </c>
      <c r="BC41" s="12">
        <f>VLOOKUP($A41,'Results Check'!$A:$CH,BC$2,FALSE())</f>
        <v>3</v>
      </c>
      <c r="BD41" s="9">
        <f t="shared" si="30"/>
        <v>1</v>
      </c>
      <c r="BE41" s="9">
        <f t="shared" si="31"/>
        <v>1</v>
      </c>
      <c r="BF41" s="9">
        <f t="shared" si="32"/>
        <v>1</v>
      </c>
      <c r="BG41" s="12">
        <f>VLOOKUP($A41,'Results Check'!$A:$CH,BG$2,FALSE())</f>
        <v>0</v>
      </c>
      <c r="BH41" s="12">
        <f>VLOOKUP($A41,'Results Check'!$A:$CH,BH$2,FALSE())</f>
        <v>1</v>
      </c>
      <c r="BI41" s="12">
        <f>VLOOKUP($A41,'Results Check'!$A:$CH,BI$2,FALSE())</f>
        <v>2</v>
      </c>
      <c r="BJ41" s="9">
        <f t="shared" si="33"/>
        <v>0</v>
      </c>
      <c r="BK41" s="9">
        <f t="shared" si="34"/>
        <v>0</v>
      </c>
      <c r="BL41" s="9">
        <f t="shared" si="35"/>
        <v>0</v>
      </c>
      <c r="BM41" s="12">
        <f>VLOOKUP($A41,'Results Check'!$A:$CH,BM$2,FALSE())</f>
        <v>0</v>
      </c>
      <c r="BN41" s="12">
        <f>VLOOKUP($A41,'Results Check'!$A:$CH,BN$2,FALSE())</f>
        <v>2</v>
      </c>
      <c r="BO41" s="12">
        <f>VLOOKUP($A41,'Results Check'!$A:$CH,BO$2,FALSE())</f>
        <v>1</v>
      </c>
      <c r="BP41" s="9">
        <f t="shared" si="36"/>
        <v>0</v>
      </c>
      <c r="BQ41" s="9">
        <f t="shared" si="37"/>
        <v>0</v>
      </c>
      <c r="BR41" s="9">
        <f t="shared" si="38"/>
        <v>0</v>
      </c>
      <c r="BS41" s="12">
        <f>VLOOKUP($A41,'Results Check'!$A:$CH,BS$2,FALSE())</f>
        <v>1</v>
      </c>
      <c r="BT41" s="12">
        <f>VLOOKUP($A41,'Results Check'!$A:$CH,BT$2,FALSE())</f>
        <v>1</v>
      </c>
      <c r="BU41" s="12">
        <f>VLOOKUP($A41,'Results Check'!$A:$CH,BU$2,FALSE())</f>
        <v>1</v>
      </c>
      <c r="BV41" s="9">
        <f t="shared" si="39"/>
        <v>1</v>
      </c>
      <c r="BW41" s="9">
        <f t="shared" si="40"/>
        <v>1</v>
      </c>
      <c r="BX41" s="9">
        <f t="shared" si="41"/>
        <v>1</v>
      </c>
      <c r="BY41" s="12">
        <f t="shared" si="48"/>
        <v>7</v>
      </c>
      <c r="BZ41" s="12">
        <f t="shared" si="49"/>
        <v>10</v>
      </c>
      <c r="CA41" s="12">
        <f t="shared" si="50"/>
        <v>11</v>
      </c>
      <c r="CB41" s="12">
        <f t="shared" si="42"/>
        <v>0.7</v>
      </c>
      <c r="CC41" s="12">
        <f t="shared" si="43"/>
        <v>0.63636363636363635</v>
      </c>
      <c r="CD41" s="12">
        <f t="shared" si="44"/>
        <v>0.66666666666666663</v>
      </c>
      <c r="CE41" s="12" t="str">
        <f>IF(VLOOKUP($A41,'Results Check'!$A:$CI,CE$2,FALSE())=0,"",VLOOKUP($A41,'Results Check'!$A:$CI,CE$2,FALSE()))</f>
        <v>Missing vulnerability</v>
      </c>
      <c r="CF41" s="12" t="str">
        <f>IF(VLOOKUP($A41,'Results Check'!$A:$CI,CF$2,FALSE())=0,"",VLOOKUP($A41,'Results Check'!$A:$CI,CF$2,FALSE()))</f>
        <v/>
      </c>
      <c r="CG41" s="12" t="str">
        <f>IF(VLOOKUP($A41,'Results Check'!$A:$CI,CG$2,FALSE())=0,"",VLOOKUP($A41,'Results Check'!$A:$CI,CG$2,FALSE()))</f>
        <v/>
      </c>
      <c r="CH41" s="12" t="str">
        <f>IF(VLOOKUP($A41,'Results Check'!$A:$CI,CH$2,FALSE())=0,"",VLOOKUP($A41,'Results Check'!$A:$CI,CH$2,FALSE()))</f>
        <v/>
      </c>
      <c r="CI41" s="12" t="str">
        <f>IF(VLOOKUP($A41,'Results Check'!$A:$CI,CI$2,FALSE())=0,"",VLOOKUP($A41,'Results Check'!$A:$CI,CI$2,FALSE()))</f>
        <v>Threat source</v>
      </c>
      <c r="CJ41" s="12" t="str">
        <f>IF(VLOOKUP($A41,'Results Check'!$A:$CI,CJ$2,FALSE())=0,"",VLOOKUP($A41,'Results Check'!$A:$CI,CJ$2,FALSE()))</f>
        <v/>
      </c>
      <c r="CK41" s="12">
        <f>VLOOKUP(VLOOKUP($A41,'dataset combined'!$A:$BJ,CK$2,FALSE()),Dictionary!$A$1:$B$23,2,FALSE())</f>
        <v>3</v>
      </c>
      <c r="CL41" s="12">
        <f>VLOOKUP(VLOOKUP($A41,'dataset combined'!$A:$BJ,CL$2,FALSE()),Dictionary!$A$1:$B$23,2,FALSE())</f>
        <v>4</v>
      </c>
      <c r="CM41" s="12">
        <f>VLOOKUP(VLOOKUP($A41,'dataset combined'!$A:$BJ,CM$2,FALSE()),Dictionary!$A$1:$B$23,2,FALSE())</f>
        <v>3</v>
      </c>
      <c r="CN41" s="12">
        <f>VLOOKUP(VLOOKUP($A41,'dataset combined'!$A:$BJ,CN$2,FALSE()),Dictionary!$A$1:$B$23,2,FALSE())</f>
        <v>4</v>
      </c>
      <c r="CO41" s="12">
        <f>VLOOKUP(VLOOKUP($A41,'dataset combined'!$A:$BJ,CO$2,FALSE()),Dictionary!$A$1:$B$23,2,FALSE())</f>
        <v>3</v>
      </c>
      <c r="CP41" s="12">
        <f>VLOOKUP(VLOOKUP($A41,'dataset combined'!$A:$BJ,CP$2,FALSE()),Dictionary!$A$1:$B$23,2,FALSE())</f>
        <v>4</v>
      </c>
      <c r="CQ41" s="12" t="e">
        <f>VLOOKUP(VLOOKUP($A41,'dataset combined'!$A:$BJ,CQ$2,FALSE()),Dictionary!$A$1:$B$23,2,FALSE())</f>
        <v>#N/A</v>
      </c>
      <c r="CR41" s="12" t="e">
        <f>VLOOKUP(VLOOKUP($A41,'dataset combined'!$A:$BJ,CR$2,FALSE()),Dictionary!$A$1:$B$23,2,FALSE())</f>
        <v>#N/A</v>
      </c>
      <c r="CS41" s="12">
        <f>VLOOKUP(VLOOKUP($A41,'dataset combined'!$A:$BJ,CS$2,FALSE()),Dictionary!$A$1:$B$23,2,FALSE())</f>
        <v>4</v>
      </c>
      <c r="CT41" s="12">
        <f>VLOOKUP(VLOOKUP($A41,'dataset combined'!$A:$BJ,CT$2,FALSE()),Dictionary!$A$1:$B$23,2,FALSE())</f>
        <v>4</v>
      </c>
      <c r="CU41" s="12">
        <f>VLOOKUP(VLOOKUP($A41,'dataset combined'!$A:$BJ,CU$2,FALSE()),Dictionary!$A$1:$B$23,2,FALSE())</f>
        <v>3</v>
      </c>
      <c r="CV41" s="12">
        <f>VLOOKUP(VLOOKUP($A41,'dataset combined'!$A:$BJ,CV$2,FALSE()),Dictionary!$A$1:$B$23,2,FALSE())</f>
        <v>4</v>
      </c>
      <c r="CX41"/>
      <c r="CY41"/>
      <c r="CZ41"/>
      <c r="DA41"/>
      <c r="DB41"/>
      <c r="DC41"/>
      <c r="DD41"/>
      <c r="DE41"/>
      <c r="DF41"/>
      <c r="DG41"/>
    </row>
    <row r="42" spans="1:111" s="12" customFormat="1" x14ac:dyDescent="0.2">
      <c r="A42" s="13" t="str">
        <f t="shared" si="45"/>
        <v>3117373-P1</v>
      </c>
      <c r="B42" s="11">
        <v>3117373</v>
      </c>
      <c r="C42" s="11">
        <v>3117291</v>
      </c>
      <c r="D42" s="11" t="s">
        <v>407</v>
      </c>
      <c r="E42" s="13" t="s">
        <v>154</v>
      </c>
      <c r="F42" s="13" t="s">
        <v>440</v>
      </c>
      <c r="G42" s="11" t="s">
        <v>402</v>
      </c>
      <c r="H42" s="11" t="str">
        <f t="shared" si="46"/>
        <v>HCN</v>
      </c>
      <c r="I42" s="11"/>
      <c r="K42" s="13">
        <v>23</v>
      </c>
      <c r="L42" s="13" t="s">
        <v>180</v>
      </c>
      <c r="M42" s="13" t="s">
        <v>188</v>
      </c>
      <c r="N42" s="13">
        <v>4</v>
      </c>
      <c r="O42" s="13" t="s">
        <v>189</v>
      </c>
      <c r="P42" s="13" t="s">
        <v>176</v>
      </c>
      <c r="Q42" s="13"/>
      <c r="R42" s="13"/>
      <c r="S42" s="13" t="s">
        <v>176</v>
      </c>
      <c r="T42" s="13"/>
      <c r="U42" s="13" t="s">
        <v>160</v>
      </c>
      <c r="V42" s="13">
        <f>VLOOKUP(VLOOKUP($A42,'dataset combined'!$A:$AF,V$2,FALSE()),Dictionary!$A:$B,2,FALSE())</f>
        <v>1</v>
      </c>
      <c r="W42" s="13">
        <f>VLOOKUP(VLOOKUP($A42,'dataset combined'!$A:$AF,W$2,FALSE()),Dictionary!$A:$B,2,FALSE())</f>
        <v>2</v>
      </c>
      <c r="X42" s="13">
        <f>VLOOKUP(VLOOKUP($A42,'dataset combined'!$A:$AF,X$2,FALSE()),Dictionary!$A:$B,2,FALSE())</f>
        <v>2</v>
      </c>
      <c r="Y42" s="13">
        <f>VLOOKUP(VLOOKUP($A42,'dataset combined'!$A:$AF,Y$2,FALSE()),Dictionary!$A:$B,2,FALSE())</f>
        <v>2</v>
      </c>
      <c r="Z42" s="12">
        <f t="shared" si="47"/>
        <v>2</v>
      </c>
      <c r="AA42" s="13">
        <f>VLOOKUP(VLOOKUP($A42,'dataset combined'!$A:$AF,AA$2,FALSE()),Dictionary!$A:$B,2,FALSE())</f>
        <v>2</v>
      </c>
      <c r="AB42" s="13">
        <f>VLOOKUP(VLOOKUP($A42,'dataset combined'!$A:$AF,AB$2,FALSE()),Dictionary!$A:$B,2,FALSE())</f>
        <v>3</v>
      </c>
      <c r="AC42" s="13">
        <f>VLOOKUP(VLOOKUP($A42,'dataset combined'!$A:$AF,AC$2,FALSE()),Dictionary!$A:$B,2,FALSE())</f>
        <v>1</v>
      </c>
      <c r="AD42" s="13">
        <f>VLOOKUP(VLOOKUP($A42,'dataset combined'!$A:$AF,AD$2,FALSE()),Dictionary!$A:$B,2,FALSE())</f>
        <v>1</v>
      </c>
      <c r="AE42" s="13">
        <f>VLOOKUP(VLOOKUP($A42,'dataset combined'!$A:$AF,AE$2,FALSE()),Dictionary!$A:$B,2,FALSE())</f>
        <v>1</v>
      </c>
      <c r="AF42" s="13">
        <f>VLOOKUP(VLOOKUP($A42,'dataset combined'!$A:$BJ,dataset!AF$2,FALSE()),Dictionary!$A:$B,2,FALSE())</f>
        <v>5</v>
      </c>
      <c r="AG42" s="13">
        <f>VLOOKUP(VLOOKUP($A42,'dataset combined'!$A:$BJ,dataset!AG$2,FALSE()),Dictionary!$A:$B,2,FALSE())</f>
        <v>4</v>
      </c>
      <c r="AH42" s="13">
        <f>VLOOKUP(VLOOKUP($A42,'dataset combined'!$A:$BJ,dataset!AH$2,FALSE()),Dictionary!$A:$B,2,FALSE())</f>
        <v>5</v>
      </c>
      <c r="AI42" s="13">
        <f>VLOOKUP(VLOOKUP($A42,'dataset combined'!$A:$BJ,dataset!AI$2,FALSE()),Dictionary!$A:$B,2,FALSE())</f>
        <v>4</v>
      </c>
      <c r="AJ42" s="13">
        <f>VLOOKUP(VLOOKUP($A42,'dataset combined'!$A:$BJ,dataset!AJ$2,FALSE()),Dictionary!$A:$B,2,FALSE())</f>
        <v>3</v>
      </c>
      <c r="AK42" s="13">
        <f>VLOOKUP(VLOOKUP($A42,'dataset combined'!$A:$BJ,dataset!AK$2,FALSE()),Dictionary!$A:$B,2,FALSE())</f>
        <v>3</v>
      </c>
      <c r="AL42" s="13">
        <f>VLOOKUP(VLOOKUP($A42,'dataset combined'!$A:$BJ,dataset!AL$2,FALSE()),Dictionary!$A:$B,2,FALSE())</f>
        <v>5</v>
      </c>
      <c r="AM42" s="13">
        <f>VLOOKUP(VLOOKUP($A42,'dataset combined'!$A:$BJ,dataset!AM$2,FALSE()),Dictionary!$A:$B,2,FALSE())</f>
        <v>5</v>
      </c>
      <c r="AN42" s="13">
        <f>VLOOKUP(VLOOKUP($A42,'dataset combined'!$A:$BJ,dataset!AN$2,FALSE()),Dictionary!$A:$B,2,FALSE())</f>
        <v>0</v>
      </c>
      <c r="AO42" s="12">
        <f>VLOOKUP($A42,'Results Check'!$A:$CH,AO$2,FALSE())</f>
        <v>2</v>
      </c>
      <c r="AP42" s="12">
        <f>VLOOKUP($A42,'Results Check'!$A:$CH,AP$2,FALSE())</f>
        <v>2</v>
      </c>
      <c r="AQ42" s="12">
        <f>VLOOKUP($A42,'Results Check'!$A:$CH,AQ$2,FALSE())</f>
        <v>3</v>
      </c>
      <c r="AR42" s="9">
        <f t="shared" si="3"/>
        <v>1</v>
      </c>
      <c r="AS42" s="9">
        <f t="shared" si="4"/>
        <v>0.66666666666666663</v>
      </c>
      <c r="AT42" s="9">
        <f t="shared" si="5"/>
        <v>0.8</v>
      </c>
      <c r="AU42" s="12">
        <f>VLOOKUP($A42,'Results Check'!$A:$CH,AU$2,FALSE())</f>
        <v>2</v>
      </c>
      <c r="AV42" s="12">
        <f>VLOOKUP($A42,'Results Check'!$A:$CH,AV$2,FALSE())</f>
        <v>2</v>
      </c>
      <c r="AW42" s="12">
        <f>VLOOKUP($A42,'Results Check'!$A:$CH,AW$2,FALSE())</f>
        <v>2</v>
      </c>
      <c r="AX42" s="9">
        <f t="shared" si="27"/>
        <v>1</v>
      </c>
      <c r="AY42" s="9">
        <f t="shared" si="28"/>
        <v>1</v>
      </c>
      <c r="AZ42" s="9">
        <f t="shared" si="29"/>
        <v>1</v>
      </c>
      <c r="BA42" s="12">
        <f>VLOOKUP($A42,'Results Check'!$A:$CH,BA$2,FALSE())</f>
        <v>4</v>
      </c>
      <c r="BB42" s="12">
        <f>VLOOKUP($A42,'Results Check'!$A:$CH,BB$2,FALSE())</f>
        <v>4</v>
      </c>
      <c r="BC42" s="12">
        <f>VLOOKUP($A42,'Results Check'!$A:$CH,BC$2,FALSE())</f>
        <v>5</v>
      </c>
      <c r="BD42" s="9">
        <f t="shared" si="30"/>
        <v>1</v>
      </c>
      <c r="BE42" s="9">
        <f t="shared" si="31"/>
        <v>0.8</v>
      </c>
      <c r="BF42" s="9">
        <f t="shared" si="32"/>
        <v>0.88888888888888895</v>
      </c>
      <c r="BG42" s="12">
        <f>VLOOKUP($A42,'Results Check'!$A:$CH,BG$2,FALSE())</f>
        <v>3</v>
      </c>
      <c r="BH42" s="12">
        <f>VLOOKUP($A42,'Results Check'!$A:$CH,BH$2,FALSE())</f>
        <v>3</v>
      </c>
      <c r="BI42" s="12">
        <f>VLOOKUP($A42,'Results Check'!$A:$CH,BI$2,FALSE())</f>
        <v>3</v>
      </c>
      <c r="BJ42" s="9">
        <f t="shared" si="33"/>
        <v>1</v>
      </c>
      <c r="BK42" s="9">
        <f t="shared" si="34"/>
        <v>1</v>
      </c>
      <c r="BL42" s="9">
        <f t="shared" si="35"/>
        <v>1</v>
      </c>
      <c r="BM42" s="12">
        <f>VLOOKUP($A42,'Results Check'!$A:$CH,BM$2,FALSE())</f>
        <v>1</v>
      </c>
      <c r="BN42" s="12">
        <f>VLOOKUP($A42,'Results Check'!$A:$CH,BN$2,FALSE())</f>
        <v>1</v>
      </c>
      <c r="BO42" s="12">
        <f>VLOOKUP($A42,'Results Check'!$A:$CH,BO$2,FALSE())</f>
        <v>1</v>
      </c>
      <c r="BP42" s="9">
        <f t="shared" si="36"/>
        <v>1</v>
      </c>
      <c r="BQ42" s="9">
        <f t="shared" si="37"/>
        <v>1</v>
      </c>
      <c r="BR42" s="9">
        <f t="shared" si="38"/>
        <v>1</v>
      </c>
      <c r="BS42" s="12">
        <f>VLOOKUP($A42,'Results Check'!$A:$CH,BS$2,FALSE())</f>
        <v>1</v>
      </c>
      <c r="BT42" s="12">
        <f>VLOOKUP($A42,'Results Check'!$A:$CH,BT$2,FALSE())</f>
        <v>1</v>
      </c>
      <c r="BU42" s="12">
        <f>VLOOKUP($A42,'Results Check'!$A:$CH,BU$2,FALSE())</f>
        <v>1</v>
      </c>
      <c r="BV42" s="9">
        <f t="shared" si="39"/>
        <v>1</v>
      </c>
      <c r="BW42" s="9">
        <f t="shared" si="40"/>
        <v>1</v>
      </c>
      <c r="BX42" s="9">
        <f t="shared" si="41"/>
        <v>1</v>
      </c>
      <c r="BY42" s="12">
        <f t="shared" si="48"/>
        <v>13</v>
      </c>
      <c r="BZ42" s="12">
        <f t="shared" si="49"/>
        <v>13</v>
      </c>
      <c r="CA42" s="12">
        <f t="shared" si="50"/>
        <v>15</v>
      </c>
      <c r="CB42" s="12">
        <f t="shared" si="42"/>
        <v>1</v>
      </c>
      <c r="CC42" s="12">
        <f t="shared" si="43"/>
        <v>0.8666666666666667</v>
      </c>
      <c r="CD42" s="12">
        <f t="shared" si="44"/>
        <v>0.9285714285714286</v>
      </c>
      <c r="CE42" s="12" t="str">
        <f>IF(VLOOKUP($A42,'Results Check'!$A:$CI,CE$2,FALSE())=0,"",VLOOKUP($A42,'Results Check'!$A:$CI,CE$2,FALSE()))</f>
        <v>Missing vulnerability</v>
      </c>
      <c r="CF42" s="12" t="str">
        <f>IF(VLOOKUP($A42,'Results Check'!$A:$CI,CF$2,FALSE())=0,"",VLOOKUP($A42,'Results Check'!$A:$CI,CF$2,FALSE()))</f>
        <v/>
      </c>
      <c r="CG42" s="12" t="str">
        <f>IF(VLOOKUP($A42,'Results Check'!$A:$CI,CG$2,FALSE())=0,"",VLOOKUP($A42,'Results Check'!$A:$CI,CG$2,FALSE()))</f>
        <v>Missing threat scenario</v>
      </c>
      <c r="CH42" s="12" t="str">
        <f>IF(VLOOKUP($A42,'Results Check'!$A:$CI,CH$2,FALSE())=0,"",VLOOKUP($A42,'Results Check'!$A:$CI,CH$2,FALSE()))</f>
        <v/>
      </c>
      <c r="CI42" s="12" t="str">
        <f>IF(VLOOKUP($A42,'Results Check'!$A:$CI,CI$2,FALSE())=0,"",VLOOKUP($A42,'Results Check'!$A:$CI,CI$2,FALSE()))</f>
        <v/>
      </c>
      <c r="CJ42" s="12" t="str">
        <f>IF(VLOOKUP($A42,'Results Check'!$A:$CI,CJ$2,FALSE())=0,"",VLOOKUP($A42,'Results Check'!$A:$CI,CJ$2,FALSE()))</f>
        <v/>
      </c>
      <c r="CK42" s="12">
        <f>VLOOKUP(VLOOKUP($A42,'dataset combined'!$A:$BJ,CK$2,FALSE()),Dictionary!$A$1:$B$23,2,FALSE())</f>
        <v>4</v>
      </c>
      <c r="CL42" s="12">
        <f>VLOOKUP(VLOOKUP($A42,'dataset combined'!$A:$BJ,CL$2,FALSE()),Dictionary!$A$1:$B$23,2,FALSE())</f>
        <v>5</v>
      </c>
      <c r="CM42" s="12">
        <f>VLOOKUP(VLOOKUP($A42,'dataset combined'!$A:$BJ,CM$2,FALSE()),Dictionary!$A$1:$B$23,2,FALSE())</f>
        <v>5</v>
      </c>
      <c r="CN42" s="12">
        <f>VLOOKUP(VLOOKUP($A42,'dataset combined'!$A:$BJ,CN$2,FALSE()),Dictionary!$A$1:$B$23,2,FALSE())</f>
        <v>5</v>
      </c>
      <c r="CO42" s="12">
        <f>VLOOKUP(VLOOKUP($A42,'dataset combined'!$A:$BJ,CO$2,FALSE()),Dictionary!$A$1:$B$23,2,FALSE())</f>
        <v>4</v>
      </c>
      <c r="CP42" s="12">
        <f>VLOOKUP(VLOOKUP($A42,'dataset combined'!$A:$BJ,CP$2,FALSE()),Dictionary!$A$1:$B$23,2,FALSE())</f>
        <v>5</v>
      </c>
      <c r="CQ42" s="12">
        <f>VLOOKUP(VLOOKUP($A42,'dataset combined'!$A:$BJ,CQ$2,FALSE()),Dictionary!$A$1:$B$23,2,FALSE())</f>
        <v>3</v>
      </c>
      <c r="CR42" s="12">
        <f>VLOOKUP(VLOOKUP($A42,'dataset combined'!$A:$BJ,CR$2,FALSE()),Dictionary!$A$1:$B$23,2,FALSE())</f>
        <v>5</v>
      </c>
      <c r="CS42" s="12">
        <f>VLOOKUP(VLOOKUP($A42,'dataset combined'!$A:$BJ,CS$2,FALSE()),Dictionary!$A$1:$B$23,2,FALSE())</f>
        <v>5</v>
      </c>
      <c r="CT42" s="12">
        <f>VLOOKUP(VLOOKUP($A42,'dataset combined'!$A:$BJ,CT$2,FALSE()),Dictionary!$A$1:$B$23,2,FALSE())</f>
        <v>3</v>
      </c>
      <c r="CU42" s="12">
        <f>VLOOKUP(VLOOKUP($A42,'dataset combined'!$A:$BJ,CU$2,FALSE()),Dictionary!$A$1:$B$23,2,FALSE())</f>
        <v>5</v>
      </c>
      <c r="CV42" s="12">
        <f>VLOOKUP(VLOOKUP($A42,'dataset combined'!$A:$BJ,CV$2,FALSE()),Dictionary!$A$1:$B$23,2,FALSE())</f>
        <v>5</v>
      </c>
      <c r="CX42"/>
      <c r="CY42"/>
      <c r="CZ42"/>
      <c r="DA42"/>
      <c r="DB42"/>
      <c r="DC42"/>
      <c r="DD42"/>
      <c r="DE42"/>
      <c r="DF42"/>
      <c r="DG42"/>
    </row>
    <row r="43" spans="1:111" x14ac:dyDescent="0.2">
      <c r="A43" s="13" t="str">
        <f t="shared" si="45"/>
        <v>3117373-P2</v>
      </c>
      <c r="B43" s="11">
        <v>3117373</v>
      </c>
      <c r="C43" s="11">
        <v>3117291</v>
      </c>
      <c r="D43" s="11" t="s">
        <v>407</v>
      </c>
      <c r="E43" s="13" t="s">
        <v>154</v>
      </c>
      <c r="F43" s="13" t="s">
        <v>440</v>
      </c>
      <c r="G43" s="11" t="s">
        <v>433</v>
      </c>
      <c r="H43" s="11" t="str">
        <f t="shared" si="46"/>
        <v>OB</v>
      </c>
      <c r="I43" s="11"/>
      <c r="J43" s="12"/>
      <c r="K43" s="13">
        <v>23</v>
      </c>
      <c r="L43" s="13" t="s">
        <v>180</v>
      </c>
      <c r="M43" s="13" t="s">
        <v>188</v>
      </c>
      <c r="N43" s="13">
        <v>4</v>
      </c>
      <c r="O43" s="13" t="s">
        <v>189</v>
      </c>
      <c r="P43" s="13" t="s">
        <v>176</v>
      </c>
      <c r="Q43" s="13"/>
      <c r="R43" s="13"/>
      <c r="S43" s="13" t="s">
        <v>176</v>
      </c>
      <c r="T43" s="13"/>
      <c r="U43" s="13" t="s">
        <v>160</v>
      </c>
      <c r="V43" s="13">
        <f>VLOOKUP(VLOOKUP($A43,'dataset combined'!$A:$AF,V$2,FALSE()),Dictionary!$A:$B,2,FALSE())</f>
        <v>1</v>
      </c>
      <c r="W43" s="13">
        <f>VLOOKUP(VLOOKUP($A43,'dataset combined'!$A:$AF,W$2,FALSE()),Dictionary!$A:$B,2,FALSE())</f>
        <v>2</v>
      </c>
      <c r="X43" s="13">
        <f>VLOOKUP(VLOOKUP($A43,'dataset combined'!$A:$AF,X$2,FALSE()),Dictionary!$A:$B,2,FALSE())</f>
        <v>2</v>
      </c>
      <c r="Y43" s="13">
        <f>VLOOKUP(VLOOKUP($A43,'dataset combined'!$A:$AF,Y$2,FALSE()),Dictionary!$A:$B,2,FALSE())</f>
        <v>2</v>
      </c>
      <c r="Z43" s="12">
        <f t="shared" si="47"/>
        <v>2</v>
      </c>
      <c r="AA43" s="13">
        <f>VLOOKUP(VLOOKUP($A43,'dataset combined'!$A:$AF,AA$2,FALSE()),Dictionary!$A:$B,2,FALSE())</f>
        <v>2</v>
      </c>
      <c r="AB43" s="13">
        <f>VLOOKUP(VLOOKUP($A43,'dataset combined'!$A:$AF,AB$2,FALSE()),Dictionary!$A:$B,2,FALSE())</f>
        <v>3</v>
      </c>
      <c r="AC43" s="13">
        <f>VLOOKUP(VLOOKUP($A43,'dataset combined'!$A:$AF,AC$2,FALSE()),Dictionary!$A:$B,2,FALSE())</f>
        <v>1</v>
      </c>
      <c r="AD43" s="13">
        <f>VLOOKUP(VLOOKUP($A43,'dataset combined'!$A:$AF,AD$2,FALSE()),Dictionary!$A:$B,2,FALSE())</f>
        <v>1</v>
      </c>
      <c r="AE43" s="13">
        <f>VLOOKUP(VLOOKUP($A43,'dataset combined'!$A:$AF,AE$2,FALSE()),Dictionary!$A:$B,2,FALSE())</f>
        <v>1</v>
      </c>
      <c r="AF43" s="13">
        <f>VLOOKUP(VLOOKUP($A43,'dataset combined'!$A:$BJ,dataset!AF$2,FALSE()),Dictionary!$A:$B,2,FALSE())</f>
        <v>5</v>
      </c>
      <c r="AG43" s="13">
        <f>VLOOKUP(VLOOKUP($A43,'dataset combined'!$A:$BJ,dataset!AG$2,FALSE()),Dictionary!$A:$B,2,FALSE())</f>
        <v>4</v>
      </c>
      <c r="AH43" s="13">
        <f>VLOOKUP(VLOOKUP($A43,'dataset combined'!$A:$BJ,dataset!AH$2,FALSE()),Dictionary!$A:$B,2,FALSE())</f>
        <v>5</v>
      </c>
      <c r="AI43" s="13">
        <f>VLOOKUP(VLOOKUP($A43,'dataset combined'!$A:$BJ,dataset!AI$2,FALSE()),Dictionary!$A:$B,2,FALSE())</f>
        <v>3</v>
      </c>
      <c r="AJ43" s="13">
        <f>VLOOKUP(VLOOKUP($A43,'dataset combined'!$A:$BJ,dataset!AJ$2,FALSE()),Dictionary!$A:$B,2,FALSE())</f>
        <v>4</v>
      </c>
      <c r="AK43" s="13">
        <f>VLOOKUP(VLOOKUP($A43,'dataset combined'!$A:$BJ,dataset!AK$2,FALSE()),Dictionary!$A:$B,2,FALSE())</f>
        <v>5</v>
      </c>
      <c r="AL43" s="13">
        <f>VLOOKUP(VLOOKUP($A43,'dataset combined'!$A:$BJ,dataset!AL$2,FALSE()),Dictionary!$A:$B,2,FALSE())</f>
        <v>4</v>
      </c>
      <c r="AM43" s="13">
        <f>VLOOKUP(VLOOKUP($A43,'dataset combined'!$A:$BJ,dataset!AM$2,FALSE()),Dictionary!$A:$B,2,FALSE())</f>
        <v>5</v>
      </c>
      <c r="AN43" s="13">
        <f>VLOOKUP(VLOOKUP($A43,'dataset combined'!$A:$BJ,dataset!AN$2,FALSE()),Dictionary!$A:$B,2,FALSE())</f>
        <v>5</v>
      </c>
      <c r="AO43" s="12">
        <f>VLOOKUP($A43,'Results Check'!$A:$CH,AO$2,FALSE())</f>
        <v>2</v>
      </c>
      <c r="AP43" s="12">
        <f>VLOOKUP($A43,'Results Check'!$A:$CH,AP$2,FALSE())</f>
        <v>2</v>
      </c>
      <c r="AQ43" s="12">
        <f>VLOOKUP($A43,'Results Check'!$A:$CH,AQ$2,FALSE())</f>
        <v>2</v>
      </c>
      <c r="AR43" s="9">
        <f t="shared" si="3"/>
        <v>1</v>
      </c>
      <c r="AS43" s="9">
        <f t="shared" si="4"/>
        <v>1</v>
      </c>
      <c r="AT43" s="9">
        <f t="shared" si="5"/>
        <v>1</v>
      </c>
      <c r="AU43" s="12">
        <f>VLOOKUP($A43,'Results Check'!$A:$CH,AU$2,FALSE())</f>
        <v>2</v>
      </c>
      <c r="AV43" s="12">
        <f>VLOOKUP($A43,'Results Check'!$A:$CH,AV$2,FALSE())</f>
        <v>2</v>
      </c>
      <c r="AW43" s="12">
        <f>VLOOKUP($A43,'Results Check'!$A:$CH,AW$2,FALSE())</f>
        <v>2</v>
      </c>
      <c r="AX43" s="9">
        <f t="shared" si="27"/>
        <v>1</v>
      </c>
      <c r="AY43" s="9">
        <f t="shared" si="28"/>
        <v>1</v>
      </c>
      <c r="AZ43" s="9">
        <f t="shared" si="29"/>
        <v>1</v>
      </c>
      <c r="BA43" s="12">
        <f>VLOOKUP($A43,'Results Check'!$A:$CH,BA$2,FALSE())</f>
        <v>4</v>
      </c>
      <c r="BB43" s="12">
        <f>VLOOKUP($A43,'Results Check'!$A:$CH,BB$2,FALSE())</f>
        <v>4</v>
      </c>
      <c r="BC43" s="12">
        <f>VLOOKUP($A43,'Results Check'!$A:$CH,BC$2,FALSE())</f>
        <v>4</v>
      </c>
      <c r="BD43" s="9">
        <f t="shared" si="30"/>
        <v>1</v>
      </c>
      <c r="BE43" s="9">
        <f t="shared" si="31"/>
        <v>1</v>
      </c>
      <c r="BF43" s="9">
        <f t="shared" si="32"/>
        <v>1</v>
      </c>
      <c r="BG43" s="12">
        <f>VLOOKUP($A43,'Results Check'!$A:$CH,BG$2,FALSE())</f>
        <v>2</v>
      </c>
      <c r="BH43" s="12">
        <f>VLOOKUP($A43,'Results Check'!$A:$CH,BH$2,FALSE())</f>
        <v>2</v>
      </c>
      <c r="BI43" s="12">
        <f>VLOOKUP($A43,'Results Check'!$A:$CH,BI$2,FALSE())</f>
        <v>2</v>
      </c>
      <c r="BJ43" s="9">
        <f t="shared" si="33"/>
        <v>1</v>
      </c>
      <c r="BK43" s="9">
        <f t="shared" si="34"/>
        <v>1</v>
      </c>
      <c r="BL43" s="9">
        <f t="shared" si="35"/>
        <v>1</v>
      </c>
      <c r="BM43" s="12">
        <f>VLOOKUP($A43,'Results Check'!$A:$CH,BM$2,FALSE())</f>
        <v>0</v>
      </c>
      <c r="BN43" s="12">
        <f>VLOOKUP($A43,'Results Check'!$A:$CH,BN$2,FALSE())</f>
        <v>1</v>
      </c>
      <c r="BO43" s="12">
        <f>VLOOKUP($A43,'Results Check'!$A:$CH,BO$2,FALSE())</f>
        <v>1</v>
      </c>
      <c r="BP43" s="9">
        <f t="shared" si="36"/>
        <v>0</v>
      </c>
      <c r="BQ43" s="9">
        <f t="shared" si="37"/>
        <v>0</v>
      </c>
      <c r="BR43" s="9">
        <f t="shared" si="38"/>
        <v>0</v>
      </c>
      <c r="BS43" s="12">
        <f>VLOOKUP($A43,'Results Check'!$A:$CH,BS$2,FALSE())</f>
        <v>1</v>
      </c>
      <c r="BT43" s="12">
        <f>VLOOKUP($A43,'Results Check'!$A:$CH,BT$2,FALSE())</f>
        <v>1</v>
      </c>
      <c r="BU43" s="12">
        <f>VLOOKUP($A43,'Results Check'!$A:$CH,BU$2,FALSE())</f>
        <v>1</v>
      </c>
      <c r="BV43" s="9">
        <f t="shared" si="39"/>
        <v>1</v>
      </c>
      <c r="BW43" s="9">
        <f t="shared" si="40"/>
        <v>1</v>
      </c>
      <c r="BX43" s="9">
        <f t="shared" si="41"/>
        <v>1</v>
      </c>
      <c r="BY43" s="12">
        <f t="shared" si="48"/>
        <v>11</v>
      </c>
      <c r="BZ43" s="12">
        <f t="shared" si="49"/>
        <v>12</v>
      </c>
      <c r="CA43" s="12">
        <f t="shared" si="50"/>
        <v>12</v>
      </c>
      <c r="CB43" s="12">
        <f t="shared" si="42"/>
        <v>0.91666666666666663</v>
      </c>
      <c r="CC43" s="12">
        <f t="shared" si="43"/>
        <v>0.91666666666666663</v>
      </c>
      <c r="CD43" s="12">
        <f t="shared" si="44"/>
        <v>0.91666666666666663</v>
      </c>
      <c r="CE43" s="12" t="str">
        <f>IF(VLOOKUP($A43,'Results Check'!$A:$CI,CE$2,FALSE())=0,"",VLOOKUP($A43,'Results Check'!$A:$CI,CE$2,FALSE()))</f>
        <v/>
      </c>
      <c r="CF43" s="12" t="str">
        <f>IF(VLOOKUP($A43,'Results Check'!$A:$CI,CF$2,FALSE())=0,"",VLOOKUP($A43,'Results Check'!$A:$CI,CF$2,FALSE()))</f>
        <v/>
      </c>
      <c r="CG43" s="12" t="str">
        <f>IF(VLOOKUP($A43,'Results Check'!$A:$CI,CG$2,FALSE())=0,"",VLOOKUP($A43,'Results Check'!$A:$CI,CG$2,FALSE()))</f>
        <v/>
      </c>
      <c r="CH43" s="12" t="str">
        <f>IF(VLOOKUP($A43,'Results Check'!$A:$CI,CH$2,FALSE())=0,"",VLOOKUP($A43,'Results Check'!$A:$CI,CH$2,FALSE()))</f>
        <v/>
      </c>
      <c r="CI43" s="12" t="str">
        <f>IF(VLOOKUP($A43,'Results Check'!$A:$CI,CI$2,FALSE())=0,"",VLOOKUP($A43,'Results Check'!$A:$CI,CI$2,FALSE()))</f>
        <v>Consequence</v>
      </c>
      <c r="CJ43" s="12" t="str">
        <f>IF(VLOOKUP($A43,'Results Check'!$A:$CI,CJ$2,FALSE())=0,"",VLOOKUP($A43,'Results Check'!$A:$CI,CJ$2,FALSE()))</f>
        <v/>
      </c>
      <c r="CK43" s="12">
        <f>VLOOKUP(VLOOKUP($A43,'dataset combined'!$A:$BJ,CK$2,FALSE()),Dictionary!$A$1:$B$23,2,FALSE())</f>
        <v>5</v>
      </c>
      <c r="CL43" s="12">
        <f>VLOOKUP(VLOOKUP($A43,'dataset combined'!$A:$BJ,CL$2,FALSE()),Dictionary!$A$1:$B$23,2,FALSE())</f>
        <v>5</v>
      </c>
      <c r="CM43" s="12">
        <f>VLOOKUP(VLOOKUP($A43,'dataset combined'!$A:$BJ,CM$2,FALSE()),Dictionary!$A$1:$B$23,2,FALSE())</f>
        <v>3</v>
      </c>
      <c r="CN43" s="12">
        <f>VLOOKUP(VLOOKUP($A43,'dataset combined'!$A:$BJ,CN$2,FALSE()),Dictionary!$A$1:$B$23,2,FALSE())</f>
        <v>5</v>
      </c>
      <c r="CO43" s="12">
        <f>VLOOKUP(VLOOKUP($A43,'dataset combined'!$A:$BJ,CO$2,FALSE()),Dictionary!$A$1:$B$23,2,FALSE())</f>
        <v>5</v>
      </c>
      <c r="CP43" s="12">
        <f>VLOOKUP(VLOOKUP($A43,'dataset combined'!$A:$BJ,CP$2,FALSE()),Dictionary!$A$1:$B$23,2,FALSE())</f>
        <v>5</v>
      </c>
      <c r="CQ43" s="12">
        <f>VLOOKUP(VLOOKUP($A43,'dataset combined'!$A:$BJ,CQ$2,FALSE()),Dictionary!$A$1:$B$23,2,FALSE())</f>
        <v>5</v>
      </c>
      <c r="CR43" s="12">
        <f>VLOOKUP(VLOOKUP($A43,'dataset combined'!$A:$BJ,CR$2,FALSE()),Dictionary!$A$1:$B$23,2,FALSE())</f>
        <v>5</v>
      </c>
      <c r="CS43" s="12">
        <f>VLOOKUP(VLOOKUP($A43,'dataset combined'!$A:$BJ,CS$2,FALSE()),Dictionary!$A$1:$B$23,2,FALSE())</f>
        <v>3</v>
      </c>
      <c r="CT43" s="12">
        <f>VLOOKUP(VLOOKUP($A43,'dataset combined'!$A:$BJ,CT$2,FALSE()),Dictionary!$A$1:$B$23,2,FALSE())</f>
        <v>5</v>
      </c>
      <c r="CU43" s="12">
        <f>VLOOKUP(VLOOKUP($A43,'dataset combined'!$A:$BJ,CU$2,FALSE()),Dictionary!$A$1:$B$23,2,FALSE())</f>
        <v>5</v>
      </c>
      <c r="CV43" s="12">
        <f>VLOOKUP(VLOOKUP($A43,'dataset combined'!$A:$BJ,CV$2,FALSE()),Dictionary!$A$1:$B$23,2,FALSE())</f>
        <v>5</v>
      </c>
    </row>
    <row r="44" spans="1:111" x14ac:dyDescent="0.2">
      <c r="A44" s="13" t="str">
        <f t="shared" si="45"/>
        <v>3117374-P1</v>
      </c>
      <c r="B44" s="11">
        <v>3117374</v>
      </c>
      <c r="C44" s="11">
        <v>3117338</v>
      </c>
      <c r="D44" s="11" t="s">
        <v>560</v>
      </c>
      <c r="E44" s="13" t="s">
        <v>538</v>
      </c>
      <c r="F44" s="13" t="s">
        <v>440</v>
      </c>
      <c r="G44" s="11" t="s">
        <v>402</v>
      </c>
      <c r="H44" s="11" t="str">
        <f t="shared" si="46"/>
        <v>HCN</v>
      </c>
      <c r="I44" s="11"/>
      <c r="J44" s="12"/>
      <c r="K44" s="13">
        <v>22</v>
      </c>
      <c r="L44" s="13" t="s">
        <v>178</v>
      </c>
      <c r="M44" s="13" t="s">
        <v>179</v>
      </c>
      <c r="N44" s="13">
        <v>16</v>
      </c>
      <c r="O44" s="13" t="s">
        <v>302</v>
      </c>
      <c r="P44" s="13" t="s">
        <v>177</v>
      </c>
      <c r="Q44" s="13">
        <v>4</v>
      </c>
      <c r="R44" s="13" t="s">
        <v>303</v>
      </c>
      <c r="S44" s="13" t="s">
        <v>176</v>
      </c>
      <c r="T44" s="13"/>
      <c r="U44" s="13" t="s">
        <v>160</v>
      </c>
      <c r="V44" s="13">
        <f>VLOOKUP(VLOOKUP($A44,'dataset combined'!$A:$AF,V$2,FALSE()),Dictionary!$A:$B,2,FALSE())</f>
        <v>2</v>
      </c>
      <c r="W44" s="13">
        <f>VLOOKUP(VLOOKUP($A44,'dataset combined'!$A:$AF,W$2,FALSE()),Dictionary!$A:$B,2,FALSE())</f>
        <v>1</v>
      </c>
      <c r="X44" s="13">
        <f>VLOOKUP(VLOOKUP($A44,'dataset combined'!$A:$AF,X$2,FALSE()),Dictionary!$A:$B,2,FALSE())</f>
        <v>1</v>
      </c>
      <c r="Y44" s="13">
        <f>VLOOKUP(VLOOKUP($A44,'dataset combined'!$A:$AF,Y$2,FALSE()),Dictionary!$A:$B,2,FALSE())</f>
        <v>1</v>
      </c>
      <c r="Z44" s="12">
        <f t="shared" si="47"/>
        <v>2</v>
      </c>
      <c r="AA44" s="13">
        <f>VLOOKUP(VLOOKUP($A44,'dataset combined'!$A:$AF,AA$2,FALSE()),Dictionary!$A:$B,2,FALSE())</f>
        <v>1</v>
      </c>
      <c r="AB44" s="13">
        <f>VLOOKUP(VLOOKUP($A44,'dataset combined'!$A:$AF,AB$2,FALSE()),Dictionary!$A:$B,2,FALSE())</f>
        <v>1</v>
      </c>
      <c r="AC44" s="13">
        <f>VLOOKUP(VLOOKUP($A44,'dataset combined'!$A:$AF,AC$2,FALSE()),Dictionary!$A:$B,2,FALSE())</f>
        <v>1</v>
      </c>
      <c r="AD44" s="13">
        <f>VLOOKUP(VLOOKUP($A44,'dataset combined'!$A:$AF,AD$2,FALSE()),Dictionary!$A:$B,2,FALSE())</f>
        <v>2</v>
      </c>
      <c r="AE44" s="13">
        <f>VLOOKUP(VLOOKUP($A44,'dataset combined'!$A:$AF,AE$2,FALSE()),Dictionary!$A:$B,2,FALSE())</f>
        <v>1</v>
      </c>
      <c r="AF44" s="13">
        <f>VLOOKUP(VLOOKUP($A44,'dataset combined'!$A:$BJ,dataset!AF$2,FALSE()),Dictionary!$A:$B,2,FALSE())</f>
        <v>4</v>
      </c>
      <c r="AG44" s="13">
        <f>VLOOKUP(VLOOKUP($A44,'dataset combined'!$A:$BJ,dataset!AG$2,FALSE()),Dictionary!$A:$B,2,FALSE())</f>
        <v>4</v>
      </c>
      <c r="AH44" s="13">
        <f>VLOOKUP(VLOOKUP($A44,'dataset combined'!$A:$BJ,dataset!AH$2,FALSE()),Dictionary!$A:$B,2,FALSE())</f>
        <v>4</v>
      </c>
      <c r="AI44" s="13">
        <f>VLOOKUP(VLOOKUP($A44,'dataset combined'!$A:$BJ,dataset!AI$2,FALSE()),Dictionary!$A:$B,2,FALSE())</f>
        <v>3</v>
      </c>
      <c r="AJ44" s="13">
        <f>VLOOKUP(VLOOKUP($A44,'dataset combined'!$A:$BJ,dataset!AJ$2,FALSE()),Dictionary!$A:$B,2,FALSE())</f>
        <v>3</v>
      </c>
      <c r="AK44" s="13">
        <f>VLOOKUP(VLOOKUP($A44,'dataset combined'!$A:$BJ,dataset!AK$2,FALSE()),Dictionary!$A:$B,2,FALSE())</f>
        <v>4</v>
      </c>
      <c r="AL44" s="13">
        <f>VLOOKUP(VLOOKUP($A44,'dataset combined'!$A:$BJ,dataset!AL$2,FALSE()),Dictionary!$A:$B,2,FALSE())</f>
        <v>4</v>
      </c>
      <c r="AM44" s="13">
        <f>VLOOKUP(VLOOKUP($A44,'dataset combined'!$A:$BJ,dataset!AM$2,FALSE()),Dictionary!$A:$B,2,FALSE())</f>
        <v>4</v>
      </c>
      <c r="AN44" s="13">
        <f>VLOOKUP(VLOOKUP($A44,'dataset combined'!$A:$BJ,dataset!AN$2,FALSE()),Dictionary!$A:$B,2,FALSE())</f>
        <v>1</v>
      </c>
      <c r="AO44" s="12">
        <f>VLOOKUP($A44,'Results Check'!$A:$CH,AO$2,FALSE())</f>
        <v>3</v>
      </c>
      <c r="AP44" s="12">
        <f>VLOOKUP($A44,'Results Check'!$A:$CH,AP$2,FALSE())</f>
        <v>3</v>
      </c>
      <c r="AQ44" s="12">
        <f>VLOOKUP($A44,'Results Check'!$A:$CH,AQ$2,FALSE())</f>
        <v>3</v>
      </c>
      <c r="AR44" s="9">
        <f t="shared" si="3"/>
        <v>1</v>
      </c>
      <c r="AS44" s="9">
        <f t="shared" si="4"/>
        <v>1</v>
      </c>
      <c r="AT44" s="9">
        <f t="shared" si="5"/>
        <v>1</v>
      </c>
      <c r="AU44" s="12">
        <f>VLOOKUP($A44,'Results Check'!$A:$CH,AU$2,FALSE())</f>
        <v>2</v>
      </c>
      <c r="AV44" s="12">
        <f>VLOOKUP($A44,'Results Check'!$A:$CH,AV$2,FALSE())</f>
        <v>2</v>
      </c>
      <c r="AW44" s="12">
        <f>VLOOKUP($A44,'Results Check'!$A:$CH,AW$2,FALSE())</f>
        <v>2</v>
      </c>
      <c r="AX44" s="9">
        <f t="shared" si="27"/>
        <v>1</v>
      </c>
      <c r="AY44" s="9">
        <f t="shared" si="28"/>
        <v>1</v>
      </c>
      <c r="AZ44" s="9">
        <f t="shared" si="29"/>
        <v>1</v>
      </c>
      <c r="BA44" s="12">
        <f>VLOOKUP($A44,'Results Check'!$A:$CH,BA$2,FALSE())</f>
        <v>5</v>
      </c>
      <c r="BB44" s="12">
        <f>VLOOKUP($A44,'Results Check'!$A:$CH,BB$2,FALSE())</f>
        <v>10</v>
      </c>
      <c r="BC44" s="12">
        <f>VLOOKUP($A44,'Results Check'!$A:$CH,BC$2,FALSE())</f>
        <v>5</v>
      </c>
      <c r="BD44" s="9">
        <f t="shared" si="30"/>
        <v>0.5</v>
      </c>
      <c r="BE44" s="9">
        <f t="shared" si="31"/>
        <v>1</v>
      </c>
      <c r="BF44" s="9">
        <f t="shared" si="32"/>
        <v>0.66666666666666663</v>
      </c>
      <c r="BG44" s="12">
        <f>VLOOKUP($A44,'Results Check'!$A:$CH,BG$2,FALSE())</f>
        <v>2</v>
      </c>
      <c r="BH44" s="12">
        <f>VLOOKUP($A44,'Results Check'!$A:$CH,BH$2,FALSE())</f>
        <v>2</v>
      </c>
      <c r="BI44" s="12">
        <f>VLOOKUP($A44,'Results Check'!$A:$CH,BI$2,FALSE())</f>
        <v>3</v>
      </c>
      <c r="BJ44" s="9">
        <f t="shared" si="33"/>
        <v>1</v>
      </c>
      <c r="BK44" s="9">
        <f t="shared" si="34"/>
        <v>0.66666666666666663</v>
      </c>
      <c r="BL44" s="9">
        <f t="shared" si="35"/>
        <v>0.8</v>
      </c>
      <c r="BM44" s="12">
        <f>VLOOKUP($A44,'Results Check'!$A:$CH,BM$2,FALSE())</f>
        <v>0</v>
      </c>
      <c r="BN44" s="12">
        <f>VLOOKUP($A44,'Results Check'!$A:$CH,BN$2,FALSE())</f>
        <v>1</v>
      </c>
      <c r="BO44" s="12">
        <f>VLOOKUP($A44,'Results Check'!$A:$CH,BO$2,FALSE())</f>
        <v>1</v>
      </c>
      <c r="BP44" s="9">
        <f t="shared" si="36"/>
        <v>0</v>
      </c>
      <c r="BQ44" s="9">
        <f t="shared" si="37"/>
        <v>0</v>
      </c>
      <c r="BR44" s="9">
        <f t="shared" si="38"/>
        <v>0</v>
      </c>
      <c r="BS44" s="12">
        <f>VLOOKUP($A44,'Results Check'!$A:$CH,BS$2,FALSE())</f>
        <v>0</v>
      </c>
      <c r="BT44" s="12">
        <f>VLOOKUP($A44,'Results Check'!$A:$CH,BT$2,FALSE())</f>
        <v>1</v>
      </c>
      <c r="BU44" s="12">
        <f>VLOOKUP($A44,'Results Check'!$A:$CH,BU$2,FALSE())</f>
        <v>1</v>
      </c>
      <c r="BV44" s="9">
        <f t="shared" si="39"/>
        <v>0</v>
      </c>
      <c r="BW44" s="9">
        <f t="shared" si="40"/>
        <v>0</v>
      </c>
      <c r="BX44" s="9">
        <f t="shared" si="41"/>
        <v>0</v>
      </c>
      <c r="BY44" s="12">
        <f t="shared" si="48"/>
        <v>12</v>
      </c>
      <c r="BZ44" s="12">
        <f t="shared" si="49"/>
        <v>19</v>
      </c>
      <c r="CA44" s="12">
        <f t="shared" si="50"/>
        <v>15</v>
      </c>
      <c r="CB44" s="12">
        <f t="shared" si="42"/>
        <v>0.63157894736842102</v>
      </c>
      <c r="CC44" s="12">
        <f t="shared" si="43"/>
        <v>0.8</v>
      </c>
      <c r="CD44" s="12">
        <f t="shared" si="44"/>
        <v>0.70588235294117652</v>
      </c>
      <c r="CE44" s="12" t="str">
        <f>IF(VLOOKUP($A44,'Results Check'!$A:$CI,CE$2,FALSE())=0,"",VLOOKUP($A44,'Results Check'!$A:$CI,CE$2,FALSE()))</f>
        <v/>
      </c>
      <c r="CF44" s="12" t="str">
        <f>IF(VLOOKUP($A44,'Results Check'!$A:$CI,CF$2,FALSE())=0,"",VLOOKUP($A44,'Results Check'!$A:$CI,CF$2,FALSE()))</f>
        <v/>
      </c>
      <c r="CG44" s="12" t="str">
        <f>IF(VLOOKUP($A44,'Results Check'!$A:$CI,CG$2,FALSE())=0,"",VLOOKUP($A44,'Results Check'!$A:$CI,CG$2,FALSE()))</f>
        <v>Wrong threat scenario</v>
      </c>
      <c r="CH44" s="12" t="str">
        <f>IF(VLOOKUP($A44,'Results Check'!$A:$CI,CH$2,FALSE())=0,"",VLOOKUP($A44,'Results Check'!$A:$CI,CH$2,FALSE()))</f>
        <v>Missed threat</v>
      </c>
      <c r="CI44" s="12" t="str">
        <f>IF(VLOOKUP($A44,'Results Check'!$A:$CI,CI$2,FALSE())=0,"",VLOOKUP($A44,'Results Check'!$A:$CI,CI$2,FALSE()))</f>
        <v>Consequence</v>
      </c>
      <c r="CJ44" s="12" t="str">
        <f>IF(VLOOKUP($A44,'Results Check'!$A:$CI,CJ$2,FALSE())=0,"",VLOOKUP($A44,'Results Check'!$A:$CI,CJ$2,FALSE()))</f>
        <v/>
      </c>
      <c r="CK44" s="12">
        <f>VLOOKUP(VLOOKUP($A44,'dataset combined'!$A:$BJ,CK$2,FALSE()),Dictionary!$A$1:$B$23,2,FALSE())</f>
        <v>4</v>
      </c>
      <c r="CL44" s="12">
        <f>VLOOKUP(VLOOKUP($A44,'dataset combined'!$A:$BJ,CL$2,FALSE()),Dictionary!$A$1:$B$23,2,FALSE())</f>
        <v>3</v>
      </c>
      <c r="CM44" s="12">
        <f>VLOOKUP(VLOOKUP($A44,'dataset combined'!$A:$BJ,CM$2,FALSE()),Dictionary!$A$1:$B$23,2,FALSE())</f>
        <v>4</v>
      </c>
      <c r="CN44" s="12">
        <f>VLOOKUP(VLOOKUP($A44,'dataset combined'!$A:$BJ,CN$2,FALSE()),Dictionary!$A$1:$B$23,2,FALSE())</f>
        <v>3</v>
      </c>
      <c r="CO44" s="12">
        <f>VLOOKUP(VLOOKUP($A44,'dataset combined'!$A:$BJ,CO$2,FALSE()),Dictionary!$A$1:$B$23,2,FALSE())</f>
        <v>3</v>
      </c>
      <c r="CP44" s="12">
        <f>VLOOKUP(VLOOKUP($A44,'dataset combined'!$A:$BJ,CP$2,FALSE()),Dictionary!$A$1:$B$23,2,FALSE())</f>
        <v>2</v>
      </c>
      <c r="CQ44" s="12">
        <f>VLOOKUP(VLOOKUP($A44,'dataset combined'!$A:$BJ,CQ$2,FALSE()),Dictionary!$A$1:$B$23,2,FALSE())</f>
        <v>4</v>
      </c>
      <c r="CR44" s="12">
        <f>VLOOKUP(VLOOKUP($A44,'dataset combined'!$A:$BJ,CR$2,FALSE()),Dictionary!$A$1:$B$23,2,FALSE())</f>
        <v>3</v>
      </c>
      <c r="CS44" s="12">
        <f>VLOOKUP(VLOOKUP($A44,'dataset combined'!$A:$BJ,CS$2,FALSE()),Dictionary!$A$1:$B$23,2,FALSE())</f>
        <v>3</v>
      </c>
      <c r="CT44" s="12">
        <f>VLOOKUP(VLOOKUP($A44,'dataset combined'!$A:$BJ,CT$2,FALSE()),Dictionary!$A$1:$B$23,2,FALSE())</f>
        <v>2</v>
      </c>
      <c r="CU44" s="12">
        <f>VLOOKUP(VLOOKUP($A44,'dataset combined'!$A:$BJ,CU$2,FALSE()),Dictionary!$A$1:$B$23,2,FALSE())</f>
        <v>4</v>
      </c>
      <c r="CV44" s="12">
        <f>VLOOKUP(VLOOKUP($A44,'dataset combined'!$A:$BJ,CV$2,FALSE()),Dictionary!$A$1:$B$23,2,FALSE())</f>
        <v>2</v>
      </c>
    </row>
    <row r="45" spans="1:111" x14ac:dyDescent="0.2">
      <c r="A45" s="13" t="str">
        <f t="shared" si="45"/>
        <v>3117374-P2</v>
      </c>
      <c r="B45" s="11">
        <v>3117374</v>
      </c>
      <c r="C45" s="11">
        <v>3117338</v>
      </c>
      <c r="D45" s="11" t="s">
        <v>560</v>
      </c>
      <c r="E45" s="13" t="s">
        <v>538</v>
      </c>
      <c r="F45" s="13" t="s">
        <v>440</v>
      </c>
      <c r="G45" s="13" t="s">
        <v>433</v>
      </c>
      <c r="H45" s="11" t="str">
        <f t="shared" si="46"/>
        <v>OB</v>
      </c>
      <c r="I45" s="11"/>
      <c r="J45" s="12"/>
      <c r="K45" s="13">
        <v>22</v>
      </c>
      <c r="L45" s="13" t="s">
        <v>178</v>
      </c>
      <c r="M45" s="13" t="s">
        <v>179</v>
      </c>
      <c r="N45" s="13">
        <v>16</v>
      </c>
      <c r="O45" s="13" t="s">
        <v>302</v>
      </c>
      <c r="P45" s="13" t="s">
        <v>177</v>
      </c>
      <c r="Q45" s="13">
        <v>4</v>
      </c>
      <c r="R45" s="13" t="s">
        <v>303</v>
      </c>
      <c r="S45" s="13" t="s">
        <v>176</v>
      </c>
      <c r="T45" s="13"/>
      <c r="U45" s="13" t="s">
        <v>160</v>
      </c>
      <c r="V45" s="13">
        <f>VLOOKUP(VLOOKUP($A45,'dataset combined'!$A:$AF,V$2,FALSE()),Dictionary!$A:$B,2,FALSE())</f>
        <v>2</v>
      </c>
      <c r="W45" s="13">
        <f>VLOOKUP(VLOOKUP($A45,'dataset combined'!$A:$AF,W$2,FALSE()),Dictionary!$A:$B,2,FALSE())</f>
        <v>1</v>
      </c>
      <c r="X45" s="13">
        <f>VLOOKUP(VLOOKUP($A45,'dataset combined'!$A:$AF,X$2,FALSE()),Dictionary!$A:$B,2,FALSE())</f>
        <v>1</v>
      </c>
      <c r="Y45" s="13">
        <f>VLOOKUP(VLOOKUP($A45,'dataset combined'!$A:$AF,Y$2,FALSE()),Dictionary!$A:$B,2,FALSE())</f>
        <v>1</v>
      </c>
      <c r="Z45" s="12">
        <f t="shared" si="47"/>
        <v>2</v>
      </c>
      <c r="AA45" s="13">
        <f>VLOOKUP(VLOOKUP($A45,'dataset combined'!$A:$AF,AA$2,FALSE()),Dictionary!$A:$B,2,FALSE())</f>
        <v>1</v>
      </c>
      <c r="AB45" s="13">
        <f>VLOOKUP(VLOOKUP($A45,'dataset combined'!$A:$AF,AB$2,FALSE()),Dictionary!$A:$B,2,FALSE())</f>
        <v>1</v>
      </c>
      <c r="AC45" s="13">
        <f>VLOOKUP(VLOOKUP($A45,'dataset combined'!$A:$AF,AC$2,FALSE()),Dictionary!$A:$B,2,FALSE())</f>
        <v>1</v>
      </c>
      <c r="AD45" s="13">
        <f>VLOOKUP(VLOOKUP($A45,'dataset combined'!$A:$AF,AD$2,FALSE()),Dictionary!$A:$B,2,FALSE())</f>
        <v>2</v>
      </c>
      <c r="AE45" s="13">
        <f>VLOOKUP(VLOOKUP($A45,'dataset combined'!$A:$AF,AE$2,FALSE()),Dictionary!$A:$B,2,FALSE())</f>
        <v>1</v>
      </c>
      <c r="AF45" s="13">
        <f>VLOOKUP(VLOOKUP($A45,'dataset combined'!$A:$BJ,dataset!AF$2,FALSE()),Dictionary!$A:$B,2,FALSE())</f>
        <v>4</v>
      </c>
      <c r="AG45" s="13">
        <f>VLOOKUP(VLOOKUP($A45,'dataset combined'!$A:$BJ,dataset!AG$2,FALSE()),Dictionary!$A:$B,2,FALSE())</f>
        <v>4</v>
      </c>
      <c r="AH45" s="13">
        <f>VLOOKUP(VLOOKUP($A45,'dataset combined'!$A:$BJ,dataset!AH$2,FALSE()),Dictionary!$A:$B,2,FALSE())</f>
        <v>4</v>
      </c>
      <c r="AI45" s="13">
        <f>VLOOKUP(VLOOKUP($A45,'dataset combined'!$A:$BJ,dataset!AI$2,FALSE()),Dictionary!$A:$B,2,FALSE())</f>
        <v>3</v>
      </c>
      <c r="AJ45" s="13">
        <f>VLOOKUP(VLOOKUP($A45,'dataset combined'!$A:$BJ,dataset!AJ$2,FALSE()),Dictionary!$A:$B,2,FALSE())</f>
        <v>3</v>
      </c>
      <c r="AK45" s="13">
        <f>VLOOKUP(VLOOKUP($A45,'dataset combined'!$A:$BJ,dataset!AK$2,FALSE()),Dictionary!$A:$B,2,FALSE())</f>
        <v>3</v>
      </c>
      <c r="AL45" s="13">
        <f>VLOOKUP(VLOOKUP($A45,'dataset combined'!$A:$BJ,dataset!AL$2,FALSE()),Dictionary!$A:$B,2,FALSE())</f>
        <v>4</v>
      </c>
      <c r="AM45" s="13">
        <f>VLOOKUP(VLOOKUP($A45,'dataset combined'!$A:$BJ,dataset!AM$2,FALSE()),Dictionary!$A:$B,2,FALSE())</f>
        <v>4</v>
      </c>
      <c r="AN45" s="13">
        <f>VLOOKUP(VLOOKUP($A45,'dataset combined'!$A:$BJ,dataset!AN$2,FALSE()),Dictionary!$A:$B,2,FALSE())</f>
        <v>2</v>
      </c>
      <c r="AO45" s="12">
        <f>VLOOKUP($A45,'Results Check'!$A:$CH,AO$2,FALSE())</f>
        <v>2</v>
      </c>
      <c r="AP45" s="12">
        <f>VLOOKUP($A45,'Results Check'!$A:$CH,AP$2,FALSE())</f>
        <v>2</v>
      </c>
      <c r="AQ45" s="12">
        <f>VLOOKUP($A45,'Results Check'!$A:$CH,AQ$2,FALSE())</f>
        <v>2</v>
      </c>
      <c r="AR45" s="9">
        <f t="shared" si="3"/>
        <v>1</v>
      </c>
      <c r="AS45" s="9">
        <f t="shared" si="4"/>
        <v>1</v>
      </c>
      <c r="AT45" s="9">
        <f t="shared" si="5"/>
        <v>1</v>
      </c>
      <c r="AU45" s="12">
        <f>VLOOKUP($A45,'Results Check'!$A:$CH,AU$2,FALSE())</f>
        <v>2</v>
      </c>
      <c r="AV45" s="12">
        <f>VLOOKUP($A45,'Results Check'!$A:$CH,AV$2,FALSE())</f>
        <v>2</v>
      </c>
      <c r="AW45" s="12">
        <f>VLOOKUP($A45,'Results Check'!$A:$CH,AW$2,FALSE())</f>
        <v>2</v>
      </c>
      <c r="AX45" s="9">
        <f t="shared" si="27"/>
        <v>1</v>
      </c>
      <c r="AY45" s="9">
        <f t="shared" si="28"/>
        <v>1</v>
      </c>
      <c r="AZ45" s="9">
        <f t="shared" si="29"/>
        <v>1</v>
      </c>
      <c r="BA45" s="12">
        <f>VLOOKUP($A45,'Results Check'!$A:$CH,BA$2,FALSE())</f>
        <v>4</v>
      </c>
      <c r="BB45" s="12">
        <f>VLOOKUP($A45,'Results Check'!$A:$CH,BB$2,FALSE())</f>
        <v>4</v>
      </c>
      <c r="BC45" s="12">
        <f>VLOOKUP($A45,'Results Check'!$A:$CH,BC$2,FALSE())</f>
        <v>4</v>
      </c>
      <c r="BD45" s="9">
        <f t="shared" si="30"/>
        <v>1</v>
      </c>
      <c r="BE45" s="9">
        <f t="shared" si="31"/>
        <v>1</v>
      </c>
      <c r="BF45" s="9">
        <f t="shared" si="32"/>
        <v>1</v>
      </c>
      <c r="BG45" s="12">
        <f>VLOOKUP($A45,'Results Check'!$A:$CH,BG$2,FALSE())</f>
        <v>2</v>
      </c>
      <c r="BH45" s="12">
        <f>VLOOKUP($A45,'Results Check'!$A:$CH,BH$2,FALSE())</f>
        <v>2</v>
      </c>
      <c r="BI45" s="12">
        <f>VLOOKUP($A45,'Results Check'!$A:$CH,BI$2,FALSE())</f>
        <v>2</v>
      </c>
      <c r="BJ45" s="9">
        <f t="shared" si="33"/>
        <v>1</v>
      </c>
      <c r="BK45" s="9">
        <f t="shared" si="34"/>
        <v>1</v>
      </c>
      <c r="BL45" s="9">
        <f t="shared" si="35"/>
        <v>1</v>
      </c>
      <c r="BM45" s="12">
        <f>VLOOKUP($A45,'Results Check'!$A:$CH,BM$2,FALSE())</f>
        <v>0</v>
      </c>
      <c r="BN45" s="12">
        <f>VLOOKUP($A45,'Results Check'!$A:$CH,BN$2,FALSE())</f>
        <v>1</v>
      </c>
      <c r="BO45" s="12">
        <f>VLOOKUP($A45,'Results Check'!$A:$CH,BO$2,FALSE())</f>
        <v>1</v>
      </c>
      <c r="BP45" s="9">
        <f t="shared" si="36"/>
        <v>0</v>
      </c>
      <c r="BQ45" s="9">
        <f t="shared" si="37"/>
        <v>0</v>
      </c>
      <c r="BR45" s="9">
        <f t="shared" si="38"/>
        <v>0</v>
      </c>
      <c r="BS45" s="12">
        <f>VLOOKUP($A45,'Results Check'!$A:$CH,BS$2,FALSE())</f>
        <v>0</v>
      </c>
      <c r="BT45" s="12">
        <f>VLOOKUP($A45,'Results Check'!$A:$CH,BT$2,FALSE())</f>
        <v>1</v>
      </c>
      <c r="BU45" s="12">
        <f>VLOOKUP($A45,'Results Check'!$A:$CH,BU$2,FALSE())</f>
        <v>1</v>
      </c>
      <c r="BV45" s="9">
        <f t="shared" si="39"/>
        <v>0</v>
      </c>
      <c r="BW45" s="9">
        <f t="shared" si="40"/>
        <v>0</v>
      </c>
      <c r="BX45" s="9">
        <f t="shared" si="41"/>
        <v>0</v>
      </c>
      <c r="BY45" s="12">
        <f t="shared" si="48"/>
        <v>10</v>
      </c>
      <c r="BZ45" s="12">
        <f t="shared" si="49"/>
        <v>12</v>
      </c>
      <c r="CA45" s="12">
        <f t="shared" si="50"/>
        <v>12</v>
      </c>
      <c r="CB45" s="12">
        <f t="shared" si="42"/>
        <v>0.83333333333333337</v>
      </c>
      <c r="CC45" s="12">
        <f t="shared" si="43"/>
        <v>0.83333333333333337</v>
      </c>
      <c r="CD45" s="12">
        <f t="shared" si="44"/>
        <v>0.83333333333333337</v>
      </c>
      <c r="CE45" s="12" t="str">
        <f>IF(VLOOKUP($A45,'Results Check'!$A:$CI,CE$2,FALSE())=0,"",VLOOKUP($A45,'Results Check'!$A:$CI,CE$2,FALSE()))</f>
        <v/>
      </c>
      <c r="CF45" s="12" t="str">
        <f>IF(VLOOKUP($A45,'Results Check'!$A:$CI,CF$2,FALSE())=0,"",VLOOKUP($A45,'Results Check'!$A:$CI,CF$2,FALSE()))</f>
        <v/>
      </c>
      <c r="CG45" s="12" t="str">
        <f>IF(VLOOKUP($A45,'Results Check'!$A:$CI,CG$2,FALSE())=0,"",VLOOKUP($A45,'Results Check'!$A:$CI,CG$2,FALSE()))</f>
        <v/>
      </c>
      <c r="CH45" s="12" t="str">
        <f>IF(VLOOKUP($A45,'Results Check'!$A:$CI,CH$2,FALSE())=0,"",VLOOKUP($A45,'Results Check'!$A:$CI,CH$2,FALSE()))</f>
        <v/>
      </c>
      <c r="CI45" s="12" t="str">
        <f>IF(VLOOKUP($A45,'Results Check'!$A:$CI,CI$2,FALSE())=0,"",VLOOKUP($A45,'Results Check'!$A:$CI,CI$2,FALSE()))</f>
        <v>UI</v>
      </c>
      <c r="CJ45" s="12" t="str">
        <f>IF(VLOOKUP($A45,'Results Check'!$A:$CI,CJ$2,FALSE())=0,"",VLOOKUP($A45,'Results Check'!$A:$CI,CJ$2,FALSE()))</f>
        <v>Asset</v>
      </c>
      <c r="CK45" s="12">
        <f>VLOOKUP(VLOOKUP($A45,'dataset combined'!$A:$BJ,CK$2,FALSE()),Dictionary!$A$1:$B$23,2,FALSE())</f>
        <v>4</v>
      </c>
      <c r="CL45" s="12">
        <f>VLOOKUP(VLOOKUP($A45,'dataset combined'!$A:$BJ,CL$2,FALSE()),Dictionary!$A$1:$B$23,2,FALSE())</f>
        <v>3</v>
      </c>
      <c r="CM45" s="12">
        <f>VLOOKUP(VLOOKUP($A45,'dataset combined'!$A:$BJ,CM$2,FALSE()),Dictionary!$A$1:$B$23,2,FALSE())</f>
        <v>4</v>
      </c>
      <c r="CN45" s="12">
        <f>VLOOKUP(VLOOKUP($A45,'dataset combined'!$A:$BJ,CN$2,FALSE()),Dictionary!$A$1:$B$23,2,FALSE())</f>
        <v>3</v>
      </c>
      <c r="CO45" s="12">
        <f>VLOOKUP(VLOOKUP($A45,'dataset combined'!$A:$BJ,CO$2,FALSE()),Dictionary!$A$1:$B$23,2,FALSE())</f>
        <v>4</v>
      </c>
      <c r="CP45" s="12">
        <f>VLOOKUP(VLOOKUP($A45,'dataset combined'!$A:$BJ,CP$2,FALSE()),Dictionary!$A$1:$B$23,2,FALSE())</f>
        <v>4</v>
      </c>
      <c r="CQ45" s="12">
        <f>VLOOKUP(VLOOKUP($A45,'dataset combined'!$A:$BJ,CQ$2,FALSE()),Dictionary!$A$1:$B$23,2,FALSE())</f>
        <v>4</v>
      </c>
      <c r="CR45" s="12">
        <f>VLOOKUP(VLOOKUP($A45,'dataset combined'!$A:$BJ,CR$2,FALSE()),Dictionary!$A$1:$B$23,2,FALSE())</f>
        <v>3</v>
      </c>
      <c r="CS45" s="12">
        <f>VLOOKUP(VLOOKUP($A45,'dataset combined'!$A:$BJ,CS$2,FALSE()),Dictionary!$A$1:$B$23,2,FALSE())</f>
        <v>3</v>
      </c>
      <c r="CT45" s="12">
        <f>VLOOKUP(VLOOKUP($A45,'dataset combined'!$A:$BJ,CT$2,FALSE()),Dictionary!$A$1:$B$23,2,FALSE())</f>
        <v>2</v>
      </c>
      <c r="CU45" s="12">
        <f>VLOOKUP(VLOOKUP($A45,'dataset combined'!$A:$BJ,CU$2,FALSE()),Dictionary!$A$1:$B$23,2,FALSE())</f>
        <v>3</v>
      </c>
      <c r="CV45" s="12">
        <f>VLOOKUP(VLOOKUP($A45,'dataset combined'!$A:$BJ,CV$2,FALSE()),Dictionary!$A$1:$B$23,2,FALSE())</f>
        <v>2</v>
      </c>
    </row>
    <row r="46" spans="1:111" x14ac:dyDescent="0.2">
      <c r="A46" s="13" t="str">
        <f t="shared" si="45"/>
        <v>3117376-P1</v>
      </c>
      <c r="B46" s="11">
        <v>3117376</v>
      </c>
      <c r="C46" s="11">
        <v>3117340</v>
      </c>
      <c r="D46" s="11" t="s">
        <v>630</v>
      </c>
      <c r="E46" s="13" t="s">
        <v>568</v>
      </c>
      <c r="F46" s="13" t="s">
        <v>381</v>
      </c>
      <c r="G46" s="11" t="s">
        <v>402</v>
      </c>
      <c r="H46" s="11" t="str">
        <f t="shared" si="46"/>
        <v>OB</v>
      </c>
      <c r="I46" s="11"/>
      <c r="J46" s="12"/>
      <c r="K46" s="13">
        <v>23</v>
      </c>
      <c r="L46" s="13" t="s">
        <v>180</v>
      </c>
      <c r="M46" s="13" t="s">
        <v>188</v>
      </c>
      <c r="N46" s="13">
        <v>6</v>
      </c>
      <c r="O46" s="13" t="s">
        <v>308</v>
      </c>
      <c r="P46" s="13" t="s">
        <v>177</v>
      </c>
      <c r="Q46" s="13">
        <v>2</v>
      </c>
      <c r="R46" s="13" t="s">
        <v>247</v>
      </c>
      <c r="S46" s="13" t="s">
        <v>176</v>
      </c>
      <c r="T46" s="13"/>
      <c r="U46" s="13" t="s">
        <v>160</v>
      </c>
      <c r="V46" s="13">
        <f>VLOOKUP(VLOOKUP($A46,'dataset combined'!$A:$AF,V$2,FALSE()),Dictionary!$A:$B,2,FALSE())</f>
        <v>2</v>
      </c>
      <c r="W46" s="13">
        <f>VLOOKUP(VLOOKUP($A46,'dataset combined'!$A:$AF,W$2,FALSE()),Dictionary!$A:$B,2,FALSE())</f>
        <v>3</v>
      </c>
      <c r="X46" s="13">
        <f>VLOOKUP(VLOOKUP($A46,'dataset combined'!$A:$AF,X$2,FALSE()),Dictionary!$A:$B,2,FALSE())</f>
        <v>2</v>
      </c>
      <c r="Y46" s="13">
        <f>VLOOKUP(VLOOKUP($A46,'dataset combined'!$A:$AF,Y$2,FALSE()),Dictionary!$A:$B,2,FALSE())</f>
        <v>4</v>
      </c>
      <c r="Z46" s="12">
        <f t="shared" si="47"/>
        <v>4</v>
      </c>
      <c r="AA46" s="13">
        <f>VLOOKUP(VLOOKUP($A46,'dataset combined'!$A:$AF,AA$2,FALSE()),Dictionary!$A:$B,2,FALSE())</f>
        <v>4</v>
      </c>
      <c r="AB46" s="13">
        <f>VLOOKUP(VLOOKUP($A46,'dataset combined'!$A:$AF,AB$2,FALSE()),Dictionary!$A:$B,2,FALSE())</f>
        <v>2</v>
      </c>
      <c r="AC46" s="13">
        <f>VLOOKUP(VLOOKUP($A46,'dataset combined'!$A:$AF,AC$2,FALSE()),Dictionary!$A:$B,2,FALSE())</f>
        <v>2</v>
      </c>
      <c r="AD46" s="13">
        <f>VLOOKUP(VLOOKUP($A46,'dataset combined'!$A:$AF,AD$2,FALSE()),Dictionary!$A:$B,2,FALSE())</f>
        <v>1</v>
      </c>
      <c r="AE46" s="13">
        <f>VLOOKUP(VLOOKUP($A46,'dataset combined'!$A:$AF,AE$2,FALSE()),Dictionary!$A:$B,2,FALSE())</f>
        <v>1</v>
      </c>
      <c r="AF46" s="13">
        <f>VLOOKUP(VLOOKUP($A46,'dataset combined'!$A:$BJ,dataset!AF$2,FALSE()),Dictionary!$A:$B,2,FALSE())</f>
        <v>5</v>
      </c>
      <c r="AG46" s="13">
        <f>VLOOKUP(VLOOKUP($A46,'dataset combined'!$A:$BJ,dataset!AG$2,FALSE()),Dictionary!$A:$B,2,FALSE())</f>
        <v>5</v>
      </c>
      <c r="AH46" s="13">
        <f>VLOOKUP(VLOOKUP($A46,'dataset combined'!$A:$BJ,dataset!AH$2,FALSE()),Dictionary!$A:$B,2,FALSE())</f>
        <v>5</v>
      </c>
      <c r="AI46" s="13">
        <f>VLOOKUP(VLOOKUP($A46,'dataset combined'!$A:$BJ,dataset!AI$2,FALSE()),Dictionary!$A:$B,2,FALSE())</f>
        <v>5</v>
      </c>
      <c r="AJ46" s="13">
        <f>VLOOKUP(VLOOKUP($A46,'dataset combined'!$A:$BJ,dataset!AJ$2,FALSE()),Dictionary!$A:$B,2,FALSE())</f>
        <v>5</v>
      </c>
      <c r="AK46" s="13">
        <f>VLOOKUP(VLOOKUP($A46,'dataset combined'!$A:$BJ,dataset!AK$2,FALSE()),Dictionary!$A:$B,2,FALSE())</f>
        <v>5</v>
      </c>
      <c r="AL46" s="13">
        <f>VLOOKUP(VLOOKUP($A46,'dataset combined'!$A:$BJ,dataset!AL$2,FALSE()),Dictionary!$A:$B,2,FALSE())</f>
        <v>5</v>
      </c>
      <c r="AM46" s="13">
        <f>VLOOKUP(VLOOKUP($A46,'dataset combined'!$A:$BJ,dataset!AM$2,FALSE()),Dictionary!$A:$B,2,FALSE())</f>
        <v>5</v>
      </c>
      <c r="AN46" s="13">
        <f>VLOOKUP(VLOOKUP($A46,'dataset combined'!$A:$BJ,dataset!AN$2,FALSE()),Dictionary!$A:$B,2,FALSE())</f>
        <v>1</v>
      </c>
      <c r="AO46" s="12">
        <f>VLOOKUP($A46,'Results Check'!$A:$CH,AO$2,FALSE())</f>
        <v>2</v>
      </c>
      <c r="AP46" s="12">
        <f>VLOOKUP($A46,'Results Check'!$A:$CH,AP$2,FALSE())</f>
        <v>2</v>
      </c>
      <c r="AQ46" s="12">
        <f>VLOOKUP($A46,'Results Check'!$A:$CH,AQ$2,FALSE())</f>
        <v>2</v>
      </c>
      <c r="AR46" s="9">
        <f t="shared" si="3"/>
        <v>1</v>
      </c>
      <c r="AS46" s="9">
        <f t="shared" si="4"/>
        <v>1</v>
      </c>
      <c r="AT46" s="9">
        <f t="shared" si="5"/>
        <v>1</v>
      </c>
      <c r="AU46" s="12">
        <f>VLOOKUP($A46,'Results Check'!$A:$CH,AU$2,FALSE())</f>
        <v>1</v>
      </c>
      <c r="AV46" s="12">
        <f>VLOOKUP($A46,'Results Check'!$A:$CH,AV$2,FALSE())</f>
        <v>1</v>
      </c>
      <c r="AW46" s="12">
        <f>VLOOKUP($A46,'Results Check'!$A:$CH,AW$2,FALSE())</f>
        <v>2</v>
      </c>
      <c r="AX46" s="9">
        <f t="shared" si="27"/>
        <v>1</v>
      </c>
      <c r="AY46" s="9">
        <f t="shared" si="28"/>
        <v>0.5</v>
      </c>
      <c r="AZ46" s="9">
        <f t="shared" si="29"/>
        <v>0.66666666666666663</v>
      </c>
      <c r="BA46" s="12">
        <f>VLOOKUP($A46,'Results Check'!$A:$CH,BA$2,FALSE())</f>
        <v>3</v>
      </c>
      <c r="BB46" s="12">
        <f>VLOOKUP($A46,'Results Check'!$A:$CH,BB$2,FALSE())</f>
        <v>3</v>
      </c>
      <c r="BC46" s="12">
        <f>VLOOKUP($A46,'Results Check'!$A:$CH,BC$2,FALSE())</f>
        <v>3</v>
      </c>
      <c r="BD46" s="9">
        <f t="shared" si="30"/>
        <v>1</v>
      </c>
      <c r="BE46" s="9">
        <f t="shared" si="31"/>
        <v>1</v>
      </c>
      <c r="BF46" s="9">
        <f t="shared" si="32"/>
        <v>1</v>
      </c>
      <c r="BG46" s="12">
        <f>VLOOKUP($A46,'Results Check'!$A:$CH,BG$2,FALSE())</f>
        <v>2</v>
      </c>
      <c r="BH46" s="12">
        <f>VLOOKUP($A46,'Results Check'!$A:$CH,BH$2,FALSE())</f>
        <v>2</v>
      </c>
      <c r="BI46" s="12">
        <f>VLOOKUP($A46,'Results Check'!$A:$CH,BI$2,FALSE())</f>
        <v>2</v>
      </c>
      <c r="BJ46" s="9">
        <f t="shared" si="33"/>
        <v>1</v>
      </c>
      <c r="BK46" s="9">
        <f t="shared" si="34"/>
        <v>1</v>
      </c>
      <c r="BL46" s="9">
        <f t="shared" si="35"/>
        <v>1</v>
      </c>
      <c r="BM46" s="12">
        <f>VLOOKUP($A46,'Results Check'!$A:$CH,BM$2,FALSE())</f>
        <v>1</v>
      </c>
      <c r="BN46" s="12">
        <f>VLOOKUP($A46,'Results Check'!$A:$CH,BN$2,FALSE())</f>
        <v>1</v>
      </c>
      <c r="BO46" s="12">
        <f>VLOOKUP($A46,'Results Check'!$A:$CH,BO$2,FALSE())</f>
        <v>1</v>
      </c>
      <c r="BP46" s="9">
        <f t="shared" si="36"/>
        <v>1</v>
      </c>
      <c r="BQ46" s="9">
        <f t="shared" si="37"/>
        <v>1</v>
      </c>
      <c r="BR46" s="9">
        <f t="shared" si="38"/>
        <v>1</v>
      </c>
      <c r="BS46" s="12">
        <f>VLOOKUP($A46,'Results Check'!$A:$CH,BS$2,FALSE())</f>
        <v>1</v>
      </c>
      <c r="BT46" s="12">
        <f>VLOOKUP($A46,'Results Check'!$A:$CH,BT$2,FALSE())</f>
        <v>1</v>
      </c>
      <c r="BU46" s="12">
        <f>VLOOKUP($A46,'Results Check'!$A:$CH,BU$2,FALSE())</f>
        <v>1</v>
      </c>
      <c r="BV46" s="9">
        <f t="shared" si="39"/>
        <v>1</v>
      </c>
      <c r="BW46" s="9">
        <f t="shared" si="40"/>
        <v>1</v>
      </c>
      <c r="BX46" s="9">
        <f t="shared" si="41"/>
        <v>1</v>
      </c>
      <c r="BY46" s="12">
        <f t="shared" si="48"/>
        <v>10</v>
      </c>
      <c r="BZ46" s="12">
        <f t="shared" si="49"/>
        <v>10</v>
      </c>
      <c r="CA46" s="12">
        <f t="shared" si="50"/>
        <v>11</v>
      </c>
      <c r="CB46" s="12">
        <f t="shared" si="42"/>
        <v>1</v>
      </c>
      <c r="CC46" s="12">
        <f t="shared" si="43"/>
        <v>0.90909090909090906</v>
      </c>
      <c r="CD46" s="12">
        <f t="shared" si="44"/>
        <v>0.95238095238095233</v>
      </c>
      <c r="CE46" s="12" t="str">
        <f>IF(VLOOKUP($A46,'Results Check'!$A:$CI,CE$2,FALSE())=0,"",VLOOKUP($A46,'Results Check'!$A:$CI,CE$2,FALSE()))</f>
        <v/>
      </c>
      <c r="CF46" s="12" t="str">
        <f>IF(VLOOKUP($A46,'Results Check'!$A:$CI,CF$2,FALSE())=0,"",VLOOKUP($A46,'Results Check'!$A:$CI,CF$2,FALSE()))</f>
        <v>Missing asset</v>
      </c>
      <c r="CG46" s="12" t="str">
        <f>IF(VLOOKUP($A46,'Results Check'!$A:$CI,CG$2,FALSE())=0,"",VLOOKUP($A46,'Results Check'!$A:$CI,CG$2,FALSE()))</f>
        <v/>
      </c>
      <c r="CH46" s="12" t="str">
        <f>IF(VLOOKUP($A46,'Results Check'!$A:$CI,CH$2,FALSE())=0,"",VLOOKUP($A46,'Results Check'!$A:$CI,CH$2,FALSE()))</f>
        <v/>
      </c>
      <c r="CI46" s="12" t="str">
        <f>IF(VLOOKUP($A46,'Results Check'!$A:$CI,CI$2,FALSE())=0,"",VLOOKUP($A46,'Results Check'!$A:$CI,CI$2,FALSE()))</f>
        <v/>
      </c>
      <c r="CJ46" s="12" t="str">
        <f>IF(VLOOKUP($A46,'Results Check'!$A:$CI,CJ$2,FALSE())=0,"",VLOOKUP($A46,'Results Check'!$A:$CI,CJ$2,FALSE()))</f>
        <v/>
      </c>
      <c r="CK46" s="12">
        <f>VLOOKUP(VLOOKUP($A46,'dataset combined'!$A:$BJ,CK$2,FALSE()),Dictionary!$A$1:$B$23,2,FALSE())</f>
        <v>5</v>
      </c>
      <c r="CL46" s="12">
        <f>VLOOKUP(VLOOKUP($A46,'dataset combined'!$A:$BJ,CL$2,FALSE()),Dictionary!$A$1:$B$23,2,FALSE())</f>
        <v>5</v>
      </c>
      <c r="CM46" s="12">
        <f>VLOOKUP(VLOOKUP($A46,'dataset combined'!$A:$BJ,CM$2,FALSE()),Dictionary!$A$1:$B$23,2,FALSE())</f>
        <v>5</v>
      </c>
      <c r="CN46" s="12">
        <f>VLOOKUP(VLOOKUP($A46,'dataset combined'!$A:$BJ,CN$2,FALSE()),Dictionary!$A$1:$B$23,2,FALSE())</f>
        <v>5</v>
      </c>
      <c r="CO46" s="12">
        <f>VLOOKUP(VLOOKUP($A46,'dataset combined'!$A:$BJ,CO$2,FALSE()),Dictionary!$A$1:$B$23,2,FALSE())</f>
        <v>5</v>
      </c>
      <c r="CP46" s="12">
        <f>VLOOKUP(VLOOKUP($A46,'dataset combined'!$A:$BJ,CP$2,FALSE()),Dictionary!$A$1:$B$23,2,FALSE())</f>
        <v>5</v>
      </c>
      <c r="CQ46" s="12">
        <f>VLOOKUP(VLOOKUP($A46,'dataset combined'!$A:$BJ,CQ$2,FALSE()),Dictionary!$A$1:$B$23,2,FALSE())</f>
        <v>5</v>
      </c>
      <c r="CR46" s="12">
        <f>VLOOKUP(VLOOKUP($A46,'dataset combined'!$A:$BJ,CR$2,FALSE()),Dictionary!$A$1:$B$23,2,FALSE())</f>
        <v>5</v>
      </c>
      <c r="CS46" s="12">
        <f>VLOOKUP(VLOOKUP($A46,'dataset combined'!$A:$BJ,CS$2,FALSE()),Dictionary!$A$1:$B$23,2,FALSE())</f>
        <v>5</v>
      </c>
      <c r="CT46" s="12">
        <f>VLOOKUP(VLOOKUP($A46,'dataset combined'!$A:$BJ,CT$2,FALSE()),Dictionary!$A$1:$B$23,2,FALSE())</f>
        <v>5</v>
      </c>
      <c r="CU46" s="12">
        <f>VLOOKUP(VLOOKUP($A46,'dataset combined'!$A:$BJ,CU$2,FALSE()),Dictionary!$A$1:$B$23,2,FALSE())</f>
        <v>5</v>
      </c>
      <c r="CV46" s="12">
        <f>VLOOKUP(VLOOKUP($A46,'dataset combined'!$A:$BJ,CV$2,FALSE()),Dictionary!$A$1:$B$23,2,FALSE())</f>
        <v>5</v>
      </c>
    </row>
    <row r="47" spans="1:111" x14ac:dyDescent="0.2">
      <c r="A47" s="13" t="str">
        <f t="shared" si="45"/>
        <v>3117376-P2</v>
      </c>
      <c r="B47" s="11">
        <v>3117376</v>
      </c>
      <c r="C47" s="11">
        <v>3117340</v>
      </c>
      <c r="D47" s="11" t="s">
        <v>630</v>
      </c>
      <c r="E47" s="13" t="s">
        <v>568</v>
      </c>
      <c r="F47" s="13" t="s">
        <v>381</v>
      </c>
      <c r="G47" s="13" t="s">
        <v>433</v>
      </c>
      <c r="H47" s="11" t="str">
        <f t="shared" si="46"/>
        <v>HCN</v>
      </c>
      <c r="I47" s="11"/>
      <c r="J47" s="12"/>
      <c r="K47" s="13">
        <v>23</v>
      </c>
      <c r="L47" s="13" t="s">
        <v>180</v>
      </c>
      <c r="M47" s="13" t="s">
        <v>188</v>
      </c>
      <c r="N47" s="13">
        <v>6</v>
      </c>
      <c r="O47" s="13" t="s">
        <v>308</v>
      </c>
      <c r="P47" s="13" t="s">
        <v>177</v>
      </c>
      <c r="Q47" s="13">
        <v>2</v>
      </c>
      <c r="R47" s="13" t="s">
        <v>247</v>
      </c>
      <c r="S47" s="13" t="s">
        <v>176</v>
      </c>
      <c r="T47" s="13"/>
      <c r="U47" s="13" t="s">
        <v>160</v>
      </c>
      <c r="V47" s="13">
        <f>VLOOKUP(VLOOKUP($A47,'dataset combined'!$A:$AF,V$2,FALSE()),Dictionary!$A:$B,2,FALSE())</f>
        <v>2</v>
      </c>
      <c r="W47" s="13">
        <f>VLOOKUP(VLOOKUP($A47,'dataset combined'!$A:$AF,W$2,FALSE()),Dictionary!$A:$B,2,FALSE())</f>
        <v>3</v>
      </c>
      <c r="X47" s="13">
        <f>VLOOKUP(VLOOKUP($A47,'dataset combined'!$A:$AF,X$2,FALSE()),Dictionary!$A:$B,2,FALSE())</f>
        <v>2</v>
      </c>
      <c r="Y47" s="13">
        <f>VLOOKUP(VLOOKUP($A47,'dataset combined'!$A:$AF,Y$2,FALSE()),Dictionary!$A:$B,2,FALSE())</f>
        <v>4</v>
      </c>
      <c r="Z47" s="12">
        <f t="shared" si="47"/>
        <v>4</v>
      </c>
      <c r="AA47" s="13">
        <f>VLOOKUP(VLOOKUP($A47,'dataset combined'!$A:$AF,AA$2,FALSE()),Dictionary!$A:$B,2,FALSE())</f>
        <v>4</v>
      </c>
      <c r="AB47" s="13">
        <f>VLOOKUP(VLOOKUP($A47,'dataset combined'!$A:$AF,AB$2,FALSE()),Dictionary!$A:$B,2,FALSE())</f>
        <v>2</v>
      </c>
      <c r="AC47" s="13">
        <f>VLOOKUP(VLOOKUP($A47,'dataset combined'!$A:$AF,AC$2,FALSE()),Dictionary!$A:$B,2,FALSE())</f>
        <v>2</v>
      </c>
      <c r="AD47" s="13">
        <f>VLOOKUP(VLOOKUP($A47,'dataset combined'!$A:$AF,AD$2,FALSE()),Dictionary!$A:$B,2,FALSE())</f>
        <v>1</v>
      </c>
      <c r="AE47" s="13">
        <f>VLOOKUP(VLOOKUP($A47,'dataset combined'!$A:$AF,AE$2,FALSE()),Dictionary!$A:$B,2,FALSE())</f>
        <v>1</v>
      </c>
      <c r="AF47" s="13">
        <f>VLOOKUP(VLOOKUP($A47,'dataset combined'!$A:$BJ,dataset!AF$2,FALSE()),Dictionary!$A:$B,2,FALSE())</f>
        <v>5</v>
      </c>
      <c r="AG47" s="13">
        <f>VLOOKUP(VLOOKUP($A47,'dataset combined'!$A:$BJ,dataset!AG$2,FALSE()),Dictionary!$A:$B,2,FALSE())</f>
        <v>5</v>
      </c>
      <c r="AH47" s="13">
        <f>VLOOKUP(VLOOKUP($A47,'dataset combined'!$A:$BJ,dataset!AH$2,FALSE()),Dictionary!$A:$B,2,FALSE())</f>
        <v>5</v>
      </c>
      <c r="AI47" s="13">
        <f>VLOOKUP(VLOOKUP($A47,'dataset combined'!$A:$BJ,dataset!AI$2,FALSE()),Dictionary!$A:$B,2,FALSE())</f>
        <v>5</v>
      </c>
      <c r="AJ47" s="13">
        <f>VLOOKUP(VLOOKUP($A47,'dataset combined'!$A:$BJ,dataset!AJ$2,FALSE()),Dictionary!$A:$B,2,FALSE())</f>
        <v>5</v>
      </c>
      <c r="AK47" s="13">
        <f>VLOOKUP(VLOOKUP($A47,'dataset combined'!$A:$BJ,dataset!AK$2,FALSE()),Dictionary!$A:$B,2,FALSE())</f>
        <v>5</v>
      </c>
      <c r="AL47" s="13">
        <f>VLOOKUP(VLOOKUP($A47,'dataset combined'!$A:$BJ,dataset!AL$2,FALSE()),Dictionary!$A:$B,2,FALSE())</f>
        <v>5</v>
      </c>
      <c r="AM47" s="13">
        <f>VLOOKUP(VLOOKUP($A47,'dataset combined'!$A:$BJ,dataset!AM$2,FALSE()),Dictionary!$A:$B,2,FALSE())</f>
        <v>5</v>
      </c>
      <c r="AN47" s="13">
        <f>VLOOKUP(VLOOKUP($A47,'dataset combined'!$A:$BJ,dataset!AN$2,FALSE()),Dictionary!$A:$B,2,FALSE())</f>
        <v>5</v>
      </c>
      <c r="AO47" s="12">
        <f>VLOOKUP($A47,'Results Check'!$A:$CH,AO$2,FALSE())</f>
        <v>3</v>
      </c>
      <c r="AP47" s="12">
        <f>VLOOKUP($A47,'Results Check'!$A:$CH,AP$2,FALSE())</f>
        <v>3</v>
      </c>
      <c r="AQ47" s="12">
        <f>VLOOKUP($A47,'Results Check'!$A:$CH,AQ$2,FALSE())</f>
        <v>3</v>
      </c>
      <c r="AR47" s="9">
        <f t="shared" si="3"/>
        <v>1</v>
      </c>
      <c r="AS47" s="9">
        <f t="shared" si="4"/>
        <v>1</v>
      </c>
      <c r="AT47" s="9">
        <f t="shared" si="5"/>
        <v>1</v>
      </c>
      <c r="AU47" s="12">
        <f>VLOOKUP($A47,'Results Check'!$A:$CH,AU$2,FALSE())</f>
        <v>2</v>
      </c>
      <c r="AV47" s="12">
        <f>VLOOKUP($A47,'Results Check'!$A:$CH,AV$2,FALSE())</f>
        <v>2</v>
      </c>
      <c r="AW47" s="12">
        <f>VLOOKUP($A47,'Results Check'!$A:$CH,AW$2,FALSE())</f>
        <v>2</v>
      </c>
      <c r="AX47" s="9">
        <f t="shared" si="27"/>
        <v>1</v>
      </c>
      <c r="AY47" s="9">
        <f t="shared" si="28"/>
        <v>1</v>
      </c>
      <c r="AZ47" s="9">
        <f t="shared" si="29"/>
        <v>1</v>
      </c>
      <c r="BA47" s="12">
        <f>VLOOKUP($A47,'Results Check'!$A:$CH,BA$2,FALSE())</f>
        <v>2</v>
      </c>
      <c r="BB47" s="12">
        <f>VLOOKUP($A47,'Results Check'!$A:$CH,BB$2,FALSE())</f>
        <v>4</v>
      </c>
      <c r="BC47" s="12">
        <f>VLOOKUP($A47,'Results Check'!$A:$CH,BC$2,FALSE())</f>
        <v>2</v>
      </c>
      <c r="BD47" s="9">
        <f t="shared" si="30"/>
        <v>0.5</v>
      </c>
      <c r="BE47" s="9">
        <f t="shared" si="31"/>
        <v>1</v>
      </c>
      <c r="BF47" s="9">
        <f t="shared" si="32"/>
        <v>0.66666666666666663</v>
      </c>
      <c r="BG47" s="12">
        <f>VLOOKUP($A47,'Results Check'!$A:$CH,BG$2,FALSE())</f>
        <v>2</v>
      </c>
      <c r="BH47" s="12">
        <f>VLOOKUP($A47,'Results Check'!$A:$CH,BH$2,FALSE())</f>
        <v>2</v>
      </c>
      <c r="BI47" s="12">
        <f>VLOOKUP($A47,'Results Check'!$A:$CH,BI$2,FALSE())</f>
        <v>5</v>
      </c>
      <c r="BJ47" s="9">
        <f t="shared" si="33"/>
        <v>1</v>
      </c>
      <c r="BK47" s="9">
        <f t="shared" si="34"/>
        <v>0.4</v>
      </c>
      <c r="BL47" s="9">
        <f t="shared" si="35"/>
        <v>0.57142857142857151</v>
      </c>
      <c r="BM47" s="12">
        <f>VLOOKUP($A47,'Results Check'!$A:$CH,BM$2,FALSE())</f>
        <v>0</v>
      </c>
      <c r="BN47" s="12">
        <f>VLOOKUP($A47,'Results Check'!$A:$CH,BN$2,FALSE())</f>
        <v>1</v>
      </c>
      <c r="BO47" s="12">
        <f>VLOOKUP($A47,'Results Check'!$A:$CH,BO$2,FALSE())</f>
        <v>1</v>
      </c>
      <c r="BP47" s="9">
        <f t="shared" si="36"/>
        <v>0</v>
      </c>
      <c r="BQ47" s="9">
        <f t="shared" si="37"/>
        <v>0</v>
      </c>
      <c r="BR47" s="9">
        <f t="shared" si="38"/>
        <v>0</v>
      </c>
      <c r="BS47" s="12">
        <f>VLOOKUP($A47,'Results Check'!$A:$CH,BS$2,FALSE())</f>
        <v>1</v>
      </c>
      <c r="BT47" s="12">
        <f>VLOOKUP($A47,'Results Check'!$A:$CH,BT$2,FALSE())</f>
        <v>1</v>
      </c>
      <c r="BU47" s="12">
        <f>VLOOKUP($A47,'Results Check'!$A:$CH,BU$2,FALSE())</f>
        <v>1</v>
      </c>
      <c r="BV47" s="9">
        <f t="shared" si="39"/>
        <v>1</v>
      </c>
      <c r="BW47" s="9">
        <f t="shared" si="40"/>
        <v>1</v>
      </c>
      <c r="BX47" s="9">
        <f t="shared" si="41"/>
        <v>1</v>
      </c>
      <c r="BY47" s="12">
        <f t="shared" si="48"/>
        <v>10</v>
      </c>
      <c r="BZ47" s="12">
        <f t="shared" si="49"/>
        <v>13</v>
      </c>
      <c r="CA47" s="12">
        <f t="shared" si="50"/>
        <v>14</v>
      </c>
      <c r="CB47" s="12">
        <f t="shared" si="42"/>
        <v>0.76923076923076927</v>
      </c>
      <c r="CC47" s="12">
        <f t="shared" si="43"/>
        <v>0.7142857142857143</v>
      </c>
      <c r="CD47" s="12">
        <f t="shared" si="44"/>
        <v>0.74074074074074081</v>
      </c>
      <c r="CE47" s="12" t="str">
        <f>IF(VLOOKUP($A47,'Results Check'!$A:$CI,CE$2,FALSE())=0,"",VLOOKUP($A47,'Results Check'!$A:$CI,CE$2,FALSE()))</f>
        <v/>
      </c>
      <c r="CF47" s="12" t="str">
        <f>IF(VLOOKUP($A47,'Results Check'!$A:$CI,CF$2,FALSE())=0,"",VLOOKUP($A47,'Results Check'!$A:$CI,CF$2,FALSE()))</f>
        <v/>
      </c>
      <c r="CG47" s="12" t="str">
        <f>IF(VLOOKUP($A47,'Results Check'!$A:$CI,CG$2,FALSE())=0,"",VLOOKUP($A47,'Results Check'!$A:$CI,CG$2,FALSE()))</f>
        <v>Wrong threat scenario</v>
      </c>
      <c r="CH47" s="12" t="str">
        <f>IF(VLOOKUP($A47,'Results Check'!$A:$CI,CH$2,FALSE())=0,"",VLOOKUP($A47,'Results Check'!$A:$CI,CH$2,FALSE()))</f>
        <v>Missed threat</v>
      </c>
      <c r="CI47" s="12" t="str">
        <f>IF(VLOOKUP($A47,'Results Check'!$A:$CI,CI$2,FALSE())=0,"",VLOOKUP($A47,'Results Check'!$A:$CI,CI$2,FALSE()))</f>
        <v>Wrong likelihood</v>
      </c>
      <c r="CJ47" s="12" t="str">
        <f>IF(VLOOKUP($A47,'Results Check'!$A:$CI,CJ$2,FALSE())=0,"",VLOOKUP($A47,'Results Check'!$A:$CI,CJ$2,FALSE()))</f>
        <v/>
      </c>
      <c r="CK47" s="12">
        <f>VLOOKUP(VLOOKUP($A47,'dataset combined'!$A:$BJ,CK$2,FALSE()),Dictionary!$A$1:$B$23,2,FALSE())</f>
        <v>5</v>
      </c>
      <c r="CL47" s="12">
        <f>VLOOKUP(VLOOKUP($A47,'dataset combined'!$A:$BJ,CL$2,FALSE()),Dictionary!$A$1:$B$23,2,FALSE())</f>
        <v>5</v>
      </c>
      <c r="CM47" s="12">
        <f>VLOOKUP(VLOOKUP($A47,'dataset combined'!$A:$BJ,CM$2,FALSE()),Dictionary!$A$1:$B$23,2,FALSE())</f>
        <v>5</v>
      </c>
      <c r="CN47" s="12">
        <f>VLOOKUP(VLOOKUP($A47,'dataset combined'!$A:$BJ,CN$2,FALSE()),Dictionary!$A$1:$B$23,2,FALSE())</f>
        <v>5</v>
      </c>
      <c r="CO47" s="12">
        <f>VLOOKUP(VLOOKUP($A47,'dataset combined'!$A:$BJ,CO$2,FALSE()),Dictionary!$A$1:$B$23,2,FALSE())</f>
        <v>5</v>
      </c>
      <c r="CP47" s="12">
        <f>VLOOKUP(VLOOKUP($A47,'dataset combined'!$A:$BJ,CP$2,FALSE()),Dictionary!$A$1:$B$23,2,FALSE())</f>
        <v>5</v>
      </c>
      <c r="CQ47" s="12">
        <f>VLOOKUP(VLOOKUP($A47,'dataset combined'!$A:$BJ,CQ$2,FALSE()),Dictionary!$A$1:$B$23,2,FALSE())</f>
        <v>5</v>
      </c>
      <c r="CR47" s="12">
        <f>VLOOKUP(VLOOKUP($A47,'dataset combined'!$A:$BJ,CR$2,FALSE()),Dictionary!$A$1:$B$23,2,FALSE())</f>
        <v>5</v>
      </c>
      <c r="CS47" s="12">
        <f>VLOOKUP(VLOOKUP($A47,'dataset combined'!$A:$BJ,CS$2,FALSE()),Dictionary!$A$1:$B$23,2,FALSE())</f>
        <v>5</v>
      </c>
      <c r="CT47" s="12">
        <f>VLOOKUP(VLOOKUP($A47,'dataset combined'!$A:$BJ,CT$2,FALSE()),Dictionary!$A$1:$B$23,2,FALSE())</f>
        <v>5</v>
      </c>
      <c r="CU47" s="12">
        <f>VLOOKUP(VLOOKUP($A47,'dataset combined'!$A:$BJ,CU$2,FALSE()),Dictionary!$A$1:$B$23,2,FALSE())</f>
        <v>5</v>
      </c>
      <c r="CV47" s="12">
        <f>VLOOKUP(VLOOKUP($A47,'dataset combined'!$A:$BJ,CV$2,FALSE()),Dictionary!$A$1:$B$23,2,FALSE())</f>
        <v>5</v>
      </c>
    </row>
    <row r="48" spans="1:111" x14ac:dyDescent="0.2">
      <c r="A48" s="13" t="str">
        <f t="shared" si="45"/>
        <v>3117377-P1</v>
      </c>
      <c r="B48" s="11">
        <v>3117377</v>
      </c>
      <c r="C48" s="11">
        <v>3117327</v>
      </c>
      <c r="D48" s="11" t="s">
        <v>370</v>
      </c>
      <c r="E48" s="13" t="s">
        <v>154</v>
      </c>
      <c r="F48" s="13" t="s">
        <v>381</v>
      </c>
      <c r="G48" s="11" t="s">
        <v>402</v>
      </c>
      <c r="H48" s="11" t="str">
        <f t="shared" si="46"/>
        <v>OB</v>
      </c>
      <c r="I48" s="11"/>
      <c r="J48" s="12"/>
      <c r="K48" s="13">
        <v>24</v>
      </c>
      <c r="L48" s="13" t="s">
        <v>180</v>
      </c>
      <c r="M48" s="13" t="s">
        <v>188</v>
      </c>
      <c r="N48" s="13">
        <v>4</v>
      </c>
      <c r="O48" s="13" t="s">
        <v>277</v>
      </c>
      <c r="P48" s="13" t="s">
        <v>177</v>
      </c>
      <c r="Q48" s="13">
        <v>2</v>
      </c>
      <c r="R48" s="13" t="s">
        <v>278</v>
      </c>
      <c r="S48" s="13" t="s">
        <v>176</v>
      </c>
      <c r="T48" s="13"/>
      <c r="U48" s="13" t="s">
        <v>160</v>
      </c>
      <c r="V48" s="13">
        <f>VLOOKUP(VLOOKUP($A48,'dataset combined'!$A:$AF,V$2,FALSE()),Dictionary!$A:$B,2,FALSE())</f>
        <v>1</v>
      </c>
      <c r="W48" s="13">
        <f>VLOOKUP(VLOOKUP($A48,'dataset combined'!$A:$AF,W$2,FALSE()),Dictionary!$A:$B,2,FALSE())</f>
        <v>1</v>
      </c>
      <c r="X48" s="13">
        <f>VLOOKUP(VLOOKUP($A48,'dataset combined'!$A:$AF,X$2,FALSE()),Dictionary!$A:$B,2,FALSE())</f>
        <v>1</v>
      </c>
      <c r="Y48" s="13">
        <f>VLOOKUP(VLOOKUP($A48,'dataset combined'!$A:$AF,Y$2,FALSE()),Dictionary!$A:$B,2,FALSE())</f>
        <v>1</v>
      </c>
      <c r="Z48" s="12">
        <f t="shared" si="47"/>
        <v>1</v>
      </c>
      <c r="AA48" s="13">
        <f>VLOOKUP(VLOOKUP($A48,'dataset combined'!$A:$AF,AA$2,FALSE()),Dictionary!$A:$B,2,FALSE())</f>
        <v>1</v>
      </c>
      <c r="AB48" s="13">
        <f>VLOOKUP(VLOOKUP($A48,'dataset combined'!$A:$AF,AB$2,FALSE()),Dictionary!$A:$B,2,FALSE())</f>
        <v>1</v>
      </c>
      <c r="AC48" s="13">
        <f>VLOOKUP(VLOOKUP($A48,'dataset combined'!$A:$AF,AC$2,FALSE()),Dictionary!$A:$B,2,FALSE())</f>
        <v>1</v>
      </c>
      <c r="AD48" s="13">
        <f>VLOOKUP(VLOOKUP($A48,'dataset combined'!$A:$AF,AD$2,FALSE()),Dictionary!$A:$B,2,FALSE())</f>
        <v>2</v>
      </c>
      <c r="AE48" s="13">
        <f>VLOOKUP(VLOOKUP($A48,'dataset combined'!$A:$AF,AE$2,FALSE()),Dictionary!$A:$B,2,FALSE())</f>
        <v>1</v>
      </c>
      <c r="AF48" s="13">
        <f>VLOOKUP(VLOOKUP($A48,'dataset combined'!$A:$BJ,dataset!AF$2,FALSE()),Dictionary!$A:$B,2,FALSE())</f>
        <v>4</v>
      </c>
      <c r="AG48" s="13">
        <f>VLOOKUP(VLOOKUP($A48,'dataset combined'!$A:$BJ,dataset!AG$2,FALSE()),Dictionary!$A:$B,2,FALSE())</f>
        <v>4</v>
      </c>
      <c r="AH48" s="13">
        <f>VLOOKUP(VLOOKUP($A48,'dataset combined'!$A:$BJ,dataset!AH$2,FALSE()),Dictionary!$A:$B,2,FALSE())</f>
        <v>4</v>
      </c>
      <c r="AI48" s="13">
        <f>VLOOKUP(VLOOKUP($A48,'dataset combined'!$A:$BJ,dataset!AI$2,FALSE()),Dictionary!$A:$B,2,FALSE())</f>
        <v>3</v>
      </c>
      <c r="AJ48" s="13">
        <f>VLOOKUP(VLOOKUP($A48,'dataset combined'!$A:$BJ,dataset!AJ$2,FALSE()),Dictionary!$A:$B,2,FALSE())</f>
        <v>3</v>
      </c>
      <c r="AK48" s="13">
        <f>VLOOKUP(VLOOKUP($A48,'dataset combined'!$A:$BJ,dataset!AK$2,FALSE()),Dictionary!$A:$B,2,FALSE())</f>
        <v>4</v>
      </c>
      <c r="AL48" s="13">
        <f>VLOOKUP(VLOOKUP($A48,'dataset combined'!$A:$BJ,dataset!AL$2,FALSE()),Dictionary!$A:$B,2,FALSE())</f>
        <v>4</v>
      </c>
      <c r="AM48" s="13">
        <f>VLOOKUP(VLOOKUP($A48,'dataset combined'!$A:$BJ,dataset!AM$2,FALSE()),Dictionary!$A:$B,2,FALSE())</f>
        <v>4</v>
      </c>
      <c r="AN48" s="13">
        <f>VLOOKUP(VLOOKUP($A48,'dataset combined'!$A:$BJ,dataset!AN$2,FALSE()),Dictionary!$A:$B,2,FALSE())</f>
        <v>1</v>
      </c>
      <c r="AO48" s="12">
        <f>VLOOKUP($A48,'Results Check'!$A:$CH,AO$2,FALSE())</f>
        <v>2</v>
      </c>
      <c r="AP48" s="12">
        <f>VLOOKUP($A48,'Results Check'!$A:$CH,AP$2,FALSE())</f>
        <v>9</v>
      </c>
      <c r="AQ48" s="12">
        <f>VLOOKUP($A48,'Results Check'!$A:$CH,AQ$2,FALSE())</f>
        <v>2</v>
      </c>
      <c r="AR48" s="9">
        <f t="shared" si="3"/>
        <v>0.22222222222222221</v>
      </c>
      <c r="AS48" s="9">
        <f t="shared" si="4"/>
        <v>1</v>
      </c>
      <c r="AT48" s="9">
        <f t="shared" si="5"/>
        <v>0.36363636363636359</v>
      </c>
      <c r="AU48" s="12">
        <f>VLOOKUP($A48,'Results Check'!$A:$CH,AU$2,FALSE())</f>
        <v>2</v>
      </c>
      <c r="AV48" s="12">
        <f>VLOOKUP($A48,'Results Check'!$A:$CH,AV$2,FALSE())</f>
        <v>4</v>
      </c>
      <c r="AW48" s="12">
        <f>VLOOKUP($A48,'Results Check'!$A:$CH,AW$2,FALSE())</f>
        <v>2</v>
      </c>
      <c r="AX48" s="9">
        <f t="shared" si="27"/>
        <v>0.5</v>
      </c>
      <c r="AY48" s="9">
        <f t="shared" si="28"/>
        <v>1</v>
      </c>
      <c r="AZ48" s="9">
        <f t="shared" si="29"/>
        <v>0.66666666666666663</v>
      </c>
      <c r="BA48" s="12">
        <f>VLOOKUP($A48,'Results Check'!$A:$CH,BA$2,FALSE())</f>
        <v>3</v>
      </c>
      <c r="BB48" s="12">
        <f>VLOOKUP($A48,'Results Check'!$A:$CH,BB$2,FALSE())</f>
        <v>5</v>
      </c>
      <c r="BC48" s="12">
        <f>VLOOKUP($A48,'Results Check'!$A:$CH,BC$2,FALSE())</f>
        <v>4</v>
      </c>
      <c r="BD48" s="9">
        <f t="shared" si="30"/>
        <v>0.6</v>
      </c>
      <c r="BE48" s="9">
        <f t="shared" si="31"/>
        <v>0.75</v>
      </c>
      <c r="BF48" s="9">
        <f t="shared" si="32"/>
        <v>0.66666666666666652</v>
      </c>
      <c r="BG48" s="12">
        <f>VLOOKUP($A48,'Results Check'!$A:$CH,BG$2,FALSE())</f>
        <v>0</v>
      </c>
      <c r="BH48" s="12">
        <f>VLOOKUP($A48,'Results Check'!$A:$CH,BH$2,FALSE())</f>
        <v>4</v>
      </c>
      <c r="BI48" s="12">
        <f>VLOOKUP($A48,'Results Check'!$A:$CH,BI$2,FALSE())</f>
        <v>2</v>
      </c>
      <c r="BJ48" s="9">
        <f t="shared" si="33"/>
        <v>0</v>
      </c>
      <c r="BK48" s="9">
        <f t="shared" si="34"/>
        <v>0</v>
      </c>
      <c r="BL48" s="9">
        <f t="shared" si="35"/>
        <v>0</v>
      </c>
      <c r="BM48" s="12">
        <f>VLOOKUP($A48,'Results Check'!$A:$CH,BM$2,FALSE())</f>
        <v>0</v>
      </c>
      <c r="BN48" s="12">
        <f>VLOOKUP($A48,'Results Check'!$A:$CH,BN$2,FALSE())</f>
        <v>1</v>
      </c>
      <c r="BO48" s="12">
        <f>VLOOKUP($A48,'Results Check'!$A:$CH,BO$2,FALSE())</f>
        <v>1</v>
      </c>
      <c r="BP48" s="9">
        <f t="shared" si="36"/>
        <v>0</v>
      </c>
      <c r="BQ48" s="9">
        <f t="shared" si="37"/>
        <v>0</v>
      </c>
      <c r="BR48" s="9">
        <f t="shared" si="38"/>
        <v>0</v>
      </c>
      <c r="BS48" s="12">
        <f>VLOOKUP($A48,'Results Check'!$A:$CH,BS$2,FALSE())</f>
        <v>0</v>
      </c>
      <c r="BT48" s="12">
        <f>VLOOKUP($A48,'Results Check'!$A:$CH,BT$2,FALSE())</f>
        <v>1</v>
      </c>
      <c r="BU48" s="12">
        <f>VLOOKUP($A48,'Results Check'!$A:$CH,BU$2,FALSE())</f>
        <v>1</v>
      </c>
      <c r="BV48" s="9">
        <f t="shared" si="39"/>
        <v>0</v>
      </c>
      <c r="BW48" s="9">
        <f t="shared" si="40"/>
        <v>0</v>
      </c>
      <c r="BX48" s="9">
        <f t="shared" si="41"/>
        <v>0</v>
      </c>
      <c r="BY48" s="12">
        <f t="shared" si="48"/>
        <v>7</v>
      </c>
      <c r="BZ48" s="12">
        <f t="shared" si="49"/>
        <v>24</v>
      </c>
      <c r="CA48" s="12">
        <f t="shared" si="50"/>
        <v>12</v>
      </c>
      <c r="CB48" s="12">
        <f t="shared" si="42"/>
        <v>0.29166666666666669</v>
      </c>
      <c r="CC48" s="12">
        <f t="shared" si="43"/>
        <v>0.58333333333333337</v>
      </c>
      <c r="CD48" s="12">
        <f t="shared" si="44"/>
        <v>0.38888888888888895</v>
      </c>
      <c r="CE48" s="12" t="str">
        <f>IF(VLOOKUP($A48,'Results Check'!$A:$CI,CE$2,FALSE())=0,"",VLOOKUP($A48,'Results Check'!$A:$CI,CE$2,FALSE()))</f>
        <v>Mixed concepts</v>
      </c>
      <c r="CF48" s="12" t="str">
        <f>IF(VLOOKUP($A48,'Results Check'!$A:$CI,CF$2,FALSE())=0,"",VLOOKUP($A48,'Results Check'!$A:$CI,CF$2,FALSE()))</f>
        <v>Mixed concepts</v>
      </c>
      <c r="CG48" s="12" t="str">
        <f>IF(VLOOKUP($A48,'Results Check'!$A:$CI,CG$2,FALSE())=0,"",VLOOKUP($A48,'Results Check'!$A:$CI,CG$2,FALSE()))</f>
        <v>UI</v>
      </c>
      <c r="CH48" s="12" t="str">
        <f>IF(VLOOKUP($A48,'Results Check'!$A:$CI,CH$2,FALSE())=0,"",VLOOKUP($A48,'Results Check'!$A:$CI,CH$2,FALSE()))</f>
        <v>UI</v>
      </c>
      <c r="CI48" s="12" t="str">
        <f>IF(VLOOKUP($A48,'Results Check'!$A:$CI,CI$2,FALSE())=0,"",VLOOKUP($A48,'Results Check'!$A:$CI,CI$2,FALSE()))</f>
        <v>UI</v>
      </c>
      <c r="CJ48" s="12" t="str">
        <f>IF(VLOOKUP($A48,'Results Check'!$A:$CI,CJ$2,FALSE())=0,"",VLOOKUP($A48,'Results Check'!$A:$CI,CJ$2,FALSE()))</f>
        <v>Asset</v>
      </c>
      <c r="CK48" s="12">
        <f>VLOOKUP(VLOOKUP($A48,'dataset combined'!$A:$BJ,CK$2,FALSE()),Dictionary!$A$1:$B$23,2,FALSE())</f>
        <v>4</v>
      </c>
      <c r="CL48" s="12">
        <f>VLOOKUP(VLOOKUP($A48,'dataset combined'!$A:$BJ,CL$2,FALSE()),Dictionary!$A$1:$B$23,2,FALSE())</f>
        <v>3</v>
      </c>
      <c r="CM48" s="12">
        <f>VLOOKUP(VLOOKUP($A48,'dataset combined'!$A:$BJ,CM$2,FALSE()),Dictionary!$A$1:$B$23,2,FALSE())</f>
        <v>3</v>
      </c>
      <c r="CN48" s="12">
        <f>VLOOKUP(VLOOKUP($A48,'dataset combined'!$A:$BJ,CN$2,FALSE()),Dictionary!$A$1:$B$23,2,FALSE())</f>
        <v>3</v>
      </c>
      <c r="CO48" s="12">
        <f>VLOOKUP(VLOOKUP($A48,'dataset combined'!$A:$BJ,CO$2,FALSE()),Dictionary!$A$1:$B$23,2,FALSE())</f>
        <v>3</v>
      </c>
      <c r="CP48" s="12">
        <f>VLOOKUP(VLOOKUP($A48,'dataset combined'!$A:$BJ,CP$2,FALSE()),Dictionary!$A$1:$B$23,2,FALSE())</f>
        <v>3</v>
      </c>
      <c r="CQ48" s="12">
        <f>VLOOKUP(VLOOKUP($A48,'dataset combined'!$A:$BJ,CQ$2,FALSE()),Dictionary!$A$1:$B$23,2,FALSE())</f>
        <v>3</v>
      </c>
      <c r="CR48" s="12">
        <f>VLOOKUP(VLOOKUP($A48,'dataset combined'!$A:$BJ,CR$2,FALSE()),Dictionary!$A$1:$B$23,2,FALSE())</f>
        <v>3</v>
      </c>
      <c r="CS48" s="12">
        <f>VLOOKUP(VLOOKUP($A48,'dataset combined'!$A:$BJ,CS$2,FALSE()),Dictionary!$A$1:$B$23,2,FALSE())</f>
        <v>2</v>
      </c>
      <c r="CT48" s="12">
        <f>VLOOKUP(VLOOKUP($A48,'dataset combined'!$A:$BJ,CT$2,FALSE()),Dictionary!$A$1:$B$23,2,FALSE())</f>
        <v>2</v>
      </c>
      <c r="CU48" s="12">
        <f>VLOOKUP(VLOOKUP($A48,'dataset combined'!$A:$BJ,CU$2,FALSE()),Dictionary!$A$1:$B$23,2,FALSE())</f>
        <v>3</v>
      </c>
      <c r="CV48" s="12">
        <f>VLOOKUP(VLOOKUP($A48,'dataset combined'!$A:$BJ,CV$2,FALSE()),Dictionary!$A$1:$B$23,2,FALSE())</f>
        <v>3</v>
      </c>
    </row>
    <row r="49" spans="1:111" x14ac:dyDescent="0.2">
      <c r="A49" s="13" t="str">
        <f t="shared" si="45"/>
        <v>3117377-P2</v>
      </c>
      <c r="B49" s="11">
        <v>3117377</v>
      </c>
      <c r="C49" s="11">
        <v>3117327</v>
      </c>
      <c r="D49" s="11" t="s">
        <v>370</v>
      </c>
      <c r="E49" s="13" t="s">
        <v>154</v>
      </c>
      <c r="F49" s="13" t="s">
        <v>381</v>
      </c>
      <c r="G49" s="13" t="s">
        <v>433</v>
      </c>
      <c r="H49" s="11" t="str">
        <f t="shared" si="46"/>
        <v>HCN</v>
      </c>
      <c r="I49" s="11"/>
      <c r="J49" s="12"/>
      <c r="K49" s="13">
        <v>24</v>
      </c>
      <c r="L49" s="13" t="s">
        <v>180</v>
      </c>
      <c r="M49" s="13" t="s">
        <v>188</v>
      </c>
      <c r="N49" s="13">
        <v>4</v>
      </c>
      <c r="O49" s="13" t="s">
        <v>277</v>
      </c>
      <c r="P49" s="13" t="s">
        <v>177</v>
      </c>
      <c r="Q49" s="13">
        <v>2</v>
      </c>
      <c r="R49" s="13" t="s">
        <v>278</v>
      </c>
      <c r="S49" s="13" t="s">
        <v>176</v>
      </c>
      <c r="T49" s="13"/>
      <c r="U49" s="13" t="s">
        <v>160</v>
      </c>
      <c r="V49" s="13">
        <f>VLOOKUP(VLOOKUP($A49,'dataset combined'!$A:$AF,V$2,FALSE()),Dictionary!$A:$B,2,FALSE())</f>
        <v>1</v>
      </c>
      <c r="W49" s="13">
        <f>VLOOKUP(VLOOKUP($A49,'dataset combined'!$A:$AF,W$2,FALSE()),Dictionary!$A:$B,2,FALSE())</f>
        <v>1</v>
      </c>
      <c r="X49" s="13">
        <f>VLOOKUP(VLOOKUP($A49,'dataset combined'!$A:$AF,X$2,FALSE()),Dictionary!$A:$B,2,FALSE())</f>
        <v>1</v>
      </c>
      <c r="Y49" s="13">
        <f>VLOOKUP(VLOOKUP($A49,'dataset combined'!$A:$AF,Y$2,FALSE()),Dictionary!$A:$B,2,FALSE())</f>
        <v>1</v>
      </c>
      <c r="Z49" s="12">
        <f t="shared" si="47"/>
        <v>1</v>
      </c>
      <c r="AA49" s="13">
        <f>VLOOKUP(VLOOKUP($A49,'dataset combined'!$A:$AF,AA$2,FALSE()),Dictionary!$A:$B,2,FALSE())</f>
        <v>1</v>
      </c>
      <c r="AB49" s="13">
        <f>VLOOKUP(VLOOKUP($A49,'dataset combined'!$A:$AF,AB$2,FALSE()),Dictionary!$A:$B,2,FALSE())</f>
        <v>1</v>
      </c>
      <c r="AC49" s="13">
        <f>VLOOKUP(VLOOKUP($A49,'dataset combined'!$A:$AF,AC$2,FALSE()),Dictionary!$A:$B,2,FALSE())</f>
        <v>1</v>
      </c>
      <c r="AD49" s="13">
        <f>VLOOKUP(VLOOKUP($A49,'dataset combined'!$A:$AF,AD$2,FALSE()),Dictionary!$A:$B,2,FALSE())</f>
        <v>2</v>
      </c>
      <c r="AE49" s="13">
        <f>VLOOKUP(VLOOKUP($A49,'dataset combined'!$A:$AF,AE$2,FALSE()),Dictionary!$A:$B,2,FALSE())</f>
        <v>1</v>
      </c>
      <c r="AF49" s="13">
        <f>VLOOKUP(VLOOKUP($A49,'dataset combined'!$A:$BJ,dataset!AF$2,FALSE()),Dictionary!$A:$B,2,FALSE())</f>
        <v>4</v>
      </c>
      <c r="AG49" s="13">
        <f>VLOOKUP(VLOOKUP($A49,'dataset combined'!$A:$BJ,dataset!AG$2,FALSE()),Dictionary!$A:$B,2,FALSE())</f>
        <v>4</v>
      </c>
      <c r="AH49" s="13">
        <f>VLOOKUP(VLOOKUP($A49,'dataset combined'!$A:$BJ,dataset!AH$2,FALSE()),Dictionary!$A:$B,2,FALSE())</f>
        <v>4</v>
      </c>
      <c r="AI49" s="13">
        <f>VLOOKUP(VLOOKUP($A49,'dataset combined'!$A:$BJ,dataset!AI$2,FALSE()),Dictionary!$A:$B,2,FALSE())</f>
        <v>3</v>
      </c>
      <c r="AJ49" s="13">
        <f>VLOOKUP(VLOOKUP($A49,'dataset combined'!$A:$BJ,dataset!AJ$2,FALSE()),Dictionary!$A:$B,2,FALSE())</f>
        <v>4</v>
      </c>
      <c r="AK49" s="13">
        <f>VLOOKUP(VLOOKUP($A49,'dataset combined'!$A:$BJ,dataset!AK$2,FALSE()),Dictionary!$A:$B,2,FALSE())</f>
        <v>4</v>
      </c>
      <c r="AL49" s="13">
        <f>VLOOKUP(VLOOKUP($A49,'dataset combined'!$A:$BJ,dataset!AL$2,FALSE()),Dictionary!$A:$B,2,FALSE())</f>
        <v>4</v>
      </c>
      <c r="AM49" s="13">
        <f>VLOOKUP(VLOOKUP($A49,'dataset combined'!$A:$BJ,dataset!AM$2,FALSE()),Dictionary!$A:$B,2,FALSE())</f>
        <v>4</v>
      </c>
      <c r="AN49" s="13">
        <f>VLOOKUP(VLOOKUP($A49,'dataset combined'!$A:$BJ,dataset!AN$2,FALSE()),Dictionary!$A:$B,2,FALSE())</f>
        <v>4</v>
      </c>
      <c r="AO49" s="12">
        <f>VLOOKUP($A49,'Results Check'!$A:$CH,AO$2,FALSE())</f>
        <v>1</v>
      </c>
      <c r="AP49" s="12">
        <f>VLOOKUP($A49,'Results Check'!$A:$CH,AP$2,FALSE())</f>
        <v>8</v>
      </c>
      <c r="AQ49" s="12">
        <f>VLOOKUP($A49,'Results Check'!$A:$CH,AQ$2,FALSE())</f>
        <v>3</v>
      </c>
      <c r="AR49" s="9">
        <f t="shared" si="3"/>
        <v>0.125</v>
      </c>
      <c r="AS49" s="9">
        <f t="shared" si="4"/>
        <v>0.33333333333333331</v>
      </c>
      <c r="AT49" s="9">
        <f t="shared" si="5"/>
        <v>0.18181818181818182</v>
      </c>
      <c r="AU49" s="12">
        <f>VLOOKUP($A49,'Results Check'!$A:$CH,AU$2,FALSE())</f>
        <v>2</v>
      </c>
      <c r="AV49" s="12">
        <f>VLOOKUP($A49,'Results Check'!$A:$CH,AV$2,FALSE())</f>
        <v>3</v>
      </c>
      <c r="AW49" s="12">
        <f>VLOOKUP($A49,'Results Check'!$A:$CH,AW$2,FALSE())</f>
        <v>2</v>
      </c>
      <c r="AX49" s="9">
        <f t="shared" si="27"/>
        <v>0.66666666666666663</v>
      </c>
      <c r="AY49" s="9">
        <f t="shared" si="28"/>
        <v>1</v>
      </c>
      <c r="AZ49" s="9">
        <f t="shared" si="29"/>
        <v>0.8</v>
      </c>
      <c r="BA49" s="12">
        <f>VLOOKUP($A49,'Results Check'!$A:$CH,BA$2,FALSE())</f>
        <v>5</v>
      </c>
      <c r="BB49" s="12">
        <f>VLOOKUP($A49,'Results Check'!$A:$CH,BB$2,FALSE())</f>
        <v>9</v>
      </c>
      <c r="BC49" s="12">
        <f>VLOOKUP($A49,'Results Check'!$A:$CH,BC$2,FALSE())</f>
        <v>5</v>
      </c>
      <c r="BD49" s="9">
        <f t="shared" si="30"/>
        <v>0.55555555555555558</v>
      </c>
      <c r="BE49" s="9">
        <f t="shared" si="31"/>
        <v>1</v>
      </c>
      <c r="BF49" s="9">
        <f t="shared" si="32"/>
        <v>0.7142857142857143</v>
      </c>
      <c r="BG49" s="12">
        <f>VLOOKUP($A49,'Results Check'!$A:$CH,BG$2,FALSE())</f>
        <v>2</v>
      </c>
      <c r="BH49" s="12">
        <f>VLOOKUP($A49,'Results Check'!$A:$CH,BH$2,FALSE())</f>
        <v>8</v>
      </c>
      <c r="BI49" s="12">
        <f>VLOOKUP($A49,'Results Check'!$A:$CH,BI$2,FALSE())</f>
        <v>3</v>
      </c>
      <c r="BJ49" s="9">
        <f t="shared" si="33"/>
        <v>0.25</v>
      </c>
      <c r="BK49" s="9">
        <f t="shared" si="34"/>
        <v>0.66666666666666663</v>
      </c>
      <c r="BL49" s="9">
        <f t="shared" si="35"/>
        <v>0.36363636363636365</v>
      </c>
      <c r="BM49" s="12">
        <f>VLOOKUP($A49,'Results Check'!$A:$CH,BM$2,FALSE())</f>
        <v>0</v>
      </c>
      <c r="BN49" s="12">
        <f>VLOOKUP($A49,'Results Check'!$A:$CH,BN$2,FALSE())</f>
        <v>4</v>
      </c>
      <c r="BO49" s="12">
        <f>VLOOKUP($A49,'Results Check'!$A:$CH,BO$2,FALSE())</f>
        <v>1</v>
      </c>
      <c r="BP49" s="9">
        <f t="shared" si="36"/>
        <v>0</v>
      </c>
      <c r="BQ49" s="9">
        <f t="shared" si="37"/>
        <v>0</v>
      </c>
      <c r="BR49" s="9">
        <f t="shared" si="38"/>
        <v>0</v>
      </c>
      <c r="BS49" s="12">
        <f>VLOOKUP($A49,'Results Check'!$A:$CH,BS$2,FALSE())</f>
        <v>0</v>
      </c>
      <c r="BT49" s="12">
        <f>VLOOKUP($A49,'Results Check'!$A:$CH,BT$2,FALSE())</f>
        <v>3</v>
      </c>
      <c r="BU49" s="12">
        <f>VLOOKUP($A49,'Results Check'!$A:$CH,BU$2,FALSE())</f>
        <v>1</v>
      </c>
      <c r="BV49" s="9">
        <f t="shared" si="39"/>
        <v>0</v>
      </c>
      <c r="BW49" s="9">
        <f t="shared" si="40"/>
        <v>0</v>
      </c>
      <c r="BX49" s="9">
        <f t="shared" si="41"/>
        <v>0</v>
      </c>
      <c r="BY49" s="12">
        <f t="shared" si="48"/>
        <v>10</v>
      </c>
      <c r="BZ49" s="12">
        <f t="shared" si="49"/>
        <v>35</v>
      </c>
      <c r="CA49" s="12">
        <f t="shared" si="50"/>
        <v>15</v>
      </c>
      <c r="CB49" s="12">
        <f t="shared" si="42"/>
        <v>0.2857142857142857</v>
      </c>
      <c r="CC49" s="12">
        <f t="shared" si="43"/>
        <v>0.66666666666666663</v>
      </c>
      <c r="CD49" s="12">
        <f t="shared" si="44"/>
        <v>0.4</v>
      </c>
      <c r="CE49" s="12" t="str">
        <f>IF(VLOOKUP($A49,'Results Check'!$A:$CI,CE$2,FALSE())=0,"",VLOOKUP($A49,'Results Check'!$A:$CI,CE$2,FALSE()))</f>
        <v>Threat scenario</v>
      </c>
      <c r="CF49" s="12" t="str">
        <f>IF(VLOOKUP($A49,'Results Check'!$A:$CI,CF$2,FALSE())=0,"",VLOOKUP($A49,'Results Check'!$A:$CI,CF$2,FALSE()))</f>
        <v>Wrong asset</v>
      </c>
      <c r="CG49" s="12" t="str">
        <f>IF(VLOOKUP($A49,'Results Check'!$A:$CI,CG$2,FALSE())=0,"",VLOOKUP($A49,'Results Check'!$A:$CI,CG$2,FALSE()))</f>
        <v>Wrong threat scenario</v>
      </c>
      <c r="CH49" s="12" t="str">
        <f>IF(VLOOKUP($A49,'Results Check'!$A:$CI,CH$2,FALSE())=0,"",VLOOKUP($A49,'Results Check'!$A:$CI,CH$2,FALSE()))</f>
        <v>Threat scenario</v>
      </c>
      <c r="CI49" s="12" t="str">
        <f>IF(VLOOKUP($A49,'Results Check'!$A:$CI,CI$2,FALSE())=0,"",VLOOKUP($A49,'Results Check'!$A:$CI,CI$2,FALSE()))</f>
        <v>UI</v>
      </c>
      <c r="CJ49" s="12" t="str">
        <f>IF(VLOOKUP($A49,'Results Check'!$A:$CI,CJ$2,FALSE())=0,"",VLOOKUP($A49,'Results Check'!$A:$CI,CJ$2,FALSE()))</f>
        <v/>
      </c>
      <c r="CK49" s="12">
        <f>VLOOKUP(VLOOKUP($A49,'dataset combined'!$A:$BJ,CK$2,FALSE()),Dictionary!$A$1:$B$23,2,FALSE())</f>
        <v>3</v>
      </c>
      <c r="CL49" s="12">
        <f>VLOOKUP(VLOOKUP($A49,'dataset combined'!$A:$BJ,CL$2,FALSE()),Dictionary!$A$1:$B$23,2,FALSE())</f>
        <v>2</v>
      </c>
      <c r="CM49" s="12">
        <f>VLOOKUP(VLOOKUP($A49,'dataset combined'!$A:$BJ,CM$2,FALSE()),Dictionary!$A$1:$B$23,2,FALSE())</f>
        <v>3</v>
      </c>
      <c r="CN49" s="12">
        <f>VLOOKUP(VLOOKUP($A49,'dataset combined'!$A:$BJ,CN$2,FALSE()),Dictionary!$A$1:$B$23,2,FALSE())</f>
        <v>3</v>
      </c>
      <c r="CO49" s="12">
        <f>VLOOKUP(VLOOKUP($A49,'dataset combined'!$A:$BJ,CO$2,FALSE()),Dictionary!$A$1:$B$23,2,FALSE())</f>
        <v>2</v>
      </c>
      <c r="CP49" s="12">
        <f>VLOOKUP(VLOOKUP($A49,'dataset combined'!$A:$BJ,CP$2,FALSE()),Dictionary!$A$1:$B$23,2,FALSE())</f>
        <v>2</v>
      </c>
      <c r="CQ49" s="12">
        <f>VLOOKUP(VLOOKUP($A49,'dataset combined'!$A:$BJ,CQ$2,FALSE()),Dictionary!$A$1:$B$23,2,FALSE())</f>
        <v>3</v>
      </c>
      <c r="CR49" s="12">
        <f>VLOOKUP(VLOOKUP($A49,'dataset combined'!$A:$BJ,CR$2,FALSE()),Dictionary!$A$1:$B$23,2,FALSE())</f>
        <v>3</v>
      </c>
      <c r="CS49" s="12">
        <f>VLOOKUP(VLOOKUP($A49,'dataset combined'!$A:$BJ,CS$2,FALSE()),Dictionary!$A$1:$B$23,2,FALSE())</f>
        <v>2</v>
      </c>
      <c r="CT49" s="12">
        <f>VLOOKUP(VLOOKUP($A49,'dataset combined'!$A:$BJ,CT$2,FALSE()),Dictionary!$A$1:$B$23,2,FALSE())</f>
        <v>2</v>
      </c>
      <c r="CU49" s="12">
        <f>VLOOKUP(VLOOKUP($A49,'dataset combined'!$A:$BJ,CU$2,FALSE()),Dictionary!$A$1:$B$23,2,FALSE())</f>
        <v>2</v>
      </c>
      <c r="CV49" s="12">
        <f>VLOOKUP(VLOOKUP($A49,'dataset combined'!$A:$BJ,CV$2,FALSE()),Dictionary!$A$1:$B$23,2,FALSE())</f>
        <v>2</v>
      </c>
    </row>
    <row r="50" spans="1:111" s="15" customFormat="1" x14ac:dyDescent="0.2">
      <c r="A50" s="13" t="str">
        <f t="shared" si="45"/>
        <v>3117378-P1</v>
      </c>
      <c r="B50" s="11">
        <v>3117378</v>
      </c>
      <c r="C50" s="11">
        <v>3117336</v>
      </c>
      <c r="D50" s="11" t="s">
        <v>540</v>
      </c>
      <c r="E50" s="13" t="s">
        <v>538</v>
      </c>
      <c r="F50" s="13" t="s">
        <v>381</v>
      </c>
      <c r="G50" s="11" t="s">
        <v>402</v>
      </c>
      <c r="H50" s="11" t="str">
        <f t="shared" si="46"/>
        <v>OB</v>
      </c>
      <c r="I50" s="11"/>
      <c r="J50" s="12"/>
      <c r="K50" s="13">
        <v>21</v>
      </c>
      <c r="L50" s="13" t="s">
        <v>180</v>
      </c>
      <c r="M50" s="13" t="s">
        <v>181</v>
      </c>
      <c r="N50" s="13">
        <v>4</v>
      </c>
      <c r="O50" s="13" t="s">
        <v>246</v>
      </c>
      <c r="P50" s="13" t="s">
        <v>177</v>
      </c>
      <c r="Q50" s="13">
        <v>1</v>
      </c>
      <c r="R50" s="13" t="s">
        <v>299</v>
      </c>
      <c r="S50" s="13" t="s">
        <v>176</v>
      </c>
      <c r="T50" s="13"/>
      <c r="U50" s="13" t="s">
        <v>160</v>
      </c>
      <c r="V50" s="13">
        <f>VLOOKUP(VLOOKUP($A50,'dataset combined'!$A:$AF,V$2,FALSE()),Dictionary!$A:$B,2,FALSE())</f>
        <v>1</v>
      </c>
      <c r="W50" s="13">
        <f>VLOOKUP(VLOOKUP($A50,'dataset combined'!$A:$AF,W$2,FALSE()),Dictionary!$A:$B,2,FALSE())</f>
        <v>1</v>
      </c>
      <c r="X50" s="13">
        <f>VLOOKUP(VLOOKUP($A50,'dataset combined'!$A:$AF,X$2,FALSE()),Dictionary!$A:$B,2,FALSE())</f>
        <v>1</v>
      </c>
      <c r="Y50" s="13">
        <f>VLOOKUP(VLOOKUP($A50,'dataset combined'!$A:$AF,Y$2,FALSE()),Dictionary!$A:$B,2,FALSE())</f>
        <v>1</v>
      </c>
      <c r="Z50" s="12">
        <f t="shared" si="47"/>
        <v>1</v>
      </c>
      <c r="AA50" s="13">
        <f>VLOOKUP(VLOOKUP($A50,'dataset combined'!$A:$AF,AA$2,FALSE()),Dictionary!$A:$B,2,FALSE())</f>
        <v>1</v>
      </c>
      <c r="AB50" s="13">
        <f>VLOOKUP(VLOOKUP($A50,'dataset combined'!$A:$AF,AB$2,FALSE()),Dictionary!$A:$B,2,FALSE())</f>
        <v>1</v>
      </c>
      <c r="AC50" s="13">
        <f>VLOOKUP(VLOOKUP($A50,'dataset combined'!$A:$AF,AC$2,FALSE()),Dictionary!$A:$B,2,FALSE())</f>
        <v>2</v>
      </c>
      <c r="AD50" s="13">
        <f>VLOOKUP(VLOOKUP($A50,'dataset combined'!$A:$AF,AD$2,FALSE()),Dictionary!$A:$B,2,FALSE())</f>
        <v>1</v>
      </c>
      <c r="AE50" s="13">
        <f>VLOOKUP(VLOOKUP($A50,'dataset combined'!$A:$AF,AE$2,FALSE()),Dictionary!$A:$B,2,FALSE())</f>
        <v>1</v>
      </c>
      <c r="AF50" s="13">
        <f>VLOOKUP(VLOOKUP($A50,'dataset combined'!$A:$BJ,dataset!AF$2,FALSE()),Dictionary!$A:$B,2,FALSE())</f>
        <v>4</v>
      </c>
      <c r="AG50" s="13">
        <f>VLOOKUP(VLOOKUP($A50,'dataset combined'!$A:$BJ,dataset!AG$2,FALSE()),Dictionary!$A:$B,2,FALSE())</f>
        <v>4</v>
      </c>
      <c r="AH50" s="13">
        <f>VLOOKUP(VLOOKUP($A50,'dataset combined'!$A:$BJ,dataset!AH$2,FALSE()),Dictionary!$A:$B,2,FALSE())</f>
        <v>4</v>
      </c>
      <c r="AI50" s="13">
        <f>VLOOKUP(VLOOKUP($A50,'dataset combined'!$A:$BJ,dataset!AI$2,FALSE()),Dictionary!$A:$B,2,FALSE())</f>
        <v>4</v>
      </c>
      <c r="AJ50" s="13">
        <f>VLOOKUP(VLOOKUP($A50,'dataset combined'!$A:$BJ,dataset!AJ$2,FALSE()),Dictionary!$A:$B,2,FALSE())</f>
        <v>4</v>
      </c>
      <c r="AK50" s="13">
        <f>VLOOKUP(VLOOKUP($A50,'dataset combined'!$A:$BJ,dataset!AK$2,FALSE()),Dictionary!$A:$B,2,FALSE())</f>
        <v>4</v>
      </c>
      <c r="AL50" s="13">
        <f>VLOOKUP(VLOOKUP($A50,'dataset combined'!$A:$BJ,dataset!AL$2,FALSE()),Dictionary!$A:$B,2,FALSE())</f>
        <v>4</v>
      </c>
      <c r="AM50" s="13">
        <f>VLOOKUP(VLOOKUP($A50,'dataset combined'!$A:$BJ,dataset!AM$2,FALSE()),Dictionary!$A:$B,2,FALSE())</f>
        <v>4</v>
      </c>
      <c r="AN50" s="13">
        <f>VLOOKUP(VLOOKUP($A50,'dataset combined'!$A:$BJ,dataset!AN$2,FALSE()),Dictionary!$A:$B,2,FALSE())</f>
        <v>0</v>
      </c>
      <c r="AO50" s="12">
        <f>VLOOKUP($A50,'Results Check'!$A:$CH,AO$2,FALSE())</f>
        <v>1</v>
      </c>
      <c r="AP50" s="12">
        <f>VLOOKUP($A50,'Results Check'!$A:$CH,AP$2,FALSE())</f>
        <v>2</v>
      </c>
      <c r="AQ50" s="12">
        <f>VLOOKUP($A50,'Results Check'!$A:$CH,AQ$2,FALSE())</f>
        <v>2</v>
      </c>
      <c r="AR50" s="9">
        <f t="shared" si="3"/>
        <v>0.5</v>
      </c>
      <c r="AS50" s="9">
        <f t="shared" si="4"/>
        <v>0.5</v>
      </c>
      <c r="AT50" s="9">
        <f t="shared" si="5"/>
        <v>0.5</v>
      </c>
      <c r="AU50" s="12">
        <f>VLOOKUP($A50,'Results Check'!$A:$CH,AU$2,FALSE())</f>
        <v>1</v>
      </c>
      <c r="AV50" s="12">
        <f>VLOOKUP($A50,'Results Check'!$A:$CH,AV$2,FALSE())</f>
        <v>2</v>
      </c>
      <c r="AW50" s="12">
        <f>VLOOKUP($A50,'Results Check'!$A:$CH,AW$2,FALSE())</f>
        <v>2</v>
      </c>
      <c r="AX50" s="9">
        <f t="shared" si="27"/>
        <v>0.5</v>
      </c>
      <c r="AY50" s="9">
        <f t="shared" si="28"/>
        <v>0.5</v>
      </c>
      <c r="AZ50" s="9">
        <f t="shared" si="29"/>
        <v>0.5</v>
      </c>
      <c r="BA50" s="12">
        <f>VLOOKUP($A50,'Results Check'!$A:$CH,BA$2,FALSE())</f>
        <v>4</v>
      </c>
      <c r="BB50" s="12">
        <f>VLOOKUP($A50,'Results Check'!$A:$CH,BB$2,FALSE())</f>
        <v>4</v>
      </c>
      <c r="BC50" s="12">
        <f>VLOOKUP($A50,'Results Check'!$A:$CH,BC$2,FALSE())</f>
        <v>4</v>
      </c>
      <c r="BD50" s="9">
        <f t="shared" si="30"/>
        <v>1</v>
      </c>
      <c r="BE50" s="9">
        <f t="shared" si="31"/>
        <v>1</v>
      </c>
      <c r="BF50" s="9">
        <f t="shared" si="32"/>
        <v>1</v>
      </c>
      <c r="BG50" s="12">
        <f>VLOOKUP($A50,'Results Check'!$A:$CH,BG$2,FALSE())</f>
        <v>2</v>
      </c>
      <c r="BH50" s="12">
        <f>VLOOKUP($A50,'Results Check'!$A:$CH,BH$2,FALSE())</f>
        <v>2</v>
      </c>
      <c r="BI50" s="12">
        <f>VLOOKUP($A50,'Results Check'!$A:$CH,BI$2,FALSE())</f>
        <v>2</v>
      </c>
      <c r="BJ50" s="9">
        <f t="shared" si="33"/>
        <v>1</v>
      </c>
      <c r="BK50" s="9">
        <f t="shared" si="34"/>
        <v>1</v>
      </c>
      <c r="BL50" s="9">
        <f t="shared" si="35"/>
        <v>1</v>
      </c>
      <c r="BM50" s="12">
        <f>VLOOKUP($A50,'Results Check'!$A:$CH,BM$2,FALSE())</f>
        <v>1</v>
      </c>
      <c r="BN50" s="12">
        <f>VLOOKUP($A50,'Results Check'!$A:$CH,BN$2,FALSE())</f>
        <v>1</v>
      </c>
      <c r="BO50" s="12">
        <f>VLOOKUP($A50,'Results Check'!$A:$CH,BO$2,FALSE())</f>
        <v>1</v>
      </c>
      <c r="BP50" s="9">
        <f t="shared" si="36"/>
        <v>1</v>
      </c>
      <c r="BQ50" s="9">
        <f t="shared" si="37"/>
        <v>1</v>
      </c>
      <c r="BR50" s="9">
        <f t="shared" si="38"/>
        <v>1</v>
      </c>
      <c r="BS50" s="12">
        <f>VLOOKUP($A50,'Results Check'!$A:$CH,BS$2,FALSE())</f>
        <v>1</v>
      </c>
      <c r="BT50" s="12">
        <f>VLOOKUP($A50,'Results Check'!$A:$CH,BT$2,FALSE())</f>
        <v>1</v>
      </c>
      <c r="BU50" s="12">
        <f>VLOOKUP($A50,'Results Check'!$A:$CH,BU$2,FALSE())</f>
        <v>1</v>
      </c>
      <c r="BV50" s="9">
        <f t="shared" si="39"/>
        <v>1</v>
      </c>
      <c r="BW50" s="9">
        <f t="shared" si="40"/>
        <v>1</v>
      </c>
      <c r="BX50" s="9">
        <f t="shared" si="41"/>
        <v>1</v>
      </c>
      <c r="BY50" s="12">
        <f t="shared" si="48"/>
        <v>10</v>
      </c>
      <c r="BZ50" s="12">
        <f t="shared" si="49"/>
        <v>12</v>
      </c>
      <c r="CA50" s="12">
        <f t="shared" si="50"/>
        <v>12</v>
      </c>
      <c r="CB50" s="12">
        <f t="shared" si="42"/>
        <v>0.83333333333333337</v>
      </c>
      <c r="CC50" s="12">
        <f t="shared" si="43"/>
        <v>0.83333333333333337</v>
      </c>
      <c r="CD50" s="12">
        <f t="shared" si="44"/>
        <v>0.83333333333333337</v>
      </c>
      <c r="CE50" s="12" t="str">
        <f>IF(VLOOKUP($A50,'Results Check'!$A:$CI,CE$2,FALSE())=0,"",VLOOKUP($A50,'Results Check'!$A:$CI,CE$2,FALSE()))</f>
        <v>Wrong vulnerability</v>
      </c>
      <c r="CF50" s="12" t="str">
        <f>IF(VLOOKUP($A50,'Results Check'!$A:$CI,CF$2,FALSE())=0,"",VLOOKUP($A50,'Results Check'!$A:$CI,CF$2,FALSE()))</f>
        <v>Mixed concepts</v>
      </c>
      <c r="CG50" s="12" t="str">
        <f>IF(VLOOKUP($A50,'Results Check'!$A:$CI,CG$2,FALSE())=0,"",VLOOKUP($A50,'Results Check'!$A:$CI,CG$2,FALSE()))</f>
        <v/>
      </c>
      <c r="CH50" s="12" t="str">
        <f>IF(VLOOKUP($A50,'Results Check'!$A:$CI,CH$2,FALSE())=0,"",VLOOKUP($A50,'Results Check'!$A:$CI,CH$2,FALSE()))</f>
        <v/>
      </c>
      <c r="CI50" s="12" t="str">
        <f>IF(VLOOKUP($A50,'Results Check'!$A:$CI,CI$2,FALSE())=0,"",VLOOKUP($A50,'Results Check'!$A:$CI,CI$2,FALSE()))</f>
        <v/>
      </c>
      <c r="CJ50" s="12" t="str">
        <f>IF(VLOOKUP($A50,'Results Check'!$A:$CI,CJ$2,FALSE())=0,"",VLOOKUP($A50,'Results Check'!$A:$CI,CJ$2,FALSE()))</f>
        <v/>
      </c>
      <c r="CK50" s="12">
        <f>VLOOKUP(VLOOKUP($A50,'dataset combined'!$A:$BJ,CK$2,FALSE()),Dictionary!$A$1:$B$23,2,FALSE())</f>
        <v>4</v>
      </c>
      <c r="CL50" s="12">
        <f>VLOOKUP(VLOOKUP($A50,'dataset combined'!$A:$BJ,CL$2,FALSE()),Dictionary!$A$1:$B$23,2,FALSE())</f>
        <v>4</v>
      </c>
      <c r="CM50" s="12">
        <f>VLOOKUP(VLOOKUP($A50,'dataset combined'!$A:$BJ,CM$2,FALSE()),Dictionary!$A$1:$B$23,2,FALSE())</f>
        <v>4</v>
      </c>
      <c r="CN50" s="12">
        <f>VLOOKUP(VLOOKUP($A50,'dataset combined'!$A:$BJ,CN$2,FALSE()),Dictionary!$A$1:$B$23,2,FALSE())</f>
        <v>4</v>
      </c>
      <c r="CO50" s="12">
        <f>VLOOKUP(VLOOKUP($A50,'dataset combined'!$A:$BJ,CO$2,FALSE()),Dictionary!$A$1:$B$23,2,FALSE())</f>
        <v>4</v>
      </c>
      <c r="CP50" s="12">
        <f>VLOOKUP(VLOOKUP($A50,'dataset combined'!$A:$BJ,CP$2,FALSE()),Dictionary!$A$1:$B$23,2,FALSE())</f>
        <v>4</v>
      </c>
      <c r="CQ50" s="12">
        <f>VLOOKUP(VLOOKUP($A50,'dataset combined'!$A:$BJ,CQ$2,FALSE()),Dictionary!$A$1:$B$23,2,FALSE())</f>
        <v>4</v>
      </c>
      <c r="CR50" s="12">
        <f>VLOOKUP(VLOOKUP($A50,'dataset combined'!$A:$BJ,CR$2,FALSE()),Dictionary!$A$1:$B$23,2,FALSE())</f>
        <v>4</v>
      </c>
      <c r="CS50" s="12">
        <f>VLOOKUP(VLOOKUP($A50,'dataset combined'!$A:$BJ,CS$2,FALSE()),Dictionary!$A$1:$B$23,2,FALSE())</f>
        <v>4</v>
      </c>
      <c r="CT50" s="12">
        <f>VLOOKUP(VLOOKUP($A50,'dataset combined'!$A:$BJ,CT$2,FALSE()),Dictionary!$A$1:$B$23,2,FALSE())</f>
        <v>3</v>
      </c>
      <c r="CU50" s="12">
        <f>VLOOKUP(VLOOKUP($A50,'dataset combined'!$A:$BJ,CU$2,FALSE()),Dictionary!$A$1:$B$23,2,FALSE())</f>
        <v>4</v>
      </c>
      <c r="CV50" s="12">
        <f>VLOOKUP(VLOOKUP($A50,'dataset combined'!$A:$BJ,CV$2,FALSE()),Dictionary!$A$1:$B$23,2,FALSE())</f>
        <v>4</v>
      </c>
      <c r="CX50"/>
      <c r="CY50"/>
      <c r="CZ50"/>
      <c r="DA50"/>
      <c r="DB50"/>
      <c r="DC50"/>
      <c r="DD50"/>
      <c r="DE50"/>
      <c r="DF50"/>
      <c r="DG50"/>
    </row>
    <row r="51" spans="1:111" s="15" customFormat="1" x14ac:dyDescent="0.2">
      <c r="A51" s="13" t="str">
        <f t="shared" si="45"/>
        <v>3117378-P2</v>
      </c>
      <c r="B51" s="11">
        <v>3117378</v>
      </c>
      <c r="C51" s="11">
        <v>3117336</v>
      </c>
      <c r="D51" s="11" t="s">
        <v>540</v>
      </c>
      <c r="E51" s="13" t="s">
        <v>538</v>
      </c>
      <c r="F51" s="13" t="s">
        <v>381</v>
      </c>
      <c r="G51" s="13" t="s">
        <v>433</v>
      </c>
      <c r="H51" s="11" t="str">
        <f t="shared" si="46"/>
        <v>HCN</v>
      </c>
      <c r="I51" s="11"/>
      <c r="J51" s="12"/>
      <c r="K51" s="13">
        <v>21</v>
      </c>
      <c r="L51" s="13" t="s">
        <v>180</v>
      </c>
      <c r="M51" s="13" t="s">
        <v>181</v>
      </c>
      <c r="N51" s="13">
        <v>4</v>
      </c>
      <c r="O51" s="13" t="s">
        <v>246</v>
      </c>
      <c r="P51" s="13" t="s">
        <v>177</v>
      </c>
      <c r="Q51" s="13">
        <v>1</v>
      </c>
      <c r="R51" s="13" t="s">
        <v>299</v>
      </c>
      <c r="S51" s="13" t="s">
        <v>176</v>
      </c>
      <c r="T51" s="13"/>
      <c r="U51" s="13" t="s">
        <v>160</v>
      </c>
      <c r="V51" s="13">
        <f>VLOOKUP(VLOOKUP($A51,'dataset combined'!$A:$AF,V$2,FALSE()),Dictionary!$A:$B,2,FALSE())</f>
        <v>1</v>
      </c>
      <c r="W51" s="13">
        <f>VLOOKUP(VLOOKUP($A51,'dataset combined'!$A:$AF,W$2,FALSE()),Dictionary!$A:$B,2,FALSE())</f>
        <v>1</v>
      </c>
      <c r="X51" s="13">
        <f>VLOOKUP(VLOOKUP($A51,'dataset combined'!$A:$AF,X$2,FALSE()),Dictionary!$A:$B,2,FALSE())</f>
        <v>1</v>
      </c>
      <c r="Y51" s="13">
        <f>VLOOKUP(VLOOKUP($A51,'dataset combined'!$A:$AF,Y$2,FALSE()),Dictionary!$A:$B,2,FALSE())</f>
        <v>1</v>
      </c>
      <c r="Z51" s="12">
        <f t="shared" si="47"/>
        <v>1</v>
      </c>
      <c r="AA51" s="13">
        <f>VLOOKUP(VLOOKUP($A51,'dataset combined'!$A:$AF,AA$2,FALSE()),Dictionary!$A:$B,2,FALSE())</f>
        <v>1</v>
      </c>
      <c r="AB51" s="13">
        <f>VLOOKUP(VLOOKUP($A51,'dataset combined'!$A:$AF,AB$2,FALSE()),Dictionary!$A:$B,2,FALSE())</f>
        <v>1</v>
      </c>
      <c r="AC51" s="13">
        <f>VLOOKUP(VLOOKUP($A51,'dataset combined'!$A:$AF,AC$2,FALSE()),Dictionary!$A:$B,2,FALSE())</f>
        <v>2</v>
      </c>
      <c r="AD51" s="13">
        <f>VLOOKUP(VLOOKUP($A51,'dataset combined'!$A:$AF,AD$2,FALSE()),Dictionary!$A:$B,2,FALSE())</f>
        <v>1</v>
      </c>
      <c r="AE51" s="13">
        <f>VLOOKUP(VLOOKUP($A51,'dataset combined'!$A:$AF,AE$2,FALSE()),Dictionary!$A:$B,2,FALSE())</f>
        <v>1</v>
      </c>
      <c r="AF51" s="13">
        <f>VLOOKUP(VLOOKUP($A51,'dataset combined'!$A:$BJ,dataset!AF$2,FALSE()),Dictionary!$A:$B,2,FALSE())</f>
        <v>4</v>
      </c>
      <c r="AG51" s="13">
        <f>VLOOKUP(VLOOKUP($A51,'dataset combined'!$A:$BJ,dataset!AG$2,FALSE()),Dictionary!$A:$B,2,FALSE())</f>
        <v>4</v>
      </c>
      <c r="AH51" s="13">
        <f>VLOOKUP(VLOOKUP($A51,'dataset combined'!$A:$BJ,dataset!AH$2,FALSE()),Dictionary!$A:$B,2,FALSE())</f>
        <v>4</v>
      </c>
      <c r="AI51" s="13">
        <f>VLOOKUP(VLOOKUP($A51,'dataset combined'!$A:$BJ,dataset!AI$2,FALSE()),Dictionary!$A:$B,2,FALSE())</f>
        <v>4</v>
      </c>
      <c r="AJ51" s="13">
        <f>VLOOKUP(VLOOKUP($A51,'dataset combined'!$A:$BJ,dataset!AJ$2,FALSE()),Dictionary!$A:$B,2,FALSE())</f>
        <v>4</v>
      </c>
      <c r="AK51" s="13">
        <f>VLOOKUP(VLOOKUP($A51,'dataset combined'!$A:$BJ,dataset!AK$2,FALSE()),Dictionary!$A:$B,2,FALSE())</f>
        <v>4</v>
      </c>
      <c r="AL51" s="13">
        <f>VLOOKUP(VLOOKUP($A51,'dataset combined'!$A:$BJ,dataset!AL$2,FALSE()),Dictionary!$A:$B,2,FALSE())</f>
        <v>4</v>
      </c>
      <c r="AM51" s="13">
        <f>VLOOKUP(VLOOKUP($A51,'dataset combined'!$A:$BJ,dataset!AM$2,FALSE()),Dictionary!$A:$B,2,FALSE())</f>
        <v>4</v>
      </c>
      <c r="AN51" s="13">
        <f>VLOOKUP(VLOOKUP($A51,'dataset combined'!$A:$BJ,dataset!AN$2,FALSE()),Dictionary!$A:$B,2,FALSE())</f>
        <v>3</v>
      </c>
      <c r="AO51" s="12">
        <f>VLOOKUP($A51,'Results Check'!$A:$CH,AO$2,FALSE())</f>
        <v>2</v>
      </c>
      <c r="AP51" s="12">
        <f>VLOOKUP($A51,'Results Check'!$A:$CH,AP$2,FALSE())</f>
        <v>2</v>
      </c>
      <c r="AQ51" s="12">
        <f>VLOOKUP($A51,'Results Check'!$A:$CH,AQ$2,FALSE())</f>
        <v>3</v>
      </c>
      <c r="AR51" s="9">
        <f t="shared" si="3"/>
        <v>1</v>
      </c>
      <c r="AS51" s="9">
        <f t="shared" si="4"/>
        <v>0.66666666666666663</v>
      </c>
      <c r="AT51" s="9">
        <f t="shared" si="5"/>
        <v>0.8</v>
      </c>
      <c r="AU51" s="12">
        <f>VLOOKUP($A51,'Results Check'!$A:$CH,AU$2,FALSE())</f>
        <v>2</v>
      </c>
      <c r="AV51" s="12">
        <f>VLOOKUP($A51,'Results Check'!$A:$CH,AV$2,FALSE())</f>
        <v>2</v>
      </c>
      <c r="AW51" s="12">
        <f>VLOOKUP($A51,'Results Check'!$A:$CH,AW$2,FALSE())</f>
        <v>2</v>
      </c>
      <c r="AX51" s="9">
        <f t="shared" si="27"/>
        <v>1</v>
      </c>
      <c r="AY51" s="9">
        <f t="shared" si="28"/>
        <v>1</v>
      </c>
      <c r="AZ51" s="9">
        <f t="shared" si="29"/>
        <v>1</v>
      </c>
      <c r="BA51" s="12">
        <f>VLOOKUP($A51,'Results Check'!$A:$CH,BA$2,FALSE())</f>
        <v>4</v>
      </c>
      <c r="BB51" s="12">
        <f>VLOOKUP($A51,'Results Check'!$A:$CH,BB$2,FALSE())</f>
        <v>4</v>
      </c>
      <c r="BC51" s="12">
        <f>VLOOKUP($A51,'Results Check'!$A:$CH,BC$2,FALSE())</f>
        <v>5</v>
      </c>
      <c r="BD51" s="9">
        <f t="shared" si="30"/>
        <v>1</v>
      </c>
      <c r="BE51" s="9">
        <f t="shared" si="31"/>
        <v>0.8</v>
      </c>
      <c r="BF51" s="9">
        <f t="shared" si="32"/>
        <v>0.88888888888888895</v>
      </c>
      <c r="BG51" s="12">
        <f>VLOOKUP($A51,'Results Check'!$A:$CH,BG$2,FALSE())</f>
        <v>2</v>
      </c>
      <c r="BH51" s="12">
        <f>VLOOKUP($A51,'Results Check'!$A:$CH,BH$2,FALSE())</f>
        <v>2</v>
      </c>
      <c r="BI51" s="12">
        <f>VLOOKUP($A51,'Results Check'!$A:$CH,BI$2,FALSE())</f>
        <v>3</v>
      </c>
      <c r="BJ51" s="9">
        <f t="shared" si="33"/>
        <v>1</v>
      </c>
      <c r="BK51" s="9">
        <f t="shared" si="34"/>
        <v>0.66666666666666663</v>
      </c>
      <c r="BL51" s="9">
        <f t="shared" si="35"/>
        <v>0.8</v>
      </c>
      <c r="BM51" s="12">
        <f>VLOOKUP($A51,'Results Check'!$A:$CH,BM$2,FALSE())</f>
        <v>0</v>
      </c>
      <c r="BN51" s="12">
        <f>VLOOKUP($A51,'Results Check'!$A:$CH,BN$2,FALSE())</f>
        <v>1</v>
      </c>
      <c r="BO51" s="12">
        <f>VLOOKUP($A51,'Results Check'!$A:$CH,BO$2,FALSE())</f>
        <v>1</v>
      </c>
      <c r="BP51" s="9">
        <f t="shared" si="36"/>
        <v>0</v>
      </c>
      <c r="BQ51" s="9">
        <f t="shared" si="37"/>
        <v>0</v>
      </c>
      <c r="BR51" s="9">
        <f t="shared" si="38"/>
        <v>0</v>
      </c>
      <c r="BS51" s="12">
        <f>VLOOKUP($A51,'Results Check'!$A:$CH,BS$2,FALSE())</f>
        <v>1</v>
      </c>
      <c r="BT51" s="12">
        <f>VLOOKUP($A51,'Results Check'!$A:$CH,BT$2,FALSE())</f>
        <v>1</v>
      </c>
      <c r="BU51" s="12">
        <f>VLOOKUP($A51,'Results Check'!$A:$CH,BU$2,FALSE())</f>
        <v>1</v>
      </c>
      <c r="BV51" s="9">
        <f t="shared" si="39"/>
        <v>1</v>
      </c>
      <c r="BW51" s="9">
        <f t="shared" si="40"/>
        <v>1</v>
      </c>
      <c r="BX51" s="9">
        <f t="shared" si="41"/>
        <v>1</v>
      </c>
      <c r="BY51" s="12">
        <f t="shared" si="48"/>
        <v>11</v>
      </c>
      <c r="BZ51" s="12">
        <f t="shared" si="49"/>
        <v>12</v>
      </c>
      <c r="CA51" s="12">
        <f t="shared" si="50"/>
        <v>15</v>
      </c>
      <c r="CB51" s="12">
        <f t="shared" si="42"/>
        <v>0.91666666666666663</v>
      </c>
      <c r="CC51" s="12">
        <f t="shared" si="43"/>
        <v>0.73333333333333328</v>
      </c>
      <c r="CD51" s="12">
        <f t="shared" si="44"/>
        <v>0.81481481481481477</v>
      </c>
      <c r="CE51" s="12" t="str">
        <f>IF(VLOOKUP($A51,'Results Check'!$A:$CI,CE$2,FALSE())=0,"",VLOOKUP($A51,'Results Check'!$A:$CI,CE$2,FALSE()))</f>
        <v>Missing vulnerability</v>
      </c>
      <c r="CF51" s="12" t="str">
        <f>IF(VLOOKUP($A51,'Results Check'!$A:$CI,CF$2,FALSE())=0,"",VLOOKUP($A51,'Results Check'!$A:$CI,CF$2,FALSE()))</f>
        <v/>
      </c>
      <c r="CG51" s="12" t="str">
        <f>IF(VLOOKUP($A51,'Results Check'!$A:$CI,CG$2,FALSE())=0,"",VLOOKUP($A51,'Results Check'!$A:$CI,CG$2,FALSE()))</f>
        <v>Missing threat scenario</v>
      </c>
      <c r="CH51" s="12" t="str">
        <f>IF(VLOOKUP($A51,'Results Check'!$A:$CI,CH$2,FALSE())=0,"",VLOOKUP($A51,'Results Check'!$A:$CI,CH$2,FALSE()))</f>
        <v>Missed threat</v>
      </c>
      <c r="CI51" s="12" t="str">
        <f>IF(VLOOKUP($A51,'Results Check'!$A:$CI,CI$2,FALSE())=0,"",VLOOKUP($A51,'Results Check'!$A:$CI,CI$2,FALSE()))</f>
        <v>Wrong likelihood</v>
      </c>
      <c r="CJ51" s="12" t="str">
        <f>IF(VLOOKUP($A51,'Results Check'!$A:$CI,CJ$2,FALSE())=0,"",VLOOKUP($A51,'Results Check'!$A:$CI,CJ$2,FALSE()))</f>
        <v/>
      </c>
      <c r="CK51" s="12">
        <f>VLOOKUP(VLOOKUP($A51,'dataset combined'!$A:$BJ,CK$2,FALSE()),Dictionary!$A$1:$B$23,2,FALSE())</f>
        <v>4</v>
      </c>
      <c r="CL51" s="12">
        <f>VLOOKUP(VLOOKUP($A51,'dataset combined'!$A:$BJ,CL$2,FALSE()),Dictionary!$A$1:$B$23,2,FALSE())</f>
        <v>4</v>
      </c>
      <c r="CM51" s="12">
        <f>VLOOKUP(VLOOKUP($A51,'dataset combined'!$A:$BJ,CM$2,FALSE()),Dictionary!$A$1:$B$23,2,FALSE())</f>
        <v>4</v>
      </c>
      <c r="CN51" s="12">
        <f>VLOOKUP(VLOOKUP($A51,'dataset combined'!$A:$BJ,CN$2,FALSE()),Dictionary!$A$1:$B$23,2,FALSE())</f>
        <v>4</v>
      </c>
      <c r="CO51" s="12">
        <f>VLOOKUP(VLOOKUP($A51,'dataset combined'!$A:$BJ,CO$2,FALSE()),Dictionary!$A$1:$B$23,2,FALSE())</f>
        <v>4</v>
      </c>
      <c r="CP51" s="12">
        <f>VLOOKUP(VLOOKUP($A51,'dataset combined'!$A:$BJ,CP$2,FALSE()),Dictionary!$A$1:$B$23,2,FALSE())</f>
        <v>4</v>
      </c>
      <c r="CQ51" s="12">
        <f>VLOOKUP(VLOOKUP($A51,'dataset combined'!$A:$BJ,CQ$2,FALSE()),Dictionary!$A$1:$B$23,2,FALSE())</f>
        <v>4</v>
      </c>
      <c r="CR51" s="12">
        <f>VLOOKUP(VLOOKUP($A51,'dataset combined'!$A:$BJ,CR$2,FALSE()),Dictionary!$A$1:$B$23,2,FALSE())</f>
        <v>4</v>
      </c>
      <c r="CS51" s="12">
        <f>VLOOKUP(VLOOKUP($A51,'dataset combined'!$A:$BJ,CS$2,FALSE()),Dictionary!$A$1:$B$23,2,FALSE())</f>
        <v>4</v>
      </c>
      <c r="CT51" s="12">
        <f>VLOOKUP(VLOOKUP($A51,'dataset combined'!$A:$BJ,CT$2,FALSE()),Dictionary!$A$1:$B$23,2,FALSE())</f>
        <v>4</v>
      </c>
      <c r="CU51" s="12">
        <f>VLOOKUP(VLOOKUP($A51,'dataset combined'!$A:$BJ,CU$2,FALSE()),Dictionary!$A$1:$B$23,2,FALSE())</f>
        <v>4</v>
      </c>
      <c r="CV51" s="12">
        <f>VLOOKUP(VLOOKUP($A51,'dataset combined'!$A:$BJ,CV$2,FALSE()),Dictionary!$A$1:$B$23,2,FALSE())</f>
        <v>4</v>
      </c>
      <c r="CX51"/>
      <c r="CY51"/>
      <c r="CZ51"/>
      <c r="DA51"/>
      <c r="DB51"/>
      <c r="DC51"/>
      <c r="DD51"/>
      <c r="DE51"/>
      <c r="DF51"/>
      <c r="DG51"/>
    </row>
    <row r="52" spans="1:111" s="15" customFormat="1" x14ac:dyDescent="0.2">
      <c r="A52" s="13" t="str">
        <f t="shared" si="45"/>
        <v>3117379-P1</v>
      </c>
      <c r="B52" s="11">
        <v>3117379</v>
      </c>
      <c r="C52" s="11">
        <v>3117322</v>
      </c>
      <c r="D52" s="11" t="s">
        <v>631</v>
      </c>
      <c r="E52" s="13" t="s">
        <v>568</v>
      </c>
      <c r="F52" s="13" t="s">
        <v>381</v>
      </c>
      <c r="G52" s="11" t="s">
        <v>402</v>
      </c>
      <c r="H52" s="11" t="str">
        <f t="shared" si="46"/>
        <v>OB</v>
      </c>
      <c r="I52" s="11"/>
      <c r="J52" s="12"/>
      <c r="K52" s="13">
        <v>26</v>
      </c>
      <c r="L52" s="13" t="s">
        <v>180</v>
      </c>
      <c r="M52" s="13" t="s">
        <v>181</v>
      </c>
      <c r="N52" s="13">
        <v>5</v>
      </c>
      <c r="O52" s="13" t="s">
        <v>265</v>
      </c>
      <c r="P52" s="13" t="s">
        <v>176</v>
      </c>
      <c r="Q52" s="13"/>
      <c r="R52" s="13"/>
      <c r="S52" s="13" t="s">
        <v>176</v>
      </c>
      <c r="T52" s="13"/>
      <c r="U52" s="13" t="s">
        <v>160</v>
      </c>
      <c r="V52" s="13">
        <f>VLOOKUP(VLOOKUP($A52,'dataset combined'!$A:$AF,V$2,FALSE()),Dictionary!$A:$B,2,FALSE())</f>
        <v>1</v>
      </c>
      <c r="W52" s="13">
        <f>VLOOKUP(VLOOKUP($A52,'dataset combined'!$A:$AF,W$2,FALSE()),Dictionary!$A:$B,2,FALSE())</f>
        <v>2</v>
      </c>
      <c r="X52" s="13">
        <f>VLOOKUP(VLOOKUP($A52,'dataset combined'!$A:$AF,X$2,FALSE()),Dictionary!$A:$B,2,FALSE())</f>
        <v>4</v>
      </c>
      <c r="Y52" s="13">
        <f>VLOOKUP(VLOOKUP($A52,'dataset combined'!$A:$AF,Y$2,FALSE()),Dictionary!$A:$B,2,FALSE())</f>
        <v>2</v>
      </c>
      <c r="Z52" s="12">
        <f t="shared" si="47"/>
        <v>4</v>
      </c>
      <c r="AA52" s="13">
        <f>VLOOKUP(VLOOKUP($A52,'dataset combined'!$A:$AF,AA$2,FALSE()),Dictionary!$A:$B,2,FALSE())</f>
        <v>3</v>
      </c>
      <c r="AB52" s="13">
        <f>VLOOKUP(VLOOKUP($A52,'dataset combined'!$A:$AF,AB$2,FALSE()),Dictionary!$A:$B,2,FALSE())</f>
        <v>3</v>
      </c>
      <c r="AC52" s="13">
        <f>VLOOKUP(VLOOKUP($A52,'dataset combined'!$A:$AF,AC$2,FALSE()),Dictionary!$A:$B,2,FALSE())</f>
        <v>1</v>
      </c>
      <c r="AD52" s="13">
        <f>VLOOKUP(VLOOKUP($A52,'dataset combined'!$A:$AF,AD$2,FALSE()),Dictionary!$A:$B,2,FALSE())</f>
        <v>3</v>
      </c>
      <c r="AE52" s="13">
        <f>VLOOKUP(VLOOKUP($A52,'dataset combined'!$A:$AF,AE$2,FALSE()),Dictionary!$A:$B,2,FALSE())</f>
        <v>1</v>
      </c>
      <c r="AF52" s="13">
        <f>VLOOKUP(VLOOKUP($A52,'dataset combined'!$A:$BJ,dataset!AF$2,FALSE()),Dictionary!$A:$B,2,FALSE())</f>
        <v>5</v>
      </c>
      <c r="AG52" s="13">
        <f>VLOOKUP(VLOOKUP($A52,'dataset combined'!$A:$BJ,dataset!AG$2,FALSE()),Dictionary!$A:$B,2,FALSE())</f>
        <v>5</v>
      </c>
      <c r="AH52" s="13">
        <f>VLOOKUP(VLOOKUP($A52,'dataset combined'!$A:$BJ,dataset!AH$2,FALSE()),Dictionary!$A:$B,2,FALSE())</f>
        <v>5</v>
      </c>
      <c r="AI52" s="13">
        <f>VLOOKUP(VLOOKUP($A52,'dataset combined'!$A:$BJ,dataset!AI$2,FALSE()),Dictionary!$A:$B,2,FALSE())</f>
        <v>5</v>
      </c>
      <c r="AJ52" s="13">
        <f>VLOOKUP(VLOOKUP($A52,'dataset combined'!$A:$BJ,dataset!AJ$2,FALSE()),Dictionary!$A:$B,2,FALSE())</f>
        <v>5</v>
      </c>
      <c r="AK52" s="13">
        <f>VLOOKUP(VLOOKUP($A52,'dataset combined'!$A:$BJ,dataset!AK$2,FALSE()),Dictionary!$A:$B,2,FALSE())</f>
        <v>5</v>
      </c>
      <c r="AL52" s="13">
        <f>VLOOKUP(VLOOKUP($A52,'dataset combined'!$A:$BJ,dataset!AL$2,FALSE()),Dictionary!$A:$B,2,FALSE())</f>
        <v>4</v>
      </c>
      <c r="AM52" s="13">
        <f>VLOOKUP(VLOOKUP($A52,'dataset combined'!$A:$BJ,dataset!AM$2,FALSE()),Dictionary!$A:$B,2,FALSE())</f>
        <v>5</v>
      </c>
      <c r="AN52" s="13">
        <f>VLOOKUP(VLOOKUP($A52,'dataset combined'!$A:$BJ,dataset!AN$2,FALSE()),Dictionary!$A:$B,2,FALSE())</f>
        <v>0</v>
      </c>
      <c r="AO52" s="12">
        <f>VLOOKUP($A52,'Results Check'!$A:$CH,AO$2,FALSE())</f>
        <v>2</v>
      </c>
      <c r="AP52" s="12">
        <f>VLOOKUP($A52,'Results Check'!$A:$CH,AP$2,FALSE())</f>
        <v>2</v>
      </c>
      <c r="AQ52" s="12">
        <f>VLOOKUP($A52,'Results Check'!$A:$CH,AQ$2,FALSE())</f>
        <v>2</v>
      </c>
      <c r="AR52" s="9">
        <f t="shared" si="3"/>
        <v>1</v>
      </c>
      <c r="AS52" s="9">
        <f t="shared" si="4"/>
        <v>1</v>
      </c>
      <c r="AT52" s="9">
        <f t="shared" si="5"/>
        <v>1</v>
      </c>
      <c r="AU52" s="12">
        <f>VLOOKUP($A52,'Results Check'!$A:$CH,AU$2,FALSE())</f>
        <v>1</v>
      </c>
      <c r="AV52" s="12">
        <f>VLOOKUP($A52,'Results Check'!$A:$CH,AV$2,FALSE())</f>
        <v>1</v>
      </c>
      <c r="AW52" s="12">
        <f>VLOOKUP($A52,'Results Check'!$A:$CH,AW$2,FALSE())</f>
        <v>2</v>
      </c>
      <c r="AX52" s="9">
        <f t="shared" si="27"/>
        <v>1</v>
      </c>
      <c r="AY52" s="9">
        <f t="shared" si="28"/>
        <v>0.5</v>
      </c>
      <c r="AZ52" s="9">
        <f t="shared" si="29"/>
        <v>0.66666666666666663</v>
      </c>
      <c r="BA52" s="12">
        <f>VLOOKUP($A52,'Results Check'!$A:$CH,BA$2,FALSE())</f>
        <v>3</v>
      </c>
      <c r="BB52" s="12">
        <f>VLOOKUP($A52,'Results Check'!$A:$CH,BB$2,FALSE())</f>
        <v>3</v>
      </c>
      <c r="BC52" s="12">
        <f>VLOOKUP($A52,'Results Check'!$A:$CH,BC$2,FALSE())</f>
        <v>3</v>
      </c>
      <c r="BD52" s="9">
        <f t="shared" si="30"/>
        <v>1</v>
      </c>
      <c r="BE52" s="9">
        <f t="shared" si="31"/>
        <v>1</v>
      </c>
      <c r="BF52" s="9">
        <f t="shared" si="32"/>
        <v>1</v>
      </c>
      <c r="BG52" s="12">
        <f>VLOOKUP($A52,'Results Check'!$A:$CH,BG$2,FALSE())</f>
        <v>2</v>
      </c>
      <c r="BH52" s="12">
        <f>VLOOKUP($A52,'Results Check'!$A:$CH,BH$2,FALSE())</f>
        <v>2</v>
      </c>
      <c r="BI52" s="12">
        <f>VLOOKUP($A52,'Results Check'!$A:$CH,BI$2,FALSE())</f>
        <v>2</v>
      </c>
      <c r="BJ52" s="9">
        <f t="shared" si="33"/>
        <v>1</v>
      </c>
      <c r="BK52" s="9">
        <f t="shared" si="34"/>
        <v>1</v>
      </c>
      <c r="BL52" s="9">
        <f t="shared" si="35"/>
        <v>1</v>
      </c>
      <c r="BM52" s="12">
        <f>VLOOKUP($A52,'Results Check'!$A:$CH,BM$2,FALSE())</f>
        <v>0</v>
      </c>
      <c r="BN52" s="12">
        <f>VLOOKUP($A52,'Results Check'!$A:$CH,BN$2,FALSE())</f>
        <v>1</v>
      </c>
      <c r="BO52" s="12">
        <f>VLOOKUP($A52,'Results Check'!$A:$CH,BO$2,FALSE())</f>
        <v>1</v>
      </c>
      <c r="BP52" s="9">
        <f t="shared" si="36"/>
        <v>0</v>
      </c>
      <c r="BQ52" s="9">
        <f t="shared" si="37"/>
        <v>0</v>
      </c>
      <c r="BR52" s="9">
        <f t="shared" si="38"/>
        <v>0</v>
      </c>
      <c r="BS52" s="12">
        <f>VLOOKUP($A52,'Results Check'!$A:$CH,BS$2,FALSE())</f>
        <v>1</v>
      </c>
      <c r="BT52" s="12">
        <f>VLOOKUP($A52,'Results Check'!$A:$CH,BT$2,FALSE())</f>
        <v>1</v>
      </c>
      <c r="BU52" s="12">
        <f>VLOOKUP($A52,'Results Check'!$A:$CH,BU$2,FALSE())</f>
        <v>1</v>
      </c>
      <c r="BV52" s="9">
        <f t="shared" si="39"/>
        <v>1</v>
      </c>
      <c r="BW52" s="9">
        <f t="shared" si="40"/>
        <v>1</v>
      </c>
      <c r="BX52" s="9">
        <f t="shared" si="41"/>
        <v>1</v>
      </c>
      <c r="BY52" s="12">
        <f t="shared" si="48"/>
        <v>9</v>
      </c>
      <c r="BZ52" s="12">
        <f t="shared" si="49"/>
        <v>10</v>
      </c>
      <c r="CA52" s="12">
        <f t="shared" si="50"/>
        <v>11</v>
      </c>
      <c r="CB52" s="12">
        <f t="shared" si="42"/>
        <v>0.9</v>
      </c>
      <c r="CC52" s="12">
        <f t="shared" si="43"/>
        <v>0.81818181818181823</v>
      </c>
      <c r="CD52" s="12">
        <f t="shared" si="44"/>
        <v>0.85714285714285721</v>
      </c>
      <c r="CE52" s="12" t="str">
        <f>IF(VLOOKUP($A52,'Results Check'!$A:$CI,CE$2,FALSE())=0,"",VLOOKUP($A52,'Results Check'!$A:$CI,CE$2,FALSE()))</f>
        <v/>
      </c>
      <c r="CF52" s="12" t="str">
        <f>IF(VLOOKUP($A52,'Results Check'!$A:$CI,CF$2,FALSE())=0,"",VLOOKUP($A52,'Results Check'!$A:$CI,CF$2,FALSE()))</f>
        <v>Missing asset</v>
      </c>
      <c r="CG52" s="12" t="str">
        <f>IF(VLOOKUP($A52,'Results Check'!$A:$CI,CG$2,FALSE())=0,"",VLOOKUP($A52,'Results Check'!$A:$CI,CG$2,FALSE()))</f>
        <v/>
      </c>
      <c r="CH52" s="12" t="str">
        <f>IF(VLOOKUP($A52,'Results Check'!$A:$CI,CH$2,FALSE())=0,"",VLOOKUP($A52,'Results Check'!$A:$CI,CH$2,FALSE()))</f>
        <v/>
      </c>
      <c r="CI52" s="12" t="str">
        <f>IF(VLOOKUP($A52,'Results Check'!$A:$CI,CI$2,FALSE())=0,"",VLOOKUP($A52,'Results Check'!$A:$CI,CI$2,FALSE()))</f>
        <v>Level of impact</v>
      </c>
      <c r="CJ52" s="12" t="str">
        <f>IF(VLOOKUP($A52,'Results Check'!$A:$CI,CJ$2,FALSE())=0,"",VLOOKUP($A52,'Results Check'!$A:$CI,CJ$2,FALSE()))</f>
        <v/>
      </c>
      <c r="CK52" s="12">
        <f>VLOOKUP(VLOOKUP($A52,'dataset combined'!$A:$BJ,CK$2,FALSE()),Dictionary!$A$1:$B$23,2,FALSE())</f>
        <v>4</v>
      </c>
      <c r="CL52" s="12">
        <f>VLOOKUP(VLOOKUP($A52,'dataset combined'!$A:$BJ,CL$2,FALSE()),Dictionary!$A$1:$B$23,2,FALSE())</f>
        <v>4</v>
      </c>
      <c r="CM52" s="12">
        <f>VLOOKUP(VLOOKUP($A52,'dataset combined'!$A:$BJ,CM$2,FALSE()),Dictionary!$A$1:$B$23,2,FALSE())</f>
        <v>4</v>
      </c>
      <c r="CN52" s="12">
        <f>VLOOKUP(VLOOKUP($A52,'dataset combined'!$A:$BJ,CN$2,FALSE()),Dictionary!$A$1:$B$23,2,FALSE())</f>
        <v>4</v>
      </c>
      <c r="CO52" s="12">
        <f>VLOOKUP(VLOOKUP($A52,'dataset combined'!$A:$BJ,CO$2,FALSE()),Dictionary!$A$1:$B$23,2,FALSE())</f>
        <v>4</v>
      </c>
      <c r="CP52" s="12">
        <f>VLOOKUP(VLOOKUP($A52,'dataset combined'!$A:$BJ,CP$2,FALSE()),Dictionary!$A$1:$B$23,2,FALSE())</f>
        <v>4</v>
      </c>
      <c r="CQ52" s="12">
        <f>VLOOKUP(VLOOKUP($A52,'dataset combined'!$A:$BJ,CQ$2,FALSE()),Dictionary!$A$1:$B$23,2,FALSE())</f>
        <v>4</v>
      </c>
      <c r="CR52" s="12">
        <f>VLOOKUP(VLOOKUP($A52,'dataset combined'!$A:$BJ,CR$2,FALSE()),Dictionary!$A$1:$B$23,2,FALSE())</f>
        <v>5</v>
      </c>
      <c r="CS52" s="12">
        <f>VLOOKUP(VLOOKUP($A52,'dataset combined'!$A:$BJ,CS$2,FALSE()),Dictionary!$A$1:$B$23,2,FALSE())</f>
        <v>4</v>
      </c>
      <c r="CT52" s="12">
        <f>VLOOKUP(VLOOKUP($A52,'dataset combined'!$A:$BJ,CT$2,FALSE()),Dictionary!$A$1:$B$23,2,FALSE())</f>
        <v>5</v>
      </c>
      <c r="CU52" s="12">
        <f>VLOOKUP(VLOOKUP($A52,'dataset combined'!$A:$BJ,CU$2,FALSE()),Dictionary!$A$1:$B$23,2,FALSE())</f>
        <v>4</v>
      </c>
      <c r="CV52" s="12">
        <f>VLOOKUP(VLOOKUP($A52,'dataset combined'!$A:$BJ,CV$2,FALSE()),Dictionary!$A$1:$B$23,2,FALSE())</f>
        <v>5</v>
      </c>
      <c r="CX52"/>
      <c r="CY52"/>
      <c r="CZ52"/>
      <c r="DA52"/>
      <c r="DB52"/>
      <c r="DC52"/>
      <c r="DD52"/>
      <c r="DE52"/>
      <c r="DF52"/>
      <c r="DG52"/>
    </row>
    <row r="53" spans="1:111" s="15" customFormat="1" x14ac:dyDescent="0.2">
      <c r="A53" s="13" t="str">
        <f t="shared" si="45"/>
        <v>3117379-P2</v>
      </c>
      <c r="B53" s="11">
        <v>3117379</v>
      </c>
      <c r="C53" s="11">
        <v>3117322</v>
      </c>
      <c r="D53" s="11" t="s">
        <v>631</v>
      </c>
      <c r="E53" s="13" t="s">
        <v>568</v>
      </c>
      <c r="F53" s="13" t="s">
        <v>381</v>
      </c>
      <c r="G53" s="13" t="s">
        <v>433</v>
      </c>
      <c r="H53" s="11" t="str">
        <f t="shared" si="46"/>
        <v>HCN</v>
      </c>
      <c r="I53" s="11"/>
      <c r="J53" s="12"/>
      <c r="K53" s="13">
        <v>26</v>
      </c>
      <c r="L53" s="13" t="s">
        <v>180</v>
      </c>
      <c r="M53" s="13" t="s">
        <v>181</v>
      </c>
      <c r="N53" s="13">
        <v>5</v>
      </c>
      <c r="O53" s="13" t="s">
        <v>265</v>
      </c>
      <c r="P53" s="13" t="s">
        <v>176</v>
      </c>
      <c r="Q53" s="13"/>
      <c r="R53" s="13"/>
      <c r="S53" s="13" t="s">
        <v>176</v>
      </c>
      <c r="T53" s="13"/>
      <c r="U53" s="13" t="s">
        <v>160</v>
      </c>
      <c r="V53" s="13">
        <f>VLOOKUP(VLOOKUP($A53,'dataset combined'!$A:$AF,V$2,FALSE()),Dictionary!$A:$B,2,FALSE())</f>
        <v>1</v>
      </c>
      <c r="W53" s="13">
        <f>VLOOKUP(VLOOKUP($A53,'dataset combined'!$A:$AF,W$2,FALSE()),Dictionary!$A:$B,2,FALSE())</f>
        <v>2</v>
      </c>
      <c r="X53" s="13">
        <f>VLOOKUP(VLOOKUP($A53,'dataset combined'!$A:$AF,X$2,FALSE()),Dictionary!$A:$B,2,FALSE())</f>
        <v>4</v>
      </c>
      <c r="Y53" s="13">
        <f>VLOOKUP(VLOOKUP($A53,'dataset combined'!$A:$AF,Y$2,FALSE()),Dictionary!$A:$B,2,FALSE())</f>
        <v>2</v>
      </c>
      <c r="Z53" s="12">
        <f t="shared" si="47"/>
        <v>4</v>
      </c>
      <c r="AA53" s="13">
        <f>VLOOKUP(VLOOKUP($A53,'dataset combined'!$A:$AF,AA$2,FALSE()),Dictionary!$A:$B,2,FALSE())</f>
        <v>3</v>
      </c>
      <c r="AB53" s="13">
        <f>VLOOKUP(VLOOKUP($A53,'dataset combined'!$A:$AF,AB$2,FALSE()),Dictionary!$A:$B,2,FALSE())</f>
        <v>3</v>
      </c>
      <c r="AC53" s="13">
        <f>VLOOKUP(VLOOKUP($A53,'dataset combined'!$A:$AF,AC$2,FALSE()),Dictionary!$A:$B,2,FALSE())</f>
        <v>1</v>
      </c>
      <c r="AD53" s="13">
        <f>VLOOKUP(VLOOKUP($A53,'dataset combined'!$A:$AF,AD$2,FALSE()),Dictionary!$A:$B,2,FALSE())</f>
        <v>3</v>
      </c>
      <c r="AE53" s="13">
        <f>VLOOKUP(VLOOKUP($A53,'dataset combined'!$A:$AF,AE$2,FALSE()),Dictionary!$A:$B,2,FALSE())</f>
        <v>1</v>
      </c>
      <c r="AF53" s="13">
        <f>VLOOKUP(VLOOKUP($A53,'dataset combined'!$A:$BJ,dataset!AF$2,FALSE()),Dictionary!$A:$B,2,FALSE())</f>
        <v>5</v>
      </c>
      <c r="AG53" s="13">
        <f>VLOOKUP(VLOOKUP($A53,'dataset combined'!$A:$BJ,dataset!AG$2,FALSE()),Dictionary!$A:$B,2,FALSE())</f>
        <v>5</v>
      </c>
      <c r="AH53" s="13">
        <f>VLOOKUP(VLOOKUP($A53,'dataset combined'!$A:$BJ,dataset!AH$2,FALSE()),Dictionary!$A:$B,2,FALSE())</f>
        <v>5</v>
      </c>
      <c r="AI53" s="13">
        <f>VLOOKUP(VLOOKUP($A53,'dataset combined'!$A:$BJ,dataset!AI$2,FALSE()),Dictionary!$A:$B,2,FALSE())</f>
        <v>5</v>
      </c>
      <c r="AJ53" s="13">
        <f>VLOOKUP(VLOOKUP($A53,'dataset combined'!$A:$BJ,dataset!AJ$2,FALSE()),Dictionary!$A:$B,2,FALSE())</f>
        <v>4</v>
      </c>
      <c r="AK53" s="13">
        <f>VLOOKUP(VLOOKUP($A53,'dataset combined'!$A:$BJ,dataset!AK$2,FALSE()),Dictionary!$A:$B,2,FALSE())</f>
        <v>5</v>
      </c>
      <c r="AL53" s="13">
        <f>VLOOKUP(VLOOKUP($A53,'dataset combined'!$A:$BJ,dataset!AL$2,FALSE()),Dictionary!$A:$B,2,FALSE())</f>
        <v>2</v>
      </c>
      <c r="AM53" s="13">
        <f>VLOOKUP(VLOOKUP($A53,'dataset combined'!$A:$BJ,dataset!AM$2,FALSE()),Dictionary!$A:$B,2,FALSE())</f>
        <v>5</v>
      </c>
      <c r="AN53" s="13">
        <f>VLOOKUP(VLOOKUP($A53,'dataset combined'!$A:$BJ,dataset!AN$2,FALSE()),Dictionary!$A:$B,2,FALSE())</f>
        <v>4</v>
      </c>
      <c r="AO53" s="12">
        <f>VLOOKUP($A53,'Results Check'!$A:$CH,AO$2,FALSE())</f>
        <v>3</v>
      </c>
      <c r="AP53" s="12">
        <f>VLOOKUP($A53,'Results Check'!$A:$CH,AP$2,FALSE())</f>
        <v>3</v>
      </c>
      <c r="AQ53" s="12">
        <f>VLOOKUP($A53,'Results Check'!$A:$CH,AQ$2,FALSE())</f>
        <v>3</v>
      </c>
      <c r="AR53" s="9">
        <f t="shared" si="3"/>
        <v>1</v>
      </c>
      <c r="AS53" s="9">
        <f t="shared" si="4"/>
        <v>1</v>
      </c>
      <c r="AT53" s="9">
        <f t="shared" si="5"/>
        <v>1</v>
      </c>
      <c r="AU53" s="12">
        <f>VLOOKUP($A53,'Results Check'!$A:$CH,AU$2,FALSE())</f>
        <v>2</v>
      </c>
      <c r="AV53" s="12">
        <f>VLOOKUP($A53,'Results Check'!$A:$CH,AV$2,FALSE())</f>
        <v>2</v>
      </c>
      <c r="AW53" s="12">
        <f>VLOOKUP($A53,'Results Check'!$A:$CH,AW$2,FALSE())</f>
        <v>2</v>
      </c>
      <c r="AX53" s="9">
        <f t="shared" si="27"/>
        <v>1</v>
      </c>
      <c r="AY53" s="9">
        <f t="shared" si="28"/>
        <v>1</v>
      </c>
      <c r="AZ53" s="9">
        <f t="shared" si="29"/>
        <v>1</v>
      </c>
      <c r="BA53" s="12">
        <f>VLOOKUP($A53,'Results Check'!$A:$CH,BA$2,FALSE())</f>
        <v>2</v>
      </c>
      <c r="BB53" s="12">
        <f>VLOOKUP($A53,'Results Check'!$A:$CH,BB$2,FALSE())</f>
        <v>2</v>
      </c>
      <c r="BC53" s="12">
        <f>VLOOKUP($A53,'Results Check'!$A:$CH,BC$2,FALSE())</f>
        <v>2</v>
      </c>
      <c r="BD53" s="9">
        <f t="shared" si="30"/>
        <v>1</v>
      </c>
      <c r="BE53" s="9">
        <f t="shared" si="31"/>
        <v>1</v>
      </c>
      <c r="BF53" s="9">
        <f t="shared" si="32"/>
        <v>1</v>
      </c>
      <c r="BG53" s="12">
        <f>VLOOKUP($A53,'Results Check'!$A:$CH,BG$2,FALSE())</f>
        <v>3</v>
      </c>
      <c r="BH53" s="12">
        <f>VLOOKUP($A53,'Results Check'!$A:$CH,BH$2,FALSE())</f>
        <v>3</v>
      </c>
      <c r="BI53" s="12">
        <f>VLOOKUP($A53,'Results Check'!$A:$CH,BI$2,FALSE())</f>
        <v>5</v>
      </c>
      <c r="BJ53" s="9">
        <f t="shared" si="33"/>
        <v>1</v>
      </c>
      <c r="BK53" s="9">
        <f t="shared" si="34"/>
        <v>0.6</v>
      </c>
      <c r="BL53" s="9">
        <f t="shared" si="35"/>
        <v>0.74999999999999989</v>
      </c>
      <c r="BM53" s="12">
        <f>VLOOKUP($A53,'Results Check'!$A:$CH,BM$2,FALSE())</f>
        <v>1</v>
      </c>
      <c r="BN53" s="12">
        <f>VLOOKUP($A53,'Results Check'!$A:$CH,BN$2,FALSE())</f>
        <v>1</v>
      </c>
      <c r="BO53" s="12">
        <f>VLOOKUP($A53,'Results Check'!$A:$CH,BO$2,FALSE())</f>
        <v>1</v>
      </c>
      <c r="BP53" s="9">
        <f t="shared" si="36"/>
        <v>1</v>
      </c>
      <c r="BQ53" s="9">
        <f t="shared" si="37"/>
        <v>1</v>
      </c>
      <c r="BR53" s="9">
        <f t="shared" si="38"/>
        <v>1</v>
      </c>
      <c r="BS53" s="12">
        <f>VLOOKUP($A53,'Results Check'!$A:$CH,BS$2,FALSE())</f>
        <v>1</v>
      </c>
      <c r="BT53" s="12">
        <f>VLOOKUP($A53,'Results Check'!$A:$CH,BT$2,FALSE())</f>
        <v>1</v>
      </c>
      <c r="BU53" s="12">
        <f>VLOOKUP($A53,'Results Check'!$A:$CH,BU$2,FALSE())</f>
        <v>1</v>
      </c>
      <c r="BV53" s="9">
        <f t="shared" si="39"/>
        <v>1</v>
      </c>
      <c r="BW53" s="9">
        <f t="shared" si="40"/>
        <v>1</v>
      </c>
      <c r="BX53" s="9">
        <f t="shared" si="41"/>
        <v>1</v>
      </c>
      <c r="BY53" s="12">
        <f t="shared" si="48"/>
        <v>12</v>
      </c>
      <c r="BZ53" s="12">
        <f t="shared" si="49"/>
        <v>12</v>
      </c>
      <c r="CA53" s="12">
        <f t="shared" si="50"/>
        <v>14</v>
      </c>
      <c r="CB53" s="12">
        <f t="shared" si="42"/>
        <v>1</v>
      </c>
      <c r="CC53" s="12">
        <f t="shared" si="43"/>
        <v>0.8571428571428571</v>
      </c>
      <c r="CD53" s="12">
        <f t="shared" si="44"/>
        <v>0.92307692307692302</v>
      </c>
      <c r="CE53" s="12" t="str">
        <f>IF(VLOOKUP($A53,'Results Check'!$A:$CI,CE$2,FALSE())=0,"",VLOOKUP($A53,'Results Check'!$A:$CI,CE$2,FALSE()))</f>
        <v/>
      </c>
      <c r="CF53" s="12" t="str">
        <f>IF(VLOOKUP($A53,'Results Check'!$A:$CI,CF$2,FALSE())=0,"",VLOOKUP($A53,'Results Check'!$A:$CI,CF$2,FALSE()))</f>
        <v/>
      </c>
      <c r="CG53" s="12" t="str">
        <f>IF(VLOOKUP($A53,'Results Check'!$A:$CI,CG$2,FALSE())=0,"",VLOOKUP($A53,'Results Check'!$A:$CI,CG$2,FALSE()))</f>
        <v/>
      </c>
      <c r="CH53" s="12" t="str">
        <f>IF(VLOOKUP($A53,'Results Check'!$A:$CI,CH$2,FALSE())=0,"",VLOOKUP($A53,'Results Check'!$A:$CI,CH$2,FALSE()))</f>
        <v>Missed threat</v>
      </c>
      <c r="CI53" s="12" t="str">
        <f>IF(VLOOKUP($A53,'Results Check'!$A:$CI,CI$2,FALSE())=0,"",VLOOKUP($A53,'Results Check'!$A:$CI,CI$2,FALSE()))</f>
        <v/>
      </c>
      <c r="CJ53" s="12" t="str">
        <f>IF(VLOOKUP($A53,'Results Check'!$A:$CI,CJ$2,FALSE())=0,"",VLOOKUP($A53,'Results Check'!$A:$CI,CJ$2,FALSE()))</f>
        <v/>
      </c>
      <c r="CK53" s="12">
        <f>VLOOKUP(VLOOKUP($A53,'dataset combined'!$A:$BJ,CK$2,FALSE()),Dictionary!$A$1:$B$23,2,FALSE())</f>
        <v>5</v>
      </c>
      <c r="CL53" s="12">
        <f>VLOOKUP(VLOOKUP($A53,'dataset combined'!$A:$BJ,CL$2,FALSE()),Dictionary!$A$1:$B$23,2,FALSE())</f>
        <v>5</v>
      </c>
      <c r="CM53" s="12">
        <f>VLOOKUP(VLOOKUP($A53,'dataset combined'!$A:$BJ,CM$2,FALSE()),Dictionary!$A$1:$B$23,2,FALSE())</f>
        <v>5</v>
      </c>
      <c r="CN53" s="12">
        <f>VLOOKUP(VLOOKUP($A53,'dataset combined'!$A:$BJ,CN$2,FALSE()),Dictionary!$A$1:$B$23,2,FALSE())</f>
        <v>5</v>
      </c>
      <c r="CO53" s="12">
        <f>VLOOKUP(VLOOKUP($A53,'dataset combined'!$A:$BJ,CO$2,FALSE()),Dictionary!$A$1:$B$23,2,FALSE())</f>
        <v>5</v>
      </c>
      <c r="CP53" s="12">
        <f>VLOOKUP(VLOOKUP($A53,'dataset combined'!$A:$BJ,CP$2,FALSE()),Dictionary!$A$1:$B$23,2,FALSE())</f>
        <v>5</v>
      </c>
      <c r="CQ53" s="12">
        <f>VLOOKUP(VLOOKUP($A53,'dataset combined'!$A:$BJ,CQ$2,FALSE()),Dictionary!$A$1:$B$23,2,FALSE())</f>
        <v>5</v>
      </c>
      <c r="CR53" s="12">
        <f>VLOOKUP(VLOOKUP($A53,'dataset combined'!$A:$BJ,CR$2,FALSE()),Dictionary!$A$1:$B$23,2,FALSE())</f>
        <v>5</v>
      </c>
      <c r="CS53" s="12">
        <f>VLOOKUP(VLOOKUP($A53,'dataset combined'!$A:$BJ,CS$2,FALSE()),Dictionary!$A$1:$B$23,2,FALSE())</f>
        <v>5</v>
      </c>
      <c r="CT53" s="12">
        <f>VLOOKUP(VLOOKUP($A53,'dataset combined'!$A:$BJ,CT$2,FALSE()),Dictionary!$A$1:$B$23,2,FALSE())</f>
        <v>5</v>
      </c>
      <c r="CU53" s="12">
        <f>VLOOKUP(VLOOKUP($A53,'dataset combined'!$A:$BJ,CU$2,FALSE()),Dictionary!$A$1:$B$23,2,FALSE())</f>
        <v>5</v>
      </c>
      <c r="CV53" s="12">
        <f>VLOOKUP(VLOOKUP($A53,'dataset combined'!$A:$BJ,CV$2,FALSE()),Dictionary!$A$1:$B$23,2,FALSE())</f>
        <v>5</v>
      </c>
      <c r="CX53"/>
      <c r="CY53"/>
      <c r="CZ53"/>
      <c r="DA53"/>
      <c r="DB53"/>
      <c r="DC53"/>
      <c r="DD53"/>
      <c r="DE53"/>
      <c r="DF53"/>
      <c r="DG53"/>
    </row>
    <row r="54" spans="1:111" s="15" customFormat="1" x14ac:dyDescent="0.2">
      <c r="A54" s="13" t="str">
        <f t="shared" si="45"/>
        <v>3117380-P1</v>
      </c>
      <c r="B54" s="11">
        <v>3117380</v>
      </c>
      <c r="C54" s="11">
        <v>3117303</v>
      </c>
      <c r="D54" s="11" t="s">
        <v>412</v>
      </c>
      <c r="E54" s="13" t="s">
        <v>154</v>
      </c>
      <c r="F54" s="13" t="s">
        <v>440</v>
      </c>
      <c r="G54" s="11" t="s">
        <v>402</v>
      </c>
      <c r="H54" s="11" t="str">
        <f t="shared" si="46"/>
        <v>HCN</v>
      </c>
      <c r="I54" s="11"/>
      <c r="J54" s="12"/>
      <c r="K54" s="13">
        <v>23</v>
      </c>
      <c r="L54" s="13" t="s">
        <v>180</v>
      </c>
      <c r="M54" s="13" t="s">
        <v>182</v>
      </c>
      <c r="N54" s="13">
        <v>4</v>
      </c>
      <c r="O54" s="13" t="s">
        <v>218</v>
      </c>
      <c r="P54" s="13" t="s">
        <v>176</v>
      </c>
      <c r="Q54" s="13"/>
      <c r="R54" s="13"/>
      <c r="S54" s="13" t="s">
        <v>176</v>
      </c>
      <c r="T54" s="13"/>
      <c r="U54" s="13" t="s">
        <v>156</v>
      </c>
      <c r="V54" s="13">
        <f>VLOOKUP(VLOOKUP($A54,'dataset combined'!$A:$AF,V$2,FALSE()),Dictionary!$A:$B,2,FALSE())</f>
        <v>1</v>
      </c>
      <c r="W54" s="13">
        <f>VLOOKUP(VLOOKUP($A54,'dataset combined'!$A:$AF,W$2,FALSE()),Dictionary!$A:$B,2,FALSE())</f>
        <v>1</v>
      </c>
      <c r="X54" s="13">
        <f>VLOOKUP(VLOOKUP($A54,'dataset combined'!$A:$AF,X$2,FALSE()),Dictionary!$A:$B,2,FALSE())</f>
        <v>1</v>
      </c>
      <c r="Y54" s="13">
        <f>VLOOKUP(VLOOKUP($A54,'dataset combined'!$A:$AF,Y$2,FALSE()),Dictionary!$A:$B,2,FALSE())</f>
        <v>2</v>
      </c>
      <c r="Z54" s="12">
        <f t="shared" si="47"/>
        <v>2</v>
      </c>
      <c r="AA54" s="13">
        <f>VLOOKUP(VLOOKUP($A54,'dataset combined'!$A:$AF,AA$2,FALSE()),Dictionary!$A:$B,2,FALSE())</f>
        <v>1</v>
      </c>
      <c r="AB54" s="13">
        <f>VLOOKUP(VLOOKUP($A54,'dataset combined'!$A:$AF,AB$2,FALSE()),Dictionary!$A:$B,2,FALSE())</f>
        <v>1</v>
      </c>
      <c r="AC54" s="13">
        <f>VLOOKUP(VLOOKUP($A54,'dataset combined'!$A:$AF,AC$2,FALSE()),Dictionary!$A:$B,2,FALSE())</f>
        <v>2</v>
      </c>
      <c r="AD54" s="13">
        <f>VLOOKUP(VLOOKUP($A54,'dataset combined'!$A:$AF,AD$2,FALSE()),Dictionary!$A:$B,2,FALSE())</f>
        <v>1</v>
      </c>
      <c r="AE54" s="13">
        <f>VLOOKUP(VLOOKUP($A54,'dataset combined'!$A:$AF,AE$2,FALSE()),Dictionary!$A:$B,2,FALSE())</f>
        <v>1</v>
      </c>
      <c r="AF54" s="13">
        <f>VLOOKUP(VLOOKUP($A54,'dataset combined'!$A:$BJ,dataset!AF$2,FALSE()),Dictionary!$A:$B,2,FALSE())</f>
        <v>4</v>
      </c>
      <c r="AG54" s="13">
        <f>VLOOKUP(VLOOKUP($A54,'dataset combined'!$A:$BJ,dataset!AG$2,FALSE()),Dictionary!$A:$B,2,FALSE())</f>
        <v>4</v>
      </c>
      <c r="AH54" s="13">
        <f>VLOOKUP(VLOOKUP($A54,'dataset combined'!$A:$BJ,dataset!AH$2,FALSE()),Dictionary!$A:$B,2,FALSE())</f>
        <v>4</v>
      </c>
      <c r="AI54" s="13">
        <f>VLOOKUP(VLOOKUP($A54,'dataset combined'!$A:$BJ,dataset!AI$2,FALSE()),Dictionary!$A:$B,2,FALSE())</f>
        <v>4</v>
      </c>
      <c r="AJ54" s="13">
        <f>VLOOKUP(VLOOKUP($A54,'dataset combined'!$A:$BJ,dataset!AJ$2,FALSE()),Dictionary!$A:$B,2,FALSE())</f>
        <v>4</v>
      </c>
      <c r="AK54" s="13">
        <f>VLOOKUP(VLOOKUP($A54,'dataset combined'!$A:$BJ,dataset!AK$2,FALSE()),Dictionary!$A:$B,2,FALSE())</f>
        <v>4</v>
      </c>
      <c r="AL54" s="13">
        <f>VLOOKUP(VLOOKUP($A54,'dataset combined'!$A:$BJ,dataset!AL$2,FALSE()),Dictionary!$A:$B,2,FALSE())</f>
        <v>5</v>
      </c>
      <c r="AM54" s="13">
        <f>VLOOKUP(VLOOKUP($A54,'dataset combined'!$A:$BJ,dataset!AM$2,FALSE()),Dictionary!$A:$B,2,FALSE())</f>
        <v>4</v>
      </c>
      <c r="AN54" s="13">
        <f>VLOOKUP(VLOOKUP($A54,'dataset combined'!$A:$BJ,dataset!AN$2,FALSE()),Dictionary!$A:$B,2,FALSE())</f>
        <v>0</v>
      </c>
      <c r="AO54" s="12">
        <f>VLOOKUP($A54,'Results Check'!$A:$CH,AO$2,FALSE())</f>
        <v>3</v>
      </c>
      <c r="AP54" s="12">
        <f>VLOOKUP($A54,'Results Check'!$A:$CH,AP$2,FALSE())</f>
        <v>7</v>
      </c>
      <c r="AQ54" s="12">
        <f>VLOOKUP($A54,'Results Check'!$A:$CH,AQ$2,FALSE())</f>
        <v>3</v>
      </c>
      <c r="AR54" s="9">
        <f t="shared" si="3"/>
        <v>0.42857142857142855</v>
      </c>
      <c r="AS54" s="9">
        <f t="shared" si="4"/>
        <v>1</v>
      </c>
      <c r="AT54" s="9">
        <f t="shared" si="5"/>
        <v>0.6</v>
      </c>
      <c r="AU54" s="12">
        <f>VLOOKUP($A54,'Results Check'!$A:$CH,AU$2,FALSE())</f>
        <v>2</v>
      </c>
      <c r="AV54" s="12">
        <f>VLOOKUP($A54,'Results Check'!$A:$CH,AV$2,FALSE())</f>
        <v>3</v>
      </c>
      <c r="AW54" s="12">
        <f>VLOOKUP($A54,'Results Check'!$A:$CH,AW$2,FALSE())</f>
        <v>2</v>
      </c>
      <c r="AX54" s="9">
        <f t="shared" si="27"/>
        <v>0.66666666666666663</v>
      </c>
      <c r="AY54" s="9">
        <f t="shared" si="28"/>
        <v>1</v>
      </c>
      <c r="AZ54" s="9">
        <f t="shared" si="29"/>
        <v>0.8</v>
      </c>
      <c r="BA54" s="12">
        <f>VLOOKUP($A54,'Results Check'!$A:$CH,BA$2,FALSE())</f>
        <v>5</v>
      </c>
      <c r="BB54" s="12">
        <f>VLOOKUP($A54,'Results Check'!$A:$CH,BB$2,FALSE())</f>
        <v>10</v>
      </c>
      <c r="BC54" s="12">
        <f>VLOOKUP($A54,'Results Check'!$A:$CH,BC$2,FALSE())</f>
        <v>5</v>
      </c>
      <c r="BD54" s="9">
        <f t="shared" si="30"/>
        <v>0.5</v>
      </c>
      <c r="BE54" s="9">
        <f t="shared" si="31"/>
        <v>1</v>
      </c>
      <c r="BF54" s="9">
        <f t="shared" si="32"/>
        <v>0.66666666666666663</v>
      </c>
      <c r="BG54" s="12">
        <f>VLOOKUP($A54,'Results Check'!$A:$CH,BG$2,FALSE())</f>
        <v>3</v>
      </c>
      <c r="BH54" s="12">
        <f>VLOOKUP($A54,'Results Check'!$A:$CH,BH$2,FALSE())</f>
        <v>3</v>
      </c>
      <c r="BI54" s="12">
        <f>VLOOKUP($A54,'Results Check'!$A:$CH,BI$2,FALSE())</f>
        <v>3</v>
      </c>
      <c r="BJ54" s="9">
        <f t="shared" si="33"/>
        <v>1</v>
      </c>
      <c r="BK54" s="9">
        <f t="shared" si="34"/>
        <v>1</v>
      </c>
      <c r="BL54" s="9">
        <f t="shared" si="35"/>
        <v>1</v>
      </c>
      <c r="BM54" s="12">
        <f>VLOOKUP($A54,'Results Check'!$A:$CH,BM$2,FALSE())</f>
        <v>0</v>
      </c>
      <c r="BN54" s="12">
        <f>VLOOKUP($A54,'Results Check'!$A:$CH,BN$2,FALSE())</f>
        <v>1</v>
      </c>
      <c r="BO54" s="12">
        <f>VLOOKUP($A54,'Results Check'!$A:$CH,BO$2,FALSE())</f>
        <v>1</v>
      </c>
      <c r="BP54" s="9">
        <f t="shared" si="36"/>
        <v>0</v>
      </c>
      <c r="BQ54" s="9">
        <f t="shared" si="37"/>
        <v>0</v>
      </c>
      <c r="BR54" s="9">
        <f t="shared" si="38"/>
        <v>0</v>
      </c>
      <c r="BS54" s="12">
        <f>VLOOKUP($A54,'Results Check'!$A:$CH,BS$2,FALSE())</f>
        <v>1</v>
      </c>
      <c r="BT54" s="12">
        <f>VLOOKUP($A54,'Results Check'!$A:$CH,BT$2,FALSE())</f>
        <v>1</v>
      </c>
      <c r="BU54" s="12">
        <f>VLOOKUP($A54,'Results Check'!$A:$CH,BU$2,FALSE())</f>
        <v>1</v>
      </c>
      <c r="BV54" s="9">
        <f t="shared" si="39"/>
        <v>1</v>
      </c>
      <c r="BW54" s="9">
        <f t="shared" si="40"/>
        <v>1</v>
      </c>
      <c r="BX54" s="9">
        <f t="shared" si="41"/>
        <v>1</v>
      </c>
      <c r="BY54" s="12">
        <f t="shared" si="48"/>
        <v>14</v>
      </c>
      <c r="BZ54" s="12">
        <f t="shared" si="49"/>
        <v>25</v>
      </c>
      <c r="CA54" s="12">
        <f t="shared" si="50"/>
        <v>15</v>
      </c>
      <c r="CB54" s="12">
        <f t="shared" si="42"/>
        <v>0.56000000000000005</v>
      </c>
      <c r="CC54" s="12">
        <f t="shared" si="43"/>
        <v>0.93333333333333335</v>
      </c>
      <c r="CD54" s="12">
        <f t="shared" si="44"/>
        <v>0.70000000000000007</v>
      </c>
      <c r="CE54" s="12" t="str">
        <f>IF(VLOOKUP($A54,'Results Check'!$A:$CI,CE$2,FALSE())=0,"",VLOOKUP($A54,'Results Check'!$A:$CI,CE$2,FALSE()))</f>
        <v>Wrong vulnerability</v>
      </c>
      <c r="CF54" s="12" t="str">
        <f>IF(VLOOKUP($A54,'Results Check'!$A:$CI,CF$2,FALSE())=0,"",VLOOKUP($A54,'Results Check'!$A:$CI,CF$2,FALSE()))</f>
        <v>Wrong asset</v>
      </c>
      <c r="CG54" s="12" t="str">
        <f>IF(VLOOKUP($A54,'Results Check'!$A:$CI,CG$2,FALSE())=0,"",VLOOKUP($A54,'Results Check'!$A:$CI,CG$2,FALSE()))</f>
        <v>Wrong threat scenario</v>
      </c>
      <c r="CH54" s="12" t="str">
        <f>IF(VLOOKUP($A54,'Results Check'!$A:$CI,CH$2,FALSE())=0,"",VLOOKUP($A54,'Results Check'!$A:$CI,CH$2,FALSE()))</f>
        <v/>
      </c>
      <c r="CI54" s="12" t="str">
        <f>IF(VLOOKUP($A54,'Results Check'!$A:$CI,CI$2,FALSE())=0,"",VLOOKUP($A54,'Results Check'!$A:$CI,CI$2,FALSE()))</f>
        <v>Consequence</v>
      </c>
      <c r="CJ54" s="12" t="str">
        <f>IF(VLOOKUP($A54,'Results Check'!$A:$CI,CJ$2,FALSE())=0,"",VLOOKUP($A54,'Results Check'!$A:$CI,CJ$2,FALSE()))</f>
        <v/>
      </c>
      <c r="CK54" s="12">
        <f>VLOOKUP(VLOOKUP($A54,'dataset combined'!$A:$BJ,CK$2,FALSE()),Dictionary!$A$1:$B$23,2,FALSE())</f>
        <v>4</v>
      </c>
      <c r="CL54" s="12">
        <f>VLOOKUP(VLOOKUP($A54,'dataset combined'!$A:$BJ,CL$2,FALSE()),Dictionary!$A$1:$B$23,2,FALSE())</f>
        <v>4</v>
      </c>
      <c r="CM54" s="12">
        <f>VLOOKUP(VLOOKUP($A54,'dataset combined'!$A:$BJ,CM$2,FALSE()),Dictionary!$A$1:$B$23,2,FALSE())</f>
        <v>5</v>
      </c>
      <c r="CN54" s="12">
        <f>VLOOKUP(VLOOKUP($A54,'dataset combined'!$A:$BJ,CN$2,FALSE()),Dictionary!$A$1:$B$23,2,FALSE())</f>
        <v>5</v>
      </c>
      <c r="CO54" s="12">
        <f>VLOOKUP(VLOOKUP($A54,'dataset combined'!$A:$BJ,CO$2,FALSE()),Dictionary!$A$1:$B$23,2,FALSE())</f>
        <v>4</v>
      </c>
      <c r="CP54" s="12">
        <f>VLOOKUP(VLOOKUP($A54,'dataset combined'!$A:$BJ,CP$2,FALSE()),Dictionary!$A$1:$B$23,2,FALSE())</f>
        <v>4</v>
      </c>
      <c r="CQ54" s="12">
        <f>VLOOKUP(VLOOKUP($A54,'dataset combined'!$A:$BJ,CQ$2,FALSE()),Dictionary!$A$1:$B$23,2,FALSE())</f>
        <v>4</v>
      </c>
      <c r="CR54" s="12">
        <f>VLOOKUP(VLOOKUP($A54,'dataset combined'!$A:$BJ,CR$2,FALSE()),Dictionary!$A$1:$B$23,2,FALSE())</f>
        <v>4</v>
      </c>
      <c r="CS54" s="12">
        <f>VLOOKUP(VLOOKUP($A54,'dataset combined'!$A:$BJ,CS$2,FALSE()),Dictionary!$A$1:$B$23,2,FALSE())</f>
        <v>3</v>
      </c>
      <c r="CT54" s="12">
        <f>VLOOKUP(VLOOKUP($A54,'dataset combined'!$A:$BJ,CT$2,FALSE()),Dictionary!$A$1:$B$23,2,FALSE())</f>
        <v>2</v>
      </c>
      <c r="CU54" s="12">
        <f>VLOOKUP(VLOOKUP($A54,'dataset combined'!$A:$BJ,CU$2,FALSE()),Dictionary!$A$1:$B$23,2,FALSE())</f>
        <v>4</v>
      </c>
      <c r="CV54" s="12">
        <f>VLOOKUP(VLOOKUP($A54,'dataset combined'!$A:$BJ,CV$2,FALSE()),Dictionary!$A$1:$B$23,2,FALSE())</f>
        <v>3</v>
      </c>
      <c r="CX54"/>
      <c r="CY54"/>
      <c r="CZ54"/>
      <c r="DA54"/>
      <c r="DB54"/>
      <c r="DC54"/>
      <c r="DD54"/>
      <c r="DE54"/>
      <c r="DF54"/>
      <c r="DG54"/>
    </row>
    <row r="55" spans="1:111" s="15" customFormat="1" x14ac:dyDescent="0.2">
      <c r="A55" s="13" t="str">
        <f t="shared" si="45"/>
        <v>3117380-P2</v>
      </c>
      <c r="B55" s="11">
        <v>3117380</v>
      </c>
      <c r="C55" s="11">
        <v>3117303</v>
      </c>
      <c r="D55" s="11" t="s">
        <v>412</v>
      </c>
      <c r="E55" s="13" t="s">
        <v>154</v>
      </c>
      <c r="F55" s="13" t="s">
        <v>440</v>
      </c>
      <c r="G55" s="11" t="s">
        <v>433</v>
      </c>
      <c r="H55" s="11" t="str">
        <f t="shared" si="46"/>
        <v>OB</v>
      </c>
      <c r="I55" s="11"/>
      <c r="J55" s="12"/>
      <c r="K55" s="13">
        <v>23</v>
      </c>
      <c r="L55" s="13" t="s">
        <v>180</v>
      </c>
      <c r="M55" s="13" t="s">
        <v>182</v>
      </c>
      <c r="N55" s="13">
        <v>4</v>
      </c>
      <c r="O55" s="13" t="s">
        <v>218</v>
      </c>
      <c r="P55" s="13" t="s">
        <v>176</v>
      </c>
      <c r="Q55" s="13"/>
      <c r="R55" s="13"/>
      <c r="S55" s="13" t="s">
        <v>176</v>
      </c>
      <c r="T55" s="13"/>
      <c r="U55" s="13" t="s">
        <v>156</v>
      </c>
      <c r="V55" s="13">
        <f>VLOOKUP(VLOOKUP($A55,'dataset combined'!$A:$AF,V$2,FALSE()),Dictionary!$A:$B,2,FALSE())</f>
        <v>1</v>
      </c>
      <c r="W55" s="13">
        <f>VLOOKUP(VLOOKUP($A55,'dataset combined'!$A:$AF,W$2,FALSE()),Dictionary!$A:$B,2,FALSE())</f>
        <v>1</v>
      </c>
      <c r="X55" s="13">
        <f>VLOOKUP(VLOOKUP($A55,'dataset combined'!$A:$AF,X$2,FALSE()),Dictionary!$A:$B,2,FALSE())</f>
        <v>1</v>
      </c>
      <c r="Y55" s="13">
        <f>VLOOKUP(VLOOKUP($A55,'dataset combined'!$A:$AF,Y$2,FALSE()),Dictionary!$A:$B,2,FALSE())</f>
        <v>2</v>
      </c>
      <c r="Z55" s="12">
        <f t="shared" si="47"/>
        <v>2</v>
      </c>
      <c r="AA55" s="13">
        <f>VLOOKUP(VLOOKUP($A55,'dataset combined'!$A:$AF,AA$2,FALSE()),Dictionary!$A:$B,2,FALSE())</f>
        <v>1</v>
      </c>
      <c r="AB55" s="13">
        <f>VLOOKUP(VLOOKUP($A55,'dataset combined'!$A:$AF,AB$2,FALSE()),Dictionary!$A:$B,2,FALSE())</f>
        <v>1</v>
      </c>
      <c r="AC55" s="13">
        <f>VLOOKUP(VLOOKUP($A55,'dataset combined'!$A:$AF,AC$2,FALSE()),Dictionary!$A:$B,2,FALSE())</f>
        <v>2</v>
      </c>
      <c r="AD55" s="13">
        <f>VLOOKUP(VLOOKUP($A55,'dataset combined'!$A:$AF,AD$2,FALSE()),Dictionary!$A:$B,2,FALSE())</f>
        <v>1</v>
      </c>
      <c r="AE55" s="13">
        <f>VLOOKUP(VLOOKUP($A55,'dataset combined'!$A:$AF,AE$2,FALSE()),Dictionary!$A:$B,2,FALSE())</f>
        <v>1</v>
      </c>
      <c r="AF55" s="13">
        <f>VLOOKUP(VLOOKUP($A55,'dataset combined'!$A:$BJ,dataset!AF$2,FALSE()),Dictionary!$A:$B,2,FALSE())</f>
        <v>4</v>
      </c>
      <c r="AG55" s="13">
        <f>VLOOKUP(VLOOKUP($A55,'dataset combined'!$A:$BJ,dataset!AG$2,FALSE()),Dictionary!$A:$B,2,FALSE())</f>
        <v>4</v>
      </c>
      <c r="AH55" s="13">
        <f>VLOOKUP(VLOOKUP($A55,'dataset combined'!$A:$BJ,dataset!AH$2,FALSE()),Dictionary!$A:$B,2,FALSE())</f>
        <v>4</v>
      </c>
      <c r="AI55" s="13">
        <f>VLOOKUP(VLOOKUP($A55,'dataset combined'!$A:$BJ,dataset!AI$2,FALSE()),Dictionary!$A:$B,2,FALSE())</f>
        <v>4</v>
      </c>
      <c r="AJ55" s="13">
        <f>VLOOKUP(VLOOKUP($A55,'dataset combined'!$A:$BJ,dataset!AJ$2,FALSE()),Dictionary!$A:$B,2,FALSE())</f>
        <v>4</v>
      </c>
      <c r="AK55" s="13">
        <f>VLOOKUP(VLOOKUP($A55,'dataset combined'!$A:$BJ,dataset!AK$2,FALSE()),Dictionary!$A:$B,2,FALSE())</f>
        <v>4</v>
      </c>
      <c r="AL55" s="13">
        <f>VLOOKUP(VLOOKUP($A55,'dataset combined'!$A:$BJ,dataset!AL$2,FALSE()),Dictionary!$A:$B,2,FALSE())</f>
        <v>4</v>
      </c>
      <c r="AM55" s="13">
        <f>VLOOKUP(VLOOKUP($A55,'dataset combined'!$A:$BJ,dataset!AM$2,FALSE()),Dictionary!$A:$B,2,FALSE())</f>
        <v>4</v>
      </c>
      <c r="AN55" s="13">
        <f>VLOOKUP(VLOOKUP($A55,'dataset combined'!$A:$BJ,dataset!AN$2,FALSE()),Dictionary!$A:$B,2,FALSE())</f>
        <v>4</v>
      </c>
      <c r="AO55" s="12">
        <f>VLOOKUP($A55,'Results Check'!$A:$CH,AO$2,FALSE())</f>
        <v>0</v>
      </c>
      <c r="AP55" s="12">
        <f>VLOOKUP($A55,'Results Check'!$A:$CH,AP$2,FALSE())</f>
        <v>2</v>
      </c>
      <c r="AQ55" s="12">
        <f>VLOOKUP($A55,'Results Check'!$A:$CH,AQ$2,FALSE())</f>
        <v>2</v>
      </c>
      <c r="AR55" s="9">
        <f t="shared" si="3"/>
        <v>0</v>
      </c>
      <c r="AS55" s="9">
        <f t="shared" si="4"/>
        <v>0</v>
      </c>
      <c r="AT55" s="9">
        <f t="shared" si="5"/>
        <v>0</v>
      </c>
      <c r="AU55" s="12">
        <f>VLOOKUP($A55,'Results Check'!$A:$CH,AU$2,FALSE())</f>
        <v>2</v>
      </c>
      <c r="AV55" s="12">
        <f>VLOOKUP($A55,'Results Check'!$A:$CH,AV$2,FALSE())</f>
        <v>2</v>
      </c>
      <c r="AW55" s="12">
        <f>VLOOKUP($A55,'Results Check'!$A:$CH,AW$2,FALSE())</f>
        <v>2</v>
      </c>
      <c r="AX55" s="9">
        <f t="shared" si="27"/>
        <v>1</v>
      </c>
      <c r="AY55" s="9">
        <f t="shared" si="28"/>
        <v>1</v>
      </c>
      <c r="AZ55" s="9">
        <f t="shared" si="29"/>
        <v>1</v>
      </c>
      <c r="BA55" s="12">
        <f>VLOOKUP($A55,'Results Check'!$A:$CH,BA$2,FALSE())</f>
        <v>4</v>
      </c>
      <c r="BB55" s="12">
        <f>VLOOKUP($A55,'Results Check'!$A:$CH,BB$2,FALSE())</f>
        <v>4</v>
      </c>
      <c r="BC55" s="12">
        <f>VLOOKUP($A55,'Results Check'!$A:$CH,BC$2,FALSE())</f>
        <v>4</v>
      </c>
      <c r="BD55" s="9">
        <f t="shared" si="30"/>
        <v>1</v>
      </c>
      <c r="BE55" s="9">
        <f t="shared" si="31"/>
        <v>1</v>
      </c>
      <c r="BF55" s="9">
        <f t="shared" si="32"/>
        <v>1</v>
      </c>
      <c r="BG55" s="12">
        <f>VLOOKUP($A55,'Results Check'!$A:$CH,BG$2,FALSE())</f>
        <v>0</v>
      </c>
      <c r="BH55" s="12">
        <f>VLOOKUP($A55,'Results Check'!$A:$CH,BH$2,FALSE())</f>
        <v>4</v>
      </c>
      <c r="BI55" s="12">
        <f>VLOOKUP($A55,'Results Check'!$A:$CH,BI$2,FALSE())</f>
        <v>2</v>
      </c>
      <c r="BJ55" s="9">
        <f t="shared" si="33"/>
        <v>0</v>
      </c>
      <c r="BK55" s="9">
        <f t="shared" si="34"/>
        <v>0</v>
      </c>
      <c r="BL55" s="9">
        <f t="shared" si="35"/>
        <v>0</v>
      </c>
      <c r="BM55" s="12">
        <f>VLOOKUP($A55,'Results Check'!$A:$CH,BM$2,FALSE())</f>
        <v>0</v>
      </c>
      <c r="BN55" s="12">
        <f>VLOOKUP($A55,'Results Check'!$A:$CH,BN$2,FALSE())</f>
        <v>1</v>
      </c>
      <c r="BO55" s="12">
        <f>VLOOKUP($A55,'Results Check'!$A:$CH,BO$2,FALSE())</f>
        <v>1</v>
      </c>
      <c r="BP55" s="9">
        <f t="shared" si="36"/>
        <v>0</v>
      </c>
      <c r="BQ55" s="9">
        <f t="shared" si="37"/>
        <v>0</v>
      </c>
      <c r="BR55" s="9">
        <f t="shared" si="38"/>
        <v>0</v>
      </c>
      <c r="BS55" s="12">
        <f>VLOOKUP($A55,'Results Check'!$A:$CH,BS$2,FALSE())</f>
        <v>1</v>
      </c>
      <c r="BT55" s="12">
        <f>VLOOKUP($A55,'Results Check'!$A:$CH,BT$2,FALSE())</f>
        <v>1</v>
      </c>
      <c r="BU55" s="12">
        <f>VLOOKUP($A55,'Results Check'!$A:$CH,BU$2,FALSE())</f>
        <v>1</v>
      </c>
      <c r="BV55" s="9">
        <f t="shared" si="39"/>
        <v>1</v>
      </c>
      <c r="BW55" s="9">
        <f t="shared" si="40"/>
        <v>1</v>
      </c>
      <c r="BX55" s="9">
        <f t="shared" si="41"/>
        <v>1</v>
      </c>
      <c r="BY55" s="12">
        <f t="shared" si="48"/>
        <v>7</v>
      </c>
      <c r="BZ55" s="12">
        <f t="shared" si="49"/>
        <v>14</v>
      </c>
      <c r="CA55" s="12">
        <f t="shared" si="50"/>
        <v>12</v>
      </c>
      <c r="CB55" s="12">
        <f t="shared" si="42"/>
        <v>0.5</v>
      </c>
      <c r="CC55" s="12">
        <f t="shared" si="43"/>
        <v>0.58333333333333337</v>
      </c>
      <c r="CD55" s="12">
        <f t="shared" si="44"/>
        <v>0.53846153846153844</v>
      </c>
      <c r="CE55" s="12" t="str">
        <f>IF(VLOOKUP($A55,'Results Check'!$A:$CI,CE$2,FALSE())=0,"",VLOOKUP($A55,'Results Check'!$A:$CI,CE$2,FALSE()))</f>
        <v>Threat</v>
      </c>
      <c r="CF55" s="12" t="str">
        <f>IF(VLOOKUP($A55,'Results Check'!$A:$CI,CF$2,FALSE())=0,"",VLOOKUP($A55,'Results Check'!$A:$CI,CF$2,FALSE()))</f>
        <v/>
      </c>
      <c r="CG55" s="12" t="str">
        <f>IF(VLOOKUP($A55,'Results Check'!$A:$CI,CG$2,FALSE())=0,"",VLOOKUP($A55,'Results Check'!$A:$CI,CG$2,FALSE()))</f>
        <v/>
      </c>
      <c r="CH55" s="12" t="str">
        <f>IF(VLOOKUP($A55,'Results Check'!$A:$CI,CH$2,FALSE())=0,"",VLOOKUP($A55,'Results Check'!$A:$CI,CH$2,FALSE()))</f>
        <v>Vulnerability</v>
      </c>
      <c r="CI55" s="12" t="str">
        <f>IF(VLOOKUP($A55,'Results Check'!$A:$CI,CI$2,FALSE())=0,"",VLOOKUP($A55,'Results Check'!$A:$CI,CI$2,FALSE()))</f>
        <v>Consequence</v>
      </c>
      <c r="CJ55" s="12" t="str">
        <f>IF(VLOOKUP($A55,'Results Check'!$A:$CI,CJ$2,FALSE())=0,"",VLOOKUP($A55,'Results Check'!$A:$CI,CJ$2,FALSE()))</f>
        <v/>
      </c>
      <c r="CK55" s="12">
        <f>VLOOKUP(VLOOKUP($A55,'dataset combined'!$A:$BJ,CK$2,FALSE()),Dictionary!$A$1:$B$23,2,FALSE())</f>
        <v>3</v>
      </c>
      <c r="CL55" s="12">
        <f>VLOOKUP(VLOOKUP($A55,'dataset combined'!$A:$BJ,CL$2,FALSE()),Dictionary!$A$1:$B$23,2,FALSE())</f>
        <v>4</v>
      </c>
      <c r="CM55" s="12">
        <f>VLOOKUP(VLOOKUP($A55,'dataset combined'!$A:$BJ,CM$2,FALSE()),Dictionary!$A$1:$B$23,2,FALSE())</f>
        <v>4</v>
      </c>
      <c r="CN55" s="12">
        <f>VLOOKUP(VLOOKUP($A55,'dataset combined'!$A:$BJ,CN$2,FALSE()),Dictionary!$A$1:$B$23,2,FALSE())</f>
        <v>4</v>
      </c>
      <c r="CO55" s="12">
        <f>VLOOKUP(VLOOKUP($A55,'dataset combined'!$A:$BJ,CO$2,FALSE()),Dictionary!$A$1:$B$23,2,FALSE())</f>
        <v>4</v>
      </c>
      <c r="CP55" s="12">
        <f>VLOOKUP(VLOOKUP($A55,'dataset combined'!$A:$BJ,CP$2,FALSE()),Dictionary!$A$1:$B$23,2,FALSE())</f>
        <v>4</v>
      </c>
      <c r="CQ55" s="12">
        <f>VLOOKUP(VLOOKUP($A55,'dataset combined'!$A:$BJ,CQ$2,FALSE()),Dictionary!$A$1:$B$23,2,FALSE())</f>
        <v>4</v>
      </c>
      <c r="CR55" s="12">
        <f>VLOOKUP(VLOOKUP($A55,'dataset combined'!$A:$BJ,CR$2,FALSE()),Dictionary!$A$1:$B$23,2,FALSE())</f>
        <v>4</v>
      </c>
      <c r="CS55" s="12">
        <f>VLOOKUP(VLOOKUP($A55,'dataset combined'!$A:$BJ,CS$2,FALSE()),Dictionary!$A$1:$B$23,2,FALSE())</f>
        <v>4</v>
      </c>
      <c r="CT55" s="12">
        <f>VLOOKUP(VLOOKUP($A55,'dataset combined'!$A:$BJ,CT$2,FALSE()),Dictionary!$A$1:$B$23,2,FALSE())</f>
        <v>4</v>
      </c>
      <c r="CU55" s="12">
        <f>VLOOKUP(VLOOKUP($A55,'dataset combined'!$A:$BJ,CU$2,FALSE()),Dictionary!$A$1:$B$23,2,FALSE())</f>
        <v>4</v>
      </c>
      <c r="CV55" s="12">
        <f>VLOOKUP(VLOOKUP($A55,'dataset combined'!$A:$BJ,CV$2,FALSE()),Dictionary!$A$1:$B$23,2,FALSE())</f>
        <v>4</v>
      </c>
      <c r="CX55"/>
      <c r="CY55"/>
      <c r="CZ55"/>
      <c r="DA55"/>
      <c r="DB55"/>
      <c r="DC55"/>
      <c r="DD55"/>
      <c r="DE55"/>
      <c r="DF55"/>
      <c r="DG55"/>
    </row>
    <row r="56" spans="1:111" s="15" customFormat="1" x14ac:dyDescent="0.2">
      <c r="A56" s="13" t="str">
        <f t="shared" si="45"/>
        <v>3117381-P1</v>
      </c>
      <c r="B56" s="11">
        <v>3117381</v>
      </c>
      <c r="C56" s="11">
        <v>3117306</v>
      </c>
      <c r="D56" s="11" t="s">
        <v>590</v>
      </c>
      <c r="E56" s="13" t="s">
        <v>568</v>
      </c>
      <c r="F56" s="13" t="s">
        <v>440</v>
      </c>
      <c r="G56" s="11" t="s">
        <v>402</v>
      </c>
      <c r="H56" s="11" t="str">
        <f t="shared" si="46"/>
        <v>HCN</v>
      </c>
      <c r="I56" s="11"/>
      <c r="J56" s="12"/>
      <c r="K56" s="13">
        <v>22</v>
      </c>
      <c r="L56" s="13" t="s">
        <v>178</v>
      </c>
      <c r="M56" s="13" t="s">
        <v>181</v>
      </c>
      <c r="N56" s="13">
        <v>3</v>
      </c>
      <c r="O56" s="13" t="s">
        <v>226</v>
      </c>
      <c r="P56" s="13" t="s">
        <v>177</v>
      </c>
      <c r="Q56" s="13">
        <v>2</v>
      </c>
      <c r="R56" s="13" t="s">
        <v>227</v>
      </c>
      <c r="S56" s="13" t="s">
        <v>176</v>
      </c>
      <c r="T56" s="13"/>
      <c r="U56" s="13" t="s">
        <v>156</v>
      </c>
      <c r="V56" s="13">
        <f>VLOOKUP(VLOOKUP($A56,'dataset combined'!$A:$AF,V$2,FALSE()),Dictionary!$A:$B,2,FALSE())</f>
        <v>1</v>
      </c>
      <c r="W56" s="13">
        <f>VLOOKUP(VLOOKUP($A56,'dataset combined'!$A:$AF,W$2,FALSE()),Dictionary!$A:$B,2,FALSE())</f>
        <v>2</v>
      </c>
      <c r="X56" s="13">
        <f>VLOOKUP(VLOOKUP($A56,'dataset combined'!$A:$AF,X$2,FALSE()),Dictionary!$A:$B,2,FALSE())</f>
        <v>3</v>
      </c>
      <c r="Y56" s="13">
        <f>VLOOKUP(VLOOKUP($A56,'dataset combined'!$A:$AF,Y$2,FALSE()),Dictionary!$A:$B,2,FALSE())</f>
        <v>2</v>
      </c>
      <c r="Z56" s="12">
        <f t="shared" si="47"/>
        <v>3</v>
      </c>
      <c r="AA56" s="13">
        <f>VLOOKUP(VLOOKUP($A56,'dataset combined'!$A:$AF,AA$2,FALSE()),Dictionary!$A:$B,2,FALSE())</f>
        <v>2</v>
      </c>
      <c r="AB56" s="13">
        <f>VLOOKUP(VLOOKUP($A56,'dataset combined'!$A:$AF,AB$2,FALSE()),Dictionary!$A:$B,2,FALSE())</f>
        <v>3</v>
      </c>
      <c r="AC56" s="13">
        <f>VLOOKUP(VLOOKUP($A56,'dataset combined'!$A:$AF,AC$2,FALSE()),Dictionary!$A:$B,2,FALSE())</f>
        <v>3</v>
      </c>
      <c r="AD56" s="13">
        <f>VLOOKUP(VLOOKUP($A56,'dataset combined'!$A:$AF,AD$2,FALSE()),Dictionary!$A:$B,2,FALSE())</f>
        <v>3</v>
      </c>
      <c r="AE56" s="13">
        <f>VLOOKUP(VLOOKUP($A56,'dataset combined'!$A:$AF,AE$2,FALSE()),Dictionary!$A:$B,2,FALSE())</f>
        <v>3</v>
      </c>
      <c r="AF56" s="13">
        <f>VLOOKUP(VLOOKUP($A56,'dataset combined'!$A:$BJ,dataset!AF$2,FALSE()),Dictionary!$A:$B,2,FALSE())</f>
        <v>5</v>
      </c>
      <c r="AG56" s="13">
        <f>VLOOKUP(VLOOKUP($A56,'dataset combined'!$A:$BJ,dataset!AG$2,FALSE()),Dictionary!$A:$B,2,FALSE())</f>
        <v>5</v>
      </c>
      <c r="AH56" s="13">
        <f>VLOOKUP(VLOOKUP($A56,'dataset combined'!$A:$BJ,dataset!AH$2,FALSE()),Dictionary!$A:$B,2,FALSE())</f>
        <v>5</v>
      </c>
      <c r="AI56" s="13">
        <f>VLOOKUP(VLOOKUP($A56,'dataset combined'!$A:$BJ,dataset!AI$2,FALSE()),Dictionary!$A:$B,2,FALSE())</f>
        <v>5</v>
      </c>
      <c r="AJ56" s="13">
        <f>VLOOKUP(VLOOKUP($A56,'dataset combined'!$A:$BJ,dataset!AJ$2,FALSE()),Dictionary!$A:$B,2,FALSE())</f>
        <v>5</v>
      </c>
      <c r="AK56" s="13">
        <f>VLOOKUP(VLOOKUP($A56,'dataset combined'!$A:$BJ,dataset!AK$2,FALSE()),Dictionary!$A:$B,2,FALSE())</f>
        <v>5</v>
      </c>
      <c r="AL56" s="13">
        <f>VLOOKUP(VLOOKUP($A56,'dataset combined'!$A:$BJ,dataset!AL$2,FALSE()),Dictionary!$A:$B,2,FALSE())</f>
        <v>5</v>
      </c>
      <c r="AM56" s="13">
        <f>VLOOKUP(VLOOKUP($A56,'dataset combined'!$A:$BJ,dataset!AM$2,FALSE()),Dictionary!$A:$B,2,FALSE())</f>
        <v>5</v>
      </c>
      <c r="AN56" s="13">
        <f>VLOOKUP(VLOOKUP($A56,'dataset combined'!$A:$BJ,dataset!AN$2,FALSE()),Dictionary!$A:$B,2,FALSE())</f>
        <v>1</v>
      </c>
      <c r="AO56" s="12">
        <f>VLOOKUP($A56,'Results Check'!$A:$CH,AO$2,FALSE())</f>
        <v>3</v>
      </c>
      <c r="AP56" s="12">
        <f>VLOOKUP($A56,'Results Check'!$A:$CH,AP$2,FALSE())</f>
        <v>3</v>
      </c>
      <c r="AQ56" s="12">
        <f>VLOOKUP($A56,'Results Check'!$A:$CH,AQ$2,FALSE())</f>
        <v>3</v>
      </c>
      <c r="AR56" s="9">
        <f t="shared" si="3"/>
        <v>1</v>
      </c>
      <c r="AS56" s="9">
        <f t="shared" si="4"/>
        <v>1</v>
      </c>
      <c r="AT56" s="9">
        <f t="shared" si="5"/>
        <v>1</v>
      </c>
      <c r="AU56" s="12">
        <f>VLOOKUP($A56,'Results Check'!$A:$CH,AU$2,FALSE())</f>
        <v>2</v>
      </c>
      <c r="AV56" s="12">
        <f>VLOOKUP($A56,'Results Check'!$A:$CH,AV$2,FALSE())</f>
        <v>2</v>
      </c>
      <c r="AW56" s="12">
        <f>VLOOKUP($A56,'Results Check'!$A:$CH,AW$2,FALSE())</f>
        <v>2</v>
      </c>
      <c r="AX56" s="9">
        <f t="shared" si="27"/>
        <v>1</v>
      </c>
      <c r="AY56" s="9">
        <f t="shared" si="28"/>
        <v>1</v>
      </c>
      <c r="AZ56" s="9">
        <f t="shared" si="29"/>
        <v>1</v>
      </c>
      <c r="BA56" s="12">
        <f>VLOOKUP($A56,'Results Check'!$A:$CH,BA$2,FALSE())</f>
        <v>2</v>
      </c>
      <c r="BB56" s="12">
        <f>VLOOKUP($A56,'Results Check'!$A:$CH,BB$2,FALSE())</f>
        <v>2</v>
      </c>
      <c r="BC56" s="12">
        <f>VLOOKUP($A56,'Results Check'!$A:$CH,BC$2,FALSE())</f>
        <v>2</v>
      </c>
      <c r="BD56" s="9">
        <f t="shared" si="30"/>
        <v>1</v>
      </c>
      <c r="BE56" s="9">
        <f t="shared" si="31"/>
        <v>1</v>
      </c>
      <c r="BF56" s="9">
        <f t="shared" si="32"/>
        <v>1</v>
      </c>
      <c r="BG56" s="12">
        <f>VLOOKUP($A56,'Results Check'!$A:$CH,BG$2,FALSE())</f>
        <v>5</v>
      </c>
      <c r="BH56" s="12">
        <f>VLOOKUP($A56,'Results Check'!$A:$CH,BH$2,FALSE())</f>
        <v>5</v>
      </c>
      <c r="BI56" s="12">
        <f>VLOOKUP($A56,'Results Check'!$A:$CH,BI$2,FALSE())</f>
        <v>5</v>
      </c>
      <c r="BJ56" s="9">
        <f t="shared" si="33"/>
        <v>1</v>
      </c>
      <c r="BK56" s="9">
        <f t="shared" si="34"/>
        <v>1</v>
      </c>
      <c r="BL56" s="9">
        <f t="shared" si="35"/>
        <v>1</v>
      </c>
      <c r="BM56" s="12">
        <f>VLOOKUP($A56,'Results Check'!$A:$CH,BM$2,FALSE())</f>
        <v>0</v>
      </c>
      <c r="BN56" s="12">
        <f>VLOOKUP($A56,'Results Check'!$A:$CH,BN$2,FALSE())</f>
        <v>1</v>
      </c>
      <c r="BO56" s="12">
        <f>VLOOKUP($A56,'Results Check'!$A:$CH,BO$2,FALSE())</f>
        <v>1</v>
      </c>
      <c r="BP56" s="9">
        <f t="shared" si="36"/>
        <v>0</v>
      </c>
      <c r="BQ56" s="9">
        <f t="shared" si="37"/>
        <v>0</v>
      </c>
      <c r="BR56" s="9">
        <f t="shared" si="38"/>
        <v>0</v>
      </c>
      <c r="BS56" s="12">
        <f>VLOOKUP($A56,'Results Check'!$A:$CH,BS$2,FALSE())</f>
        <v>0</v>
      </c>
      <c r="BT56" s="12">
        <f>VLOOKUP($A56,'Results Check'!$A:$CH,BT$2,FALSE())</f>
        <v>1</v>
      </c>
      <c r="BU56" s="12">
        <f>VLOOKUP($A56,'Results Check'!$A:$CH,BU$2,FALSE())</f>
        <v>1</v>
      </c>
      <c r="BV56" s="9">
        <f t="shared" si="39"/>
        <v>0</v>
      </c>
      <c r="BW56" s="9">
        <f t="shared" si="40"/>
        <v>0</v>
      </c>
      <c r="BX56" s="9">
        <f t="shared" si="41"/>
        <v>0</v>
      </c>
      <c r="BY56" s="12">
        <f t="shared" si="48"/>
        <v>12</v>
      </c>
      <c r="BZ56" s="12">
        <f t="shared" si="49"/>
        <v>14</v>
      </c>
      <c r="CA56" s="12">
        <f t="shared" si="50"/>
        <v>14</v>
      </c>
      <c r="CB56" s="12">
        <f t="shared" si="42"/>
        <v>0.8571428571428571</v>
      </c>
      <c r="CC56" s="12">
        <f t="shared" si="43"/>
        <v>0.8571428571428571</v>
      </c>
      <c r="CD56" s="12">
        <f t="shared" si="44"/>
        <v>0.8571428571428571</v>
      </c>
      <c r="CE56" s="12" t="str">
        <f>IF(VLOOKUP($A56,'Results Check'!$A:$CI,CE$2,FALSE())=0,"",VLOOKUP($A56,'Results Check'!$A:$CI,CE$2,FALSE()))</f>
        <v/>
      </c>
      <c r="CF56" s="12" t="str">
        <f>IF(VLOOKUP($A56,'Results Check'!$A:$CI,CF$2,FALSE())=0,"",VLOOKUP($A56,'Results Check'!$A:$CI,CF$2,FALSE()))</f>
        <v/>
      </c>
      <c r="CG56" s="12" t="str">
        <f>IF(VLOOKUP($A56,'Results Check'!$A:$CI,CG$2,FALSE())=0,"",VLOOKUP($A56,'Results Check'!$A:$CI,CG$2,FALSE()))</f>
        <v/>
      </c>
      <c r="CH56" s="12" t="str">
        <f>IF(VLOOKUP($A56,'Results Check'!$A:$CI,CH$2,FALSE())=0,"",VLOOKUP($A56,'Results Check'!$A:$CI,CH$2,FALSE()))</f>
        <v/>
      </c>
      <c r="CI56" s="12" t="str">
        <f>IF(VLOOKUP($A56,'Results Check'!$A:$CI,CI$2,FALSE())=0,"",VLOOKUP($A56,'Results Check'!$A:$CI,CI$2,FALSE()))</f>
        <v>Wrong likelihood</v>
      </c>
      <c r="CJ56" s="12" t="str">
        <f>IF(VLOOKUP($A56,'Results Check'!$A:$CI,CJ$2,FALSE())=0,"",VLOOKUP($A56,'Results Check'!$A:$CI,CJ$2,FALSE()))</f>
        <v/>
      </c>
      <c r="CK56" s="12">
        <f>VLOOKUP(VLOOKUP($A56,'dataset combined'!$A:$BJ,CK$2,FALSE()),Dictionary!$A$1:$B$23,2,FALSE())</f>
        <v>5</v>
      </c>
      <c r="CL56" s="12">
        <f>VLOOKUP(VLOOKUP($A56,'dataset combined'!$A:$BJ,CL$2,FALSE()),Dictionary!$A$1:$B$23,2,FALSE())</f>
        <v>4</v>
      </c>
      <c r="CM56" s="12">
        <f>VLOOKUP(VLOOKUP($A56,'dataset combined'!$A:$BJ,CM$2,FALSE()),Dictionary!$A$1:$B$23,2,FALSE())</f>
        <v>5</v>
      </c>
      <c r="CN56" s="12">
        <f>VLOOKUP(VLOOKUP($A56,'dataset combined'!$A:$BJ,CN$2,FALSE()),Dictionary!$A$1:$B$23,2,FALSE())</f>
        <v>4</v>
      </c>
      <c r="CO56" s="12">
        <f>VLOOKUP(VLOOKUP($A56,'dataset combined'!$A:$BJ,CO$2,FALSE()),Dictionary!$A$1:$B$23,2,FALSE())</f>
        <v>5</v>
      </c>
      <c r="CP56" s="12">
        <f>VLOOKUP(VLOOKUP($A56,'dataset combined'!$A:$BJ,CP$2,FALSE()),Dictionary!$A$1:$B$23,2,FALSE())</f>
        <v>3</v>
      </c>
      <c r="CQ56" s="12">
        <f>VLOOKUP(VLOOKUP($A56,'dataset combined'!$A:$BJ,CQ$2,FALSE()),Dictionary!$A$1:$B$23,2,FALSE())</f>
        <v>5</v>
      </c>
      <c r="CR56" s="12">
        <f>VLOOKUP(VLOOKUP($A56,'dataset combined'!$A:$BJ,CR$2,FALSE()),Dictionary!$A$1:$B$23,2,FALSE())</f>
        <v>3</v>
      </c>
      <c r="CS56" s="12">
        <f>VLOOKUP(VLOOKUP($A56,'dataset combined'!$A:$BJ,CS$2,FALSE()),Dictionary!$A$1:$B$23,2,FALSE())</f>
        <v>5</v>
      </c>
      <c r="CT56" s="12">
        <f>VLOOKUP(VLOOKUP($A56,'dataset combined'!$A:$BJ,CT$2,FALSE()),Dictionary!$A$1:$B$23,2,FALSE())</f>
        <v>4</v>
      </c>
      <c r="CU56" s="12">
        <f>VLOOKUP(VLOOKUP($A56,'dataset combined'!$A:$BJ,CU$2,FALSE()),Dictionary!$A$1:$B$23,2,FALSE())</f>
        <v>5</v>
      </c>
      <c r="CV56" s="12">
        <f>VLOOKUP(VLOOKUP($A56,'dataset combined'!$A:$BJ,CV$2,FALSE()),Dictionary!$A$1:$B$23,2,FALSE())</f>
        <v>4</v>
      </c>
      <c r="CX56"/>
      <c r="CY56"/>
      <c r="CZ56"/>
      <c r="DA56"/>
      <c r="DB56"/>
      <c r="DC56"/>
      <c r="DD56"/>
      <c r="DE56"/>
      <c r="DF56"/>
      <c r="DG56"/>
    </row>
    <row r="57" spans="1:111" s="15" customFormat="1" x14ac:dyDescent="0.2">
      <c r="A57" s="13" t="str">
        <f t="shared" si="45"/>
        <v>3117381-P2</v>
      </c>
      <c r="B57" s="11">
        <v>3117381</v>
      </c>
      <c r="C57" s="11">
        <v>3117306</v>
      </c>
      <c r="D57" s="11" t="s">
        <v>590</v>
      </c>
      <c r="E57" s="13" t="s">
        <v>568</v>
      </c>
      <c r="F57" s="13" t="s">
        <v>440</v>
      </c>
      <c r="G57" s="13" t="s">
        <v>433</v>
      </c>
      <c r="H57" s="11" t="str">
        <f t="shared" si="46"/>
        <v>OB</v>
      </c>
      <c r="I57" s="11"/>
      <c r="J57" s="12"/>
      <c r="K57" s="13">
        <v>22</v>
      </c>
      <c r="L57" s="13" t="s">
        <v>178</v>
      </c>
      <c r="M57" s="13" t="s">
        <v>181</v>
      </c>
      <c r="N57" s="13">
        <v>3</v>
      </c>
      <c r="O57" s="13" t="s">
        <v>226</v>
      </c>
      <c r="P57" s="13" t="s">
        <v>177</v>
      </c>
      <c r="Q57" s="13">
        <v>2</v>
      </c>
      <c r="R57" s="13" t="s">
        <v>227</v>
      </c>
      <c r="S57" s="13" t="s">
        <v>176</v>
      </c>
      <c r="T57" s="13"/>
      <c r="U57" s="13" t="s">
        <v>156</v>
      </c>
      <c r="V57" s="13">
        <f>VLOOKUP(VLOOKUP($A57,'dataset combined'!$A:$AF,V$2,FALSE()),Dictionary!$A:$B,2,FALSE())</f>
        <v>1</v>
      </c>
      <c r="W57" s="13">
        <f>VLOOKUP(VLOOKUP($A57,'dataset combined'!$A:$AF,W$2,FALSE()),Dictionary!$A:$B,2,FALSE())</f>
        <v>2</v>
      </c>
      <c r="X57" s="13">
        <f>VLOOKUP(VLOOKUP($A57,'dataset combined'!$A:$AF,X$2,FALSE()),Dictionary!$A:$B,2,FALSE())</f>
        <v>3</v>
      </c>
      <c r="Y57" s="13">
        <f>VLOOKUP(VLOOKUP($A57,'dataset combined'!$A:$AF,Y$2,FALSE()),Dictionary!$A:$B,2,FALSE())</f>
        <v>2</v>
      </c>
      <c r="Z57" s="12">
        <f t="shared" si="47"/>
        <v>3</v>
      </c>
      <c r="AA57" s="13">
        <f>VLOOKUP(VLOOKUP($A57,'dataset combined'!$A:$AF,AA$2,FALSE()),Dictionary!$A:$B,2,FALSE())</f>
        <v>2</v>
      </c>
      <c r="AB57" s="13">
        <f>VLOOKUP(VLOOKUP($A57,'dataset combined'!$A:$AF,AB$2,FALSE()),Dictionary!$A:$B,2,FALSE())</f>
        <v>3</v>
      </c>
      <c r="AC57" s="13">
        <f>VLOOKUP(VLOOKUP($A57,'dataset combined'!$A:$AF,AC$2,FALSE()),Dictionary!$A:$B,2,FALSE())</f>
        <v>3</v>
      </c>
      <c r="AD57" s="13">
        <f>VLOOKUP(VLOOKUP($A57,'dataset combined'!$A:$AF,AD$2,FALSE()),Dictionary!$A:$B,2,FALSE())</f>
        <v>3</v>
      </c>
      <c r="AE57" s="13">
        <f>VLOOKUP(VLOOKUP($A57,'dataset combined'!$A:$AF,AE$2,FALSE()),Dictionary!$A:$B,2,FALSE())</f>
        <v>3</v>
      </c>
      <c r="AF57" s="13">
        <f>VLOOKUP(VLOOKUP($A57,'dataset combined'!$A:$BJ,dataset!AF$2,FALSE()),Dictionary!$A:$B,2,FALSE())</f>
        <v>5</v>
      </c>
      <c r="AG57" s="13">
        <f>VLOOKUP(VLOOKUP($A57,'dataset combined'!$A:$BJ,dataset!AG$2,FALSE()),Dictionary!$A:$B,2,FALSE())</f>
        <v>5</v>
      </c>
      <c r="AH57" s="13">
        <f>VLOOKUP(VLOOKUP($A57,'dataset combined'!$A:$BJ,dataset!AH$2,FALSE()),Dictionary!$A:$B,2,FALSE())</f>
        <v>5</v>
      </c>
      <c r="AI57" s="13">
        <f>VLOOKUP(VLOOKUP($A57,'dataset combined'!$A:$BJ,dataset!AI$2,FALSE()),Dictionary!$A:$B,2,FALSE())</f>
        <v>5</v>
      </c>
      <c r="AJ57" s="13">
        <f>VLOOKUP(VLOOKUP($A57,'dataset combined'!$A:$BJ,dataset!AJ$2,FALSE()),Dictionary!$A:$B,2,FALSE())</f>
        <v>5</v>
      </c>
      <c r="AK57" s="13">
        <f>VLOOKUP(VLOOKUP($A57,'dataset combined'!$A:$BJ,dataset!AK$2,FALSE()),Dictionary!$A:$B,2,FALSE())</f>
        <v>5</v>
      </c>
      <c r="AL57" s="13">
        <f>VLOOKUP(VLOOKUP($A57,'dataset combined'!$A:$BJ,dataset!AL$2,FALSE()),Dictionary!$A:$B,2,FALSE())</f>
        <v>5</v>
      </c>
      <c r="AM57" s="13">
        <f>VLOOKUP(VLOOKUP($A57,'dataset combined'!$A:$BJ,dataset!AM$2,FALSE()),Dictionary!$A:$B,2,FALSE())</f>
        <v>5</v>
      </c>
      <c r="AN57" s="13">
        <f>VLOOKUP(VLOOKUP($A57,'dataset combined'!$A:$BJ,dataset!AN$2,FALSE()),Dictionary!$A:$B,2,FALSE())</f>
        <v>5</v>
      </c>
      <c r="AO57" s="12">
        <f>VLOOKUP($A57,'Results Check'!$A:$CH,AO$2,FALSE())</f>
        <v>2</v>
      </c>
      <c r="AP57" s="12">
        <f>VLOOKUP($A57,'Results Check'!$A:$CH,AP$2,FALSE())</f>
        <v>2</v>
      </c>
      <c r="AQ57" s="12">
        <f>VLOOKUP($A57,'Results Check'!$A:$CH,AQ$2,FALSE())</f>
        <v>2</v>
      </c>
      <c r="AR57" s="9">
        <f t="shared" si="3"/>
        <v>1</v>
      </c>
      <c r="AS57" s="9">
        <f t="shared" si="4"/>
        <v>1</v>
      </c>
      <c r="AT57" s="9">
        <f t="shared" si="5"/>
        <v>1</v>
      </c>
      <c r="AU57" s="12">
        <f>VLOOKUP($A57,'Results Check'!$A:$CH,AU$2,FALSE())</f>
        <v>2</v>
      </c>
      <c r="AV57" s="12">
        <f>VLOOKUP($A57,'Results Check'!$A:$CH,AV$2,FALSE())</f>
        <v>2</v>
      </c>
      <c r="AW57" s="12">
        <f>VLOOKUP($A57,'Results Check'!$A:$CH,AW$2,FALSE())</f>
        <v>2</v>
      </c>
      <c r="AX57" s="9">
        <f t="shared" si="27"/>
        <v>1</v>
      </c>
      <c r="AY57" s="9">
        <f t="shared" si="28"/>
        <v>1</v>
      </c>
      <c r="AZ57" s="9">
        <f t="shared" si="29"/>
        <v>1</v>
      </c>
      <c r="BA57" s="12">
        <f>VLOOKUP($A57,'Results Check'!$A:$CH,BA$2,FALSE())</f>
        <v>3</v>
      </c>
      <c r="BB57" s="12">
        <f>VLOOKUP($A57,'Results Check'!$A:$CH,BB$2,FALSE())</f>
        <v>3</v>
      </c>
      <c r="BC57" s="12">
        <f>VLOOKUP($A57,'Results Check'!$A:$CH,BC$2,FALSE())</f>
        <v>3</v>
      </c>
      <c r="BD57" s="9">
        <f t="shared" si="30"/>
        <v>1</v>
      </c>
      <c r="BE57" s="9">
        <f t="shared" si="31"/>
        <v>1</v>
      </c>
      <c r="BF57" s="9">
        <f t="shared" si="32"/>
        <v>1</v>
      </c>
      <c r="BG57" s="12">
        <f>VLOOKUP($A57,'Results Check'!$A:$CH,BG$2,FALSE())</f>
        <v>2</v>
      </c>
      <c r="BH57" s="12">
        <f>VLOOKUP($A57,'Results Check'!$A:$CH,BH$2,FALSE())</f>
        <v>2</v>
      </c>
      <c r="BI57" s="12">
        <f>VLOOKUP($A57,'Results Check'!$A:$CH,BI$2,FALSE())</f>
        <v>2</v>
      </c>
      <c r="BJ57" s="9">
        <f t="shared" si="33"/>
        <v>1</v>
      </c>
      <c r="BK57" s="9">
        <f t="shared" si="34"/>
        <v>1</v>
      </c>
      <c r="BL57" s="9">
        <f t="shared" si="35"/>
        <v>1</v>
      </c>
      <c r="BM57" s="12">
        <f>VLOOKUP($A57,'Results Check'!$A:$CH,BM$2,FALSE())</f>
        <v>1</v>
      </c>
      <c r="BN57" s="12">
        <f>VLOOKUP($A57,'Results Check'!$A:$CH,BN$2,FALSE())</f>
        <v>1</v>
      </c>
      <c r="BO57" s="12">
        <f>VLOOKUP($A57,'Results Check'!$A:$CH,BO$2,FALSE())</f>
        <v>1</v>
      </c>
      <c r="BP57" s="9">
        <f t="shared" si="36"/>
        <v>1</v>
      </c>
      <c r="BQ57" s="9">
        <f t="shared" si="37"/>
        <v>1</v>
      </c>
      <c r="BR57" s="9">
        <f t="shared" si="38"/>
        <v>1</v>
      </c>
      <c r="BS57" s="12">
        <f>VLOOKUP($A57,'Results Check'!$A:$CH,BS$2,FALSE())</f>
        <v>0</v>
      </c>
      <c r="BT57" s="12">
        <f>VLOOKUP($A57,'Results Check'!$A:$CH,BT$2,FALSE())</f>
        <v>1</v>
      </c>
      <c r="BU57" s="12">
        <f>VLOOKUP($A57,'Results Check'!$A:$CH,BU$2,FALSE())</f>
        <v>1</v>
      </c>
      <c r="BV57" s="9">
        <f t="shared" si="39"/>
        <v>0</v>
      </c>
      <c r="BW57" s="9">
        <f t="shared" si="40"/>
        <v>0</v>
      </c>
      <c r="BX57" s="9">
        <f t="shared" si="41"/>
        <v>0</v>
      </c>
      <c r="BY57" s="12">
        <f t="shared" si="48"/>
        <v>10</v>
      </c>
      <c r="BZ57" s="12">
        <f t="shared" si="49"/>
        <v>11</v>
      </c>
      <c r="CA57" s="12">
        <f t="shared" si="50"/>
        <v>11</v>
      </c>
      <c r="CB57" s="12">
        <f t="shared" si="42"/>
        <v>0.90909090909090906</v>
      </c>
      <c r="CC57" s="12">
        <f t="shared" si="43"/>
        <v>0.90909090909090906</v>
      </c>
      <c r="CD57" s="12">
        <f t="shared" si="44"/>
        <v>0.90909090909090906</v>
      </c>
      <c r="CE57" s="12" t="str">
        <f>IF(VLOOKUP($A57,'Results Check'!$A:$CI,CE$2,FALSE())=0,"",VLOOKUP($A57,'Results Check'!$A:$CI,CE$2,FALSE()))</f>
        <v/>
      </c>
      <c r="CF57" s="12" t="str">
        <f>IF(VLOOKUP($A57,'Results Check'!$A:$CI,CF$2,FALSE())=0,"",VLOOKUP($A57,'Results Check'!$A:$CI,CF$2,FALSE()))</f>
        <v/>
      </c>
      <c r="CG57" s="12" t="str">
        <f>IF(VLOOKUP($A57,'Results Check'!$A:$CI,CG$2,FALSE())=0,"",VLOOKUP($A57,'Results Check'!$A:$CI,CG$2,FALSE()))</f>
        <v/>
      </c>
      <c r="CH57" s="12" t="str">
        <f>IF(VLOOKUP($A57,'Results Check'!$A:$CI,CH$2,FALSE())=0,"",VLOOKUP($A57,'Results Check'!$A:$CI,CH$2,FALSE()))</f>
        <v/>
      </c>
      <c r="CI57" s="12" t="str">
        <f>IF(VLOOKUP($A57,'Results Check'!$A:$CI,CI$2,FALSE())=0,"",VLOOKUP($A57,'Results Check'!$A:$CI,CI$2,FALSE()))</f>
        <v/>
      </c>
      <c r="CJ57" s="12" t="str">
        <f>IF(VLOOKUP($A57,'Results Check'!$A:$CI,CJ$2,FALSE())=0,"",VLOOKUP($A57,'Results Check'!$A:$CI,CJ$2,FALSE()))</f>
        <v>Wrong level of impact</v>
      </c>
      <c r="CK57" s="12">
        <f>VLOOKUP(VLOOKUP($A57,'dataset combined'!$A:$BJ,CK$2,FALSE()),Dictionary!$A$1:$B$23,2,FALSE())</f>
        <v>5</v>
      </c>
      <c r="CL57" s="12">
        <f>VLOOKUP(VLOOKUP($A57,'dataset combined'!$A:$BJ,CL$2,FALSE()),Dictionary!$A$1:$B$23,2,FALSE())</f>
        <v>4</v>
      </c>
      <c r="CM57" s="12">
        <f>VLOOKUP(VLOOKUP($A57,'dataset combined'!$A:$BJ,CM$2,FALSE()),Dictionary!$A$1:$B$23,2,FALSE())</f>
        <v>5</v>
      </c>
      <c r="CN57" s="12">
        <f>VLOOKUP(VLOOKUP($A57,'dataset combined'!$A:$BJ,CN$2,FALSE()),Dictionary!$A$1:$B$23,2,FALSE())</f>
        <v>4</v>
      </c>
      <c r="CO57" s="12">
        <f>VLOOKUP(VLOOKUP($A57,'dataset combined'!$A:$BJ,CO$2,FALSE()),Dictionary!$A$1:$B$23,2,FALSE())</f>
        <v>4</v>
      </c>
      <c r="CP57" s="12">
        <f>VLOOKUP(VLOOKUP($A57,'dataset combined'!$A:$BJ,CP$2,FALSE()),Dictionary!$A$1:$B$23,2,FALSE())</f>
        <v>3</v>
      </c>
      <c r="CQ57" s="12">
        <f>VLOOKUP(VLOOKUP($A57,'dataset combined'!$A:$BJ,CQ$2,FALSE()),Dictionary!$A$1:$B$23,2,FALSE())</f>
        <v>5</v>
      </c>
      <c r="CR57" s="12">
        <f>VLOOKUP(VLOOKUP($A57,'dataset combined'!$A:$BJ,CR$2,FALSE()),Dictionary!$A$1:$B$23,2,FALSE())</f>
        <v>4</v>
      </c>
      <c r="CS57" s="12">
        <f>VLOOKUP(VLOOKUP($A57,'dataset combined'!$A:$BJ,CS$2,FALSE()),Dictionary!$A$1:$B$23,2,FALSE())</f>
        <v>5</v>
      </c>
      <c r="CT57" s="12">
        <f>VLOOKUP(VLOOKUP($A57,'dataset combined'!$A:$BJ,CT$2,FALSE()),Dictionary!$A$1:$B$23,2,FALSE())</f>
        <v>4</v>
      </c>
      <c r="CU57" s="12">
        <f>VLOOKUP(VLOOKUP($A57,'dataset combined'!$A:$BJ,CU$2,FALSE()),Dictionary!$A$1:$B$23,2,FALSE())</f>
        <v>5</v>
      </c>
      <c r="CV57" s="12">
        <f>VLOOKUP(VLOOKUP($A57,'dataset combined'!$A:$BJ,CV$2,FALSE()),Dictionary!$A$1:$B$23,2,FALSE())</f>
        <v>4</v>
      </c>
      <c r="CX57"/>
      <c r="CY57"/>
      <c r="CZ57"/>
      <c r="DA57"/>
      <c r="DB57"/>
      <c r="DC57"/>
      <c r="DD57"/>
      <c r="DE57"/>
      <c r="DF57"/>
      <c r="DG57"/>
    </row>
    <row r="58" spans="1:111" s="15" customFormat="1" x14ac:dyDescent="0.2">
      <c r="A58" s="13" t="str">
        <f t="shared" si="45"/>
        <v>3117382-P1</v>
      </c>
      <c r="B58" s="11">
        <v>3117382</v>
      </c>
      <c r="C58" s="11">
        <v>3117315</v>
      </c>
      <c r="D58" s="11" t="s">
        <v>541</v>
      </c>
      <c r="E58" s="13" t="s">
        <v>538</v>
      </c>
      <c r="F58" s="13" t="s">
        <v>381</v>
      </c>
      <c r="G58" s="11" t="s">
        <v>402</v>
      </c>
      <c r="H58" s="11" t="str">
        <f t="shared" si="46"/>
        <v>OB</v>
      </c>
      <c r="I58" s="11"/>
      <c r="J58" s="12"/>
      <c r="K58" s="13">
        <v>23</v>
      </c>
      <c r="L58" s="13" t="s">
        <v>180</v>
      </c>
      <c r="M58" s="13" t="s">
        <v>179</v>
      </c>
      <c r="N58" s="13">
        <v>5</v>
      </c>
      <c r="O58" s="13" t="s">
        <v>250</v>
      </c>
      <c r="P58" s="13" t="s">
        <v>176</v>
      </c>
      <c r="Q58" s="13"/>
      <c r="R58" s="13"/>
      <c r="S58" s="13" t="s">
        <v>176</v>
      </c>
      <c r="T58" s="13"/>
      <c r="U58" s="13" t="s">
        <v>160</v>
      </c>
      <c r="V58" s="13">
        <f>VLOOKUP(VLOOKUP($A58,'dataset combined'!$A:$AF,V$2,FALSE()),Dictionary!$A:$B,2,FALSE())</f>
        <v>1</v>
      </c>
      <c r="W58" s="13">
        <f>VLOOKUP(VLOOKUP($A58,'dataset combined'!$A:$AF,W$2,FALSE()),Dictionary!$A:$B,2,FALSE())</f>
        <v>2</v>
      </c>
      <c r="X58" s="13">
        <f>VLOOKUP(VLOOKUP($A58,'dataset combined'!$A:$AF,X$2,FALSE()),Dictionary!$A:$B,2,FALSE())</f>
        <v>2</v>
      </c>
      <c r="Y58" s="13">
        <f>VLOOKUP(VLOOKUP($A58,'dataset combined'!$A:$AF,Y$2,FALSE()),Dictionary!$A:$B,2,FALSE())</f>
        <v>2</v>
      </c>
      <c r="Z58" s="12">
        <f t="shared" si="47"/>
        <v>2</v>
      </c>
      <c r="AA58" s="13">
        <f>VLOOKUP(VLOOKUP($A58,'dataset combined'!$A:$AF,AA$2,FALSE()),Dictionary!$A:$B,2,FALSE())</f>
        <v>2</v>
      </c>
      <c r="AB58" s="13">
        <f>VLOOKUP(VLOOKUP($A58,'dataset combined'!$A:$AF,AB$2,FALSE()),Dictionary!$A:$B,2,FALSE())</f>
        <v>2</v>
      </c>
      <c r="AC58" s="13">
        <f>VLOOKUP(VLOOKUP($A58,'dataset combined'!$A:$AF,AC$2,FALSE()),Dictionary!$A:$B,2,FALSE())</f>
        <v>2</v>
      </c>
      <c r="AD58" s="13">
        <f>VLOOKUP(VLOOKUP($A58,'dataset combined'!$A:$AF,AD$2,FALSE()),Dictionary!$A:$B,2,FALSE())</f>
        <v>2</v>
      </c>
      <c r="AE58" s="13">
        <f>VLOOKUP(VLOOKUP($A58,'dataset combined'!$A:$AF,AE$2,FALSE()),Dictionary!$A:$B,2,FALSE())</f>
        <v>2</v>
      </c>
      <c r="AF58" s="13">
        <f>VLOOKUP(VLOOKUP($A58,'dataset combined'!$A:$BJ,dataset!AF$2,FALSE()),Dictionary!$A:$B,2,FALSE())</f>
        <v>5</v>
      </c>
      <c r="AG58" s="13">
        <f>VLOOKUP(VLOOKUP($A58,'dataset combined'!$A:$BJ,dataset!AG$2,FALSE()),Dictionary!$A:$B,2,FALSE())</f>
        <v>4</v>
      </c>
      <c r="AH58" s="13">
        <f>VLOOKUP(VLOOKUP($A58,'dataset combined'!$A:$BJ,dataset!AH$2,FALSE()),Dictionary!$A:$B,2,FALSE())</f>
        <v>4</v>
      </c>
      <c r="AI58" s="13">
        <f>VLOOKUP(VLOOKUP($A58,'dataset combined'!$A:$BJ,dataset!AI$2,FALSE()),Dictionary!$A:$B,2,FALSE())</f>
        <v>4</v>
      </c>
      <c r="AJ58" s="13">
        <f>VLOOKUP(VLOOKUP($A58,'dataset combined'!$A:$BJ,dataset!AJ$2,FALSE()),Dictionary!$A:$B,2,FALSE())</f>
        <v>5</v>
      </c>
      <c r="AK58" s="13">
        <f>VLOOKUP(VLOOKUP($A58,'dataset combined'!$A:$BJ,dataset!AK$2,FALSE()),Dictionary!$A:$B,2,FALSE())</f>
        <v>5</v>
      </c>
      <c r="AL58" s="13">
        <f>VLOOKUP(VLOOKUP($A58,'dataset combined'!$A:$BJ,dataset!AL$2,FALSE()),Dictionary!$A:$B,2,FALSE())</f>
        <v>5</v>
      </c>
      <c r="AM58" s="13">
        <f>VLOOKUP(VLOOKUP($A58,'dataset combined'!$A:$BJ,dataset!AM$2,FALSE()),Dictionary!$A:$B,2,FALSE())</f>
        <v>5</v>
      </c>
      <c r="AN58" s="13">
        <f>VLOOKUP(VLOOKUP($A58,'dataset combined'!$A:$BJ,dataset!AN$2,FALSE()),Dictionary!$A:$B,2,FALSE())</f>
        <v>0</v>
      </c>
      <c r="AO58" s="12">
        <f>VLOOKUP($A58,'Results Check'!$A:$CH,AO$2,FALSE())</f>
        <v>2</v>
      </c>
      <c r="AP58" s="12">
        <f>VLOOKUP($A58,'Results Check'!$A:$CH,AP$2,FALSE())</f>
        <v>2</v>
      </c>
      <c r="AQ58" s="12">
        <f>VLOOKUP($A58,'Results Check'!$A:$CH,AQ$2,FALSE())</f>
        <v>2</v>
      </c>
      <c r="AR58" s="9">
        <f t="shared" si="3"/>
        <v>1</v>
      </c>
      <c r="AS58" s="9">
        <f t="shared" si="4"/>
        <v>1</v>
      </c>
      <c r="AT58" s="9">
        <f t="shared" si="5"/>
        <v>1</v>
      </c>
      <c r="AU58" s="12">
        <f>VLOOKUP($A58,'Results Check'!$A:$CH,AU$2,FALSE())</f>
        <v>2</v>
      </c>
      <c r="AV58" s="12">
        <f>VLOOKUP($A58,'Results Check'!$A:$CH,AV$2,FALSE())</f>
        <v>2</v>
      </c>
      <c r="AW58" s="12">
        <f>VLOOKUP($A58,'Results Check'!$A:$CH,AW$2,FALSE())</f>
        <v>2</v>
      </c>
      <c r="AX58" s="9">
        <f t="shared" si="27"/>
        <v>1</v>
      </c>
      <c r="AY58" s="9">
        <f t="shared" si="28"/>
        <v>1</v>
      </c>
      <c r="AZ58" s="9">
        <f t="shared" si="29"/>
        <v>1</v>
      </c>
      <c r="BA58" s="12">
        <f>VLOOKUP($A58,'Results Check'!$A:$CH,BA$2,FALSE())</f>
        <v>4</v>
      </c>
      <c r="BB58" s="12">
        <f>VLOOKUP($A58,'Results Check'!$A:$CH,BB$2,FALSE())</f>
        <v>4</v>
      </c>
      <c r="BC58" s="12">
        <f>VLOOKUP($A58,'Results Check'!$A:$CH,BC$2,FALSE())</f>
        <v>4</v>
      </c>
      <c r="BD58" s="9">
        <f t="shared" si="30"/>
        <v>1</v>
      </c>
      <c r="BE58" s="9">
        <f t="shared" si="31"/>
        <v>1</v>
      </c>
      <c r="BF58" s="9">
        <f t="shared" si="32"/>
        <v>1</v>
      </c>
      <c r="BG58" s="12">
        <f>VLOOKUP($A58,'Results Check'!$A:$CH,BG$2,FALSE())</f>
        <v>2</v>
      </c>
      <c r="BH58" s="12">
        <f>VLOOKUP($A58,'Results Check'!$A:$CH,BH$2,FALSE())</f>
        <v>2</v>
      </c>
      <c r="BI58" s="12">
        <f>VLOOKUP($A58,'Results Check'!$A:$CH,BI$2,FALSE())</f>
        <v>2</v>
      </c>
      <c r="BJ58" s="9">
        <f t="shared" si="33"/>
        <v>1</v>
      </c>
      <c r="BK58" s="9">
        <f t="shared" si="34"/>
        <v>1</v>
      </c>
      <c r="BL58" s="9">
        <f t="shared" si="35"/>
        <v>1</v>
      </c>
      <c r="BM58" s="12">
        <f>VLOOKUP($A58,'Results Check'!$A:$CH,BM$2,FALSE())</f>
        <v>0</v>
      </c>
      <c r="BN58" s="12">
        <f>VLOOKUP($A58,'Results Check'!$A:$CH,BN$2,FALSE())</f>
        <v>1</v>
      </c>
      <c r="BO58" s="12">
        <f>VLOOKUP($A58,'Results Check'!$A:$CH,BO$2,FALSE())</f>
        <v>1</v>
      </c>
      <c r="BP58" s="9">
        <f t="shared" si="36"/>
        <v>0</v>
      </c>
      <c r="BQ58" s="9">
        <f t="shared" si="37"/>
        <v>0</v>
      </c>
      <c r="BR58" s="9">
        <f t="shared" si="38"/>
        <v>0</v>
      </c>
      <c r="BS58" s="12">
        <f>VLOOKUP($A58,'Results Check'!$A:$CH,BS$2,FALSE())</f>
        <v>1</v>
      </c>
      <c r="BT58" s="12">
        <f>VLOOKUP($A58,'Results Check'!$A:$CH,BT$2,FALSE())</f>
        <v>1</v>
      </c>
      <c r="BU58" s="12">
        <f>VLOOKUP($A58,'Results Check'!$A:$CH,BU$2,FALSE())</f>
        <v>1</v>
      </c>
      <c r="BV58" s="9">
        <f t="shared" si="39"/>
        <v>1</v>
      </c>
      <c r="BW58" s="9">
        <f t="shared" si="40"/>
        <v>1</v>
      </c>
      <c r="BX58" s="9">
        <f t="shared" si="41"/>
        <v>1</v>
      </c>
      <c r="BY58" s="12">
        <f t="shared" si="48"/>
        <v>11</v>
      </c>
      <c r="BZ58" s="12">
        <f t="shared" si="49"/>
        <v>12</v>
      </c>
      <c r="CA58" s="12">
        <f t="shared" si="50"/>
        <v>12</v>
      </c>
      <c r="CB58" s="12">
        <f t="shared" si="42"/>
        <v>0.91666666666666663</v>
      </c>
      <c r="CC58" s="12">
        <f t="shared" si="43"/>
        <v>0.91666666666666663</v>
      </c>
      <c r="CD58" s="12">
        <f t="shared" si="44"/>
        <v>0.91666666666666663</v>
      </c>
      <c r="CE58" s="12" t="str">
        <f>IF(VLOOKUP($A58,'Results Check'!$A:$CI,CE$2,FALSE())=0,"",VLOOKUP($A58,'Results Check'!$A:$CI,CE$2,FALSE()))</f>
        <v/>
      </c>
      <c r="CF58" s="12" t="str">
        <f>IF(VLOOKUP($A58,'Results Check'!$A:$CI,CF$2,FALSE())=0,"",VLOOKUP($A58,'Results Check'!$A:$CI,CF$2,FALSE()))</f>
        <v/>
      </c>
      <c r="CG58" s="12" t="str">
        <f>IF(VLOOKUP($A58,'Results Check'!$A:$CI,CG$2,FALSE())=0,"",VLOOKUP($A58,'Results Check'!$A:$CI,CG$2,FALSE()))</f>
        <v/>
      </c>
      <c r="CH58" s="12" t="str">
        <f>IF(VLOOKUP($A58,'Results Check'!$A:$CI,CH$2,FALSE())=0,"",VLOOKUP($A58,'Results Check'!$A:$CI,CH$2,FALSE()))</f>
        <v/>
      </c>
      <c r="CI58" s="12" t="str">
        <f>IF(VLOOKUP($A58,'Results Check'!$A:$CI,CI$2,FALSE())=0,"",VLOOKUP($A58,'Results Check'!$A:$CI,CI$2,FALSE()))</f>
        <v>Consequence</v>
      </c>
      <c r="CJ58" s="12" t="str">
        <f>IF(VLOOKUP($A58,'Results Check'!$A:$CI,CJ$2,FALSE())=0,"",VLOOKUP($A58,'Results Check'!$A:$CI,CJ$2,FALSE()))</f>
        <v/>
      </c>
      <c r="CK58" s="12">
        <f>VLOOKUP(VLOOKUP($A58,'dataset combined'!$A:$BJ,CK$2,FALSE()),Dictionary!$A$1:$B$23,2,FALSE())</f>
        <v>4</v>
      </c>
      <c r="CL58" s="12">
        <f>VLOOKUP(VLOOKUP($A58,'dataset combined'!$A:$BJ,CL$2,FALSE()),Dictionary!$A$1:$B$23,2,FALSE())</f>
        <v>5</v>
      </c>
      <c r="CM58" s="12">
        <f>VLOOKUP(VLOOKUP($A58,'dataset combined'!$A:$BJ,CM$2,FALSE()),Dictionary!$A$1:$B$23,2,FALSE())</f>
        <v>4</v>
      </c>
      <c r="CN58" s="12">
        <f>VLOOKUP(VLOOKUP($A58,'dataset combined'!$A:$BJ,CN$2,FALSE()),Dictionary!$A$1:$B$23,2,FALSE())</f>
        <v>5</v>
      </c>
      <c r="CO58" s="12">
        <f>VLOOKUP(VLOOKUP($A58,'dataset combined'!$A:$BJ,CO$2,FALSE()),Dictionary!$A$1:$B$23,2,FALSE())</f>
        <v>4</v>
      </c>
      <c r="CP58" s="12">
        <f>VLOOKUP(VLOOKUP($A58,'dataset combined'!$A:$BJ,CP$2,FALSE()),Dictionary!$A$1:$B$23,2,FALSE())</f>
        <v>5</v>
      </c>
      <c r="CQ58" s="12">
        <f>VLOOKUP(VLOOKUP($A58,'dataset combined'!$A:$BJ,CQ$2,FALSE()),Dictionary!$A$1:$B$23,2,FALSE())</f>
        <v>4</v>
      </c>
      <c r="CR58" s="12">
        <f>VLOOKUP(VLOOKUP($A58,'dataset combined'!$A:$BJ,CR$2,FALSE()),Dictionary!$A$1:$B$23,2,FALSE())</f>
        <v>5</v>
      </c>
      <c r="CS58" s="12">
        <f>VLOOKUP(VLOOKUP($A58,'dataset combined'!$A:$BJ,CS$2,FALSE()),Dictionary!$A$1:$B$23,2,FALSE())</f>
        <v>4</v>
      </c>
      <c r="CT58" s="12">
        <f>VLOOKUP(VLOOKUP($A58,'dataset combined'!$A:$BJ,CT$2,FALSE()),Dictionary!$A$1:$B$23,2,FALSE())</f>
        <v>5</v>
      </c>
      <c r="CU58" s="12">
        <f>VLOOKUP(VLOOKUP($A58,'dataset combined'!$A:$BJ,CU$2,FALSE()),Dictionary!$A$1:$B$23,2,FALSE())</f>
        <v>5</v>
      </c>
      <c r="CV58" s="12">
        <f>VLOOKUP(VLOOKUP($A58,'dataset combined'!$A:$BJ,CV$2,FALSE()),Dictionary!$A$1:$B$23,2,FALSE())</f>
        <v>5</v>
      </c>
      <c r="CX58"/>
      <c r="CY58"/>
      <c r="CZ58"/>
      <c r="DA58"/>
      <c r="DB58"/>
      <c r="DC58"/>
      <c r="DD58"/>
      <c r="DE58"/>
      <c r="DF58"/>
      <c r="DG58"/>
    </row>
    <row r="59" spans="1:111" s="15" customFormat="1" x14ac:dyDescent="0.2">
      <c r="A59" s="13" t="str">
        <f t="shared" si="45"/>
        <v>3117382-P2</v>
      </c>
      <c r="B59" s="11">
        <v>3117382</v>
      </c>
      <c r="C59" s="11">
        <v>3117315</v>
      </c>
      <c r="D59" s="11" t="s">
        <v>541</v>
      </c>
      <c r="E59" s="13" t="s">
        <v>538</v>
      </c>
      <c r="F59" s="13" t="s">
        <v>381</v>
      </c>
      <c r="G59" s="13" t="s">
        <v>433</v>
      </c>
      <c r="H59" s="11" t="str">
        <f t="shared" si="46"/>
        <v>HCN</v>
      </c>
      <c r="I59" s="11"/>
      <c r="J59" s="12"/>
      <c r="K59" s="13">
        <v>23</v>
      </c>
      <c r="L59" s="13" t="s">
        <v>180</v>
      </c>
      <c r="M59" s="13" t="s">
        <v>179</v>
      </c>
      <c r="N59" s="13">
        <v>5</v>
      </c>
      <c r="O59" s="13" t="s">
        <v>250</v>
      </c>
      <c r="P59" s="13" t="s">
        <v>176</v>
      </c>
      <c r="Q59" s="13"/>
      <c r="R59" s="13"/>
      <c r="S59" s="13" t="s">
        <v>176</v>
      </c>
      <c r="T59" s="13"/>
      <c r="U59" s="13" t="s">
        <v>160</v>
      </c>
      <c r="V59" s="13">
        <f>VLOOKUP(VLOOKUP($A59,'dataset combined'!$A:$AF,V$2,FALSE()),Dictionary!$A:$B,2,FALSE())</f>
        <v>1</v>
      </c>
      <c r="W59" s="13">
        <f>VLOOKUP(VLOOKUP($A59,'dataset combined'!$A:$AF,W$2,FALSE()),Dictionary!$A:$B,2,FALSE())</f>
        <v>2</v>
      </c>
      <c r="X59" s="13">
        <f>VLOOKUP(VLOOKUP($A59,'dataset combined'!$A:$AF,X$2,FALSE()),Dictionary!$A:$B,2,FALSE())</f>
        <v>2</v>
      </c>
      <c r="Y59" s="13">
        <f>VLOOKUP(VLOOKUP($A59,'dataset combined'!$A:$AF,Y$2,FALSE()),Dictionary!$A:$B,2,FALSE())</f>
        <v>2</v>
      </c>
      <c r="Z59" s="12">
        <f t="shared" si="47"/>
        <v>2</v>
      </c>
      <c r="AA59" s="13">
        <f>VLOOKUP(VLOOKUP($A59,'dataset combined'!$A:$AF,AA$2,FALSE()),Dictionary!$A:$B,2,FALSE())</f>
        <v>2</v>
      </c>
      <c r="AB59" s="13">
        <f>VLOOKUP(VLOOKUP($A59,'dataset combined'!$A:$AF,AB$2,FALSE()),Dictionary!$A:$B,2,FALSE())</f>
        <v>2</v>
      </c>
      <c r="AC59" s="13">
        <f>VLOOKUP(VLOOKUP($A59,'dataset combined'!$A:$AF,AC$2,FALSE()),Dictionary!$A:$B,2,FALSE())</f>
        <v>2</v>
      </c>
      <c r="AD59" s="13">
        <f>VLOOKUP(VLOOKUP($A59,'dataset combined'!$A:$AF,AD$2,FALSE()),Dictionary!$A:$B,2,FALSE())</f>
        <v>2</v>
      </c>
      <c r="AE59" s="13">
        <f>VLOOKUP(VLOOKUP($A59,'dataset combined'!$A:$AF,AE$2,FALSE()),Dictionary!$A:$B,2,FALSE())</f>
        <v>2</v>
      </c>
      <c r="AF59" s="13">
        <f>VLOOKUP(VLOOKUP($A59,'dataset combined'!$A:$BJ,dataset!AF$2,FALSE()),Dictionary!$A:$B,2,FALSE())</f>
        <v>5</v>
      </c>
      <c r="AG59" s="13">
        <f>VLOOKUP(VLOOKUP($A59,'dataset combined'!$A:$BJ,dataset!AG$2,FALSE()),Dictionary!$A:$B,2,FALSE())</f>
        <v>5</v>
      </c>
      <c r="AH59" s="13">
        <f>VLOOKUP(VLOOKUP($A59,'dataset combined'!$A:$BJ,dataset!AH$2,FALSE()),Dictionary!$A:$B,2,FALSE())</f>
        <v>5</v>
      </c>
      <c r="AI59" s="13">
        <f>VLOOKUP(VLOOKUP($A59,'dataset combined'!$A:$BJ,dataset!AI$2,FALSE()),Dictionary!$A:$B,2,FALSE())</f>
        <v>5</v>
      </c>
      <c r="AJ59" s="13">
        <f>VLOOKUP(VLOOKUP($A59,'dataset combined'!$A:$BJ,dataset!AJ$2,FALSE()),Dictionary!$A:$B,2,FALSE())</f>
        <v>5</v>
      </c>
      <c r="AK59" s="13">
        <f>VLOOKUP(VLOOKUP($A59,'dataset combined'!$A:$BJ,dataset!AK$2,FALSE()),Dictionary!$A:$B,2,FALSE())</f>
        <v>5</v>
      </c>
      <c r="AL59" s="13">
        <f>VLOOKUP(VLOOKUP($A59,'dataset combined'!$A:$BJ,dataset!AL$2,FALSE()),Dictionary!$A:$B,2,FALSE())</f>
        <v>5</v>
      </c>
      <c r="AM59" s="13">
        <f>VLOOKUP(VLOOKUP($A59,'dataset combined'!$A:$BJ,dataset!AM$2,FALSE()),Dictionary!$A:$B,2,FALSE())</f>
        <v>5</v>
      </c>
      <c r="AN59" s="13">
        <f>VLOOKUP(VLOOKUP($A59,'dataset combined'!$A:$BJ,dataset!AN$2,FALSE()),Dictionary!$A:$B,2,FALSE())</f>
        <v>5</v>
      </c>
      <c r="AO59" s="12">
        <f>VLOOKUP($A59,'Results Check'!$A:$CH,AO$2,FALSE())</f>
        <v>2</v>
      </c>
      <c r="AP59" s="12">
        <f>VLOOKUP($A59,'Results Check'!$A:$CH,AP$2,FALSE())</f>
        <v>2</v>
      </c>
      <c r="AQ59" s="12">
        <f>VLOOKUP($A59,'Results Check'!$A:$CH,AQ$2,FALSE())</f>
        <v>3</v>
      </c>
      <c r="AR59" s="9">
        <f t="shared" si="3"/>
        <v>1</v>
      </c>
      <c r="AS59" s="9">
        <f t="shared" si="4"/>
        <v>0.66666666666666663</v>
      </c>
      <c r="AT59" s="9">
        <f t="shared" si="5"/>
        <v>0.8</v>
      </c>
      <c r="AU59" s="12">
        <f>VLOOKUP($A59,'Results Check'!$A:$CH,AU$2,FALSE())</f>
        <v>2</v>
      </c>
      <c r="AV59" s="12">
        <f>VLOOKUP($A59,'Results Check'!$A:$CH,AV$2,FALSE())</f>
        <v>2</v>
      </c>
      <c r="AW59" s="12">
        <f>VLOOKUP($A59,'Results Check'!$A:$CH,AW$2,FALSE())</f>
        <v>2</v>
      </c>
      <c r="AX59" s="9">
        <f t="shared" si="27"/>
        <v>1</v>
      </c>
      <c r="AY59" s="9">
        <f t="shared" si="28"/>
        <v>1</v>
      </c>
      <c r="AZ59" s="9">
        <f t="shared" si="29"/>
        <v>1</v>
      </c>
      <c r="BA59" s="12">
        <f>VLOOKUP($A59,'Results Check'!$A:$CH,BA$2,FALSE())</f>
        <v>4</v>
      </c>
      <c r="BB59" s="12">
        <f>VLOOKUP($A59,'Results Check'!$A:$CH,BB$2,FALSE())</f>
        <v>4</v>
      </c>
      <c r="BC59" s="12">
        <f>VLOOKUP($A59,'Results Check'!$A:$CH,BC$2,FALSE())</f>
        <v>5</v>
      </c>
      <c r="BD59" s="9">
        <f t="shared" si="30"/>
        <v>1</v>
      </c>
      <c r="BE59" s="9">
        <f t="shared" si="31"/>
        <v>0.8</v>
      </c>
      <c r="BF59" s="9">
        <f t="shared" si="32"/>
        <v>0.88888888888888895</v>
      </c>
      <c r="BG59" s="12">
        <f>VLOOKUP($A59,'Results Check'!$A:$CH,BG$2,FALSE())</f>
        <v>1</v>
      </c>
      <c r="BH59" s="12">
        <f>VLOOKUP($A59,'Results Check'!$A:$CH,BH$2,FALSE())</f>
        <v>1</v>
      </c>
      <c r="BI59" s="12">
        <f>VLOOKUP($A59,'Results Check'!$A:$CH,BI$2,FALSE())</f>
        <v>3</v>
      </c>
      <c r="BJ59" s="9">
        <f t="shared" si="33"/>
        <v>1</v>
      </c>
      <c r="BK59" s="9">
        <f t="shared" si="34"/>
        <v>0.33333333333333331</v>
      </c>
      <c r="BL59" s="9">
        <f t="shared" si="35"/>
        <v>0.5</v>
      </c>
      <c r="BM59" s="12">
        <f>VLOOKUP($A59,'Results Check'!$A:$CH,BM$2,FALSE())</f>
        <v>0</v>
      </c>
      <c r="BN59" s="12">
        <f>VLOOKUP($A59,'Results Check'!$A:$CH,BN$2,FALSE())</f>
        <v>1</v>
      </c>
      <c r="BO59" s="12">
        <f>VLOOKUP($A59,'Results Check'!$A:$CH,BO$2,FALSE())</f>
        <v>1</v>
      </c>
      <c r="BP59" s="9">
        <f t="shared" si="36"/>
        <v>0</v>
      </c>
      <c r="BQ59" s="9">
        <f t="shared" si="37"/>
        <v>0</v>
      </c>
      <c r="BR59" s="9">
        <f t="shared" si="38"/>
        <v>0</v>
      </c>
      <c r="BS59" s="12">
        <f>VLOOKUP($A59,'Results Check'!$A:$CH,BS$2,FALSE())</f>
        <v>1</v>
      </c>
      <c r="BT59" s="12">
        <f>VLOOKUP($A59,'Results Check'!$A:$CH,BT$2,FALSE())</f>
        <v>1</v>
      </c>
      <c r="BU59" s="12">
        <f>VLOOKUP($A59,'Results Check'!$A:$CH,BU$2,FALSE())</f>
        <v>1</v>
      </c>
      <c r="BV59" s="9">
        <f t="shared" si="39"/>
        <v>1</v>
      </c>
      <c r="BW59" s="9">
        <f t="shared" si="40"/>
        <v>1</v>
      </c>
      <c r="BX59" s="9">
        <f t="shared" si="41"/>
        <v>1</v>
      </c>
      <c r="BY59" s="12">
        <f t="shared" si="48"/>
        <v>10</v>
      </c>
      <c r="BZ59" s="12">
        <f t="shared" si="49"/>
        <v>11</v>
      </c>
      <c r="CA59" s="12">
        <f t="shared" si="50"/>
        <v>15</v>
      </c>
      <c r="CB59" s="12">
        <f t="shared" si="42"/>
        <v>0.90909090909090906</v>
      </c>
      <c r="CC59" s="12">
        <f t="shared" si="43"/>
        <v>0.66666666666666663</v>
      </c>
      <c r="CD59" s="12">
        <f t="shared" si="44"/>
        <v>0.76923076923076916</v>
      </c>
      <c r="CE59" s="12" t="str">
        <f>IF(VLOOKUP($A59,'Results Check'!$A:$CI,CE$2,FALSE())=0,"",VLOOKUP($A59,'Results Check'!$A:$CI,CE$2,FALSE()))</f>
        <v>Missing vulnerability</v>
      </c>
      <c r="CF59" s="12" t="str">
        <f>IF(VLOOKUP($A59,'Results Check'!$A:$CI,CF$2,FALSE())=0,"",VLOOKUP($A59,'Results Check'!$A:$CI,CF$2,FALSE()))</f>
        <v/>
      </c>
      <c r="CG59" s="12" t="str">
        <f>IF(VLOOKUP($A59,'Results Check'!$A:$CI,CG$2,FALSE())=0,"",VLOOKUP($A59,'Results Check'!$A:$CI,CG$2,FALSE()))</f>
        <v>Missing threat scenario</v>
      </c>
      <c r="CH59" s="12" t="str">
        <f>IF(VLOOKUP($A59,'Results Check'!$A:$CI,CH$2,FALSE())=0,"",VLOOKUP($A59,'Results Check'!$A:$CI,CH$2,FALSE()))</f>
        <v>Missed threat</v>
      </c>
      <c r="CI59" s="12" t="str">
        <f>IF(VLOOKUP($A59,'Results Check'!$A:$CI,CI$2,FALSE())=0,"",VLOOKUP($A59,'Results Check'!$A:$CI,CI$2,FALSE()))</f>
        <v>Consequence</v>
      </c>
      <c r="CJ59" s="12" t="str">
        <f>IF(VLOOKUP($A59,'Results Check'!$A:$CI,CJ$2,FALSE())=0,"",VLOOKUP($A59,'Results Check'!$A:$CI,CJ$2,FALSE()))</f>
        <v/>
      </c>
      <c r="CK59" s="12">
        <f>VLOOKUP(VLOOKUP($A59,'dataset combined'!$A:$BJ,CK$2,FALSE()),Dictionary!$A$1:$B$23,2,FALSE())</f>
        <v>4</v>
      </c>
      <c r="CL59" s="12">
        <f>VLOOKUP(VLOOKUP($A59,'dataset combined'!$A:$BJ,CL$2,FALSE()),Dictionary!$A$1:$B$23,2,FALSE())</f>
        <v>5</v>
      </c>
      <c r="CM59" s="12">
        <f>VLOOKUP(VLOOKUP($A59,'dataset combined'!$A:$BJ,CM$2,FALSE()),Dictionary!$A$1:$B$23,2,FALSE())</f>
        <v>4</v>
      </c>
      <c r="CN59" s="12">
        <f>VLOOKUP(VLOOKUP($A59,'dataset combined'!$A:$BJ,CN$2,FALSE()),Dictionary!$A$1:$B$23,2,FALSE())</f>
        <v>5</v>
      </c>
      <c r="CO59" s="12">
        <f>VLOOKUP(VLOOKUP($A59,'dataset combined'!$A:$BJ,CO$2,FALSE()),Dictionary!$A$1:$B$23,2,FALSE())</f>
        <v>4</v>
      </c>
      <c r="CP59" s="12">
        <f>VLOOKUP(VLOOKUP($A59,'dataset combined'!$A:$BJ,CP$2,FALSE()),Dictionary!$A$1:$B$23,2,FALSE())</f>
        <v>5</v>
      </c>
      <c r="CQ59" s="12">
        <f>VLOOKUP(VLOOKUP($A59,'dataset combined'!$A:$BJ,CQ$2,FALSE()),Dictionary!$A$1:$B$23,2,FALSE())</f>
        <v>4</v>
      </c>
      <c r="CR59" s="12">
        <f>VLOOKUP(VLOOKUP($A59,'dataset combined'!$A:$BJ,CR$2,FALSE()),Dictionary!$A$1:$B$23,2,FALSE())</f>
        <v>5</v>
      </c>
      <c r="CS59" s="12">
        <f>VLOOKUP(VLOOKUP($A59,'dataset combined'!$A:$BJ,CS$2,FALSE()),Dictionary!$A$1:$B$23,2,FALSE())</f>
        <v>4</v>
      </c>
      <c r="CT59" s="12">
        <f>VLOOKUP(VLOOKUP($A59,'dataset combined'!$A:$BJ,CT$2,FALSE()),Dictionary!$A$1:$B$23,2,FALSE())</f>
        <v>5</v>
      </c>
      <c r="CU59" s="12">
        <f>VLOOKUP(VLOOKUP($A59,'dataset combined'!$A:$BJ,CU$2,FALSE()),Dictionary!$A$1:$B$23,2,FALSE())</f>
        <v>4</v>
      </c>
      <c r="CV59" s="12">
        <f>VLOOKUP(VLOOKUP($A59,'dataset combined'!$A:$BJ,CV$2,FALSE()),Dictionary!$A$1:$B$23,2,FALSE())</f>
        <v>5</v>
      </c>
      <c r="CX59"/>
      <c r="CY59"/>
      <c r="CZ59"/>
      <c r="DA59"/>
      <c r="DB59"/>
      <c r="DC59"/>
      <c r="DD59"/>
      <c r="DE59"/>
      <c r="DF59"/>
      <c r="DG59"/>
    </row>
    <row r="60" spans="1:111" s="15" customFormat="1" x14ac:dyDescent="0.2">
      <c r="A60" s="13" t="str">
        <f t="shared" si="45"/>
        <v>3117383-P1</v>
      </c>
      <c r="B60" s="11">
        <v>3117383</v>
      </c>
      <c r="C60" s="11">
        <v>3117328</v>
      </c>
      <c r="D60" s="11" t="s">
        <v>542</v>
      </c>
      <c r="E60" s="13" t="s">
        <v>538</v>
      </c>
      <c r="F60" s="13" t="s">
        <v>381</v>
      </c>
      <c r="G60" s="11" t="s">
        <v>402</v>
      </c>
      <c r="H60" s="11" t="str">
        <f t="shared" si="46"/>
        <v>OB</v>
      </c>
      <c r="I60" s="11"/>
      <c r="J60" s="12"/>
      <c r="K60" s="13">
        <v>22</v>
      </c>
      <c r="L60" s="13" t="s">
        <v>180</v>
      </c>
      <c r="M60" s="13" t="s">
        <v>188</v>
      </c>
      <c r="N60" s="13">
        <v>4</v>
      </c>
      <c r="O60" s="13" t="s">
        <v>279</v>
      </c>
      <c r="P60" s="13" t="s">
        <v>177</v>
      </c>
      <c r="Q60" s="13">
        <v>2</v>
      </c>
      <c r="R60" s="13" t="s">
        <v>247</v>
      </c>
      <c r="S60" s="13" t="s">
        <v>176</v>
      </c>
      <c r="T60" s="13"/>
      <c r="U60" s="13" t="s">
        <v>160</v>
      </c>
      <c r="V60" s="13">
        <f>VLOOKUP(VLOOKUP($A60,'dataset combined'!$A:$AF,V$2,FALSE()),Dictionary!$A:$B,2,FALSE())</f>
        <v>1</v>
      </c>
      <c r="W60" s="13">
        <f>VLOOKUP(VLOOKUP($A60,'dataset combined'!$A:$AF,W$2,FALSE()),Dictionary!$A:$B,2,FALSE())</f>
        <v>3</v>
      </c>
      <c r="X60" s="13">
        <f>VLOOKUP(VLOOKUP($A60,'dataset combined'!$A:$AF,X$2,FALSE()),Dictionary!$A:$B,2,FALSE())</f>
        <v>2</v>
      </c>
      <c r="Y60" s="13">
        <f>VLOOKUP(VLOOKUP($A60,'dataset combined'!$A:$AF,Y$2,FALSE()),Dictionary!$A:$B,2,FALSE())</f>
        <v>4</v>
      </c>
      <c r="Z60" s="12">
        <f t="shared" si="47"/>
        <v>4</v>
      </c>
      <c r="AA60" s="13">
        <f>VLOOKUP(VLOOKUP($A60,'dataset combined'!$A:$AF,AA$2,FALSE()),Dictionary!$A:$B,2,FALSE())</f>
        <v>1</v>
      </c>
      <c r="AB60" s="13">
        <f>VLOOKUP(VLOOKUP($A60,'dataset combined'!$A:$AF,AB$2,FALSE()),Dictionary!$A:$B,2,FALSE())</f>
        <v>3</v>
      </c>
      <c r="AC60" s="13">
        <f>VLOOKUP(VLOOKUP($A60,'dataset combined'!$A:$AF,AC$2,FALSE()),Dictionary!$A:$B,2,FALSE())</f>
        <v>1</v>
      </c>
      <c r="AD60" s="13">
        <f>VLOOKUP(VLOOKUP($A60,'dataset combined'!$A:$AF,AD$2,FALSE()),Dictionary!$A:$B,2,FALSE())</f>
        <v>2</v>
      </c>
      <c r="AE60" s="13">
        <f>VLOOKUP(VLOOKUP($A60,'dataset combined'!$A:$AF,AE$2,FALSE()),Dictionary!$A:$B,2,FALSE())</f>
        <v>1</v>
      </c>
      <c r="AF60" s="13">
        <f>VLOOKUP(VLOOKUP($A60,'dataset combined'!$A:$BJ,dataset!AF$2,FALSE()),Dictionary!$A:$B,2,FALSE())</f>
        <v>5</v>
      </c>
      <c r="AG60" s="13">
        <f>VLOOKUP(VLOOKUP($A60,'dataset combined'!$A:$BJ,dataset!AG$2,FALSE()),Dictionary!$A:$B,2,FALSE())</f>
        <v>4</v>
      </c>
      <c r="AH60" s="13">
        <f>VLOOKUP(VLOOKUP($A60,'dataset combined'!$A:$BJ,dataset!AH$2,FALSE()),Dictionary!$A:$B,2,FALSE())</f>
        <v>5</v>
      </c>
      <c r="AI60" s="13">
        <f>VLOOKUP(VLOOKUP($A60,'dataset combined'!$A:$BJ,dataset!AI$2,FALSE()),Dictionary!$A:$B,2,FALSE())</f>
        <v>5</v>
      </c>
      <c r="AJ60" s="13">
        <f>VLOOKUP(VLOOKUP($A60,'dataset combined'!$A:$BJ,dataset!AJ$2,FALSE()),Dictionary!$A:$B,2,FALSE())</f>
        <v>5</v>
      </c>
      <c r="AK60" s="13">
        <f>VLOOKUP(VLOOKUP($A60,'dataset combined'!$A:$BJ,dataset!AK$2,FALSE()),Dictionary!$A:$B,2,FALSE())</f>
        <v>5</v>
      </c>
      <c r="AL60" s="13">
        <f>VLOOKUP(VLOOKUP($A60,'dataset combined'!$A:$BJ,dataset!AL$2,FALSE()),Dictionary!$A:$B,2,FALSE())</f>
        <v>5</v>
      </c>
      <c r="AM60" s="13">
        <f>VLOOKUP(VLOOKUP($A60,'dataset combined'!$A:$BJ,dataset!AM$2,FALSE()),Dictionary!$A:$B,2,FALSE())</f>
        <v>5</v>
      </c>
      <c r="AN60" s="13">
        <f>VLOOKUP(VLOOKUP($A60,'dataset combined'!$A:$BJ,dataset!AN$2,FALSE()),Dictionary!$A:$B,2,FALSE())</f>
        <v>1</v>
      </c>
      <c r="AO60" s="12">
        <f>VLOOKUP($A60,'Results Check'!$A:$CH,AO$2,FALSE())</f>
        <v>2</v>
      </c>
      <c r="AP60" s="12">
        <f>VLOOKUP($A60,'Results Check'!$A:$CH,AP$2,FALSE())</f>
        <v>2</v>
      </c>
      <c r="AQ60" s="12">
        <f>VLOOKUP($A60,'Results Check'!$A:$CH,AQ$2,FALSE())</f>
        <v>2</v>
      </c>
      <c r="AR60" s="9">
        <f t="shared" si="3"/>
        <v>1</v>
      </c>
      <c r="AS60" s="9">
        <f t="shared" si="4"/>
        <v>1</v>
      </c>
      <c r="AT60" s="9">
        <f t="shared" si="5"/>
        <v>1</v>
      </c>
      <c r="AU60" s="12">
        <f>VLOOKUP($A60,'Results Check'!$A:$CH,AU$2,FALSE())</f>
        <v>2</v>
      </c>
      <c r="AV60" s="12">
        <f>VLOOKUP($A60,'Results Check'!$A:$CH,AV$2,FALSE())</f>
        <v>2</v>
      </c>
      <c r="AW60" s="12">
        <f>VLOOKUP($A60,'Results Check'!$A:$CH,AW$2,FALSE())</f>
        <v>2</v>
      </c>
      <c r="AX60" s="9">
        <f t="shared" si="27"/>
        <v>1</v>
      </c>
      <c r="AY60" s="9">
        <f t="shared" si="28"/>
        <v>1</v>
      </c>
      <c r="AZ60" s="9">
        <f t="shared" si="29"/>
        <v>1</v>
      </c>
      <c r="BA60" s="12">
        <f>VLOOKUP($A60,'Results Check'!$A:$CH,BA$2,FALSE())</f>
        <v>4</v>
      </c>
      <c r="BB60" s="12">
        <f>VLOOKUP($A60,'Results Check'!$A:$CH,BB$2,FALSE())</f>
        <v>4</v>
      </c>
      <c r="BC60" s="12">
        <f>VLOOKUP($A60,'Results Check'!$A:$CH,BC$2,FALSE())</f>
        <v>4</v>
      </c>
      <c r="BD60" s="9">
        <f t="shared" si="30"/>
        <v>1</v>
      </c>
      <c r="BE60" s="9">
        <f t="shared" si="31"/>
        <v>1</v>
      </c>
      <c r="BF60" s="9">
        <f t="shared" si="32"/>
        <v>1</v>
      </c>
      <c r="BG60" s="12">
        <f>VLOOKUP($A60,'Results Check'!$A:$CH,BG$2,FALSE())</f>
        <v>2</v>
      </c>
      <c r="BH60" s="12">
        <f>VLOOKUP($A60,'Results Check'!$A:$CH,BH$2,FALSE())</f>
        <v>2</v>
      </c>
      <c r="BI60" s="12">
        <f>VLOOKUP($A60,'Results Check'!$A:$CH,BI$2,FALSE())</f>
        <v>2</v>
      </c>
      <c r="BJ60" s="9">
        <f t="shared" si="33"/>
        <v>1</v>
      </c>
      <c r="BK60" s="9">
        <f t="shared" si="34"/>
        <v>1</v>
      </c>
      <c r="BL60" s="9">
        <f t="shared" si="35"/>
        <v>1</v>
      </c>
      <c r="BM60" s="12">
        <f>VLOOKUP($A60,'Results Check'!$A:$CH,BM$2,FALSE())</f>
        <v>1</v>
      </c>
      <c r="BN60" s="12">
        <f>VLOOKUP($A60,'Results Check'!$A:$CH,BN$2,FALSE())</f>
        <v>1</v>
      </c>
      <c r="BO60" s="12">
        <f>VLOOKUP($A60,'Results Check'!$A:$CH,BO$2,FALSE())</f>
        <v>1</v>
      </c>
      <c r="BP60" s="9">
        <f t="shared" si="36"/>
        <v>1</v>
      </c>
      <c r="BQ60" s="9">
        <f t="shared" si="37"/>
        <v>1</v>
      </c>
      <c r="BR60" s="9">
        <f t="shared" si="38"/>
        <v>1</v>
      </c>
      <c r="BS60" s="12">
        <f>VLOOKUP($A60,'Results Check'!$A:$CH,BS$2,FALSE())</f>
        <v>1</v>
      </c>
      <c r="BT60" s="12">
        <f>VLOOKUP($A60,'Results Check'!$A:$CH,BT$2,FALSE())</f>
        <v>1</v>
      </c>
      <c r="BU60" s="12">
        <f>VLOOKUP($A60,'Results Check'!$A:$CH,BU$2,FALSE())</f>
        <v>1</v>
      </c>
      <c r="BV60" s="9">
        <f t="shared" si="39"/>
        <v>1</v>
      </c>
      <c r="BW60" s="9">
        <f t="shared" si="40"/>
        <v>1</v>
      </c>
      <c r="BX60" s="9">
        <f t="shared" si="41"/>
        <v>1</v>
      </c>
      <c r="BY60" s="12">
        <f t="shared" si="48"/>
        <v>12</v>
      </c>
      <c r="BZ60" s="12">
        <f t="shared" si="49"/>
        <v>12</v>
      </c>
      <c r="CA60" s="12">
        <f t="shared" si="50"/>
        <v>12</v>
      </c>
      <c r="CB60" s="12">
        <f t="shared" si="42"/>
        <v>1</v>
      </c>
      <c r="CC60" s="12">
        <f t="shared" si="43"/>
        <v>1</v>
      </c>
      <c r="CD60" s="12">
        <f t="shared" si="44"/>
        <v>1</v>
      </c>
      <c r="CE60" s="12" t="str">
        <f>IF(VLOOKUP($A60,'Results Check'!$A:$CI,CE$2,FALSE())=0,"",VLOOKUP($A60,'Results Check'!$A:$CI,CE$2,FALSE()))</f>
        <v/>
      </c>
      <c r="CF60" s="12" t="str">
        <f>IF(VLOOKUP($A60,'Results Check'!$A:$CI,CF$2,FALSE())=0,"",VLOOKUP($A60,'Results Check'!$A:$CI,CF$2,FALSE()))</f>
        <v/>
      </c>
      <c r="CG60" s="12" t="str">
        <f>IF(VLOOKUP($A60,'Results Check'!$A:$CI,CG$2,FALSE())=0,"",VLOOKUP($A60,'Results Check'!$A:$CI,CG$2,FALSE()))</f>
        <v/>
      </c>
      <c r="CH60" s="12" t="str">
        <f>IF(VLOOKUP($A60,'Results Check'!$A:$CI,CH$2,FALSE())=0,"",VLOOKUP($A60,'Results Check'!$A:$CI,CH$2,FALSE()))</f>
        <v/>
      </c>
      <c r="CI60" s="12" t="str">
        <f>IF(VLOOKUP($A60,'Results Check'!$A:$CI,CI$2,FALSE())=0,"",VLOOKUP($A60,'Results Check'!$A:$CI,CI$2,FALSE()))</f>
        <v/>
      </c>
      <c r="CJ60" s="12" t="str">
        <f>IF(VLOOKUP($A60,'Results Check'!$A:$CI,CJ$2,FALSE())=0,"",VLOOKUP($A60,'Results Check'!$A:$CI,CJ$2,FALSE()))</f>
        <v/>
      </c>
      <c r="CK60" s="12">
        <f>VLOOKUP(VLOOKUP($A60,'dataset combined'!$A:$BJ,CK$2,FALSE()),Dictionary!$A$1:$B$23,2,FALSE())</f>
        <v>4</v>
      </c>
      <c r="CL60" s="12">
        <f>VLOOKUP(VLOOKUP($A60,'dataset combined'!$A:$BJ,CL$2,FALSE()),Dictionary!$A$1:$B$23,2,FALSE())</f>
        <v>5</v>
      </c>
      <c r="CM60" s="12">
        <f>VLOOKUP(VLOOKUP($A60,'dataset combined'!$A:$BJ,CM$2,FALSE()),Dictionary!$A$1:$B$23,2,FALSE())</f>
        <v>4</v>
      </c>
      <c r="CN60" s="12">
        <f>VLOOKUP(VLOOKUP($A60,'dataset combined'!$A:$BJ,CN$2,FALSE()),Dictionary!$A$1:$B$23,2,FALSE())</f>
        <v>5</v>
      </c>
      <c r="CO60" s="12">
        <f>VLOOKUP(VLOOKUP($A60,'dataset combined'!$A:$BJ,CO$2,FALSE()),Dictionary!$A$1:$B$23,2,FALSE())</f>
        <v>4</v>
      </c>
      <c r="CP60" s="12">
        <f>VLOOKUP(VLOOKUP($A60,'dataset combined'!$A:$BJ,CP$2,FALSE()),Dictionary!$A$1:$B$23,2,FALSE())</f>
        <v>5</v>
      </c>
      <c r="CQ60" s="12">
        <f>VLOOKUP(VLOOKUP($A60,'dataset combined'!$A:$BJ,CQ$2,FALSE()),Dictionary!$A$1:$B$23,2,FALSE())</f>
        <v>4</v>
      </c>
      <c r="CR60" s="12">
        <f>VLOOKUP(VLOOKUP($A60,'dataset combined'!$A:$BJ,CR$2,FALSE()),Dictionary!$A$1:$B$23,2,FALSE())</f>
        <v>5</v>
      </c>
      <c r="CS60" s="12">
        <f>VLOOKUP(VLOOKUP($A60,'dataset combined'!$A:$BJ,CS$2,FALSE()),Dictionary!$A$1:$B$23,2,FALSE())</f>
        <v>4</v>
      </c>
      <c r="CT60" s="12">
        <f>VLOOKUP(VLOOKUP($A60,'dataset combined'!$A:$BJ,CT$2,FALSE()),Dictionary!$A$1:$B$23,2,FALSE())</f>
        <v>5</v>
      </c>
      <c r="CU60" s="12">
        <f>VLOOKUP(VLOOKUP($A60,'dataset combined'!$A:$BJ,CU$2,FALSE()),Dictionary!$A$1:$B$23,2,FALSE())</f>
        <v>4</v>
      </c>
      <c r="CV60" s="12">
        <f>VLOOKUP(VLOOKUP($A60,'dataset combined'!$A:$BJ,CV$2,FALSE()),Dictionary!$A$1:$B$23,2,FALSE())</f>
        <v>5</v>
      </c>
      <c r="CX60"/>
      <c r="CY60"/>
      <c r="CZ60"/>
      <c r="DA60"/>
      <c r="DB60"/>
      <c r="DC60"/>
      <c r="DD60"/>
      <c r="DE60"/>
      <c r="DF60"/>
      <c r="DG60"/>
    </row>
    <row r="61" spans="1:111" s="15" customFormat="1" x14ac:dyDescent="0.2">
      <c r="A61" s="13" t="str">
        <f t="shared" si="45"/>
        <v>3117383-P2</v>
      </c>
      <c r="B61" s="11">
        <v>3117383</v>
      </c>
      <c r="C61" s="11">
        <v>3117328</v>
      </c>
      <c r="D61" s="11" t="s">
        <v>542</v>
      </c>
      <c r="E61" s="13" t="s">
        <v>538</v>
      </c>
      <c r="F61" s="13" t="s">
        <v>381</v>
      </c>
      <c r="G61" s="13" t="s">
        <v>433</v>
      </c>
      <c r="H61" s="11" t="str">
        <f t="shared" si="46"/>
        <v>HCN</v>
      </c>
      <c r="I61" s="11"/>
      <c r="J61" s="12"/>
      <c r="K61" s="13">
        <v>22</v>
      </c>
      <c r="L61" s="13" t="s">
        <v>180</v>
      </c>
      <c r="M61" s="13" t="s">
        <v>188</v>
      </c>
      <c r="N61" s="13">
        <v>4</v>
      </c>
      <c r="O61" s="13" t="s">
        <v>279</v>
      </c>
      <c r="P61" s="13" t="s">
        <v>177</v>
      </c>
      <c r="Q61" s="13">
        <v>2</v>
      </c>
      <c r="R61" s="13" t="s">
        <v>247</v>
      </c>
      <c r="S61" s="13" t="s">
        <v>176</v>
      </c>
      <c r="T61" s="13"/>
      <c r="U61" s="13" t="s">
        <v>160</v>
      </c>
      <c r="V61" s="13">
        <f>VLOOKUP(VLOOKUP($A61,'dataset combined'!$A:$AF,V$2,FALSE()),Dictionary!$A:$B,2,FALSE())</f>
        <v>1</v>
      </c>
      <c r="W61" s="13">
        <f>VLOOKUP(VLOOKUP($A61,'dataset combined'!$A:$AF,W$2,FALSE()),Dictionary!$A:$B,2,FALSE())</f>
        <v>3</v>
      </c>
      <c r="X61" s="13">
        <f>VLOOKUP(VLOOKUP($A61,'dataset combined'!$A:$AF,X$2,FALSE()),Dictionary!$A:$B,2,FALSE())</f>
        <v>2</v>
      </c>
      <c r="Y61" s="13">
        <f>VLOOKUP(VLOOKUP($A61,'dataset combined'!$A:$AF,Y$2,FALSE()),Dictionary!$A:$B,2,FALSE())</f>
        <v>4</v>
      </c>
      <c r="Z61" s="12">
        <f t="shared" si="47"/>
        <v>4</v>
      </c>
      <c r="AA61" s="13">
        <f>VLOOKUP(VLOOKUP($A61,'dataset combined'!$A:$AF,AA$2,FALSE()),Dictionary!$A:$B,2,FALSE())</f>
        <v>1</v>
      </c>
      <c r="AB61" s="13">
        <f>VLOOKUP(VLOOKUP($A61,'dataset combined'!$A:$AF,AB$2,FALSE()),Dictionary!$A:$B,2,FALSE())</f>
        <v>3</v>
      </c>
      <c r="AC61" s="13">
        <f>VLOOKUP(VLOOKUP($A61,'dataset combined'!$A:$AF,AC$2,FALSE()),Dictionary!$A:$B,2,FALSE())</f>
        <v>1</v>
      </c>
      <c r="AD61" s="13">
        <f>VLOOKUP(VLOOKUP($A61,'dataset combined'!$A:$AF,AD$2,FALSE()),Dictionary!$A:$B,2,FALSE())</f>
        <v>2</v>
      </c>
      <c r="AE61" s="13">
        <f>VLOOKUP(VLOOKUP($A61,'dataset combined'!$A:$AF,AE$2,FALSE()),Dictionary!$A:$B,2,FALSE())</f>
        <v>1</v>
      </c>
      <c r="AF61" s="13">
        <f>VLOOKUP(VLOOKUP($A61,'dataset combined'!$A:$BJ,dataset!AF$2,FALSE()),Dictionary!$A:$B,2,FALSE())</f>
        <v>5</v>
      </c>
      <c r="AG61" s="13">
        <f>VLOOKUP(VLOOKUP($A61,'dataset combined'!$A:$BJ,dataset!AG$2,FALSE()),Dictionary!$A:$B,2,FALSE())</f>
        <v>4</v>
      </c>
      <c r="AH61" s="13">
        <f>VLOOKUP(VLOOKUP($A61,'dataset combined'!$A:$BJ,dataset!AH$2,FALSE()),Dictionary!$A:$B,2,FALSE())</f>
        <v>5</v>
      </c>
      <c r="AI61" s="13">
        <f>VLOOKUP(VLOOKUP($A61,'dataset combined'!$A:$BJ,dataset!AI$2,FALSE()),Dictionary!$A:$B,2,FALSE())</f>
        <v>5</v>
      </c>
      <c r="AJ61" s="13">
        <f>VLOOKUP(VLOOKUP($A61,'dataset combined'!$A:$BJ,dataset!AJ$2,FALSE()),Dictionary!$A:$B,2,FALSE())</f>
        <v>5</v>
      </c>
      <c r="AK61" s="13">
        <f>VLOOKUP(VLOOKUP($A61,'dataset combined'!$A:$BJ,dataset!AK$2,FALSE()),Dictionary!$A:$B,2,FALSE())</f>
        <v>5</v>
      </c>
      <c r="AL61" s="13">
        <f>VLOOKUP(VLOOKUP($A61,'dataset combined'!$A:$BJ,dataset!AL$2,FALSE()),Dictionary!$A:$B,2,FALSE())</f>
        <v>5</v>
      </c>
      <c r="AM61" s="13">
        <f>VLOOKUP(VLOOKUP($A61,'dataset combined'!$A:$BJ,dataset!AM$2,FALSE()),Dictionary!$A:$B,2,FALSE())</f>
        <v>5</v>
      </c>
      <c r="AN61" s="13">
        <f>VLOOKUP(VLOOKUP($A61,'dataset combined'!$A:$BJ,dataset!AN$2,FALSE()),Dictionary!$A:$B,2,FALSE())</f>
        <v>4</v>
      </c>
      <c r="AO61" s="12">
        <f>VLOOKUP($A61,'Results Check'!$A:$CH,AO$2,FALSE())</f>
        <v>2</v>
      </c>
      <c r="AP61" s="12">
        <f>VLOOKUP($A61,'Results Check'!$A:$CH,AP$2,FALSE())</f>
        <v>2</v>
      </c>
      <c r="AQ61" s="12">
        <f>VLOOKUP($A61,'Results Check'!$A:$CH,AQ$2,FALSE())</f>
        <v>3</v>
      </c>
      <c r="AR61" s="9">
        <f t="shared" si="3"/>
        <v>1</v>
      </c>
      <c r="AS61" s="9">
        <f t="shared" si="4"/>
        <v>0.66666666666666663</v>
      </c>
      <c r="AT61" s="9">
        <f t="shared" si="5"/>
        <v>0.8</v>
      </c>
      <c r="AU61" s="12">
        <f>VLOOKUP($A61,'Results Check'!$A:$CH,AU$2,FALSE())</f>
        <v>2</v>
      </c>
      <c r="AV61" s="12">
        <f>VLOOKUP($A61,'Results Check'!$A:$CH,AV$2,FALSE())</f>
        <v>2</v>
      </c>
      <c r="AW61" s="12">
        <f>VLOOKUP($A61,'Results Check'!$A:$CH,AW$2,FALSE())</f>
        <v>2</v>
      </c>
      <c r="AX61" s="9">
        <f t="shared" si="27"/>
        <v>1</v>
      </c>
      <c r="AY61" s="9">
        <f t="shared" si="28"/>
        <v>1</v>
      </c>
      <c r="AZ61" s="9">
        <f t="shared" si="29"/>
        <v>1</v>
      </c>
      <c r="BA61" s="12">
        <f>VLOOKUP($A61,'Results Check'!$A:$CH,BA$2,FALSE())</f>
        <v>5</v>
      </c>
      <c r="BB61" s="12">
        <f>VLOOKUP($A61,'Results Check'!$A:$CH,BB$2,FALSE())</f>
        <v>5</v>
      </c>
      <c r="BC61" s="12">
        <f>VLOOKUP($A61,'Results Check'!$A:$CH,BC$2,FALSE())</f>
        <v>5</v>
      </c>
      <c r="BD61" s="9">
        <f t="shared" si="30"/>
        <v>1</v>
      </c>
      <c r="BE61" s="9">
        <f t="shared" si="31"/>
        <v>1</v>
      </c>
      <c r="BF61" s="9">
        <f t="shared" si="32"/>
        <v>1</v>
      </c>
      <c r="BG61" s="12">
        <f>VLOOKUP($A61,'Results Check'!$A:$CH,BG$2,FALSE())</f>
        <v>2</v>
      </c>
      <c r="BH61" s="12">
        <f>VLOOKUP($A61,'Results Check'!$A:$CH,BH$2,FALSE())</f>
        <v>2</v>
      </c>
      <c r="BI61" s="12">
        <f>VLOOKUP($A61,'Results Check'!$A:$CH,BI$2,FALSE())</f>
        <v>3</v>
      </c>
      <c r="BJ61" s="9">
        <f t="shared" si="33"/>
        <v>1</v>
      </c>
      <c r="BK61" s="9">
        <f t="shared" si="34"/>
        <v>0.66666666666666663</v>
      </c>
      <c r="BL61" s="9">
        <f t="shared" si="35"/>
        <v>0.8</v>
      </c>
      <c r="BM61" s="12">
        <f>VLOOKUP($A61,'Results Check'!$A:$CH,BM$2,FALSE())</f>
        <v>1</v>
      </c>
      <c r="BN61" s="12">
        <f>VLOOKUP($A61,'Results Check'!$A:$CH,BN$2,FALSE())</f>
        <v>1</v>
      </c>
      <c r="BO61" s="12">
        <f>VLOOKUP($A61,'Results Check'!$A:$CH,BO$2,FALSE())</f>
        <v>1</v>
      </c>
      <c r="BP61" s="9">
        <f t="shared" si="36"/>
        <v>1</v>
      </c>
      <c r="BQ61" s="9">
        <f t="shared" si="37"/>
        <v>1</v>
      </c>
      <c r="BR61" s="9">
        <f t="shared" si="38"/>
        <v>1</v>
      </c>
      <c r="BS61" s="12">
        <f>VLOOKUP($A61,'Results Check'!$A:$CH,BS$2,FALSE())</f>
        <v>1</v>
      </c>
      <c r="BT61" s="12">
        <f>VLOOKUP($A61,'Results Check'!$A:$CH,BT$2,FALSE())</f>
        <v>1</v>
      </c>
      <c r="BU61" s="12">
        <f>VLOOKUP($A61,'Results Check'!$A:$CH,BU$2,FALSE())</f>
        <v>1</v>
      </c>
      <c r="BV61" s="9">
        <f t="shared" si="39"/>
        <v>1</v>
      </c>
      <c r="BW61" s="9">
        <f t="shared" si="40"/>
        <v>1</v>
      </c>
      <c r="BX61" s="9">
        <f t="shared" si="41"/>
        <v>1</v>
      </c>
      <c r="BY61" s="12">
        <f t="shared" si="48"/>
        <v>13</v>
      </c>
      <c r="BZ61" s="12">
        <f t="shared" si="49"/>
        <v>13</v>
      </c>
      <c r="CA61" s="12">
        <f t="shared" si="50"/>
        <v>15</v>
      </c>
      <c r="CB61" s="12">
        <f t="shared" si="42"/>
        <v>1</v>
      </c>
      <c r="CC61" s="12">
        <f t="shared" si="43"/>
        <v>0.8666666666666667</v>
      </c>
      <c r="CD61" s="12">
        <f t="shared" si="44"/>
        <v>0.9285714285714286</v>
      </c>
      <c r="CE61" s="12" t="str">
        <f>IF(VLOOKUP($A61,'Results Check'!$A:$CI,CE$2,FALSE())=0,"",VLOOKUP($A61,'Results Check'!$A:$CI,CE$2,FALSE()))</f>
        <v>Missing vulnerability</v>
      </c>
      <c r="CF61" s="12" t="str">
        <f>IF(VLOOKUP($A61,'Results Check'!$A:$CI,CF$2,FALSE())=0,"",VLOOKUP($A61,'Results Check'!$A:$CI,CF$2,FALSE()))</f>
        <v/>
      </c>
      <c r="CG61" s="12" t="str">
        <f>IF(VLOOKUP($A61,'Results Check'!$A:$CI,CG$2,FALSE())=0,"",VLOOKUP($A61,'Results Check'!$A:$CI,CG$2,FALSE()))</f>
        <v/>
      </c>
      <c r="CH61" s="12" t="str">
        <f>IF(VLOOKUP($A61,'Results Check'!$A:$CI,CH$2,FALSE())=0,"",VLOOKUP($A61,'Results Check'!$A:$CI,CH$2,FALSE()))</f>
        <v>Missed threat</v>
      </c>
      <c r="CI61" s="12" t="str">
        <f>IF(VLOOKUP($A61,'Results Check'!$A:$CI,CI$2,FALSE())=0,"",VLOOKUP($A61,'Results Check'!$A:$CI,CI$2,FALSE()))</f>
        <v/>
      </c>
      <c r="CJ61" s="12" t="str">
        <f>IF(VLOOKUP($A61,'Results Check'!$A:$CI,CJ$2,FALSE())=0,"",VLOOKUP($A61,'Results Check'!$A:$CI,CJ$2,FALSE()))</f>
        <v/>
      </c>
      <c r="CK61" s="12">
        <f>VLOOKUP(VLOOKUP($A61,'dataset combined'!$A:$BJ,CK$2,FALSE()),Dictionary!$A$1:$B$23,2,FALSE())</f>
        <v>4</v>
      </c>
      <c r="CL61" s="12">
        <f>VLOOKUP(VLOOKUP($A61,'dataset combined'!$A:$BJ,CL$2,FALSE()),Dictionary!$A$1:$B$23,2,FALSE())</f>
        <v>5</v>
      </c>
      <c r="CM61" s="12">
        <f>VLOOKUP(VLOOKUP($A61,'dataset combined'!$A:$BJ,CM$2,FALSE()),Dictionary!$A$1:$B$23,2,FALSE())</f>
        <v>4</v>
      </c>
      <c r="CN61" s="12">
        <f>VLOOKUP(VLOOKUP($A61,'dataset combined'!$A:$BJ,CN$2,FALSE()),Dictionary!$A$1:$B$23,2,FALSE())</f>
        <v>5</v>
      </c>
      <c r="CO61" s="12">
        <f>VLOOKUP(VLOOKUP($A61,'dataset combined'!$A:$BJ,CO$2,FALSE()),Dictionary!$A$1:$B$23,2,FALSE())</f>
        <v>4</v>
      </c>
      <c r="CP61" s="12">
        <f>VLOOKUP(VLOOKUP($A61,'dataset combined'!$A:$BJ,CP$2,FALSE()),Dictionary!$A$1:$B$23,2,FALSE())</f>
        <v>5</v>
      </c>
      <c r="CQ61" s="12">
        <f>VLOOKUP(VLOOKUP($A61,'dataset combined'!$A:$BJ,CQ$2,FALSE()),Dictionary!$A$1:$B$23,2,FALSE())</f>
        <v>4</v>
      </c>
      <c r="CR61" s="12">
        <f>VLOOKUP(VLOOKUP($A61,'dataset combined'!$A:$BJ,CR$2,FALSE()),Dictionary!$A$1:$B$23,2,FALSE())</f>
        <v>5</v>
      </c>
      <c r="CS61" s="12">
        <f>VLOOKUP(VLOOKUP($A61,'dataset combined'!$A:$BJ,CS$2,FALSE()),Dictionary!$A$1:$B$23,2,FALSE())</f>
        <v>4</v>
      </c>
      <c r="CT61" s="12">
        <f>VLOOKUP(VLOOKUP($A61,'dataset combined'!$A:$BJ,CT$2,FALSE()),Dictionary!$A$1:$B$23,2,FALSE())</f>
        <v>5</v>
      </c>
      <c r="CU61" s="12">
        <f>VLOOKUP(VLOOKUP($A61,'dataset combined'!$A:$BJ,CU$2,FALSE()),Dictionary!$A$1:$B$23,2,FALSE())</f>
        <v>4</v>
      </c>
      <c r="CV61" s="12">
        <f>VLOOKUP(VLOOKUP($A61,'dataset combined'!$A:$BJ,CV$2,FALSE()),Dictionary!$A$1:$B$23,2,FALSE())</f>
        <v>5</v>
      </c>
      <c r="CX61"/>
      <c r="CY61"/>
      <c r="CZ61"/>
      <c r="DA61"/>
      <c r="DB61"/>
      <c r="DC61"/>
      <c r="DD61"/>
      <c r="DE61"/>
      <c r="DF61"/>
      <c r="DG61"/>
    </row>
    <row r="62" spans="1:111" s="15" customFormat="1" x14ac:dyDescent="0.2">
      <c r="A62" s="13" t="str">
        <f t="shared" si="45"/>
        <v>3117384-P1</v>
      </c>
      <c r="B62" s="11">
        <v>3117384</v>
      </c>
      <c r="C62" s="11">
        <v>3117302</v>
      </c>
      <c r="D62" s="11" t="s">
        <v>416</v>
      </c>
      <c r="E62" s="13" t="s">
        <v>154</v>
      </c>
      <c r="F62" s="13" t="s">
        <v>440</v>
      </c>
      <c r="G62" s="11" t="s">
        <v>402</v>
      </c>
      <c r="H62" s="11" t="str">
        <f t="shared" si="46"/>
        <v>HCN</v>
      </c>
      <c r="I62" s="11"/>
      <c r="J62" s="12"/>
      <c r="K62" s="13">
        <v>23</v>
      </c>
      <c r="L62" s="13" t="s">
        <v>180</v>
      </c>
      <c r="M62" s="13" t="s">
        <v>179</v>
      </c>
      <c r="N62" s="13">
        <v>5</v>
      </c>
      <c r="O62" s="13" t="s">
        <v>215</v>
      </c>
      <c r="P62" s="13" t="s">
        <v>177</v>
      </c>
      <c r="Q62" s="13">
        <v>1</v>
      </c>
      <c r="R62" s="13" t="s">
        <v>216</v>
      </c>
      <c r="S62" s="13" t="s">
        <v>176</v>
      </c>
      <c r="T62" s="13"/>
      <c r="U62" s="13" t="s">
        <v>160</v>
      </c>
      <c r="V62" s="13">
        <f>VLOOKUP(VLOOKUP($A62,'dataset combined'!$A:$AF,V$2,FALSE()),Dictionary!$A:$B,2,FALSE())</f>
        <v>1</v>
      </c>
      <c r="W62" s="13">
        <f>VLOOKUP(VLOOKUP($A62,'dataset combined'!$A:$AF,W$2,FALSE()),Dictionary!$A:$B,2,FALSE())</f>
        <v>2</v>
      </c>
      <c r="X62" s="13">
        <f>VLOOKUP(VLOOKUP($A62,'dataset combined'!$A:$AF,X$2,FALSE()),Dictionary!$A:$B,2,FALSE())</f>
        <v>2</v>
      </c>
      <c r="Y62" s="13">
        <f>VLOOKUP(VLOOKUP($A62,'dataset combined'!$A:$AF,Y$2,FALSE()),Dictionary!$A:$B,2,FALSE())</f>
        <v>3</v>
      </c>
      <c r="Z62" s="12">
        <f t="shared" si="47"/>
        <v>3</v>
      </c>
      <c r="AA62" s="13">
        <f>VLOOKUP(VLOOKUP($A62,'dataset combined'!$A:$AF,AA$2,FALSE()),Dictionary!$A:$B,2,FALSE())</f>
        <v>2</v>
      </c>
      <c r="AB62" s="13">
        <f>VLOOKUP(VLOOKUP($A62,'dataset combined'!$A:$AF,AB$2,FALSE()),Dictionary!$A:$B,2,FALSE())</f>
        <v>4</v>
      </c>
      <c r="AC62" s="13">
        <f>VLOOKUP(VLOOKUP($A62,'dataset combined'!$A:$AF,AC$2,FALSE()),Dictionary!$A:$B,2,FALSE())</f>
        <v>3</v>
      </c>
      <c r="AD62" s="13">
        <f>VLOOKUP(VLOOKUP($A62,'dataset combined'!$A:$AF,AD$2,FALSE()),Dictionary!$A:$B,2,FALSE())</f>
        <v>2</v>
      </c>
      <c r="AE62" s="13">
        <f>VLOOKUP(VLOOKUP($A62,'dataset combined'!$A:$AF,AE$2,FALSE()),Dictionary!$A:$B,2,FALSE())</f>
        <v>2</v>
      </c>
      <c r="AF62" s="13">
        <f>VLOOKUP(VLOOKUP($A62,'dataset combined'!$A:$BJ,dataset!AF$2,FALSE()),Dictionary!$A:$B,2,FALSE())</f>
        <v>4</v>
      </c>
      <c r="AG62" s="13">
        <f>VLOOKUP(VLOOKUP($A62,'dataset combined'!$A:$BJ,dataset!AG$2,FALSE()),Dictionary!$A:$B,2,FALSE())</f>
        <v>4</v>
      </c>
      <c r="AH62" s="13">
        <f>VLOOKUP(VLOOKUP($A62,'dataset combined'!$A:$BJ,dataset!AH$2,FALSE()),Dictionary!$A:$B,2,FALSE())</f>
        <v>4</v>
      </c>
      <c r="AI62" s="13">
        <f>VLOOKUP(VLOOKUP($A62,'dataset combined'!$A:$BJ,dataset!AI$2,FALSE()),Dictionary!$A:$B,2,FALSE())</f>
        <v>5</v>
      </c>
      <c r="AJ62" s="13">
        <f>VLOOKUP(VLOOKUP($A62,'dataset combined'!$A:$BJ,dataset!AJ$2,FALSE()),Dictionary!$A:$B,2,FALSE())</f>
        <v>5</v>
      </c>
      <c r="AK62" s="13">
        <f>VLOOKUP(VLOOKUP($A62,'dataset combined'!$A:$BJ,dataset!AK$2,FALSE()),Dictionary!$A:$B,2,FALSE())</f>
        <v>4</v>
      </c>
      <c r="AL62" s="13">
        <f>VLOOKUP(VLOOKUP($A62,'dataset combined'!$A:$BJ,dataset!AL$2,FALSE()),Dictionary!$A:$B,2,FALSE())</f>
        <v>4</v>
      </c>
      <c r="AM62" s="13">
        <f>VLOOKUP(VLOOKUP($A62,'dataset combined'!$A:$BJ,dataset!AM$2,FALSE()),Dictionary!$A:$B,2,FALSE())</f>
        <v>4</v>
      </c>
      <c r="AN62" s="13">
        <f>VLOOKUP(VLOOKUP($A62,'dataset combined'!$A:$BJ,dataset!AN$2,FALSE()),Dictionary!$A:$B,2,FALSE())</f>
        <v>1</v>
      </c>
      <c r="AO62" s="12">
        <f>VLOOKUP($A62,'Results Check'!$A:$CH,AO$2,FALSE())</f>
        <v>3</v>
      </c>
      <c r="AP62" s="12">
        <f>VLOOKUP($A62,'Results Check'!$A:$CH,AP$2,FALSE())</f>
        <v>3</v>
      </c>
      <c r="AQ62" s="12">
        <f>VLOOKUP($A62,'Results Check'!$A:$CH,AQ$2,FALSE())</f>
        <v>3</v>
      </c>
      <c r="AR62" s="9">
        <f t="shared" si="3"/>
        <v>1</v>
      </c>
      <c r="AS62" s="9">
        <f t="shared" si="4"/>
        <v>1</v>
      </c>
      <c r="AT62" s="9">
        <f t="shared" si="5"/>
        <v>1</v>
      </c>
      <c r="AU62" s="12">
        <f>VLOOKUP($A62,'Results Check'!$A:$CH,AU$2,FALSE())</f>
        <v>2</v>
      </c>
      <c r="AV62" s="12">
        <f>VLOOKUP($A62,'Results Check'!$A:$CH,AV$2,FALSE())</f>
        <v>2</v>
      </c>
      <c r="AW62" s="12">
        <f>VLOOKUP($A62,'Results Check'!$A:$CH,AW$2,FALSE())</f>
        <v>2</v>
      </c>
      <c r="AX62" s="9">
        <f t="shared" si="27"/>
        <v>1</v>
      </c>
      <c r="AY62" s="9">
        <f t="shared" si="28"/>
        <v>1</v>
      </c>
      <c r="AZ62" s="9">
        <f t="shared" si="29"/>
        <v>1</v>
      </c>
      <c r="BA62" s="12">
        <f>VLOOKUP($A62,'Results Check'!$A:$CH,BA$2,FALSE())</f>
        <v>5</v>
      </c>
      <c r="BB62" s="12">
        <f>VLOOKUP($A62,'Results Check'!$A:$CH,BB$2,FALSE())</f>
        <v>5</v>
      </c>
      <c r="BC62" s="12">
        <f>VLOOKUP($A62,'Results Check'!$A:$CH,BC$2,FALSE())</f>
        <v>5</v>
      </c>
      <c r="BD62" s="9">
        <f t="shared" si="30"/>
        <v>1</v>
      </c>
      <c r="BE62" s="9">
        <f t="shared" si="31"/>
        <v>1</v>
      </c>
      <c r="BF62" s="9">
        <f t="shared" si="32"/>
        <v>1</v>
      </c>
      <c r="BG62" s="12">
        <f>VLOOKUP($A62,'Results Check'!$A:$CH,BG$2,FALSE())</f>
        <v>3</v>
      </c>
      <c r="BH62" s="12">
        <f>VLOOKUP($A62,'Results Check'!$A:$CH,BH$2,FALSE())</f>
        <v>3</v>
      </c>
      <c r="BI62" s="12">
        <f>VLOOKUP($A62,'Results Check'!$A:$CH,BI$2,FALSE())</f>
        <v>3</v>
      </c>
      <c r="BJ62" s="9">
        <f t="shared" si="33"/>
        <v>1</v>
      </c>
      <c r="BK62" s="9">
        <f t="shared" si="34"/>
        <v>1</v>
      </c>
      <c r="BL62" s="9">
        <f t="shared" si="35"/>
        <v>1</v>
      </c>
      <c r="BM62" s="12">
        <f>VLOOKUP($A62,'Results Check'!$A:$CH,BM$2,FALSE())</f>
        <v>0</v>
      </c>
      <c r="BN62" s="12">
        <f>VLOOKUP($A62,'Results Check'!$A:$CH,BN$2,FALSE())</f>
        <v>1</v>
      </c>
      <c r="BO62" s="12">
        <f>VLOOKUP($A62,'Results Check'!$A:$CH,BO$2,FALSE())</f>
        <v>1</v>
      </c>
      <c r="BP62" s="9">
        <f t="shared" si="36"/>
        <v>0</v>
      </c>
      <c r="BQ62" s="9">
        <f t="shared" si="37"/>
        <v>0</v>
      </c>
      <c r="BR62" s="9">
        <f t="shared" si="38"/>
        <v>0</v>
      </c>
      <c r="BS62" s="12">
        <f>VLOOKUP($A62,'Results Check'!$A:$CH,BS$2,FALSE())</f>
        <v>1</v>
      </c>
      <c r="BT62" s="12">
        <f>VLOOKUP($A62,'Results Check'!$A:$CH,BT$2,FALSE())</f>
        <v>1</v>
      </c>
      <c r="BU62" s="12">
        <f>VLOOKUP($A62,'Results Check'!$A:$CH,BU$2,FALSE())</f>
        <v>1</v>
      </c>
      <c r="BV62" s="9">
        <f t="shared" si="39"/>
        <v>1</v>
      </c>
      <c r="BW62" s="9">
        <f t="shared" si="40"/>
        <v>1</v>
      </c>
      <c r="BX62" s="9">
        <f t="shared" si="41"/>
        <v>1</v>
      </c>
      <c r="BY62" s="12">
        <f t="shared" si="48"/>
        <v>14</v>
      </c>
      <c r="BZ62" s="12">
        <f t="shared" si="49"/>
        <v>15</v>
      </c>
      <c r="CA62" s="12">
        <f t="shared" si="50"/>
        <v>15</v>
      </c>
      <c r="CB62" s="12">
        <f t="shared" si="42"/>
        <v>0.93333333333333335</v>
      </c>
      <c r="CC62" s="12">
        <f t="shared" si="43"/>
        <v>0.93333333333333335</v>
      </c>
      <c r="CD62" s="12">
        <f t="shared" si="44"/>
        <v>0.93333333333333335</v>
      </c>
      <c r="CE62" s="12" t="str">
        <f>IF(VLOOKUP($A62,'Results Check'!$A:$CI,CE$2,FALSE())=0,"",VLOOKUP($A62,'Results Check'!$A:$CI,CE$2,FALSE()))</f>
        <v/>
      </c>
      <c r="CF62" s="12" t="str">
        <f>IF(VLOOKUP($A62,'Results Check'!$A:$CI,CF$2,FALSE())=0,"",VLOOKUP($A62,'Results Check'!$A:$CI,CF$2,FALSE()))</f>
        <v/>
      </c>
      <c r="CG62" s="12" t="str">
        <f>IF(VLOOKUP($A62,'Results Check'!$A:$CI,CG$2,FALSE())=0,"",VLOOKUP($A62,'Results Check'!$A:$CI,CG$2,FALSE()))</f>
        <v/>
      </c>
      <c r="CH62" s="12" t="str">
        <f>IF(VLOOKUP($A62,'Results Check'!$A:$CI,CH$2,FALSE())=0,"",VLOOKUP($A62,'Results Check'!$A:$CI,CH$2,FALSE()))</f>
        <v/>
      </c>
      <c r="CI62" s="12" t="str">
        <f>IF(VLOOKUP($A62,'Results Check'!$A:$CI,CI$2,FALSE())=0,"",VLOOKUP($A62,'Results Check'!$A:$CI,CI$2,FALSE()))</f>
        <v>Wrong likelihood</v>
      </c>
      <c r="CJ62" s="12" t="str">
        <f>IF(VLOOKUP($A62,'Results Check'!$A:$CI,CJ$2,FALSE())=0,"",VLOOKUP($A62,'Results Check'!$A:$CI,CJ$2,FALSE()))</f>
        <v/>
      </c>
      <c r="CK62" s="12">
        <f>VLOOKUP(VLOOKUP($A62,'dataset combined'!$A:$BJ,CK$2,FALSE()),Dictionary!$A$1:$B$23,2,FALSE())</f>
        <v>4</v>
      </c>
      <c r="CL62" s="12">
        <f>VLOOKUP(VLOOKUP($A62,'dataset combined'!$A:$BJ,CL$2,FALSE()),Dictionary!$A$1:$B$23,2,FALSE())</f>
        <v>4</v>
      </c>
      <c r="CM62" s="12">
        <f>VLOOKUP(VLOOKUP($A62,'dataset combined'!$A:$BJ,CM$2,FALSE()),Dictionary!$A$1:$B$23,2,FALSE())</f>
        <v>4</v>
      </c>
      <c r="CN62" s="12">
        <f>VLOOKUP(VLOOKUP($A62,'dataset combined'!$A:$BJ,CN$2,FALSE()),Dictionary!$A$1:$B$23,2,FALSE())</f>
        <v>4</v>
      </c>
      <c r="CO62" s="12">
        <f>VLOOKUP(VLOOKUP($A62,'dataset combined'!$A:$BJ,CO$2,FALSE()),Dictionary!$A$1:$B$23,2,FALSE())</f>
        <v>4</v>
      </c>
      <c r="CP62" s="12">
        <f>VLOOKUP(VLOOKUP($A62,'dataset combined'!$A:$BJ,CP$2,FALSE()),Dictionary!$A$1:$B$23,2,FALSE())</f>
        <v>4</v>
      </c>
      <c r="CQ62" s="12">
        <f>VLOOKUP(VLOOKUP($A62,'dataset combined'!$A:$BJ,CQ$2,FALSE()),Dictionary!$A$1:$B$23,2,FALSE())</f>
        <v>4</v>
      </c>
      <c r="CR62" s="12">
        <f>VLOOKUP(VLOOKUP($A62,'dataset combined'!$A:$BJ,CR$2,FALSE()),Dictionary!$A$1:$B$23,2,FALSE())</f>
        <v>4</v>
      </c>
      <c r="CS62" s="12">
        <f>VLOOKUP(VLOOKUP($A62,'dataset combined'!$A:$BJ,CS$2,FALSE()),Dictionary!$A$1:$B$23,2,FALSE())</f>
        <v>4</v>
      </c>
      <c r="CT62" s="12">
        <f>VLOOKUP(VLOOKUP($A62,'dataset combined'!$A:$BJ,CT$2,FALSE()),Dictionary!$A$1:$B$23,2,FALSE())</f>
        <v>4</v>
      </c>
      <c r="CU62" s="12">
        <f>VLOOKUP(VLOOKUP($A62,'dataset combined'!$A:$BJ,CU$2,FALSE()),Dictionary!$A$1:$B$23,2,FALSE())</f>
        <v>4</v>
      </c>
      <c r="CV62" s="12">
        <f>VLOOKUP(VLOOKUP($A62,'dataset combined'!$A:$BJ,CV$2,FALSE()),Dictionary!$A$1:$B$23,2,FALSE())</f>
        <v>4</v>
      </c>
      <c r="CX62"/>
      <c r="CY62"/>
      <c r="CZ62"/>
      <c r="DA62"/>
      <c r="DB62"/>
      <c r="DC62"/>
      <c r="DD62"/>
      <c r="DE62"/>
      <c r="DF62"/>
      <c r="DG62"/>
    </row>
    <row r="63" spans="1:111" s="15" customFormat="1" x14ac:dyDescent="0.2">
      <c r="A63" s="13" t="str">
        <f t="shared" si="45"/>
        <v>3117384-P2</v>
      </c>
      <c r="B63" s="11">
        <v>3117384</v>
      </c>
      <c r="C63" s="11">
        <v>3117302</v>
      </c>
      <c r="D63" s="11" t="s">
        <v>416</v>
      </c>
      <c r="E63" s="13" t="s">
        <v>154</v>
      </c>
      <c r="F63" s="13" t="s">
        <v>440</v>
      </c>
      <c r="G63" s="11" t="s">
        <v>433</v>
      </c>
      <c r="H63" s="11" t="str">
        <f t="shared" si="46"/>
        <v>OB</v>
      </c>
      <c r="I63" s="11"/>
      <c r="J63" s="12"/>
      <c r="K63" s="13">
        <v>23</v>
      </c>
      <c r="L63" s="13" t="s">
        <v>180</v>
      </c>
      <c r="M63" s="13" t="s">
        <v>179</v>
      </c>
      <c r="N63" s="13">
        <v>5</v>
      </c>
      <c r="O63" s="13" t="s">
        <v>215</v>
      </c>
      <c r="P63" s="13" t="s">
        <v>177</v>
      </c>
      <c r="Q63" s="13">
        <v>1</v>
      </c>
      <c r="R63" s="13" t="s">
        <v>216</v>
      </c>
      <c r="S63" s="13" t="s">
        <v>176</v>
      </c>
      <c r="T63" s="13"/>
      <c r="U63" s="13" t="s">
        <v>160</v>
      </c>
      <c r="V63" s="13">
        <f>VLOOKUP(VLOOKUP($A63,'dataset combined'!$A:$AF,V$2,FALSE()),Dictionary!$A:$B,2,FALSE())</f>
        <v>1</v>
      </c>
      <c r="W63" s="13">
        <f>VLOOKUP(VLOOKUP($A63,'dataset combined'!$A:$AF,W$2,FALSE()),Dictionary!$A:$B,2,FALSE())</f>
        <v>2</v>
      </c>
      <c r="X63" s="13">
        <f>VLOOKUP(VLOOKUP($A63,'dataset combined'!$A:$AF,X$2,FALSE()),Dictionary!$A:$B,2,FALSE())</f>
        <v>2</v>
      </c>
      <c r="Y63" s="13">
        <f>VLOOKUP(VLOOKUP($A63,'dataset combined'!$A:$AF,Y$2,FALSE()),Dictionary!$A:$B,2,FALSE())</f>
        <v>3</v>
      </c>
      <c r="Z63" s="12">
        <f t="shared" si="47"/>
        <v>3</v>
      </c>
      <c r="AA63" s="13">
        <f>VLOOKUP(VLOOKUP($A63,'dataset combined'!$A:$AF,AA$2,FALSE()),Dictionary!$A:$B,2,FALSE())</f>
        <v>2</v>
      </c>
      <c r="AB63" s="13">
        <f>VLOOKUP(VLOOKUP($A63,'dataset combined'!$A:$AF,AB$2,FALSE()),Dictionary!$A:$B,2,FALSE())</f>
        <v>4</v>
      </c>
      <c r="AC63" s="13">
        <f>VLOOKUP(VLOOKUP($A63,'dataset combined'!$A:$AF,AC$2,FALSE()),Dictionary!$A:$B,2,FALSE())</f>
        <v>3</v>
      </c>
      <c r="AD63" s="13">
        <f>VLOOKUP(VLOOKUP($A63,'dataset combined'!$A:$AF,AD$2,FALSE()),Dictionary!$A:$B,2,FALSE())</f>
        <v>2</v>
      </c>
      <c r="AE63" s="13">
        <f>VLOOKUP(VLOOKUP($A63,'dataset combined'!$A:$AF,AE$2,FALSE()),Dictionary!$A:$B,2,FALSE())</f>
        <v>2</v>
      </c>
      <c r="AF63" s="13">
        <f>VLOOKUP(VLOOKUP($A63,'dataset combined'!$A:$BJ,dataset!AF$2,FALSE()),Dictionary!$A:$B,2,FALSE())</f>
        <v>4</v>
      </c>
      <c r="AG63" s="13">
        <f>VLOOKUP(VLOOKUP($A63,'dataset combined'!$A:$BJ,dataset!AG$2,FALSE()),Dictionary!$A:$B,2,FALSE())</f>
        <v>4</v>
      </c>
      <c r="AH63" s="13">
        <f>VLOOKUP(VLOOKUP($A63,'dataset combined'!$A:$BJ,dataset!AH$2,FALSE()),Dictionary!$A:$B,2,FALSE())</f>
        <v>5</v>
      </c>
      <c r="AI63" s="13">
        <f>VLOOKUP(VLOOKUP($A63,'dataset combined'!$A:$BJ,dataset!AI$2,FALSE()),Dictionary!$A:$B,2,FALSE())</f>
        <v>5</v>
      </c>
      <c r="AJ63" s="13">
        <f>VLOOKUP(VLOOKUP($A63,'dataset combined'!$A:$BJ,dataset!AJ$2,FALSE()),Dictionary!$A:$B,2,FALSE())</f>
        <v>4</v>
      </c>
      <c r="AK63" s="13">
        <f>VLOOKUP(VLOOKUP($A63,'dataset combined'!$A:$BJ,dataset!AK$2,FALSE()),Dictionary!$A:$B,2,FALSE())</f>
        <v>2</v>
      </c>
      <c r="AL63" s="13">
        <f>VLOOKUP(VLOOKUP($A63,'dataset combined'!$A:$BJ,dataset!AL$2,FALSE()),Dictionary!$A:$B,2,FALSE())</f>
        <v>4</v>
      </c>
      <c r="AM63" s="13">
        <f>VLOOKUP(VLOOKUP($A63,'dataset combined'!$A:$BJ,dataset!AM$2,FALSE()),Dictionary!$A:$B,2,FALSE())</f>
        <v>4</v>
      </c>
      <c r="AN63" s="13">
        <f>VLOOKUP(VLOOKUP($A63,'dataset combined'!$A:$BJ,dataset!AN$2,FALSE()),Dictionary!$A:$B,2,FALSE())</f>
        <v>3</v>
      </c>
      <c r="AO63" s="12">
        <f>VLOOKUP($A63,'Results Check'!$A:$CH,AO$2,FALSE())</f>
        <v>2</v>
      </c>
      <c r="AP63" s="12">
        <f>VLOOKUP($A63,'Results Check'!$A:$CH,AP$2,FALSE())</f>
        <v>2</v>
      </c>
      <c r="AQ63" s="12">
        <f>VLOOKUP($A63,'Results Check'!$A:$CH,AQ$2,FALSE())</f>
        <v>2</v>
      </c>
      <c r="AR63" s="9">
        <f t="shared" si="3"/>
        <v>1</v>
      </c>
      <c r="AS63" s="9">
        <f t="shared" si="4"/>
        <v>1</v>
      </c>
      <c r="AT63" s="9">
        <f t="shared" si="5"/>
        <v>1</v>
      </c>
      <c r="AU63" s="12">
        <f>VLOOKUP($A63,'Results Check'!$A:$CH,AU$2,FALSE())</f>
        <v>2</v>
      </c>
      <c r="AV63" s="12">
        <f>VLOOKUP($A63,'Results Check'!$A:$CH,AV$2,FALSE())</f>
        <v>2</v>
      </c>
      <c r="AW63" s="12">
        <f>VLOOKUP($A63,'Results Check'!$A:$CH,AW$2,FALSE())</f>
        <v>2</v>
      </c>
      <c r="AX63" s="9">
        <f t="shared" si="27"/>
        <v>1</v>
      </c>
      <c r="AY63" s="9">
        <f t="shared" si="28"/>
        <v>1</v>
      </c>
      <c r="AZ63" s="9">
        <f t="shared" si="29"/>
        <v>1</v>
      </c>
      <c r="BA63" s="12">
        <f>VLOOKUP($A63,'Results Check'!$A:$CH,BA$2,FALSE())</f>
        <v>4</v>
      </c>
      <c r="BB63" s="12">
        <f>VLOOKUP($A63,'Results Check'!$A:$CH,BB$2,FALSE())</f>
        <v>4</v>
      </c>
      <c r="BC63" s="12">
        <f>VLOOKUP($A63,'Results Check'!$A:$CH,BC$2,FALSE())</f>
        <v>4</v>
      </c>
      <c r="BD63" s="9">
        <f t="shared" si="30"/>
        <v>1</v>
      </c>
      <c r="BE63" s="9">
        <f t="shared" si="31"/>
        <v>1</v>
      </c>
      <c r="BF63" s="9">
        <f t="shared" si="32"/>
        <v>1</v>
      </c>
      <c r="BG63" s="12">
        <f>VLOOKUP($A63,'Results Check'!$A:$CH,BG$2,FALSE())</f>
        <v>1</v>
      </c>
      <c r="BH63" s="12">
        <f>VLOOKUP($A63,'Results Check'!$A:$CH,BH$2,FALSE())</f>
        <v>6</v>
      </c>
      <c r="BI63" s="12">
        <f>VLOOKUP($A63,'Results Check'!$A:$CH,BI$2,FALSE())</f>
        <v>2</v>
      </c>
      <c r="BJ63" s="9">
        <f t="shared" si="33"/>
        <v>0.16666666666666666</v>
      </c>
      <c r="BK63" s="9">
        <f t="shared" si="34"/>
        <v>0.5</v>
      </c>
      <c r="BL63" s="9">
        <f t="shared" si="35"/>
        <v>0.25</v>
      </c>
      <c r="BM63" s="12">
        <f>VLOOKUP($A63,'Results Check'!$A:$CH,BM$2,FALSE())</f>
        <v>1</v>
      </c>
      <c r="BN63" s="12">
        <f>VLOOKUP($A63,'Results Check'!$A:$CH,BN$2,FALSE())</f>
        <v>1</v>
      </c>
      <c r="BO63" s="12">
        <f>VLOOKUP($A63,'Results Check'!$A:$CH,BO$2,FALSE())</f>
        <v>1</v>
      </c>
      <c r="BP63" s="9">
        <f t="shared" si="36"/>
        <v>1</v>
      </c>
      <c r="BQ63" s="9">
        <f t="shared" si="37"/>
        <v>1</v>
      </c>
      <c r="BR63" s="9">
        <f t="shared" si="38"/>
        <v>1</v>
      </c>
      <c r="BS63" s="12">
        <f>VLOOKUP($A63,'Results Check'!$A:$CH,BS$2,FALSE())</f>
        <v>1</v>
      </c>
      <c r="BT63" s="12">
        <f>VLOOKUP($A63,'Results Check'!$A:$CH,BT$2,FALSE())</f>
        <v>1</v>
      </c>
      <c r="BU63" s="12">
        <f>VLOOKUP($A63,'Results Check'!$A:$CH,BU$2,FALSE())</f>
        <v>1</v>
      </c>
      <c r="BV63" s="9">
        <f t="shared" si="39"/>
        <v>1</v>
      </c>
      <c r="BW63" s="9">
        <f t="shared" si="40"/>
        <v>1</v>
      </c>
      <c r="BX63" s="9">
        <f t="shared" si="41"/>
        <v>1</v>
      </c>
      <c r="BY63" s="12">
        <f t="shared" si="48"/>
        <v>11</v>
      </c>
      <c r="BZ63" s="12">
        <f t="shared" si="49"/>
        <v>16</v>
      </c>
      <c r="CA63" s="12">
        <f t="shared" si="50"/>
        <v>12</v>
      </c>
      <c r="CB63" s="12">
        <f t="shared" si="42"/>
        <v>0.6875</v>
      </c>
      <c r="CC63" s="12">
        <f t="shared" si="43"/>
        <v>0.91666666666666663</v>
      </c>
      <c r="CD63" s="12">
        <f t="shared" si="44"/>
        <v>0.7857142857142857</v>
      </c>
      <c r="CE63" s="12" t="str">
        <f>IF(VLOOKUP($A63,'Results Check'!$A:$CI,CE$2,FALSE())=0,"",VLOOKUP($A63,'Results Check'!$A:$CI,CE$2,FALSE()))</f>
        <v/>
      </c>
      <c r="CF63" s="12" t="str">
        <f>IF(VLOOKUP($A63,'Results Check'!$A:$CI,CF$2,FALSE())=0,"",VLOOKUP($A63,'Results Check'!$A:$CI,CF$2,FALSE()))</f>
        <v/>
      </c>
      <c r="CG63" s="12" t="str">
        <f>IF(VLOOKUP($A63,'Results Check'!$A:$CI,CG$2,FALSE())=0,"",VLOOKUP($A63,'Results Check'!$A:$CI,CG$2,FALSE()))</f>
        <v/>
      </c>
      <c r="CH63" s="12" t="str">
        <f>IF(VLOOKUP($A63,'Results Check'!$A:$CI,CH$2,FALSE())=0,"",VLOOKUP($A63,'Results Check'!$A:$CI,CH$2,FALSE()))</f>
        <v>Threat scenario</v>
      </c>
      <c r="CI63" s="12" t="str">
        <f>IF(VLOOKUP($A63,'Results Check'!$A:$CI,CI$2,FALSE())=0,"",VLOOKUP($A63,'Results Check'!$A:$CI,CI$2,FALSE()))</f>
        <v/>
      </c>
      <c r="CJ63" s="12" t="str">
        <f>IF(VLOOKUP($A63,'Results Check'!$A:$CI,CJ$2,FALSE())=0,"",VLOOKUP($A63,'Results Check'!$A:$CI,CJ$2,FALSE()))</f>
        <v/>
      </c>
      <c r="CK63" s="12">
        <f>VLOOKUP(VLOOKUP($A63,'dataset combined'!$A:$BJ,CK$2,FALSE()),Dictionary!$A$1:$B$23,2,FALSE())</f>
        <v>4</v>
      </c>
      <c r="CL63" s="12">
        <f>VLOOKUP(VLOOKUP($A63,'dataset combined'!$A:$BJ,CL$2,FALSE()),Dictionary!$A$1:$B$23,2,FALSE())</f>
        <v>4</v>
      </c>
      <c r="CM63" s="12">
        <f>VLOOKUP(VLOOKUP($A63,'dataset combined'!$A:$BJ,CM$2,FALSE()),Dictionary!$A$1:$B$23,2,FALSE())</f>
        <v>4</v>
      </c>
      <c r="CN63" s="12">
        <f>VLOOKUP(VLOOKUP($A63,'dataset combined'!$A:$BJ,CN$2,FALSE()),Dictionary!$A$1:$B$23,2,FALSE())</f>
        <v>4</v>
      </c>
      <c r="CO63" s="12">
        <f>VLOOKUP(VLOOKUP($A63,'dataset combined'!$A:$BJ,CO$2,FALSE()),Dictionary!$A$1:$B$23,2,FALSE())</f>
        <v>4</v>
      </c>
      <c r="CP63" s="12">
        <f>VLOOKUP(VLOOKUP($A63,'dataset combined'!$A:$BJ,CP$2,FALSE()),Dictionary!$A$1:$B$23,2,FALSE())</f>
        <v>4</v>
      </c>
      <c r="CQ63" s="12">
        <f>VLOOKUP(VLOOKUP($A63,'dataset combined'!$A:$BJ,CQ$2,FALSE()),Dictionary!$A$1:$B$23,2,FALSE())</f>
        <v>4</v>
      </c>
      <c r="CR63" s="12">
        <f>VLOOKUP(VLOOKUP($A63,'dataset combined'!$A:$BJ,CR$2,FALSE()),Dictionary!$A$1:$B$23,2,FALSE())</f>
        <v>4</v>
      </c>
      <c r="CS63" s="12">
        <f>VLOOKUP(VLOOKUP($A63,'dataset combined'!$A:$BJ,CS$2,FALSE()),Dictionary!$A$1:$B$23,2,FALSE())</f>
        <v>4</v>
      </c>
      <c r="CT63" s="12">
        <f>VLOOKUP(VLOOKUP($A63,'dataset combined'!$A:$BJ,CT$2,FALSE()),Dictionary!$A$1:$B$23,2,FALSE())</f>
        <v>4</v>
      </c>
      <c r="CU63" s="12">
        <f>VLOOKUP(VLOOKUP($A63,'dataset combined'!$A:$BJ,CU$2,FALSE()),Dictionary!$A$1:$B$23,2,FALSE())</f>
        <v>4</v>
      </c>
      <c r="CV63" s="12">
        <f>VLOOKUP(VLOOKUP($A63,'dataset combined'!$A:$BJ,CV$2,FALSE()),Dictionary!$A$1:$B$23,2,FALSE())</f>
        <v>4</v>
      </c>
      <c r="CX63"/>
      <c r="CY63"/>
      <c r="CZ63"/>
      <c r="DA63"/>
      <c r="DB63"/>
      <c r="DC63"/>
      <c r="DD63"/>
      <c r="DE63"/>
      <c r="DF63"/>
      <c r="DG63"/>
    </row>
    <row r="64" spans="1:111" s="15" customFormat="1" x14ac:dyDescent="0.2">
      <c r="A64" s="13" t="str">
        <f t="shared" si="45"/>
        <v>3117385-P1</v>
      </c>
      <c r="B64" s="11">
        <v>3117385</v>
      </c>
      <c r="C64" s="11">
        <v>3117294</v>
      </c>
      <c r="D64" s="11" t="s">
        <v>592</v>
      </c>
      <c r="E64" s="13" t="s">
        <v>568</v>
      </c>
      <c r="F64" s="13" t="s">
        <v>440</v>
      </c>
      <c r="G64" s="13" t="s">
        <v>402</v>
      </c>
      <c r="H64" s="11" t="str">
        <f t="shared" si="46"/>
        <v>HCN</v>
      </c>
      <c r="I64" s="11"/>
      <c r="J64" s="12"/>
      <c r="K64" s="13">
        <v>21</v>
      </c>
      <c r="L64" s="13" t="s">
        <v>180</v>
      </c>
      <c r="M64" s="13" t="s">
        <v>179</v>
      </c>
      <c r="N64" s="13">
        <v>5</v>
      </c>
      <c r="O64" s="13" t="s">
        <v>189</v>
      </c>
      <c r="P64" s="13" t="s">
        <v>177</v>
      </c>
      <c r="Q64" s="13">
        <v>3</v>
      </c>
      <c r="R64" s="13" t="s">
        <v>351</v>
      </c>
      <c r="S64" s="13" t="s">
        <v>176</v>
      </c>
      <c r="T64" s="13"/>
      <c r="U64" s="13" t="s">
        <v>160</v>
      </c>
      <c r="V64" s="13">
        <f>VLOOKUP(VLOOKUP($A64,'dataset combined'!$A:$AF,V$2,FALSE()),Dictionary!$A:$B,2,FALSE())</f>
        <v>2</v>
      </c>
      <c r="W64" s="13">
        <f>VLOOKUP(VLOOKUP($A64,'dataset combined'!$A:$AF,W$2,FALSE()),Dictionary!$A:$B,2,FALSE())</f>
        <v>3</v>
      </c>
      <c r="X64" s="13">
        <f>VLOOKUP(VLOOKUP($A64,'dataset combined'!$A:$AF,X$2,FALSE()),Dictionary!$A:$B,2,FALSE())</f>
        <v>1</v>
      </c>
      <c r="Y64" s="13">
        <f>VLOOKUP(VLOOKUP($A64,'dataset combined'!$A:$AF,Y$2,FALSE()),Dictionary!$A:$B,2,FALSE())</f>
        <v>4</v>
      </c>
      <c r="Z64" s="12">
        <f t="shared" si="47"/>
        <v>4</v>
      </c>
      <c r="AA64" s="13">
        <f>VLOOKUP(VLOOKUP($A64,'dataset combined'!$A:$AF,AA$2,FALSE()),Dictionary!$A:$B,2,FALSE())</f>
        <v>3</v>
      </c>
      <c r="AB64" s="13">
        <f>VLOOKUP(VLOOKUP($A64,'dataset combined'!$A:$AF,AB$2,FALSE()),Dictionary!$A:$B,2,FALSE())</f>
        <v>3</v>
      </c>
      <c r="AC64" s="13">
        <f>VLOOKUP(VLOOKUP($A64,'dataset combined'!$A:$AF,AC$2,FALSE()),Dictionary!$A:$B,2,FALSE())</f>
        <v>4</v>
      </c>
      <c r="AD64" s="13">
        <f>VLOOKUP(VLOOKUP($A64,'dataset combined'!$A:$AF,AD$2,FALSE()),Dictionary!$A:$B,2,FALSE())</f>
        <v>4</v>
      </c>
      <c r="AE64" s="13">
        <f>VLOOKUP(VLOOKUP($A64,'dataset combined'!$A:$AF,AE$2,FALSE()),Dictionary!$A:$B,2,FALSE())</f>
        <v>1</v>
      </c>
      <c r="AF64" s="13">
        <f>VLOOKUP(VLOOKUP($A64,'dataset combined'!$A:$BJ,dataset!AF$2,FALSE()),Dictionary!$A:$B,2,FALSE())</f>
        <v>4</v>
      </c>
      <c r="AG64" s="13">
        <f>VLOOKUP(VLOOKUP($A64,'dataset combined'!$A:$BJ,dataset!AG$2,FALSE()),Dictionary!$A:$B,2,FALSE())</f>
        <v>4</v>
      </c>
      <c r="AH64" s="13">
        <f>VLOOKUP(VLOOKUP($A64,'dataset combined'!$A:$BJ,dataset!AH$2,FALSE()),Dictionary!$A:$B,2,FALSE())</f>
        <v>4</v>
      </c>
      <c r="AI64" s="13">
        <f>VLOOKUP(VLOOKUP($A64,'dataset combined'!$A:$BJ,dataset!AI$2,FALSE()),Dictionary!$A:$B,2,FALSE())</f>
        <v>3</v>
      </c>
      <c r="AJ64" s="13">
        <f>VLOOKUP(VLOOKUP($A64,'dataset combined'!$A:$BJ,dataset!AJ$2,FALSE()),Dictionary!$A:$B,2,FALSE())</f>
        <v>3</v>
      </c>
      <c r="AK64" s="13">
        <f>VLOOKUP(VLOOKUP($A64,'dataset combined'!$A:$BJ,dataset!AK$2,FALSE()),Dictionary!$A:$B,2,FALSE())</f>
        <v>4</v>
      </c>
      <c r="AL64" s="13">
        <f>VLOOKUP(VLOOKUP($A64,'dataset combined'!$A:$BJ,dataset!AL$2,FALSE()),Dictionary!$A:$B,2,FALSE())</f>
        <v>5</v>
      </c>
      <c r="AM64" s="13">
        <f>VLOOKUP(VLOOKUP($A64,'dataset combined'!$A:$BJ,dataset!AM$2,FALSE()),Dictionary!$A:$B,2,FALSE())</f>
        <v>4</v>
      </c>
      <c r="AN64" s="13">
        <f>VLOOKUP(VLOOKUP($A64,'dataset combined'!$A:$BJ,dataset!AN$2,FALSE()),Dictionary!$A:$B,2,FALSE())</f>
        <v>0</v>
      </c>
      <c r="AO64" s="12">
        <f>VLOOKUP($A64,'Results Check'!$A:$CH,AO$2,FALSE())</f>
        <v>3</v>
      </c>
      <c r="AP64" s="12">
        <f>VLOOKUP($A64,'Results Check'!$A:$CH,AP$2,FALSE())</f>
        <v>3</v>
      </c>
      <c r="AQ64" s="12">
        <f>VLOOKUP($A64,'Results Check'!$A:$CH,AQ$2,FALSE())</f>
        <v>3</v>
      </c>
      <c r="AR64" s="9">
        <f t="shared" si="3"/>
        <v>1</v>
      </c>
      <c r="AS64" s="9">
        <f t="shared" si="4"/>
        <v>1</v>
      </c>
      <c r="AT64" s="9">
        <f t="shared" si="5"/>
        <v>1</v>
      </c>
      <c r="AU64" s="12">
        <f>VLOOKUP($A64,'Results Check'!$A:$CH,AU$2,FALSE())</f>
        <v>2</v>
      </c>
      <c r="AV64" s="12">
        <f>VLOOKUP($A64,'Results Check'!$A:$CH,AV$2,FALSE())</f>
        <v>2</v>
      </c>
      <c r="AW64" s="12">
        <f>VLOOKUP($A64,'Results Check'!$A:$CH,AW$2,FALSE())</f>
        <v>2</v>
      </c>
      <c r="AX64" s="9">
        <f t="shared" si="27"/>
        <v>1</v>
      </c>
      <c r="AY64" s="9">
        <f t="shared" si="28"/>
        <v>1</v>
      </c>
      <c r="AZ64" s="9">
        <f t="shared" si="29"/>
        <v>1</v>
      </c>
      <c r="BA64" s="12">
        <f>VLOOKUP($A64,'Results Check'!$A:$CH,BA$2,FALSE())</f>
        <v>2</v>
      </c>
      <c r="BB64" s="12">
        <f>VLOOKUP($A64,'Results Check'!$A:$CH,BB$2,FALSE())</f>
        <v>2</v>
      </c>
      <c r="BC64" s="12">
        <f>VLOOKUP($A64,'Results Check'!$A:$CH,BC$2,FALSE())</f>
        <v>2</v>
      </c>
      <c r="BD64" s="9">
        <f t="shared" si="30"/>
        <v>1</v>
      </c>
      <c r="BE64" s="9">
        <f t="shared" si="31"/>
        <v>1</v>
      </c>
      <c r="BF64" s="9">
        <f t="shared" si="32"/>
        <v>1</v>
      </c>
      <c r="BG64" s="12">
        <f>VLOOKUP($A64,'Results Check'!$A:$CH,BG$2,FALSE())</f>
        <v>5</v>
      </c>
      <c r="BH64" s="12">
        <f>VLOOKUP($A64,'Results Check'!$A:$CH,BH$2,FALSE())</f>
        <v>5</v>
      </c>
      <c r="BI64" s="12">
        <f>VLOOKUP($A64,'Results Check'!$A:$CH,BI$2,FALSE())</f>
        <v>5</v>
      </c>
      <c r="BJ64" s="9">
        <f t="shared" si="33"/>
        <v>1</v>
      </c>
      <c r="BK64" s="9">
        <f t="shared" si="34"/>
        <v>1</v>
      </c>
      <c r="BL64" s="9">
        <f t="shared" si="35"/>
        <v>1</v>
      </c>
      <c r="BM64" s="12">
        <f>VLOOKUP($A64,'Results Check'!$A:$CH,BM$2,FALSE())</f>
        <v>0</v>
      </c>
      <c r="BN64" s="12">
        <f>VLOOKUP($A64,'Results Check'!$A:$CH,BN$2,FALSE())</f>
        <v>1</v>
      </c>
      <c r="BO64" s="12">
        <f>VLOOKUP($A64,'Results Check'!$A:$CH,BO$2,FALSE())</f>
        <v>1</v>
      </c>
      <c r="BP64" s="9">
        <f t="shared" si="36"/>
        <v>0</v>
      </c>
      <c r="BQ64" s="9">
        <f t="shared" si="37"/>
        <v>0</v>
      </c>
      <c r="BR64" s="9">
        <f t="shared" si="38"/>
        <v>0</v>
      </c>
      <c r="BS64" s="12">
        <f>VLOOKUP($A64,'Results Check'!$A:$CH,BS$2,FALSE())</f>
        <v>0</v>
      </c>
      <c r="BT64" s="12">
        <f>VLOOKUP($A64,'Results Check'!$A:$CH,BT$2,FALSE())</f>
        <v>1</v>
      </c>
      <c r="BU64" s="12">
        <f>VLOOKUP($A64,'Results Check'!$A:$CH,BU$2,FALSE())</f>
        <v>1</v>
      </c>
      <c r="BV64" s="9">
        <f t="shared" si="39"/>
        <v>0</v>
      </c>
      <c r="BW64" s="9">
        <f t="shared" si="40"/>
        <v>0</v>
      </c>
      <c r="BX64" s="9">
        <f t="shared" si="41"/>
        <v>0</v>
      </c>
      <c r="BY64" s="12">
        <f t="shared" si="48"/>
        <v>12</v>
      </c>
      <c r="BZ64" s="12">
        <f t="shared" si="49"/>
        <v>14</v>
      </c>
      <c r="CA64" s="12">
        <f t="shared" si="50"/>
        <v>14</v>
      </c>
      <c r="CB64" s="12">
        <f t="shared" si="42"/>
        <v>0.8571428571428571</v>
      </c>
      <c r="CC64" s="12">
        <f t="shared" si="43"/>
        <v>0.8571428571428571</v>
      </c>
      <c r="CD64" s="12">
        <f t="shared" si="44"/>
        <v>0.8571428571428571</v>
      </c>
      <c r="CE64" s="12" t="str">
        <f>IF(VLOOKUP($A64,'Results Check'!$A:$CI,CE$2,FALSE())=0,"",VLOOKUP($A64,'Results Check'!$A:$CI,CE$2,FALSE()))</f>
        <v/>
      </c>
      <c r="CF64" s="12" t="str">
        <f>IF(VLOOKUP($A64,'Results Check'!$A:$CI,CF$2,FALSE())=0,"",VLOOKUP($A64,'Results Check'!$A:$CI,CF$2,FALSE()))</f>
        <v/>
      </c>
      <c r="CG64" s="12" t="str">
        <f>IF(VLOOKUP($A64,'Results Check'!$A:$CI,CG$2,FALSE())=0,"",VLOOKUP($A64,'Results Check'!$A:$CI,CG$2,FALSE()))</f>
        <v/>
      </c>
      <c r="CH64" s="12" t="str">
        <f>IF(VLOOKUP($A64,'Results Check'!$A:$CI,CH$2,FALSE())=0,"",VLOOKUP($A64,'Results Check'!$A:$CI,CH$2,FALSE()))</f>
        <v/>
      </c>
      <c r="CI64" s="12" t="str">
        <f>IF(VLOOKUP($A64,'Results Check'!$A:$CI,CI$2,FALSE())=0,"",VLOOKUP($A64,'Results Check'!$A:$CI,CI$2,FALSE()))</f>
        <v>Wrong likelihood</v>
      </c>
      <c r="CJ64" s="12" t="str">
        <f>IF(VLOOKUP($A64,'Results Check'!$A:$CI,CJ$2,FALSE())=0,"",VLOOKUP($A64,'Results Check'!$A:$CI,CJ$2,FALSE()))</f>
        <v/>
      </c>
      <c r="CK64" s="12">
        <f>VLOOKUP(VLOOKUP($A64,'dataset combined'!$A:$BJ,CK$2,FALSE()),Dictionary!$A$1:$B$23,2,FALSE())</f>
        <v>4</v>
      </c>
      <c r="CL64" s="12">
        <f>VLOOKUP(VLOOKUP($A64,'dataset combined'!$A:$BJ,CL$2,FALSE()),Dictionary!$A$1:$B$23,2,FALSE())</f>
        <v>4</v>
      </c>
      <c r="CM64" s="12">
        <f>VLOOKUP(VLOOKUP($A64,'dataset combined'!$A:$BJ,CM$2,FALSE()),Dictionary!$A$1:$B$23,2,FALSE())</f>
        <v>4</v>
      </c>
      <c r="CN64" s="12">
        <f>VLOOKUP(VLOOKUP($A64,'dataset combined'!$A:$BJ,CN$2,FALSE()),Dictionary!$A$1:$B$23,2,FALSE())</f>
        <v>4</v>
      </c>
      <c r="CO64" s="12">
        <f>VLOOKUP(VLOOKUP($A64,'dataset combined'!$A:$BJ,CO$2,FALSE()),Dictionary!$A$1:$B$23,2,FALSE())</f>
        <v>4</v>
      </c>
      <c r="CP64" s="12">
        <f>VLOOKUP(VLOOKUP($A64,'dataset combined'!$A:$BJ,CP$2,FALSE()),Dictionary!$A$1:$B$23,2,FALSE())</f>
        <v>4</v>
      </c>
      <c r="CQ64" s="12">
        <f>VLOOKUP(VLOOKUP($A64,'dataset combined'!$A:$BJ,CQ$2,FALSE()),Dictionary!$A$1:$B$23,2,FALSE())</f>
        <v>2</v>
      </c>
      <c r="CR64" s="12">
        <f>VLOOKUP(VLOOKUP($A64,'dataset combined'!$A:$BJ,CR$2,FALSE()),Dictionary!$A$1:$B$23,2,FALSE())</f>
        <v>3</v>
      </c>
      <c r="CS64" s="12">
        <f>VLOOKUP(VLOOKUP($A64,'dataset combined'!$A:$BJ,CS$2,FALSE()),Dictionary!$A$1:$B$23,2,FALSE())</f>
        <v>3</v>
      </c>
      <c r="CT64" s="12">
        <f>VLOOKUP(VLOOKUP($A64,'dataset combined'!$A:$BJ,CT$2,FALSE()),Dictionary!$A$1:$B$23,2,FALSE())</f>
        <v>4</v>
      </c>
      <c r="CU64" s="12">
        <f>VLOOKUP(VLOOKUP($A64,'dataset combined'!$A:$BJ,CU$2,FALSE()),Dictionary!$A$1:$B$23,2,FALSE())</f>
        <v>4</v>
      </c>
      <c r="CV64" s="12">
        <f>VLOOKUP(VLOOKUP($A64,'dataset combined'!$A:$BJ,CV$2,FALSE()),Dictionary!$A$1:$B$23,2,FALSE())</f>
        <v>3</v>
      </c>
      <c r="CX64"/>
      <c r="CY64"/>
      <c r="CZ64"/>
      <c r="DA64"/>
      <c r="DB64"/>
      <c r="DC64"/>
      <c r="DD64"/>
      <c r="DE64"/>
      <c r="DF64"/>
      <c r="DG64"/>
    </row>
    <row r="65" spans="1:111" s="15" customFormat="1" x14ac:dyDescent="0.2">
      <c r="A65" s="13" t="str">
        <f t="shared" si="45"/>
        <v>3117385-P2</v>
      </c>
      <c r="B65" s="11">
        <v>3117385</v>
      </c>
      <c r="C65" s="11">
        <v>3117294</v>
      </c>
      <c r="D65" s="11" t="s">
        <v>592</v>
      </c>
      <c r="E65" s="13" t="s">
        <v>568</v>
      </c>
      <c r="F65" s="13" t="s">
        <v>440</v>
      </c>
      <c r="G65" s="13" t="s">
        <v>433</v>
      </c>
      <c r="H65" s="11" t="str">
        <f t="shared" si="46"/>
        <v>OB</v>
      </c>
      <c r="I65" s="11"/>
      <c r="J65" s="12"/>
      <c r="K65" s="13">
        <v>21</v>
      </c>
      <c r="L65" s="13" t="s">
        <v>180</v>
      </c>
      <c r="M65" s="13" t="s">
        <v>179</v>
      </c>
      <c r="N65" s="13">
        <v>5</v>
      </c>
      <c r="O65" s="13" t="s">
        <v>189</v>
      </c>
      <c r="P65" s="13" t="s">
        <v>177</v>
      </c>
      <c r="Q65" s="13">
        <v>3</v>
      </c>
      <c r="R65" s="13" t="s">
        <v>351</v>
      </c>
      <c r="S65" s="13" t="s">
        <v>176</v>
      </c>
      <c r="T65" s="13"/>
      <c r="U65" s="13" t="s">
        <v>160</v>
      </c>
      <c r="V65" s="13">
        <f>VLOOKUP(VLOOKUP($A65,'dataset combined'!$A:$AF,V$2,FALSE()),Dictionary!$A:$B,2,FALSE())</f>
        <v>2</v>
      </c>
      <c r="W65" s="13">
        <f>VLOOKUP(VLOOKUP($A65,'dataset combined'!$A:$AF,W$2,FALSE()),Dictionary!$A:$B,2,FALSE())</f>
        <v>3</v>
      </c>
      <c r="X65" s="13">
        <f>VLOOKUP(VLOOKUP($A65,'dataset combined'!$A:$AF,X$2,FALSE()),Dictionary!$A:$B,2,FALSE())</f>
        <v>1</v>
      </c>
      <c r="Y65" s="13">
        <f>VLOOKUP(VLOOKUP($A65,'dataset combined'!$A:$AF,Y$2,FALSE()),Dictionary!$A:$B,2,FALSE())</f>
        <v>4</v>
      </c>
      <c r="Z65" s="12">
        <f t="shared" si="47"/>
        <v>4</v>
      </c>
      <c r="AA65" s="13">
        <f>VLOOKUP(VLOOKUP($A65,'dataset combined'!$A:$AF,AA$2,FALSE()),Dictionary!$A:$B,2,FALSE())</f>
        <v>3</v>
      </c>
      <c r="AB65" s="13">
        <f>VLOOKUP(VLOOKUP($A65,'dataset combined'!$A:$AF,AB$2,FALSE()),Dictionary!$A:$B,2,FALSE())</f>
        <v>3</v>
      </c>
      <c r="AC65" s="13">
        <f>VLOOKUP(VLOOKUP($A65,'dataset combined'!$A:$AF,AC$2,FALSE()),Dictionary!$A:$B,2,FALSE())</f>
        <v>4</v>
      </c>
      <c r="AD65" s="13">
        <f>VLOOKUP(VLOOKUP($A65,'dataset combined'!$A:$AF,AD$2,FALSE()),Dictionary!$A:$B,2,FALSE())</f>
        <v>4</v>
      </c>
      <c r="AE65" s="13">
        <f>VLOOKUP(VLOOKUP($A65,'dataset combined'!$A:$AF,AE$2,FALSE()),Dictionary!$A:$B,2,FALSE())</f>
        <v>1</v>
      </c>
      <c r="AF65" s="13">
        <f>VLOOKUP(VLOOKUP($A65,'dataset combined'!$A:$BJ,dataset!AF$2,FALSE()),Dictionary!$A:$B,2,FALSE())</f>
        <v>4</v>
      </c>
      <c r="AG65" s="13">
        <f>VLOOKUP(VLOOKUP($A65,'dataset combined'!$A:$BJ,dataset!AG$2,FALSE()),Dictionary!$A:$B,2,FALSE())</f>
        <v>4</v>
      </c>
      <c r="AH65" s="13">
        <f>VLOOKUP(VLOOKUP($A65,'dataset combined'!$A:$BJ,dataset!AH$2,FALSE()),Dictionary!$A:$B,2,FALSE())</f>
        <v>4</v>
      </c>
      <c r="AI65" s="13">
        <f>VLOOKUP(VLOOKUP($A65,'dataset combined'!$A:$BJ,dataset!AI$2,FALSE()),Dictionary!$A:$B,2,FALSE())</f>
        <v>3</v>
      </c>
      <c r="AJ65" s="13">
        <f>VLOOKUP(VLOOKUP($A65,'dataset combined'!$A:$BJ,dataset!AJ$2,FALSE()),Dictionary!$A:$B,2,FALSE())</f>
        <v>4</v>
      </c>
      <c r="AK65" s="13">
        <f>VLOOKUP(VLOOKUP($A65,'dataset combined'!$A:$BJ,dataset!AK$2,FALSE()),Dictionary!$A:$B,2,FALSE())</f>
        <v>5</v>
      </c>
      <c r="AL65" s="13">
        <f>VLOOKUP(VLOOKUP($A65,'dataset combined'!$A:$BJ,dataset!AL$2,FALSE()),Dictionary!$A:$B,2,FALSE())</f>
        <v>3</v>
      </c>
      <c r="AM65" s="13">
        <f>VLOOKUP(VLOOKUP($A65,'dataset combined'!$A:$BJ,dataset!AM$2,FALSE()),Dictionary!$A:$B,2,FALSE())</f>
        <v>1</v>
      </c>
      <c r="AN65" s="13">
        <f>VLOOKUP(VLOOKUP($A65,'dataset combined'!$A:$BJ,dataset!AN$2,FALSE()),Dictionary!$A:$B,2,FALSE())</f>
        <v>5</v>
      </c>
      <c r="AO65" s="12">
        <f>VLOOKUP($A65,'Results Check'!$A:$CH,AO$2,FALSE())</f>
        <v>2</v>
      </c>
      <c r="AP65" s="12">
        <f>VLOOKUP($A65,'Results Check'!$A:$CH,AP$2,FALSE())</f>
        <v>2</v>
      </c>
      <c r="AQ65" s="12">
        <f>VLOOKUP($A65,'Results Check'!$A:$CH,AQ$2,FALSE())</f>
        <v>2</v>
      </c>
      <c r="AR65" s="9">
        <f t="shared" si="3"/>
        <v>1</v>
      </c>
      <c r="AS65" s="9">
        <f t="shared" si="4"/>
        <v>1</v>
      </c>
      <c r="AT65" s="9">
        <f t="shared" si="5"/>
        <v>1</v>
      </c>
      <c r="AU65" s="12">
        <f>VLOOKUP($A65,'Results Check'!$A:$CH,AU$2,FALSE())</f>
        <v>2</v>
      </c>
      <c r="AV65" s="12">
        <f>VLOOKUP($A65,'Results Check'!$A:$CH,AV$2,FALSE())</f>
        <v>2</v>
      </c>
      <c r="AW65" s="12">
        <f>VLOOKUP($A65,'Results Check'!$A:$CH,AW$2,FALSE())</f>
        <v>2</v>
      </c>
      <c r="AX65" s="9">
        <f t="shared" si="27"/>
        <v>1</v>
      </c>
      <c r="AY65" s="9">
        <f t="shared" si="28"/>
        <v>1</v>
      </c>
      <c r="AZ65" s="9">
        <f t="shared" si="29"/>
        <v>1</v>
      </c>
      <c r="BA65" s="12">
        <f>VLOOKUP($A65,'Results Check'!$A:$CH,BA$2,FALSE())</f>
        <v>3</v>
      </c>
      <c r="BB65" s="12">
        <f>VLOOKUP($A65,'Results Check'!$A:$CH,BB$2,FALSE())</f>
        <v>3</v>
      </c>
      <c r="BC65" s="12">
        <f>VLOOKUP($A65,'Results Check'!$A:$CH,BC$2,FALSE())</f>
        <v>3</v>
      </c>
      <c r="BD65" s="9">
        <f t="shared" si="30"/>
        <v>1</v>
      </c>
      <c r="BE65" s="9">
        <f t="shared" si="31"/>
        <v>1</v>
      </c>
      <c r="BF65" s="9">
        <f t="shared" si="32"/>
        <v>1</v>
      </c>
      <c r="BG65" s="12">
        <f>VLOOKUP($A65,'Results Check'!$A:$CH,BG$2,FALSE())</f>
        <v>0</v>
      </c>
      <c r="BH65" s="12">
        <f>VLOOKUP($A65,'Results Check'!$A:$CH,BH$2,FALSE())</f>
        <v>1</v>
      </c>
      <c r="BI65" s="12">
        <f>VLOOKUP($A65,'Results Check'!$A:$CH,BI$2,FALSE())</f>
        <v>2</v>
      </c>
      <c r="BJ65" s="9">
        <f t="shared" si="33"/>
        <v>0</v>
      </c>
      <c r="BK65" s="9">
        <f t="shared" si="34"/>
        <v>0</v>
      </c>
      <c r="BL65" s="9">
        <f t="shared" si="35"/>
        <v>0</v>
      </c>
      <c r="BM65" s="12">
        <f>VLOOKUP($A65,'Results Check'!$A:$CH,BM$2,FALSE())</f>
        <v>0</v>
      </c>
      <c r="BN65" s="12">
        <f>VLOOKUP($A65,'Results Check'!$A:$CH,BN$2,FALSE())</f>
        <v>1</v>
      </c>
      <c r="BO65" s="12">
        <f>VLOOKUP($A65,'Results Check'!$A:$CH,BO$2,FALSE())</f>
        <v>1</v>
      </c>
      <c r="BP65" s="9">
        <f t="shared" si="36"/>
        <v>0</v>
      </c>
      <c r="BQ65" s="9">
        <f t="shared" si="37"/>
        <v>0</v>
      </c>
      <c r="BR65" s="9">
        <f t="shared" si="38"/>
        <v>0</v>
      </c>
      <c r="BS65" s="12">
        <f>VLOOKUP($A65,'Results Check'!$A:$CH,BS$2,FALSE())</f>
        <v>1</v>
      </c>
      <c r="BT65" s="12">
        <f>VLOOKUP($A65,'Results Check'!$A:$CH,BT$2,FALSE())</f>
        <v>1</v>
      </c>
      <c r="BU65" s="12">
        <f>VLOOKUP($A65,'Results Check'!$A:$CH,BU$2,FALSE())</f>
        <v>1</v>
      </c>
      <c r="BV65" s="9">
        <f t="shared" si="39"/>
        <v>1</v>
      </c>
      <c r="BW65" s="9">
        <f t="shared" si="40"/>
        <v>1</v>
      </c>
      <c r="BX65" s="9">
        <f t="shared" si="41"/>
        <v>1</v>
      </c>
      <c r="BY65" s="12">
        <f t="shared" si="48"/>
        <v>8</v>
      </c>
      <c r="BZ65" s="12">
        <f t="shared" si="49"/>
        <v>10</v>
      </c>
      <c r="CA65" s="12">
        <f t="shared" si="50"/>
        <v>11</v>
      </c>
      <c r="CB65" s="12">
        <f t="shared" si="42"/>
        <v>0.8</v>
      </c>
      <c r="CC65" s="12">
        <f t="shared" si="43"/>
        <v>0.72727272727272729</v>
      </c>
      <c r="CD65" s="12">
        <f t="shared" si="44"/>
        <v>0.76190476190476197</v>
      </c>
      <c r="CE65" s="12" t="str">
        <f>IF(VLOOKUP($A65,'Results Check'!$A:$CI,CE$2,FALSE())=0,"",VLOOKUP($A65,'Results Check'!$A:$CI,CE$2,FALSE()))</f>
        <v/>
      </c>
      <c r="CF65" s="12" t="str">
        <f>IF(VLOOKUP($A65,'Results Check'!$A:$CI,CF$2,FALSE())=0,"",VLOOKUP($A65,'Results Check'!$A:$CI,CF$2,FALSE()))</f>
        <v/>
      </c>
      <c r="CG65" s="12" t="str">
        <f>IF(VLOOKUP($A65,'Results Check'!$A:$CI,CG$2,FALSE())=0,"",VLOOKUP($A65,'Results Check'!$A:$CI,CG$2,FALSE()))</f>
        <v/>
      </c>
      <c r="CH65" s="12" t="str">
        <f>IF(VLOOKUP($A65,'Results Check'!$A:$CI,CH$2,FALSE())=0,"",VLOOKUP($A65,'Results Check'!$A:$CI,CH$2,FALSE()))</f>
        <v/>
      </c>
      <c r="CI65" s="12" t="str">
        <f>IF(VLOOKUP($A65,'Results Check'!$A:$CI,CI$2,FALSE())=0,"",VLOOKUP($A65,'Results Check'!$A:$CI,CI$2,FALSE()))</f>
        <v/>
      </c>
      <c r="CJ65" s="12" t="str">
        <f>IF(VLOOKUP($A65,'Results Check'!$A:$CI,CJ$2,FALSE())=0,"",VLOOKUP($A65,'Results Check'!$A:$CI,CJ$2,FALSE()))</f>
        <v/>
      </c>
      <c r="CK65" s="12">
        <f>VLOOKUP(VLOOKUP($A65,'dataset combined'!$A:$BJ,CK$2,FALSE()),Dictionary!$A$1:$B$23,2,FALSE())</f>
        <v>4</v>
      </c>
      <c r="CL65" s="12">
        <f>VLOOKUP(VLOOKUP($A65,'dataset combined'!$A:$BJ,CL$2,FALSE()),Dictionary!$A$1:$B$23,2,FALSE())</f>
        <v>4</v>
      </c>
      <c r="CM65" s="12">
        <f>VLOOKUP(VLOOKUP($A65,'dataset combined'!$A:$BJ,CM$2,FALSE()),Dictionary!$A$1:$B$23,2,FALSE())</f>
        <v>4</v>
      </c>
      <c r="CN65" s="12">
        <f>VLOOKUP(VLOOKUP($A65,'dataset combined'!$A:$BJ,CN$2,FALSE()),Dictionary!$A$1:$B$23,2,FALSE())</f>
        <v>3</v>
      </c>
      <c r="CO65" s="12">
        <f>VLOOKUP(VLOOKUP($A65,'dataset combined'!$A:$BJ,CO$2,FALSE()),Dictionary!$A$1:$B$23,2,FALSE())</f>
        <v>3</v>
      </c>
      <c r="CP65" s="12">
        <f>VLOOKUP(VLOOKUP($A65,'dataset combined'!$A:$BJ,CP$2,FALSE()),Dictionary!$A$1:$B$23,2,FALSE())</f>
        <v>3</v>
      </c>
      <c r="CQ65" s="12">
        <f>VLOOKUP(VLOOKUP($A65,'dataset combined'!$A:$BJ,CQ$2,FALSE()),Dictionary!$A$1:$B$23,2,FALSE())</f>
        <v>4</v>
      </c>
      <c r="CR65" s="12">
        <f>VLOOKUP(VLOOKUP($A65,'dataset combined'!$A:$BJ,CR$2,FALSE()),Dictionary!$A$1:$B$23,2,FALSE())</f>
        <v>3</v>
      </c>
      <c r="CS65" s="12">
        <f>VLOOKUP(VLOOKUP($A65,'dataset combined'!$A:$BJ,CS$2,FALSE()),Dictionary!$A$1:$B$23,2,FALSE())</f>
        <v>2</v>
      </c>
      <c r="CT65" s="12">
        <f>VLOOKUP(VLOOKUP($A65,'dataset combined'!$A:$BJ,CT$2,FALSE()),Dictionary!$A$1:$B$23,2,FALSE())</f>
        <v>3</v>
      </c>
      <c r="CU65" s="12">
        <f>VLOOKUP(VLOOKUP($A65,'dataset combined'!$A:$BJ,CU$2,FALSE()),Dictionary!$A$1:$B$23,2,FALSE())</f>
        <v>4</v>
      </c>
      <c r="CV65" s="12">
        <f>VLOOKUP(VLOOKUP($A65,'dataset combined'!$A:$BJ,CV$2,FALSE()),Dictionary!$A$1:$B$23,2,FALSE())</f>
        <v>4</v>
      </c>
      <c r="CX65"/>
      <c r="CY65"/>
      <c r="CZ65"/>
      <c r="DA65"/>
      <c r="DB65"/>
      <c r="DC65"/>
      <c r="DD65"/>
      <c r="DE65"/>
      <c r="DF65"/>
      <c r="DG65"/>
    </row>
    <row r="66" spans="1:111" s="15" customFormat="1" x14ac:dyDescent="0.2">
      <c r="A66" s="13" t="str">
        <f t="shared" si="45"/>
        <v>3117386-P1</v>
      </c>
      <c r="B66" s="11">
        <v>3117386</v>
      </c>
      <c r="C66" s="11">
        <v>3117345</v>
      </c>
      <c r="D66" s="11" t="s">
        <v>593</v>
      </c>
      <c r="E66" s="13" t="s">
        <v>568</v>
      </c>
      <c r="F66" s="13" t="s">
        <v>440</v>
      </c>
      <c r="G66" s="11" t="s">
        <v>402</v>
      </c>
      <c r="H66" s="11" t="str">
        <f t="shared" si="46"/>
        <v>HCN</v>
      </c>
      <c r="I66" s="11"/>
      <c r="J66" s="12"/>
      <c r="K66" s="13">
        <v>26</v>
      </c>
      <c r="L66" s="13" t="s">
        <v>180</v>
      </c>
      <c r="M66" s="13" t="s">
        <v>714</v>
      </c>
      <c r="N66" s="13">
        <v>4</v>
      </c>
      <c r="O66" s="13" t="s">
        <v>315</v>
      </c>
      <c r="P66" s="13" t="s">
        <v>177</v>
      </c>
      <c r="Q66" s="13">
        <v>4</v>
      </c>
      <c r="R66" s="13" t="s">
        <v>316</v>
      </c>
      <c r="S66" s="13" t="s">
        <v>177</v>
      </c>
      <c r="T66" s="13" t="s">
        <v>317</v>
      </c>
      <c r="U66" s="13" t="s">
        <v>594</v>
      </c>
      <c r="V66" s="13">
        <f>VLOOKUP(VLOOKUP($A66,'dataset combined'!$A:$AF,V$2,FALSE()),Dictionary!$A:$B,2,FALSE())</f>
        <v>4</v>
      </c>
      <c r="W66" s="13">
        <f>VLOOKUP(VLOOKUP($A66,'dataset combined'!$A:$AF,W$2,FALSE()),Dictionary!$A:$B,2,FALSE())</f>
        <v>3</v>
      </c>
      <c r="X66" s="13">
        <f>VLOOKUP(VLOOKUP($A66,'dataset combined'!$A:$AF,X$2,FALSE()),Dictionary!$A:$B,2,FALSE())</f>
        <v>3</v>
      </c>
      <c r="Y66" s="13">
        <f>VLOOKUP(VLOOKUP($A66,'dataset combined'!$A:$AF,Y$2,FALSE()),Dictionary!$A:$B,2,FALSE())</f>
        <v>3</v>
      </c>
      <c r="Z66" s="12">
        <f t="shared" si="47"/>
        <v>4</v>
      </c>
      <c r="AA66" s="13">
        <f>VLOOKUP(VLOOKUP($A66,'dataset combined'!$A:$AF,AA$2,FALSE()),Dictionary!$A:$B,2,FALSE())</f>
        <v>3</v>
      </c>
      <c r="AB66" s="13">
        <f>VLOOKUP(VLOOKUP($A66,'dataset combined'!$A:$AF,AB$2,FALSE()),Dictionary!$A:$B,2,FALSE())</f>
        <v>2</v>
      </c>
      <c r="AC66" s="13">
        <f>VLOOKUP(VLOOKUP($A66,'dataset combined'!$A:$AF,AC$2,FALSE()),Dictionary!$A:$B,2,FALSE())</f>
        <v>2</v>
      </c>
      <c r="AD66" s="13">
        <f>VLOOKUP(VLOOKUP($A66,'dataset combined'!$A:$AF,AD$2,FALSE()),Dictionary!$A:$B,2,FALSE())</f>
        <v>3</v>
      </c>
      <c r="AE66" s="13">
        <f>VLOOKUP(VLOOKUP($A66,'dataset combined'!$A:$AF,AE$2,FALSE()),Dictionary!$A:$B,2,FALSE())</f>
        <v>3</v>
      </c>
      <c r="AF66" s="13">
        <f>VLOOKUP(VLOOKUP($A66,'dataset combined'!$A:$BJ,dataset!AF$2,FALSE()),Dictionary!$A:$B,2,FALSE())</f>
        <v>4</v>
      </c>
      <c r="AG66" s="13">
        <f>VLOOKUP(VLOOKUP($A66,'dataset combined'!$A:$BJ,dataset!AG$2,FALSE()),Dictionary!$A:$B,2,FALSE())</f>
        <v>4</v>
      </c>
      <c r="AH66" s="13">
        <f>VLOOKUP(VLOOKUP($A66,'dataset combined'!$A:$BJ,dataset!AH$2,FALSE()),Dictionary!$A:$B,2,FALSE())</f>
        <v>4</v>
      </c>
      <c r="AI66" s="13">
        <f>VLOOKUP(VLOOKUP($A66,'dataset combined'!$A:$BJ,dataset!AI$2,FALSE()),Dictionary!$A:$B,2,FALSE())</f>
        <v>4</v>
      </c>
      <c r="AJ66" s="13">
        <f>VLOOKUP(VLOOKUP($A66,'dataset combined'!$A:$BJ,dataset!AJ$2,FALSE()),Dictionary!$A:$B,2,FALSE())</f>
        <v>4</v>
      </c>
      <c r="AK66" s="13">
        <f>VLOOKUP(VLOOKUP($A66,'dataset combined'!$A:$BJ,dataset!AK$2,FALSE()),Dictionary!$A:$B,2,FALSE())</f>
        <v>4</v>
      </c>
      <c r="AL66" s="13">
        <f>VLOOKUP(VLOOKUP($A66,'dataset combined'!$A:$BJ,dataset!AL$2,FALSE()),Dictionary!$A:$B,2,FALSE())</f>
        <v>4</v>
      </c>
      <c r="AM66" s="13">
        <f>VLOOKUP(VLOOKUP($A66,'dataset combined'!$A:$BJ,dataset!AM$2,FALSE()),Dictionary!$A:$B,2,FALSE())</f>
        <v>4</v>
      </c>
      <c r="AN66" s="13">
        <f>VLOOKUP(VLOOKUP($A66,'dataset combined'!$A:$BJ,dataset!AN$2,FALSE()),Dictionary!$A:$B,2,FALSE())</f>
        <v>0</v>
      </c>
      <c r="AO66" s="12">
        <f>VLOOKUP($A66,'Results Check'!$A:$CH,AO$2,FALSE())</f>
        <v>2</v>
      </c>
      <c r="AP66" s="12">
        <f>VLOOKUP($A66,'Results Check'!$A:$CH,AP$2,FALSE())</f>
        <v>11</v>
      </c>
      <c r="AQ66" s="12">
        <f>VLOOKUP($A66,'Results Check'!$A:$CH,AQ$2,FALSE())</f>
        <v>3</v>
      </c>
      <c r="AR66" s="9">
        <f t="shared" si="3"/>
        <v>0.18181818181818182</v>
      </c>
      <c r="AS66" s="9">
        <f t="shared" si="4"/>
        <v>0.66666666666666663</v>
      </c>
      <c r="AT66" s="9">
        <f t="shared" si="5"/>
        <v>0.28571428571428575</v>
      </c>
      <c r="AU66" s="12">
        <f>VLOOKUP($A66,'Results Check'!$A:$CH,AU$2,FALSE())</f>
        <v>1</v>
      </c>
      <c r="AV66" s="12">
        <f>VLOOKUP($A66,'Results Check'!$A:$CH,AV$2,FALSE())</f>
        <v>8</v>
      </c>
      <c r="AW66" s="12">
        <f>VLOOKUP($A66,'Results Check'!$A:$CH,AW$2,FALSE())</f>
        <v>2</v>
      </c>
      <c r="AX66" s="9">
        <f t="shared" si="27"/>
        <v>0.125</v>
      </c>
      <c r="AY66" s="9">
        <f t="shared" si="28"/>
        <v>0.5</v>
      </c>
      <c r="AZ66" s="9">
        <f t="shared" si="29"/>
        <v>0.2</v>
      </c>
      <c r="BA66" s="12">
        <f>VLOOKUP($A66,'Results Check'!$A:$CH,BA$2,FALSE())</f>
        <v>2</v>
      </c>
      <c r="BB66" s="12">
        <f>VLOOKUP($A66,'Results Check'!$A:$CH,BB$2,FALSE())</f>
        <v>6</v>
      </c>
      <c r="BC66" s="12">
        <f>VLOOKUP($A66,'Results Check'!$A:$CH,BC$2,FALSE())</f>
        <v>2</v>
      </c>
      <c r="BD66" s="9">
        <f t="shared" si="30"/>
        <v>0.33333333333333331</v>
      </c>
      <c r="BE66" s="9">
        <f t="shared" si="31"/>
        <v>1</v>
      </c>
      <c r="BF66" s="9">
        <f t="shared" si="32"/>
        <v>0.5</v>
      </c>
      <c r="BG66" s="12">
        <f>VLOOKUP($A66,'Results Check'!$A:$CH,BG$2,FALSE())</f>
        <v>2</v>
      </c>
      <c r="BH66" s="12">
        <f>VLOOKUP($A66,'Results Check'!$A:$CH,BH$2,FALSE())</f>
        <v>2</v>
      </c>
      <c r="BI66" s="12">
        <f>VLOOKUP($A66,'Results Check'!$A:$CH,BI$2,FALSE())</f>
        <v>5</v>
      </c>
      <c r="BJ66" s="9">
        <f t="shared" si="33"/>
        <v>1</v>
      </c>
      <c r="BK66" s="9">
        <f t="shared" si="34"/>
        <v>0.4</v>
      </c>
      <c r="BL66" s="9">
        <f t="shared" si="35"/>
        <v>0.57142857142857151</v>
      </c>
      <c r="BM66" s="12">
        <f>VLOOKUP($A66,'Results Check'!$A:$CH,BM$2,FALSE())</f>
        <v>0</v>
      </c>
      <c r="BN66" s="12">
        <f>VLOOKUP($A66,'Results Check'!$A:$CH,BN$2,FALSE())</f>
        <v>1</v>
      </c>
      <c r="BO66" s="12">
        <f>VLOOKUP($A66,'Results Check'!$A:$CH,BO$2,FALSE())</f>
        <v>1</v>
      </c>
      <c r="BP66" s="9">
        <f t="shared" si="36"/>
        <v>0</v>
      </c>
      <c r="BQ66" s="9">
        <f t="shared" si="37"/>
        <v>0</v>
      </c>
      <c r="BR66" s="9">
        <f t="shared" si="38"/>
        <v>0</v>
      </c>
      <c r="BS66" s="12">
        <f>VLOOKUP($A66,'Results Check'!$A:$CH,BS$2,FALSE())</f>
        <v>0</v>
      </c>
      <c r="BT66" s="12">
        <f>VLOOKUP($A66,'Results Check'!$A:$CH,BT$2,FALSE())</f>
        <v>1</v>
      </c>
      <c r="BU66" s="12">
        <f>VLOOKUP($A66,'Results Check'!$A:$CH,BU$2,FALSE())</f>
        <v>1</v>
      </c>
      <c r="BV66" s="9">
        <f t="shared" si="39"/>
        <v>0</v>
      </c>
      <c r="BW66" s="9">
        <f t="shared" si="40"/>
        <v>0</v>
      </c>
      <c r="BX66" s="9">
        <f t="shared" si="41"/>
        <v>0</v>
      </c>
      <c r="BY66" s="12">
        <f t="shared" si="48"/>
        <v>7</v>
      </c>
      <c r="BZ66" s="12">
        <f t="shared" si="49"/>
        <v>29</v>
      </c>
      <c r="CA66" s="12">
        <f t="shared" si="50"/>
        <v>14</v>
      </c>
      <c r="CB66" s="12">
        <f t="shared" si="42"/>
        <v>0.2413793103448276</v>
      </c>
      <c r="CC66" s="12">
        <f t="shared" si="43"/>
        <v>0.5</v>
      </c>
      <c r="CD66" s="12">
        <f t="shared" si="44"/>
        <v>0.32558139534883723</v>
      </c>
      <c r="CE66" s="12" t="str">
        <f>IF(VLOOKUP($A66,'Results Check'!$A:$CI,CE$2,FALSE())=0,"",VLOOKUP($A66,'Results Check'!$A:$CI,CE$2,FALSE()))</f>
        <v>Mixed concepts</v>
      </c>
      <c r="CF66" s="12" t="str">
        <f>IF(VLOOKUP($A66,'Results Check'!$A:$CI,CF$2,FALSE())=0,"",VLOOKUP($A66,'Results Check'!$A:$CI,CF$2,FALSE()))</f>
        <v>Mixed concepts</v>
      </c>
      <c r="CG66" s="12" t="str">
        <f>IF(VLOOKUP($A66,'Results Check'!$A:$CI,CG$2,FALSE())=0,"",VLOOKUP($A66,'Results Check'!$A:$CI,CG$2,FALSE()))</f>
        <v>Wrong threat scenario</v>
      </c>
      <c r="CH66" s="12" t="str">
        <f>IF(VLOOKUP($A66,'Results Check'!$A:$CI,CH$2,FALSE())=0,"",VLOOKUP($A66,'Results Check'!$A:$CI,CH$2,FALSE()))</f>
        <v>Missed threat</v>
      </c>
      <c r="CI66" s="12" t="str">
        <f>IF(VLOOKUP($A66,'Results Check'!$A:$CI,CI$2,FALSE())=0,"",VLOOKUP($A66,'Results Check'!$A:$CI,CI$2,FALSE()))</f>
        <v>Wrong likelihood</v>
      </c>
      <c r="CJ66" s="12" t="str">
        <f>IF(VLOOKUP($A66,'Results Check'!$A:$CI,CJ$2,FALSE())=0,"",VLOOKUP($A66,'Results Check'!$A:$CI,CJ$2,FALSE()))</f>
        <v/>
      </c>
      <c r="CK66" s="12">
        <f>VLOOKUP(VLOOKUP($A66,'dataset combined'!$A:$BJ,CK$2,FALSE()),Dictionary!$A$1:$B$23,2,FALSE())</f>
        <v>3</v>
      </c>
      <c r="CL66" s="12">
        <f>VLOOKUP(VLOOKUP($A66,'dataset combined'!$A:$BJ,CL$2,FALSE()),Dictionary!$A$1:$B$23,2,FALSE())</f>
        <v>3</v>
      </c>
      <c r="CM66" s="12">
        <f>VLOOKUP(VLOOKUP($A66,'dataset combined'!$A:$BJ,CM$2,FALSE()),Dictionary!$A$1:$B$23,2,FALSE())</f>
        <v>3</v>
      </c>
      <c r="CN66" s="12">
        <f>VLOOKUP(VLOOKUP($A66,'dataset combined'!$A:$BJ,CN$2,FALSE()),Dictionary!$A$1:$B$23,2,FALSE())</f>
        <v>4</v>
      </c>
      <c r="CO66" s="12">
        <f>VLOOKUP(VLOOKUP($A66,'dataset combined'!$A:$BJ,CO$2,FALSE()),Dictionary!$A$1:$B$23,2,FALSE())</f>
        <v>3</v>
      </c>
      <c r="CP66" s="12">
        <f>VLOOKUP(VLOOKUP($A66,'dataset combined'!$A:$BJ,CP$2,FALSE()),Dictionary!$A$1:$B$23,2,FALSE())</f>
        <v>3</v>
      </c>
      <c r="CQ66" s="12">
        <f>VLOOKUP(VLOOKUP($A66,'dataset combined'!$A:$BJ,CQ$2,FALSE()),Dictionary!$A$1:$B$23,2,FALSE())</f>
        <v>3</v>
      </c>
      <c r="CR66" s="12">
        <f>VLOOKUP(VLOOKUP($A66,'dataset combined'!$A:$BJ,CR$2,FALSE()),Dictionary!$A$1:$B$23,2,FALSE())</f>
        <v>3</v>
      </c>
      <c r="CS66" s="12">
        <f>VLOOKUP(VLOOKUP($A66,'dataset combined'!$A:$BJ,CS$2,FALSE()),Dictionary!$A$1:$B$23,2,FALSE())</f>
        <v>3</v>
      </c>
      <c r="CT66" s="12">
        <f>VLOOKUP(VLOOKUP($A66,'dataset combined'!$A:$BJ,CT$2,FALSE()),Dictionary!$A$1:$B$23,2,FALSE())</f>
        <v>3</v>
      </c>
      <c r="CU66" s="12">
        <f>VLOOKUP(VLOOKUP($A66,'dataset combined'!$A:$BJ,CU$2,FALSE()),Dictionary!$A$1:$B$23,2,FALSE())</f>
        <v>2</v>
      </c>
      <c r="CV66" s="12">
        <f>VLOOKUP(VLOOKUP($A66,'dataset combined'!$A:$BJ,CV$2,FALSE()),Dictionary!$A$1:$B$23,2,FALSE())</f>
        <v>3</v>
      </c>
      <c r="CX66"/>
      <c r="CY66"/>
      <c r="CZ66"/>
      <c r="DA66"/>
      <c r="DB66"/>
      <c r="DC66"/>
      <c r="DD66"/>
      <c r="DE66"/>
      <c r="DF66"/>
      <c r="DG66"/>
    </row>
    <row r="67" spans="1:111" s="15" customFormat="1" x14ac:dyDescent="0.2">
      <c r="A67" s="13" t="str">
        <f t="shared" si="45"/>
        <v>3117386-P2</v>
      </c>
      <c r="B67" s="11">
        <v>3117386</v>
      </c>
      <c r="C67" s="11">
        <v>3117345</v>
      </c>
      <c r="D67" s="11" t="s">
        <v>593</v>
      </c>
      <c r="E67" s="13" t="s">
        <v>568</v>
      </c>
      <c r="F67" s="13" t="s">
        <v>440</v>
      </c>
      <c r="G67" s="13" t="s">
        <v>433</v>
      </c>
      <c r="H67" s="11" t="str">
        <f t="shared" si="46"/>
        <v>OB</v>
      </c>
      <c r="I67" s="11"/>
      <c r="J67" s="12"/>
      <c r="K67" s="13">
        <v>26</v>
      </c>
      <c r="L67" s="13" t="s">
        <v>180</v>
      </c>
      <c r="M67" s="13" t="s">
        <v>714</v>
      </c>
      <c r="N67" s="13">
        <v>4</v>
      </c>
      <c r="O67" s="13" t="s">
        <v>315</v>
      </c>
      <c r="P67" s="13" t="s">
        <v>177</v>
      </c>
      <c r="Q67" s="13">
        <v>4</v>
      </c>
      <c r="R67" s="13" t="s">
        <v>316</v>
      </c>
      <c r="S67" s="13" t="s">
        <v>177</v>
      </c>
      <c r="T67" s="13" t="s">
        <v>317</v>
      </c>
      <c r="U67" s="13" t="s">
        <v>594</v>
      </c>
      <c r="V67" s="13">
        <f>VLOOKUP(VLOOKUP($A67,'dataset combined'!$A:$AF,V$2,FALSE()),Dictionary!$A:$B,2,FALSE())</f>
        <v>4</v>
      </c>
      <c r="W67" s="13">
        <f>VLOOKUP(VLOOKUP($A67,'dataset combined'!$A:$AF,W$2,FALSE()),Dictionary!$A:$B,2,FALSE())</f>
        <v>3</v>
      </c>
      <c r="X67" s="13">
        <f>VLOOKUP(VLOOKUP($A67,'dataset combined'!$A:$AF,X$2,FALSE()),Dictionary!$A:$B,2,FALSE())</f>
        <v>3</v>
      </c>
      <c r="Y67" s="13">
        <f>VLOOKUP(VLOOKUP($A67,'dataset combined'!$A:$AF,Y$2,FALSE()),Dictionary!$A:$B,2,FALSE())</f>
        <v>3</v>
      </c>
      <c r="Z67" s="12">
        <f t="shared" si="47"/>
        <v>4</v>
      </c>
      <c r="AA67" s="13">
        <f>VLOOKUP(VLOOKUP($A67,'dataset combined'!$A:$AF,AA$2,FALSE()),Dictionary!$A:$B,2,FALSE())</f>
        <v>3</v>
      </c>
      <c r="AB67" s="13">
        <f>VLOOKUP(VLOOKUP($A67,'dataset combined'!$A:$AF,AB$2,FALSE()),Dictionary!$A:$B,2,FALSE())</f>
        <v>2</v>
      </c>
      <c r="AC67" s="13">
        <f>VLOOKUP(VLOOKUP($A67,'dataset combined'!$A:$AF,AC$2,FALSE()),Dictionary!$A:$B,2,FALSE())</f>
        <v>2</v>
      </c>
      <c r="AD67" s="13">
        <f>VLOOKUP(VLOOKUP($A67,'dataset combined'!$A:$AF,AD$2,FALSE()),Dictionary!$A:$B,2,FALSE())</f>
        <v>3</v>
      </c>
      <c r="AE67" s="13">
        <f>VLOOKUP(VLOOKUP($A67,'dataset combined'!$A:$AF,AE$2,FALSE()),Dictionary!$A:$B,2,FALSE())</f>
        <v>3</v>
      </c>
      <c r="AF67" s="13">
        <f>VLOOKUP(VLOOKUP($A67,'dataset combined'!$A:$BJ,dataset!AF$2,FALSE()),Dictionary!$A:$B,2,FALSE())</f>
        <v>4</v>
      </c>
      <c r="AG67" s="13">
        <f>VLOOKUP(VLOOKUP($A67,'dataset combined'!$A:$BJ,dataset!AG$2,FALSE()),Dictionary!$A:$B,2,FALSE())</f>
        <v>4</v>
      </c>
      <c r="AH67" s="13">
        <f>VLOOKUP(VLOOKUP($A67,'dataset combined'!$A:$BJ,dataset!AH$2,FALSE()),Dictionary!$A:$B,2,FALSE())</f>
        <v>4</v>
      </c>
      <c r="AI67" s="13">
        <f>VLOOKUP(VLOOKUP($A67,'dataset combined'!$A:$BJ,dataset!AI$2,FALSE()),Dictionary!$A:$B,2,FALSE())</f>
        <v>4</v>
      </c>
      <c r="AJ67" s="13">
        <f>VLOOKUP(VLOOKUP($A67,'dataset combined'!$A:$BJ,dataset!AJ$2,FALSE()),Dictionary!$A:$B,2,FALSE())</f>
        <v>4</v>
      </c>
      <c r="AK67" s="13">
        <f>VLOOKUP(VLOOKUP($A67,'dataset combined'!$A:$BJ,dataset!AK$2,FALSE()),Dictionary!$A:$B,2,FALSE())</f>
        <v>4</v>
      </c>
      <c r="AL67" s="13">
        <f>VLOOKUP(VLOOKUP($A67,'dataset combined'!$A:$BJ,dataset!AL$2,FALSE()),Dictionary!$A:$B,2,FALSE())</f>
        <v>4</v>
      </c>
      <c r="AM67" s="13">
        <f>VLOOKUP(VLOOKUP($A67,'dataset combined'!$A:$BJ,dataset!AM$2,FALSE()),Dictionary!$A:$B,2,FALSE())</f>
        <v>4</v>
      </c>
      <c r="AN67" s="13">
        <f>VLOOKUP(VLOOKUP($A67,'dataset combined'!$A:$BJ,dataset!AN$2,FALSE()),Dictionary!$A:$B,2,FALSE())</f>
        <v>4</v>
      </c>
      <c r="AO67" s="12">
        <f>VLOOKUP($A67,'Results Check'!$A:$CH,AO$2,FALSE())</f>
        <v>2</v>
      </c>
      <c r="AP67" s="12">
        <f>VLOOKUP($A67,'Results Check'!$A:$CH,AP$2,FALSE())</f>
        <v>10</v>
      </c>
      <c r="AQ67" s="12">
        <f>VLOOKUP($A67,'Results Check'!$A:$CH,AQ$2,FALSE())</f>
        <v>2</v>
      </c>
      <c r="AR67" s="9">
        <f t="shared" si="3"/>
        <v>0.2</v>
      </c>
      <c r="AS67" s="9">
        <f t="shared" si="4"/>
        <v>1</v>
      </c>
      <c r="AT67" s="9">
        <f t="shared" si="5"/>
        <v>0.33333333333333337</v>
      </c>
      <c r="AU67" s="12">
        <f>VLOOKUP($A67,'Results Check'!$A:$CH,AU$2,FALSE())</f>
        <v>1</v>
      </c>
      <c r="AV67" s="12">
        <f>VLOOKUP($A67,'Results Check'!$A:$CH,AV$2,FALSE())</f>
        <v>5</v>
      </c>
      <c r="AW67" s="12">
        <f>VLOOKUP($A67,'Results Check'!$A:$CH,AW$2,FALSE())</f>
        <v>2</v>
      </c>
      <c r="AX67" s="9">
        <f t="shared" si="27"/>
        <v>0.2</v>
      </c>
      <c r="AY67" s="9">
        <f t="shared" si="28"/>
        <v>0.5</v>
      </c>
      <c r="AZ67" s="9">
        <f t="shared" si="29"/>
        <v>0.28571428571428575</v>
      </c>
      <c r="BA67" s="12">
        <f>VLOOKUP($A67,'Results Check'!$A:$CH,BA$2,FALSE())</f>
        <v>3</v>
      </c>
      <c r="BB67" s="12">
        <f>VLOOKUP($A67,'Results Check'!$A:$CH,BB$2,FALSE())</f>
        <v>6</v>
      </c>
      <c r="BC67" s="12">
        <f>VLOOKUP($A67,'Results Check'!$A:$CH,BC$2,FALSE())</f>
        <v>3</v>
      </c>
      <c r="BD67" s="9">
        <f t="shared" si="30"/>
        <v>0.5</v>
      </c>
      <c r="BE67" s="9">
        <f t="shared" si="31"/>
        <v>1</v>
      </c>
      <c r="BF67" s="9">
        <f t="shared" si="32"/>
        <v>0.66666666666666663</v>
      </c>
      <c r="BG67" s="12">
        <f>VLOOKUP($A67,'Results Check'!$A:$CH,BG$2,FALSE())</f>
        <v>2</v>
      </c>
      <c r="BH67" s="12">
        <f>VLOOKUP($A67,'Results Check'!$A:$CH,BH$2,FALSE())</f>
        <v>2</v>
      </c>
      <c r="BI67" s="12">
        <f>VLOOKUP($A67,'Results Check'!$A:$CH,BI$2,FALSE())</f>
        <v>2</v>
      </c>
      <c r="BJ67" s="9">
        <f t="shared" si="33"/>
        <v>1</v>
      </c>
      <c r="BK67" s="9">
        <f t="shared" si="34"/>
        <v>1</v>
      </c>
      <c r="BL67" s="9">
        <f t="shared" si="35"/>
        <v>1</v>
      </c>
      <c r="BM67" s="12">
        <f>VLOOKUP($A67,'Results Check'!$A:$CH,BM$2,FALSE())</f>
        <v>0</v>
      </c>
      <c r="BN67" s="12">
        <f>VLOOKUP($A67,'Results Check'!$A:$CH,BN$2,FALSE())</f>
        <v>1</v>
      </c>
      <c r="BO67" s="12">
        <f>VLOOKUP($A67,'Results Check'!$A:$CH,BO$2,FALSE())</f>
        <v>1</v>
      </c>
      <c r="BP67" s="9">
        <f t="shared" si="36"/>
        <v>0</v>
      </c>
      <c r="BQ67" s="9">
        <f t="shared" si="37"/>
        <v>0</v>
      </c>
      <c r="BR67" s="9">
        <f t="shared" si="38"/>
        <v>0</v>
      </c>
      <c r="BS67" s="12">
        <f>VLOOKUP($A67,'Results Check'!$A:$CH,BS$2,FALSE())</f>
        <v>0</v>
      </c>
      <c r="BT67" s="12">
        <f>VLOOKUP($A67,'Results Check'!$A:$CH,BT$2,FALSE())</f>
        <v>1</v>
      </c>
      <c r="BU67" s="12">
        <f>VLOOKUP($A67,'Results Check'!$A:$CH,BU$2,FALSE())</f>
        <v>1</v>
      </c>
      <c r="BV67" s="9">
        <f t="shared" si="39"/>
        <v>0</v>
      </c>
      <c r="BW67" s="9">
        <f t="shared" si="40"/>
        <v>0</v>
      </c>
      <c r="BX67" s="9">
        <f t="shared" si="41"/>
        <v>0</v>
      </c>
      <c r="BY67" s="12">
        <f t="shared" si="48"/>
        <v>8</v>
      </c>
      <c r="BZ67" s="12">
        <f t="shared" si="49"/>
        <v>25</v>
      </c>
      <c r="CA67" s="12">
        <f t="shared" si="50"/>
        <v>11</v>
      </c>
      <c r="CB67" s="12">
        <f t="shared" si="42"/>
        <v>0.32</v>
      </c>
      <c r="CC67" s="12">
        <f t="shared" si="43"/>
        <v>0.72727272727272729</v>
      </c>
      <c r="CD67" s="12">
        <f t="shared" si="44"/>
        <v>0.44444444444444442</v>
      </c>
      <c r="CE67" s="12" t="str">
        <f>IF(VLOOKUP($A67,'Results Check'!$A:$CI,CE$2,FALSE())=0,"",VLOOKUP($A67,'Results Check'!$A:$CI,CE$2,FALSE()))</f>
        <v>Threat event</v>
      </c>
      <c r="CF67" s="12" t="str">
        <f>IF(VLOOKUP($A67,'Results Check'!$A:$CI,CF$2,FALSE())=0,"",VLOOKUP($A67,'Results Check'!$A:$CI,CF$2,FALSE()))</f>
        <v>Mixed concepts</v>
      </c>
      <c r="CG67" s="12" t="str">
        <f>IF(VLOOKUP($A67,'Results Check'!$A:$CI,CG$2,FALSE())=0,"",VLOOKUP($A67,'Results Check'!$A:$CI,CG$2,FALSE()))</f>
        <v>Wrong threat scenario</v>
      </c>
      <c r="CH67" s="12" t="str">
        <f>IF(VLOOKUP($A67,'Results Check'!$A:$CI,CH$2,FALSE())=0,"",VLOOKUP($A67,'Results Check'!$A:$CI,CH$2,FALSE()))</f>
        <v/>
      </c>
      <c r="CI67" s="12" t="str">
        <f>IF(VLOOKUP($A67,'Results Check'!$A:$CI,CI$2,FALSE())=0,"",VLOOKUP($A67,'Results Check'!$A:$CI,CI$2,FALSE()))</f>
        <v>Level of impact</v>
      </c>
      <c r="CJ67" s="12" t="str">
        <f>IF(VLOOKUP($A67,'Results Check'!$A:$CI,CJ$2,FALSE())=0,"",VLOOKUP($A67,'Results Check'!$A:$CI,CJ$2,FALSE()))</f>
        <v>Wrong level of impact</v>
      </c>
      <c r="CK67" s="12">
        <f>VLOOKUP(VLOOKUP($A67,'dataset combined'!$A:$BJ,CK$2,FALSE()),Dictionary!$A$1:$B$23,2,FALSE())</f>
        <v>3</v>
      </c>
      <c r="CL67" s="12">
        <f>VLOOKUP(VLOOKUP($A67,'dataset combined'!$A:$BJ,CL$2,FALSE()),Dictionary!$A$1:$B$23,2,FALSE())</f>
        <v>3</v>
      </c>
      <c r="CM67" s="12">
        <f>VLOOKUP(VLOOKUP($A67,'dataset combined'!$A:$BJ,CM$2,FALSE()),Dictionary!$A$1:$B$23,2,FALSE())</f>
        <v>4</v>
      </c>
      <c r="CN67" s="12">
        <f>VLOOKUP(VLOOKUP($A67,'dataset combined'!$A:$BJ,CN$2,FALSE()),Dictionary!$A$1:$B$23,2,FALSE())</f>
        <v>3</v>
      </c>
      <c r="CO67" s="12">
        <f>VLOOKUP(VLOOKUP($A67,'dataset combined'!$A:$BJ,CO$2,FALSE()),Dictionary!$A$1:$B$23,2,FALSE())</f>
        <v>4</v>
      </c>
      <c r="CP67" s="12">
        <f>VLOOKUP(VLOOKUP($A67,'dataset combined'!$A:$BJ,CP$2,FALSE()),Dictionary!$A$1:$B$23,2,FALSE())</f>
        <v>3</v>
      </c>
      <c r="CQ67" s="12">
        <f>VLOOKUP(VLOOKUP($A67,'dataset combined'!$A:$BJ,CQ$2,FALSE()),Dictionary!$A$1:$B$23,2,FALSE())</f>
        <v>4</v>
      </c>
      <c r="CR67" s="12">
        <f>VLOOKUP(VLOOKUP($A67,'dataset combined'!$A:$BJ,CR$2,FALSE()),Dictionary!$A$1:$B$23,2,FALSE())</f>
        <v>3</v>
      </c>
      <c r="CS67" s="12">
        <f>VLOOKUP(VLOOKUP($A67,'dataset combined'!$A:$BJ,CS$2,FALSE()),Dictionary!$A$1:$B$23,2,FALSE())</f>
        <v>3</v>
      </c>
      <c r="CT67" s="12">
        <f>VLOOKUP(VLOOKUP($A67,'dataset combined'!$A:$BJ,CT$2,FALSE()),Dictionary!$A$1:$B$23,2,FALSE())</f>
        <v>3</v>
      </c>
      <c r="CU67" s="12">
        <f>VLOOKUP(VLOOKUP($A67,'dataset combined'!$A:$BJ,CU$2,FALSE()),Dictionary!$A$1:$B$23,2,FALSE())</f>
        <v>3</v>
      </c>
      <c r="CV67" s="12">
        <f>VLOOKUP(VLOOKUP($A67,'dataset combined'!$A:$BJ,CV$2,FALSE()),Dictionary!$A$1:$B$23,2,FALSE())</f>
        <v>3</v>
      </c>
      <c r="CX67"/>
      <c r="CY67"/>
      <c r="CZ67"/>
      <c r="DA67"/>
      <c r="DB67"/>
      <c r="DC67"/>
      <c r="DD67"/>
      <c r="DE67"/>
      <c r="DF67"/>
      <c r="DG67"/>
    </row>
    <row r="68" spans="1:111" x14ac:dyDescent="0.2">
      <c r="A68" s="13" t="str">
        <f t="shared" ref="A68:A99" si="51">B68&amp;"-"&amp;G68</f>
        <v>3117387-P1</v>
      </c>
      <c r="B68" s="11">
        <v>3117387</v>
      </c>
      <c r="C68" s="11">
        <v>3117298</v>
      </c>
      <c r="D68" s="11" t="s">
        <v>561</v>
      </c>
      <c r="E68" s="13" t="s">
        <v>538</v>
      </c>
      <c r="F68" s="13" t="s">
        <v>440</v>
      </c>
      <c r="G68" s="11" t="s">
        <v>402</v>
      </c>
      <c r="H68" s="11" t="str">
        <f t="shared" ref="H68:H99" si="52">IF(F68="HCN-OB",IF(G68="P1",LEFT(F69,SEARCH("-",F68,1)-1),RIGHT(F68,SEARCH("-",F68,1)-2)),IF(G68="P1",LEFT(F68,SEARCH("-",F68,1)-1),RIGHT(F68,SEARCH("-",F68,1))))</f>
        <v>HCN</v>
      </c>
      <c r="I68" s="11"/>
      <c r="J68" s="12"/>
      <c r="K68" s="13">
        <v>23</v>
      </c>
      <c r="L68" s="13" t="s">
        <v>180</v>
      </c>
      <c r="M68" s="13" t="s">
        <v>181</v>
      </c>
      <c r="N68" s="13">
        <v>5</v>
      </c>
      <c r="O68" s="13" t="s">
        <v>352</v>
      </c>
      <c r="P68" s="13" t="s">
        <v>176</v>
      </c>
      <c r="Q68" s="13"/>
      <c r="R68" s="13"/>
      <c r="S68" s="13" t="s">
        <v>176</v>
      </c>
      <c r="T68" s="13"/>
      <c r="U68" s="13" t="s">
        <v>160</v>
      </c>
      <c r="V68" s="13">
        <f>VLOOKUP(VLOOKUP($A68,'dataset combined'!$A:$AF,V$2,FALSE()),Dictionary!$A:$B,2,FALSE())</f>
        <v>1</v>
      </c>
      <c r="W68" s="13">
        <f>VLOOKUP(VLOOKUP($A68,'dataset combined'!$A:$AF,W$2,FALSE()),Dictionary!$A:$B,2,FALSE())</f>
        <v>1</v>
      </c>
      <c r="X68" s="13">
        <f>VLOOKUP(VLOOKUP($A68,'dataset combined'!$A:$AF,X$2,FALSE()),Dictionary!$A:$B,2,FALSE())</f>
        <v>2</v>
      </c>
      <c r="Y68" s="13">
        <f>VLOOKUP(VLOOKUP($A68,'dataset combined'!$A:$AF,Y$2,FALSE()),Dictionary!$A:$B,2,FALSE())</f>
        <v>1</v>
      </c>
      <c r="Z68" s="12">
        <f t="shared" ref="Z68:Z99" si="53">MAX(V68:Y68)</f>
        <v>2</v>
      </c>
      <c r="AA68" s="13">
        <f>VLOOKUP(VLOOKUP($A68,'dataset combined'!$A:$AF,AA$2,FALSE()),Dictionary!$A:$B,2,FALSE())</f>
        <v>1</v>
      </c>
      <c r="AB68" s="13">
        <f>VLOOKUP(VLOOKUP($A68,'dataset combined'!$A:$AF,AB$2,FALSE()),Dictionary!$A:$B,2,FALSE())</f>
        <v>1</v>
      </c>
      <c r="AC68" s="13">
        <f>VLOOKUP(VLOOKUP($A68,'dataset combined'!$A:$AF,AC$2,FALSE()),Dictionary!$A:$B,2,FALSE())</f>
        <v>2</v>
      </c>
      <c r="AD68" s="13">
        <f>VLOOKUP(VLOOKUP($A68,'dataset combined'!$A:$AF,AD$2,FALSE()),Dictionary!$A:$B,2,FALSE())</f>
        <v>1</v>
      </c>
      <c r="AE68" s="13">
        <f>VLOOKUP(VLOOKUP($A68,'dataset combined'!$A:$AF,AE$2,FALSE()),Dictionary!$A:$B,2,FALSE())</f>
        <v>1</v>
      </c>
      <c r="AF68" s="13">
        <f>VLOOKUP(VLOOKUP($A68,'dataset combined'!$A:$BJ,dataset!AF$2,FALSE()),Dictionary!$A:$B,2,FALSE())</f>
        <v>4</v>
      </c>
      <c r="AG68" s="13">
        <f>VLOOKUP(VLOOKUP($A68,'dataset combined'!$A:$BJ,dataset!AG$2,FALSE()),Dictionary!$A:$B,2,FALSE())</f>
        <v>4</v>
      </c>
      <c r="AH68" s="13">
        <f>VLOOKUP(VLOOKUP($A68,'dataset combined'!$A:$BJ,dataset!AH$2,FALSE()),Dictionary!$A:$B,2,FALSE())</f>
        <v>4</v>
      </c>
      <c r="AI68" s="13">
        <f>VLOOKUP(VLOOKUP($A68,'dataset combined'!$A:$BJ,dataset!AI$2,FALSE()),Dictionary!$A:$B,2,FALSE())</f>
        <v>4</v>
      </c>
      <c r="AJ68" s="13">
        <f>VLOOKUP(VLOOKUP($A68,'dataset combined'!$A:$BJ,dataset!AJ$2,FALSE()),Dictionary!$A:$B,2,FALSE())</f>
        <v>4</v>
      </c>
      <c r="AK68" s="13">
        <f>VLOOKUP(VLOOKUP($A68,'dataset combined'!$A:$BJ,dataset!AK$2,FALSE()),Dictionary!$A:$B,2,FALSE())</f>
        <v>4</v>
      </c>
      <c r="AL68" s="13">
        <f>VLOOKUP(VLOOKUP($A68,'dataset combined'!$A:$BJ,dataset!AL$2,FALSE()),Dictionary!$A:$B,2,FALSE())</f>
        <v>4</v>
      </c>
      <c r="AM68" s="13">
        <f>VLOOKUP(VLOOKUP($A68,'dataset combined'!$A:$BJ,dataset!AM$2,FALSE()),Dictionary!$A:$B,2,FALSE())</f>
        <v>4</v>
      </c>
      <c r="AN68" s="13">
        <f>VLOOKUP(VLOOKUP($A68,'dataset combined'!$A:$BJ,dataset!AN$2,FALSE()),Dictionary!$A:$B,2,FALSE())</f>
        <v>0</v>
      </c>
      <c r="AO68" s="12">
        <f>VLOOKUP($A68,'Results Check'!$A:$CH,AO$2,FALSE())</f>
        <v>3</v>
      </c>
      <c r="AP68" s="12">
        <f>VLOOKUP($A68,'Results Check'!$A:$CH,AP$2,FALSE())</f>
        <v>3</v>
      </c>
      <c r="AQ68" s="12">
        <f>VLOOKUP($A68,'Results Check'!$A:$CH,AQ$2,FALSE())</f>
        <v>3</v>
      </c>
      <c r="AR68" s="9">
        <f t="shared" ref="AR68:AR119" si="54">IF(AP68&gt;0,AO68/AP68,0)</f>
        <v>1</v>
      </c>
      <c r="AS68" s="9">
        <f t="shared" ref="AS68:AS119" si="55">AO68/AQ68</f>
        <v>1</v>
      </c>
      <c r="AT68" s="9">
        <f t="shared" ref="AT68:AT119" si="56">IF(SUM(AR68,AS68)&gt;0,2*AR68*AS68/SUM(AR68:AS68),0)</f>
        <v>1</v>
      </c>
      <c r="AU68" s="12">
        <f>VLOOKUP($A68,'Results Check'!$A:$CH,AU$2,FALSE())</f>
        <v>2</v>
      </c>
      <c r="AV68" s="12">
        <f>VLOOKUP($A68,'Results Check'!$A:$CH,AV$2,FALSE())</f>
        <v>2</v>
      </c>
      <c r="AW68" s="12">
        <f>VLOOKUP($A68,'Results Check'!$A:$CH,AW$2,FALSE())</f>
        <v>2</v>
      </c>
      <c r="AX68" s="9">
        <f t="shared" si="27"/>
        <v>1</v>
      </c>
      <c r="AY68" s="9">
        <f t="shared" si="28"/>
        <v>1</v>
      </c>
      <c r="AZ68" s="9">
        <f t="shared" si="29"/>
        <v>1</v>
      </c>
      <c r="BA68" s="12">
        <f>VLOOKUP($A68,'Results Check'!$A:$CH,BA$2,FALSE())</f>
        <v>3</v>
      </c>
      <c r="BB68" s="12">
        <f>VLOOKUP($A68,'Results Check'!$A:$CH,BB$2,FALSE())</f>
        <v>3</v>
      </c>
      <c r="BC68" s="12">
        <f>VLOOKUP($A68,'Results Check'!$A:$CH,BC$2,FALSE())</f>
        <v>5</v>
      </c>
      <c r="BD68" s="9">
        <f t="shared" si="30"/>
        <v>1</v>
      </c>
      <c r="BE68" s="9">
        <f t="shared" si="31"/>
        <v>0.6</v>
      </c>
      <c r="BF68" s="9">
        <f t="shared" si="32"/>
        <v>0.74999999999999989</v>
      </c>
      <c r="BG68" s="12">
        <f>VLOOKUP($A68,'Results Check'!$A:$CH,BG$2,FALSE())</f>
        <v>3</v>
      </c>
      <c r="BH68" s="12">
        <f>VLOOKUP($A68,'Results Check'!$A:$CH,BH$2,FALSE())</f>
        <v>3</v>
      </c>
      <c r="BI68" s="12">
        <f>VLOOKUP($A68,'Results Check'!$A:$CH,BI$2,FALSE())</f>
        <v>3</v>
      </c>
      <c r="BJ68" s="9">
        <f t="shared" si="33"/>
        <v>1</v>
      </c>
      <c r="BK68" s="9">
        <f t="shared" si="34"/>
        <v>1</v>
      </c>
      <c r="BL68" s="9">
        <f t="shared" si="35"/>
        <v>1</v>
      </c>
      <c r="BM68" s="12">
        <f>VLOOKUP($A68,'Results Check'!$A:$CH,BM$2,FALSE())</f>
        <v>1</v>
      </c>
      <c r="BN68" s="12">
        <f>VLOOKUP($A68,'Results Check'!$A:$CH,BN$2,FALSE())</f>
        <v>1</v>
      </c>
      <c r="BO68" s="12">
        <f>VLOOKUP($A68,'Results Check'!$A:$CH,BO$2,FALSE())</f>
        <v>1</v>
      </c>
      <c r="BP68" s="9">
        <f t="shared" si="36"/>
        <v>1</v>
      </c>
      <c r="BQ68" s="9">
        <f t="shared" si="37"/>
        <v>1</v>
      </c>
      <c r="BR68" s="9">
        <f t="shared" si="38"/>
        <v>1</v>
      </c>
      <c r="BS68" s="12">
        <f>VLOOKUP($A68,'Results Check'!$A:$CH,BS$2,FALSE())</f>
        <v>1</v>
      </c>
      <c r="BT68" s="12">
        <f>VLOOKUP($A68,'Results Check'!$A:$CH,BT$2,FALSE())</f>
        <v>1</v>
      </c>
      <c r="BU68" s="12">
        <f>VLOOKUP($A68,'Results Check'!$A:$CH,BU$2,FALSE())</f>
        <v>1</v>
      </c>
      <c r="BV68" s="9">
        <f t="shared" si="39"/>
        <v>1</v>
      </c>
      <c r="BW68" s="9">
        <f t="shared" si="40"/>
        <v>1</v>
      </c>
      <c r="BX68" s="9">
        <f t="shared" si="41"/>
        <v>1</v>
      </c>
      <c r="BY68" s="12">
        <f t="shared" ref="BY68:BY99" si="57">SUM(AO68,AU68,BA68,BG68,BM68,BS68)</f>
        <v>13</v>
      </c>
      <c r="BZ68" s="12">
        <f t="shared" ref="BZ68:BZ99" si="58">SUM(AP68,AV68,BB68,BH68,BN68,BT68)</f>
        <v>13</v>
      </c>
      <c r="CA68" s="12">
        <f t="shared" ref="CA68:CA99" si="59">SUM(AQ68,AW68,BC68,BI68,BO68,BU68)</f>
        <v>15</v>
      </c>
      <c r="CB68" s="12">
        <f t="shared" si="42"/>
        <v>1</v>
      </c>
      <c r="CC68" s="12">
        <f t="shared" si="43"/>
        <v>0.8666666666666667</v>
      </c>
      <c r="CD68" s="12">
        <f t="shared" si="44"/>
        <v>0.9285714285714286</v>
      </c>
      <c r="CE68" s="12" t="str">
        <f>IF(VLOOKUP($A68,'Results Check'!$A:$CI,CE$2,FALSE())=0,"",VLOOKUP($A68,'Results Check'!$A:$CI,CE$2,FALSE()))</f>
        <v/>
      </c>
      <c r="CF68" s="12" t="str">
        <f>IF(VLOOKUP($A68,'Results Check'!$A:$CI,CF$2,FALSE())=0,"",VLOOKUP($A68,'Results Check'!$A:$CI,CF$2,FALSE()))</f>
        <v/>
      </c>
      <c r="CG68" s="12" t="str">
        <f>IF(VLOOKUP($A68,'Results Check'!$A:$CI,CG$2,FALSE())=0,"",VLOOKUP($A68,'Results Check'!$A:$CI,CG$2,FALSE()))</f>
        <v>Missing threat scenario</v>
      </c>
      <c r="CH68" s="12" t="str">
        <f>IF(VLOOKUP($A68,'Results Check'!$A:$CI,CH$2,FALSE())=0,"",VLOOKUP($A68,'Results Check'!$A:$CI,CH$2,FALSE()))</f>
        <v/>
      </c>
      <c r="CI68" s="12" t="str">
        <f>IF(VLOOKUP($A68,'Results Check'!$A:$CI,CI$2,FALSE())=0,"",VLOOKUP($A68,'Results Check'!$A:$CI,CI$2,FALSE()))</f>
        <v/>
      </c>
      <c r="CJ68" s="12" t="str">
        <f>IF(VLOOKUP($A68,'Results Check'!$A:$CI,CJ$2,FALSE())=0,"",VLOOKUP($A68,'Results Check'!$A:$CI,CJ$2,FALSE()))</f>
        <v/>
      </c>
      <c r="CK68" s="12">
        <f>VLOOKUP(VLOOKUP($A68,'dataset combined'!$A:$BJ,CK$2,FALSE()),Dictionary!$A$1:$B$23,2,FALSE())</f>
        <v>4</v>
      </c>
      <c r="CL68" s="12">
        <f>VLOOKUP(VLOOKUP($A68,'dataset combined'!$A:$BJ,CL$2,FALSE()),Dictionary!$A$1:$B$23,2,FALSE())</f>
        <v>4</v>
      </c>
      <c r="CM68" s="12">
        <f>VLOOKUP(VLOOKUP($A68,'dataset combined'!$A:$BJ,CM$2,FALSE()),Dictionary!$A$1:$B$23,2,FALSE())</f>
        <v>4</v>
      </c>
      <c r="CN68" s="12">
        <f>VLOOKUP(VLOOKUP($A68,'dataset combined'!$A:$BJ,CN$2,FALSE()),Dictionary!$A$1:$B$23,2,FALSE())</f>
        <v>4</v>
      </c>
      <c r="CO68" s="12">
        <f>VLOOKUP(VLOOKUP($A68,'dataset combined'!$A:$BJ,CO$2,FALSE()),Dictionary!$A$1:$B$23,2,FALSE())</f>
        <v>4</v>
      </c>
      <c r="CP68" s="12">
        <f>VLOOKUP(VLOOKUP($A68,'dataset combined'!$A:$BJ,CP$2,FALSE()),Dictionary!$A$1:$B$23,2,FALSE())</f>
        <v>4</v>
      </c>
      <c r="CQ68" s="12">
        <f>VLOOKUP(VLOOKUP($A68,'dataset combined'!$A:$BJ,CQ$2,FALSE()),Dictionary!$A$1:$B$23,2,FALSE())</f>
        <v>4</v>
      </c>
      <c r="CR68" s="12">
        <f>VLOOKUP(VLOOKUP($A68,'dataset combined'!$A:$BJ,CR$2,FALSE()),Dictionary!$A$1:$B$23,2,FALSE())</f>
        <v>3</v>
      </c>
      <c r="CS68" s="12">
        <f>VLOOKUP(VLOOKUP($A68,'dataset combined'!$A:$BJ,CS$2,FALSE()),Dictionary!$A$1:$B$23,2,FALSE())</f>
        <v>4</v>
      </c>
      <c r="CT68" s="12">
        <f>VLOOKUP(VLOOKUP($A68,'dataset combined'!$A:$BJ,CT$2,FALSE()),Dictionary!$A$1:$B$23,2,FALSE())</f>
        <v>4</v>
      </c>
      <c r="CU68" s="12">
        <f>VLOOKUP(VLOOKUP($A68,'dataset combined'!$A:$BJ,CU$2,FALSE()),Dictionary!$A$1:$B$23,2,FALSE())</f>
        <v>4</v>
      </c>
      <c r="CV68" s="12">
        <f>VLOOKUP(VLOOKUP($A68,'dataset combined'!$A:$BJ,CV$2,FALSE()),Dictionary!$A$1:$B$23,2,FALSE())</f>
        <v>3</v>
      </c>
    </row>
    <row r="69" spans="1:111" x14ac:dyDescent="0.2">
      <c r="A69" s="13" t="str">
        <f t="shared" si="51"/>
        <v>3117387-P2</v>
      </c>
      <c r="B69" s="11">
        <v>3117387</v>
      </c>
      <c r="C69" s="11">
        <v>3117298</v>
      </c>
      <c r="D69" s="11" t="s">
        <v>561</v>
      </c>
      <c r="E69" s="13" t="s">
        <v>538</v>
      </c>
      <c r="F69" s="13" t="s">
        <v>440</v>
      </c>
      <c r="G69" s="13" t="s">
        <v>433</v>
      </c>
      <c r="H69" s="11" t="str">
        <f t="shared" si="52"/>
        <v>OB</v>
      </c>
      <c r="I69" s="11"/>
      <c r="J69" s="12"/>
      <c r="K69" s="13">
        <v>23</v>
      </c>
      <c r="L69" s="13" t="s">
        <v>180</v>
      </c>
      <c r="M69" s="13" t="s">
        <v>181</v>
      </c>
      <c r="N69" s="13">
        <v>5</v>
      </c>
      <c r="O69" s="13" t="s">
        <v>352</v>
      </c>
      <c r="P69" s="13" t="s">
        <v>176</v>
      </c>
      <c r="Q69" s="13"/>
      <c r="R69" s="13"/>
      <c r="S69" s="13" t="s">
        <v>176</v>
      </c>
      <c r="T69" s="13"/>
      <c r="U69" s="13" t="s">
        <v>160</v>
      </c>
      <c r="V69" s="13">
        <f>VLOOKUP(VLOOKUP($A69,'dataset combined'!$A:$AF,V$2,FALSE()),Dictionary!$A:$B,2,FALSE())</f>
        <v>1</v>
      </c>
      <c r="W69" s="13">
        <f>VLOOKUP(VLOOKUP($A69,'dataset combined'!$A:$AF,W$2,FALSE()),Dictionary!$A:$B,2,FALSE())</f>
        <v>1</v>
      </c>
      <c r="X69" s="13">
        <f>VLOOKUP(VLOOKUP($A69,'dataset combined'!$A:$AF,X$2,FALSE()),Dictionary!$A:$B,2,FALSE())</f>
        <v>2</v>
      </c>
      <c r="Y69" s="13">
        <f>VLOOKUP(VLOOKUP($A69,'dataset combined'!$A:$AF,Y$2,FALSE()),Dictionary!$A:$B,2,FALSE())</f>
        <v>1</v>
      </c>
      <c r="Z69" s="12">
        <f t="shared" si="53"/>
        <v>2</v>
      </c>
      <c r="AA69" s="13">
        <f>VLOOKUP(VLOOKUP($A69,'dataset combined'!$A:$AF,AA$2,FALSE()),Dictionary!$A:$B,2,FALSE())</f>
        <v>1</v>
      </c>
      <c r="AB69" s="13">
        <f>VLOOKUP(VLOOKUP($A69,'dataset combined'!$A:$AF,AB$2,FALSE()),Dictionary!$A:$B,2,FALSE())</f>
        <v>1</v>
      </c>
      <c r="AC69" s="13">
        <f>VLOOKUP(VLOOKUP($A69,'dataset combined'!$A:$AF,AC$2,FALSE()),Dictionary!$A:$B,2,FALSE())</f>
        <v>2</v>
      </c>
      <c r="AD69" s="13">
        <f>VLOOKUP(VLOOKUP($A69,'dataset combined'!$A:$AF,AD$2,FALSE()),Dictionary!$A:$B,2,FALSE())</f>
        <v>1</v>
      </c>
      <c r="AE69" s="13">
        <f>VLOOKUP(VLOOKUP($A69,'dataset combined'!$A:$AF,AE$2,FALSE()),Dictionary!$A:$B,2,FALSE())</f>
        <v>1</v>
      </c>
      <c r="AF69" s="13">
        <f>VLOOKUP(VLOOKUP($A69,'dataset combined'!$A:$BJ,dataset!AF$2,FALSE()),Dictionary!$A:$B,2,FALSE())</f>
        <v>4</v>
      </c>
      <c r="AG69" s="13">
        <f>VLOOKUP(VLOOKUP($A69,'dataset combined'!$A:$BJ,dataset!AG$2,FALSE()),Dictionary!$A:$B,2,FALSE())</f>
        <v>4</v>
      </c>
      <c r="AH69" s="13">
        <f>VLOOKUP(VLOOKUP($A69,'dataset combined'!$A:$BJ,dataset!AH$2,FALSE()),Dictionary!$A:$B,2,FALSE())</f>
        <v>4</v>
      </c>
      <c r="AI69" s="13">
        <f>VLOOKUP(VLOOKUP($A69,'dataset combined'!$A:$BJ,dataset!AI$2,FALSE()),Dictionary!$A:$B,2,FALSE())</f>
        <v>4</v>
      </c>
      <c r="AJ69" s="13">
        <f>VLOOKUP(VLOOKUP($A69,'dataset combined'!$A:$BJ,dataset!AJ$2,FALSE()),Dictionary!$A:$B,2,FALSE())</f>
        <v>4</v>
      </c>
      <c r="AK69" s="13">
        <f>VLOOKUP(VLOOKUP($A69,'dataset combined'!$A:$BJ,dataset!AK$2,FALSE()),Dictionary!$A:$B,2,FALSE())</f>
        <v>4</v>
      </c>
      <c r="AL69" s="13">
        <f>VLOOKUP(VLOOKUP($A69,'dataset combined'!$A:$BJ,dataset!AL$2,FALSE()),Dictionary!$A:$B,2,FALSE())</f>
        <v>4</v>
      </c>
      <c r="AM69" s="13">
        <f>VLOOKUP(VLOOKUP($A69,'dataset combined'!$A:$BJ,dataset!AM$2,FALSE()),Dictionary!$A:$B,2,FALSE())</f>
        <v>4</v>
      </c>
      <c r="AN69" s="13">
        <f>VLOOKUP(VLOOKUP($A69,'dataset combined'!$A:$BJ,dataset!AN$2,FALSE()),Dictionary!$A:$B,2,FALSE())</f>
        <v>5</v>
      </c>
      <c r="AO69" s="12">
        <f>VLOOKUP($A69,'Results Check'!$A:$CH,AO$2,FALSE())</f>
        <v>2</v>
      </c>
      <c r="AP69" s="12">
        <f>VLOOKUP($A69,'Results Check'!$A:$CH,AP$2,FALSE())</f>
        <v>2</v>
      </c>
      <c r="AQ69" s="12">
        <f>VLOOKUP($A69,'Results Check'!$A:$CH,AQ$2,FALSE())</f>
        <v>2</v>
      </c>
      <c r="AR69" s="9">
        <f t="shared" si="54"/>
        <v>1</v>
      </c>
      <c r="AS69" s="9">
        <f t="shared" si="55"/>
        <v>1</v>
      </c>
      <c r="AT69" s="9">
        <f t="shared" si="56"/>
        <v>1</v>
      </c>
      <c r="AU69" s="12">
        <f>VLOOKUP($A69,'Results Check'!$A:$CH,AU$2,FALSE())</f>
        <v>2</v>
      </c>
      <c r="AV69" s="12">
        <f>VLOOKUP($A69,'Results Check'!$A:$CH,AV$2,FALSE())</f>
        <v>2</v>
      </c>
      <c r="AW69" s="12">
        <f>VLOOKUP($A69,'Results Check'!$A:$CH,AW$2,FALSE())</f>
        <v>2</v>
      </c>
      <c r="AX69" s="9">
        <f t="shared" ref="AX69:AX119" si="60">IF(AV69&gt;0,AU69/AV69,0)</f>
        <v>1</v>
      </c>
      <c r="AY69" s="9">
        <f t="shared" ref="AY69:AY119" si="61">AU69/AW69</f>
        <v>1</v>
      </c>
      <c r="AZ69" s="9">
        <f t="shared" ref="AZ69:AZ119" si="62">IF(SUM(AX69,AY69)&gt;0,2*AX69*AY69/SUM(AX69:AY69),0)</f>
        <v>1</v>
      </c>
      <c r="BA69" s="12">
        <f>VLOOKUP($A69,'Results Check'!$A:$CH,BA$2,FALSE())</f>
        <v>4</v>
      </c>
      <c r="BB69" s="12">
        <f>VLOOKUP($A69,'Results Check'!$A:$CH,BB$2,FALSE())</f>
        <v>4</v>
      </c>
      <c r="BC69" s="12">
        <f>VLOOKUP($A69,'Results Check'!$A:$CH,BC$2,FALSE())</f>
        <v>4</v>
      </c>
      <c r="BD69" s="9">
        <f t="shared" ref="BD69:BD119" si="63">IF(BB69&gt;0,BA69/BB69,0)</f>
        <v>1</v>
      </c>
      <c r="BE69" s="9">
        <f t="shared" ref="BE69:BE119" si="64">BA69/BC69</f>
        <v>1</v>
      </c>
      <c r="BF69" s="9">
        <f t="shared" ref="BF69:BF119" si="65">IF(SUM(BD69,BE69)&gt;0,2*BD69*BE69/SUM(BD69:BE69),0)</f>
        <v>1</v>
      </c>
      <c r="BG69" s="12">
        <f>VLOOKUP($A69,'Results Check'!$A:$CH,BG$2,FALSE())</f>
        <v>2</v>
      </c>
      <c r="BH69" s="12">
        <f>VLOOKUP($A69,'Results Check'!$A:$CH,BH$2,FALSE())</f>
        <v>2</v>
      </c>
      <c r="BI69" s="12">
        <f>VLOOKUP($A69,'Results Check'!$A:$CH,BI$2,FALSE())</f>
        <v>2</v>
      </c>
      <c r="BJ69" s="9">
        <f t="shared" ref="BJ69:BJ119" si="66">IF(BH69&gt;0,BG69/BH69,0)</f>
        <v>1</v>
      </c>
      <c r="BK69" s="9">
        <f t="shared" ref="BK69:BK119" si="67">BG69/BI69</f>
        <v>1</v>
      </c>
      <c r="BL69" s="9">
        <f t="shared" ref="BL69:BL119" si="68">IF(SUM(BJ69,BK69)&gt;0,2*BJ69*BK69/SUM(BJ69:BK69),0)</f>
        <v>1</v>
      </c>
      <c r="BM69" s="12">
        <f>VLOOKUP($A69,'Results Check'!$A:$CH,BM$2,FALSE())</f>
        <v>1</v>
      </c>
      <c r="BN69" s="12">
        <f>VLOOKUP($A69,'Results Check'!$A:$CH,BN$2,FALSE())</f>
        <v>1</v>
      </c>
      <c r="BO69" s="12">
        <f>VLOOKUP($A69,'Results Check'!$A:$CH,BO$2,FALSE())</f>
        <v>1</v>
      </c>
      <c r="BP69" s="9">
        <f t="shared" ref="BP69:BP119" si="69">IF(BN69&gt;0,BM69/BN69,0)</f>
        <v>1</v>
      </c>
      <c r="BQ69" s="9">
        <f t="shared" ref="BQ69:BQ119" si="70">BM69/BO69</f>
        <v>1</v>
      </c>
      <c r="BR69" s="9">
        <f t="shared" ref="BR69:BR119" si="71">IF(SUM(BP69,BQ69)&gt;0,2*BP69*BQ69/SUM(BP69:BQ69),0)</f>
        <v>1</v>
      </c>
      <c r="BS69" s="12">
        <f>VLOOKUP($A69,'Results Check'!$A:$CH,BS$2,FALSE())</f>
        <v>1</v>
      </c>
      <c r="BT69" s="12">
        <f>VLOOKUP($A69,'Results Check'!$A:$CH,BT$2,FALSE())</f>
        <v>1</v>
      </c>
      <c r="BU69" s="12">
        <f>VLOOKUP($A69,'Results Check'!$A:$CH,BU$2,FALSE())</f>
        <v>1</v>
      </c>
      <c r="BV69" s="9">
        <f t="shared" ref="BV69:BV119" si="72">IF(BT69&gt;0,BS69/BT69,0)</f>
        <v>1</v>
      </c>
      <c r="BW69" s="9">
        <f t="shared" ref="BW69:BW119" si="73">BS69/BU69</f>
        <v>1</v>
      </c>
      <c r="BX69" s="9">
        <f t="shared" ref="BX69:BX119" si="74">IF(SUM(BV69,BW69)&gt;0,2*BV69*BW69/SUM(BV69:BW69),0)</f>
        <v>1</v>
      </c>
      <c r="BY69" s="12">
        <f t="shared" si="57"/>
        <v>12</v>
      </c>
      <c r="BZ69" s="12">
        <f t="shared" si="58"/>
        <v>12</v>
      </c>
      <c r="CA69" s="12">
        <f t="shared" si="59"/>
        <v>12</v>
      </c>
      <c r="CB69" s="12">
        <f t="shared" ref="CB69:CB119" si="75">IF(BZ69&gt;0,BY69/BZ69,0)</f>
        <v>1</v>
      </c>
      <c r="CC69" s="12">
        <f t="shared" ref="CC69:CC119" si="76">BY69/CA69</f>
        <v>1</v>
      </c>
      <c r="CD69" s="12">
        <f t="shared" ref="CD69:CD119" si="77">IF(SUM(CB69,CC69)&gt;0,2*CB69*CC69/SUM(CB69:CC69),0)</f>
        <v>1</v>
      </c>
      <c r="CE69" s="12" t="str">
        <f>IF(VLOOKUP($A69,'Results Check'!$A:$CI,CE$2,FALSE())=0,"",VLOOKUP($A69,'Results Check'!$A:$CI,CE$2,FALSE()))</f>
        <v/>
      </c>
      <c r="CF69" s="12" t="str">
        <f>IF(VLOOKUP($A69,'Results Check'!$A:$CI,CF$2,FALSE())=0,"",VLOOKUP($A69,'Results Check'!$A:$CI,CF$2,FALSE()))</f>
        <v/>
      </c>
      <c r="CG69" s="12" t="str">
        <f>IF(VLOOKUP($A69,'Results Check'!$A:$CI,CG$2,FALSE())=0,"",VLOOKUP($A69,'Results Check'!$A:$CI,CG$2,FALSE()))</f>
        <v/>
      </c>
      <c r="CH69" s="12" t="str">
        <f>IF(VLOOKUP($A69,'Results Check'!$A:$CI,CH$2,FALSE())=0,"",VLOOKUP($A69,'Results Check'!$A:$CI,CH$2,FALSE()))</f>
        <v/>
      </c>
      <c r="CI69" s="12" t="str">
        <f>IF(VLOOKUP($A69,'Results Check'!$A:$CI,CI$2,FALSE())=0,"",VLOOKUP($A69,'Results Check'!$A:$CI,CI$2,FALSE()))</f>
        <v/>
      </c>
      <c r="CJ69" s="12" t="str">
        <f>IF(VLOOKUP($A69,'Results Check'!$A:$CI,CJ$2,FALSE())=0,"",VLOOKUP($A69,'Results Check'!$A:$CI,CJ$2,FALSE()))</f>
        <v/>
      </c>
      <c r="CK69" s="12">
        <f>VLOOKUP(VLOOKUP($A69,'dataset combined'!$A:$BJ,CK$2,FALSE()),Dictionary!$A$1:$B$23,2,FALSE())</f>
        <v>4</v>
      </c>
      <c r="CL69" s="12">
        <f>VLOOKUP(VLOOKUP($A69,'dataset combined'!$A:$BJ,CL$2,FALSE()),Dictionary!$A$1:$B$23,2,FALSE())</f>
        <v>4</v>
      </c>
      <c r="CM69" s="12">
        <f>VLOOKUP(VLOOKUP($A69,'dataset combined'!$A:$BJ,CM$2,FALSE()),Dictionary!$A$1:$B$23,2,FALSE())</f>
        <v>4</v>
      </c>
      <c r="CN69" s="12">
        <f>VLOOKUP(VLOOKUP($A69,'dataset combined'!$A:$BJ,CN$2,FALSE()),Dictionary!$A$1:$B$23,2,FALSE())</f>
        <v>4</v>
      </c>
      <c r="CO69" s="12">
        <f>VLOOKUP(VLOOKUP($A69,'dataset combined'!$A:$BJ,CO$2,FALSE()),Dictionary!$A$1:$B$23,2,FALSE())</f>
        <v>4</v>
      </c>
      <c r="CP69" s="12">
        <f>VLOOKUP(VLOOKUP($A69,'dataset combined'!$A:$BJ,CP$2,FALSE()),Dictionary!$A$1:$B$23,2,FALSE())</f>
        <v>4</v>
      </c>
      <c r="CQ69" s="12">
        <f>VLOOKUP(VLOOKUP($A69,'dataset combined'!$A:$BJ,CQ$2,FALSE()),Dictionary!$A$1:$B$23,2,FALSE())</f>
        <v>4</v>
      </c>
      <c r="CR69" s="12">
        <f>VLOOKUP(VLOOKUP($A69,'dataset combined'!$A:$BJ,CR$2,FALSE()),Dictionary!$A$1:$B$23,2,FALSE())</f>
        <v>4</v>
      </c>
      <c r="CS69" s="12">
        <f>VLOOKUP(VLOOKUP($A69,'dataset combined'!$A:$BJ,CS$2,FALSE()),Dictionary!$A$1:$B$23,2,FALSE())</f>
        <v>4</v>
      </c>
      <c r="CT69" s="12">
        <f>VLOOKUP(VLOOKUP($A69,'dataset combined'!$A:$BJ,CT$2,FALSE()),Dictionary!$A$1:$B$23,2,FALSE())</f>
        <v>4</v>
      </c>
      <c r="CU69" s="12">
        <f>VLOOKUP(VLOOKUP($A69,'dataset combined'!$A:$BJ,CU$2,FALSE()),Dictionary!$A$1:$B$23,2,FALSE())</f>
        <v>4</v>
      </c>
      <c r="CV69" s="12">
        <f>VLOOKUP(VLOOKUP($A69,'dataset combined'!$A:$BJ,CV$2,FALSE()),Dictionary!$A$1:$B$23,2,FALSE())</f>
        <v>4</v>
      </c>
    </row>
    <row r="70" spans="1:111" x14ac:dyDescent="0.2">
      <c r="A70" s="13" t="str">
        <f t="shared" si="51"/>
        <v>3117388-P1</v>
      </c>
      <c r="B70" s="11">
        <v>3117388</v>
      </c>
      <c r="C70" s="11">
        <v>3117312</v>
      </c>
      <c r="D70" s="11" t="s">
        <v>562</v>
      </c>
      <c r="E70" s="13" t="s">
        <v>538</v>
      </c>
      <c r="F70" s="13" t="s">
        <v>440</v>
      </c>
      <c r="G70" s="11" t="s">
        <v>402</v>
      </c>
      <c r="H70" s="11" t="str">
        <f t="shared" si="52"/>
        <v>HCN</v>
      </c>
      <c r="I70" s="11"/>
      <c r="J70" s="12"/>
      <c r="K70" s="13">
        <v>27</v>
      </c>
      <c r="L70" s="13" t="s">
        <v>180</v>
      </c>
      <c r="M70" s="13" t="s">
        <v>181</v>
      </c>
      <c r="N70" s="13">
        <v>8</v>
      </c>
      <c r="O70" s="13" t="s">
        <v>243</v>
      </c>
      <c r="P70" s="13" t="s">
        <v>177</v>
      </c>
      <c r="Q70" s="13">
        <v>7</v>
      </c>
      <c r="R70" s="13" t="s">
        <v>244</v>
      </c>
      <c r="S70" s="13" t="s">
        <v>176</v>
      </c>
      <c r="T70" s="13"/>
      <c r="U70" s="13" t="s">
        <v>160</v>
      </c>
      <c r="V70" s="13">
        <f>VLOOKUP(VLOOKUP($A70,'dataset combined'!$A:$AF,V$2,FALSE()),Dictionary!$A:$B,2,FALSE())</f>
        <v>1</v>
      </c>
      <c r="W70" s="13">
        <f>VLOOKUP(VLOOKUP($A70,'dataset combined'!$A:$AF,W$2,FALSE()),Dictionary!$A:$B,2,FALSE())</f>
        <v>3</v>
      </c>
      <c r="X70" s="13">
        <f>VLOOKUP(VLOOKUP($A70,'dataset combined'!$A:$AF,X$2,FALSE()),Dictionary!$A:$B,2,FALSE())</f>
        <v>3</v>
      </c>
      <c r="Y70" s="13">
        <f>VLOOKUP(VLOOKUP($A70,'dataset combined'!$A:$AF,Y$2,FALSE()),Dictionary!$A:$B,2,FALSE())</f>
        <v>4</v>
      </c>
      <c r="Z70" s="12">
        <f t="shared" si="53"/>
        <v>4</v>
      </c>
      <c r="AA70" s="13">
        <f>VLOOKUP(VLOOKUP($A70,'dataset combined'!$A:$AF,AA$2,FALSE()),Dictionary!$A:$B,2,FALSE())</f>
        <v>3</v>
      </c>
      <c r="AB70" s="13">
        <f>VLOOKUP(VLOOKUP($A70,'dataset combined'!$A:$AF,AB$2,FALSE()),Dictionary!$A:$B,2,FALSE())</f>
        <v>2</v>
      </c>
      <c r="AC70" s="13">
        <f>VLOOKUP(VLOOKUP($A70,'dataset combined'!$A:$AF,AC$2,FALSE()),Dictionary!$A:$B,2,FALSE())</f>
        <v>3</v>
      </c>
      <c r="AD70" s="13">
        <f>VLOOKUP(VLOOKUP($A70,'dataset combined'!$A:$AF,AD$2,FALSE()),Dictionary!$A:$B,2,FALSE())</f>
        <v>2</v>
      </c>
      <c r="AE70" s="13">
        <f>VLOOKUP(VLOOKUP($A70,'dataset combined'!$A:$AF,AE$2,FALSE()),Dictionary!$A:$B,2,FALSE())</f>
        <v>1</v>
      </c>
      <c r="AF70" s="13">
        <f>VLOOKUP(VLOOKUP($A70,'dataset combined'!$A:$BJ,dataset!AF$2,FALSE()),Dictionary!$A:$B,2,FALSE())</f>
        <v>5</v>
      </c>
      <c r="AG70" s="13">
        <f>VLOOKUP(VLOOKUP($A70,'dataset combined'!$A:$BJ,dataset!AG$2,FALSE()),Dictionary!$A:$B,2,FALSE())</f>
        <v>4</v>
      </c>
      <c r="AH70" s="13">
        <f>VLOOKUP(VLOOKUP($A70,'dataset combined'!$A:$BJ,dataset!AH$2,FALSE()),Dictionary!$A:$B,2,FALSE())</f>
        <v>5</v>
      </c>
      <c r="AI70" s="13">
        <f>VLOOKUP(VLOOKUP($A70,'dataset combined'!$A:$BJ,dataset!AI$2,FALSE()),Dictionary!$A:$B,2,FALSE())</f>
        <v>5</v>
      </c>
      <c r="AJ70" s="13">
        <f>VLOOKUP(VLOOKUP($A70,'dataset combined'!$A:$BJ,dataset!AJ$2,FALSE()),Dictionary!$A:$B,2,FALSE())</f>
        <v>5</v>
      </c>
      <c r="AK70" s="13">
        <f>VLOOKUP(VLOOKUP($A70,'dataset combined'!$A:$BJ,dataset!AK$2,FALSE()),Dictionary!$A:$B,2,FALSE())</f>
        <v>4</v>
      </c>
      <c r="AL70" s="13">
        <f>VLOOKUP(VLOOKUP($A70,'dataset combined'!$A:$BJ,dataset!AL$2,FALSE()),Dictionary!$A:$B,2,FALSE())</f>
        <v>5</v>
      </c>
      <c r="AM70" s="13">
        <f>VLOOKUP(VLOOKUP($A70,'dataset combined'!$A:$BJ,dataset!AM$2,FALSE()),Dictionary!$A:$B,2,FALSE())</f>
        <v>5</v>
      </c>
      <c r="AN70" s="13">
        <f>VLOOKUP(VLOOKUP($A70,'dataset combined'!$A:$BJ,dataset!AN$2,FALSE()),Dictionary!$A:$B,2,FALSE())</f>
        <v>1</v>
      </c>
      <c r="AO70" s="12">
        <f>VLOOKUP($A70,'Results Check'!$A:$CH,AO$2,FALSE())</f>
        <v>3</v>
      </c>
      <c r="AP70" s="12">
        <f>VLOOKUP($A70,'Results Check'!$A:$CH,AP$2,FALSE())</f>
        <v>3</v>
      </c>
      <c r="AQ70" s="12">
        <f>VLOOKUP($A70,'Results Check'!$A:$CH,AQ$2,FALSE())</f>
        <v>3</v>
      </c>
      <c r="AR70" s="9">
        <f t="shared" si="54"/>
        <v>1</v>
      </c>
      <c r="AS70" s="9">
        <f t="shared" si="55"/>
        <v>1</v>
      </c>
      <c r="AT70" s="9">
        <f t="shared" si="56"/>
        <v>1</v>
      </c>
      <c r="AU70" s="12">
        <f>VLOOKUP($A70,'Results Check'!$A:$CH,AU$2,FALSE())</f>
        <v>2</v>
      </c>
      <c r="AV70" s="12">
        <f>VLOOKUP($A70,'Results Check'!$A:$CH,AV$2,FALSE())</f>
        <v>2</v>
      </c>
      <c r="AW70" s="12">
        <f>VLOOKUP($A70,'Results Check'!$A:$CH,AW$2,FALSE())</f>
        <v>2</v>
      </c>
      <c r="AX70" s="9">
        <f t="shared" si="60"/>
        <v>1</v>
      </c>
      <c r="AY70" s="9">
        <f t="shared" si="61"/>
        <v>1</v>
      </c>
      <c r="AZ70" s="9">
        <f t="shared" si="62"/>
        <v>1</v>
      </c>
      <c r="BA70" s="12">
        <f>VLOOKUP($A70,'Results Check'!$A:$CH,BA$2,FALSE())</f>
        <v>4</v>
      </c>
      <c r="BB70" s="12">
        <f>VLOOKUP($A70,'Results Check'!$A:$CH,BB$2,FALSE())</f>
        <v>4</v>
      </c>
      <c r="BC70" s="12">
        <f>VLOOKUP($A70,'Results Check'!$A:$CH,BC$2,FALSE())</f>
        <v>5</v>
      </c>
      <c r="BD70" s="9">
        <f t="shared" si="63"/>
        <v>1</v>
      </c>
      <c r="BE70" s="9">
        <f t="shared" si="64"/>
        <v>0.8</v>
      </c>
      <c r="BF70" s="9">
        <f t="shared" si="65"/>
        <v>0.88888888888888895</v>
      </c>
      <c r="BG70" s="12">
        <f>VLOOKUP($A70,'Results Check'!$A:$CH,BG$2,FALSE())</f>
        <v>3</v>
      </c>
      <c r="BH70" s="12">
        <f>VLOOKUP($A70,'Results Check'!$A:$CH,BH$2,FALSE())</f>
        <v>3</v>
      </c>
      <c r="BI70" s="12">
        <f>VLOOKUP($A70,'Results Check'!$A:$CH,BI$2,FALSE())</f>
        <v>3</v>
      </c>
      <c r="BJ70" s="9">
        <f t="shared" si="66"/>
        <v>1</v>
      </c>
      <c r="BK70" s="9">
        <f t="shared" si="67"/>
        <v>1</v>
      </c>
      <c r="BL70" s="9">
        <f t="shared" si="68"/>
        <v>1</v>
      </c>
      <c r="BM70" s="12">
        <f>VLOOKUP($A70,'Results Check'!$A:$CH,BM$2,FALSE())</f>
        <v>0</v>
      </c>
      <c r="BN70" s="12">
        <f>VLOOKUP($A70,'Results Check'!$A:$CH,BN$2,FALSE())</f>
        <v>1</v>
      </c>
      <c r="BO70" s="12">
        <f>VLOOKUP($A70,'Results Check'!$A:$CH,BO$2,FALSE())</f>
        <v>1</v>
      </c>
      <c r="BP70" s="9">
        <f t="shared" si="69"/>
        <v>0</v>
      </c>
      <c r="BQ70" s="9">
        <f t="shared" si="70"/>
        <v>0</v>
      </c>
      <c r="BR70" s="9">
        <f t="shared" si="71"/>
        <v>0</v>
      </c>
      <c r="BS70" s="12">
        <f>VLOOKUP($A70,'Results Check'!$A:$CH,BS$2,FALSE())</f>
        <v>1</v>
      </c>
      <c r="BT70" s="12">
        <f>VLOOKUP($A70,'Results Check'!$A:$CH,BT$2,FALSE())</f>
        <v>1</v>
      </c>
      <c r="BU70" s="12">
        <f>VLOOKUP($A70,'Results Check'!$A:$CH,BU$2,FALSE())</f>
        <v>1</v>
      </c>
      <c r="BV70" s="9">
        <f t="shared" si="72"/>
        <v>1</v>
      </c>
      <c r="BW70" s="9">
        <f t="shared" si="73"/>
        <v>1</v>
      </c>
      <c r="BX70" s="9">
        <f t="shared" si="74"/>
        <v>1</v>
      </c>
      <c r="BY70" s="12">
        <f t="shared" si="57"/>
        <v>13</v>
      </c>
      <c r="BZ70" s="12">
        <f t="shared" si="58"/>
        <v>14</v>
      </c>
      <c r="CA70" s="12">
        <f t="shared" si="59"/>
        <v>15</v>
      </c>
      <c r="CB70" s="12">
        <f t="shared" si="75"/>
        <v>0.9285714285714286</v>
      </c>
      <c r="CC70" s="12">
        <f t="shared" si="76"/>
        <v>0.8666666666666667</v>
      </c>
      <c r="CD70" s="12">
        <f t="shared" si="77"/>
        <v>0.89655172413793105</v>
      </c>
      <c r="CE70" s="12" t="str">
        <f>IF(VLOOKUP($A70,'Results Check'!$A:$CI,CE$2,FALSE())=0,"",VLOOKUP($A70,'Results Check'!$A:$CI,CE$2,FALSE()))</f>
        <v/>
      </c>
      <c r="CF70" s="12" t="str">
        <f>IF(VLOOKUP($A70,'Results Check'!$A:$CI,CF$2,FALSE())=0,"",VLOOKUP($A70,'Results Check'!$A:$CI,CF$2,FALSE()))</f>
        <v/>
      </c>
      <c r="CG70" s="12" t="str">
        <f>IF(VLOOKUP($A70,'Results Check'!$A:$CI,CG$2,FALSE())=0,"",VLOOKUP($A70,'Results Check'!$A:$CI,CG$2,FALSE()))</f>
        <v>Missing threat scenario</v>
      </c>
      <c r="CH70" s="12" t="str">
        <f>IF(VLOOKUP($A70,'Results Check'!$A:$CI,CH$2,FALSE())=0,"",VLOOKUP($A70,'Results Check'!$A:$CI,CH$2,FALSE()))</f>
        <v/>
      </c>
      <c r="CI70" s="12" t="str">
        <f>IF(VLOOKUP($A70,'Results Check'!$A:$CI,CI$2,FALSE())=0,"",VLOOKUP($A70,'Results Check'!$A:$CI,CI$2,FALSE()))</f>
        <v>Consequence</v>
      </c>
      <c r="CJ70" s="12" t="str">
        <f>IF(VLOOKUP($A70,'Results Check'!$A:$CI,CJ$2,FALSE())=0,"",VLOOKUP($A70,'Results Check'!$A:$CI,CJ$2,FALSE()))</f>
        <v/>
      </c>
      <c r="CK70" s="12">
        <f>VLOOKUP(VLOOKUP($A70,'dataset combined'!$A:$BJ,CK$2,FALSE()),Dictionary!$A$1:$B$23,2,FALSE())</f>
        <v>4</v>
      </c>
      <c r="CL70" s="12">
        <f>VLOOKUP(VLOOKUP($A70,'dataset combined'!$A:$BJ,CL$2,FALSE()),Dictionary!$A$1:$B$23,2,FALSE())</f>
        <v>4</v>
      </c>
      <c r="CM70" s="12">
        <f>VLOOKUP(VLOOKUP($A70,'dataset combined'!$A:$BJ,CM$2,FALSE()),Dictionary!$A$1:$B$23,2,FALSE())</f>
        <v>4</v>
      </c>
      <c r="CN70" s="12">
        <f>VLOOKUP(VLOOKUP($A70,'dataset combined'!$A:$BJ,CN$2,FALSE()),Dictionary!$A$1:$B$23,2,FALSE())</f>
        <v>4</v>
      </c>
      <c r="CO70" s="12">
        <f>VLOOKUP(VLOOKUP($A70,'dataset combined'!$A:$BJ,CO$2,FALSE()),Dictionary!$A$1:$B$23,2,FALSE())</f>
        <v>4</v>
      </c>
      <c r="CP70" s="12">
        <f>VLOOKUP(VLOOKUP($A70,'dataset combined'!$A:$BJ,CP$2,FALSE()),Dictionary!$A$1:$B$23,2,FALSE())</f>
        <v>4</v>
      </c>
      <c r="CQ70" s="12">
        <f>VLOOKUP(VLOOKUP($A70,'dataset combined'!$A:$BJ,CQ$2,FALSE()),Dictionary!$A$1:$B$23,2,FALSE())</f>
        <v>3</v>
      </c>
      <c r="CR70" s="12">
        <f>VLOOKUP(VLOOKUP($A70,'dataset combined'!$A:$BJ,CR$2,FALSE()),Dictionary!$A$1:$B$23,2,FALSE())</f>
        <v>3</v>
      </c>
      <c r="CS70" s="12">
        <f>VLOOKUP(VLOOKUP($A70,'dataset combined'!$A:$BJ,CS$2,FALSE()),Dictionary!$A$1:$B$23,2,FALSE())</f>
        <v>4</v>
      </c>
      <c r="CT70" s="12">
        <f>VLOOKUP(VLOOKUP($A70,'dataset combined'!$A:$BJ,CT$2,FALSE()),Dictionary!$A$1:$B$23,2,FALSE())</f>
        <v>4</v>
      </c>
      <c r="CU70" s="12">
        <f>VLOOKUP(VLOOKUP($A70,'dataset combined'!$A:$BJ,CU$2,FALSE()),Dictionary!$A$1:$B$23,2,FALSE())</f>
        <v>4</v>
      </c>
      <c r="CV70" s="12">
        <f>VLOOKUP(VLOOKUP($A70,'dataset combined'!$A:$BJ,CV$2,FALSE()),Dictionary!$A$1:$B$23,2,FALSE())</f>
        <v>3</v>
      </c>
    </row>
    <row r="71" spans="1:111" x14ac:dyDescent="0.2">
      <c r="A71" s="13" t="str">
        <f t="shared" si="51"/>
        <v>3117388-P2</v>
      </c>
      <c r="B71" s="11">
        <v>3117388</v>
      </c>
      <c r="C71" s="11">
        <v>3117312</v>
      </c>
      <c r="D71" s="11" t="s">
        <v>562</v>
      </c>
      <c r="E71" s="13" t="s">
        <v>538</v>
      </c>
      <c r="F71" s="13" t="s">
        <v>440</v>
      </c>
      <c r="G71" s="13" t="s">
        <v>433</v>
      </c>
      <c r="H71" s="11" t="str">
        <f t="shared" si="52"/>
        <v>OB</v>
      </c>
      <c r="I71" s="11"/>
      <c r="J71" s="12"/>
      <c r="K71" s="13">
        <v>27</v>
      </c>
      <c r="L71" s="13" t="s">
        <v>180</v>
      </c>
      <c r="M71" s="13" t="s">
        <v>181</v>
      </c>
      <c r="N71" s="13">
        <v>8</v>
      </c>
      <c r="O71" s="13" t="s">
        <v>243</v>
      </c>
      <c r="P71" s="13" t="s">
        <v>177</v>
      </c>
      <c r="Q71" s="13">
        <v>7</v>
      </c>
      <c r="R71" s="13" t="s">
        <v>244</v>
      </c>
      <c r="S71" s="13" t="s">
        <v>176</v>
      </c>
      <c r="T71" s="13"/>
      <c r="U71" s="13" t="s">
        <v>160</v>
      </c>
      <c r="V71" s="13">
        <f>VLOOKUP(VLOOKUP($A71,'dataset combined'!$A:$AF,V$2,FALSE()),Dictionary!$A:$B,2,FALSE())</f>
        <v>1</v>
      </c>
      <c r="W71" s="13">
        <f>VLOOKUP(VLOOKUP($A71,'dataset combined'!$A:$AF,W$2,FALSE()),Dictionary!$A:$B,2,FALSE())</f>
        <v>3</v>
      </c>
      <c r="X71" s="13">
        <f>VLOOKUP(VLOOKUP($A71,'dataset combined'!$A:$AF,X$2,FALSE()),Dictionary!$A:$B,2,FALSE())</f>
        <v>3</v>
      </c>
      <c r="Y71" s="13">
        <f>VLOOKUP(VLOOKUP($A71,'dataset combined'!$A:$AF,Y$2,FALSE()),Dictionary!$A:$B,2,FALSE())</f>
        <v>4</v>
      </c>
      <c r="Z71" s="12">
        <f t="shared" si="53"/>
        <v>4</v>
      </c>
      <c r="AA71" s="13">
        <f>VLOOKUP(VLOOKUP($A71,'dataset combined'!$A:$AF,AA$2,FALSE()),Dictionary!$A:$B,2,FALSE())</f>
        <v>3</v>
      </c>
      <c r="AB71" s="13">
        <f>VLOOKUP(VLOOKUP($A71,'dataset combined'!$A:$AF,AB$2,FALSE()),Dictionary!$A:$B,2,FALSE())</f>
        <v>2</v>
      </c>
      <c r="AC71" s="13">
        <f>VLOOKUP(VLOOKUP($A71,'dataset combined'!$A:$AF,AC$2,FALSE()),Dictionary!$A:$B,2,FALSE())</f>
        <v>3</v>
      </c>
      <c r="AD71" s="13">
        <f>VLOOKUP(VLOOKUP($A71,'dataset combined'!$A:$AF,AD$2,FALSE()),Dictionary!$A:$B,2,FALSE())</f>
        <v>2</v>
      </c>
      <c r="AE71" s="13">
        <f>VLOOKUP(VLOOKUP($A71,'dataset combined'!$A:$AF,AE$2,FALSE()),Dictionary!$A:$B,2,FALSE())</f>
        <v>1</v>
      </c>
      <c r="AF71" s="13">
        <f>VLOOKUP(VLOOKUP($A71,'dataset combined'!$A:$BJ,dataset!AF$2,FALSE()),Dictionary!$A:$B,2,FALSE())</f>
        <v>5</v>
      </c>
      <c r="AG71" s="13">
        <f>VLOOKUP(VLOOKUP($A71,'dataset combined'!$A:$BJ,dataset!AG$2,FALSE()),Dictionary!$A:$B,2,FALSE())</f>
        <v>5</v>
      </c>
      <c r="AH71" s="13">
        <f>VLOOKUP(VLOOKUP($A71,'dataset combined'!$A:$BJ,dataset!AH$2,FALSE()),Dictionary!$A:$B,2,FALSE())</f>
        <v>5</v>
      </c>
      <c r="AI71" s="13">
        <f>VLOOKUP(VLOOKUP($A71,'dataset combined'!$A:$BJ,dataset!AI$2,FALSE()),Dictionary!$A:$B,2,FALSE())</f>
        <v>5</v>
      </c>
      <c r="AJ71" s="13">
        <f>VLOOKUP(VLOOKUP($A71,'dataset combined'!$A:$BJ,dataset!AJ$2,FALSE()),Dictionary!$A:$B,2,FALSE())</f>
        <v>5</v>
      </c>
      <c r="AK71" s="13">
        <f>VLOOKUP(VLOOKUP($A71,'dataset combined'!$A:$BJ,dataset!AK$2,FALSE()),Dictionary!$A:$B,2,FALSE())</f>
        <v>3</v>
      </c>
      <c r="AL71" s="13">
        <f>VLOOKUP(VLOOKUP($A71,'dataset combined'!$A:$BJ,dataset!AL$2,FALSE()),Dictionary!$A:$B,2,FALSE())</f>
        <v>5</v>
      </c>
      <c r="AM71" s="13">
        <f>VLOOKUP(VLOOKUP($A71,'dataset combined'!$A:$BJ,dataset!AM$2,FALSE()),Dictionary!$A:$B,2,FALSE())</f>
        <v>2</v>
      </c>
      <c r="AN71" s="13">
        <f>VLOOKUP(VLOOKUP($A71,'dataset combined'!$A:$BJ,dataset!AN$2,FALSE()),Dictionary!$A:$B,2,FALSE())</f>
        <v>4</v>
      </c>
      <c r="AO71" s="12">
        <f>VLOOKUP($A71,'Results Check'!$A:$CH,AO$2,FALSE())</f>
        <v>2</v>
      </c>
      <c r="AP71" s="12">
        <f>VLOOKUP($A71,'Results Check'!$A:$CH,AP$2,FALSE())</f>
        <v>2</v>
      </c>
      <c r="AQ71" s="12">
        <f>VLOOKUP($A71,'Results Check'!$A:$CH,AQ$2,FALSE())</f>
        <v>2</v>
      </c>
      <c r="AR71" s="9">
        <f t="shared" si="54"/>
        <v>1</v>
      </c>
      <c r="AS71" s="9">
        <f t="shared" si="55"/>
        <v>1</v>
      </c>
      <c r="AT71" s="9">
        <f t="shared" si="56"/>
        <v>1</v>
      </c>
      <c r="AU71" s="12">
        <f>VLOOKUP($A71,'Results Check'!$A:$CH,AU$2,FALSE())</f>
        <v>2</v>
      </c>
      <c r="AV71" s="12">
        <f>VLOOKUP($A71,'Results Check'!$A:$CH,AV$2,FALSE())</f>
        <v>2</v>
      </c>
      <c r="AW71" s="12">
        <f>VLOOKUP($A71,'Results Check'!$A:$CH,AW$2,FALSE())</f>
        <v>2</v>
      </c>
      <c r="AX71" s="9">
        <f t="shared" si="60"/>
        <v>1</v>
      </c>
      <c r="AY71" s="9">
        <f t="shared" si="61"/>
        <v>1</v>
      </c>
      <c r="AZ71" s="9">
        <f t="shared" si="62"/>
        <v>1</v>
      </c>
      <c r="BA71" s="12">
        <f>VLOOKUP($A71,'Results Check'!$A:$CH,BA$2,FALSE())</f>
        <v>4</v>
      </c>
      <c r="BB71" s="12">
        <f>VLOOKUP($A71,'Results Check'!$A:$CH,BB$2,FALSE())</f>
        <v>4</v>
      </c>
      <c r="BC71" s="12">
        <f>VLOOKUP($A71,'Results Check'!$A:$CH,BC$2,FALSE())</f>
        <v>4</v>
      </c>
      <c r="BD71" s="9">
        <f t="shared" si="63"/>
        <v>1</v>
      </c>
      <c r="BE71" s="9">
        <f t="shared" si="64"/>
        <v>1</v>
      </c>
      <c r="BF71" s="9">
        <f t="shared" si="65"/>
        <v>1</v>
      </c>
      <c r="BG71" s="12">
        <f>VLOOKUP($A71,'Results Check'!$A:$CH,BG$2,FALSE())</f>
        <v>1</v>
      </c>
      <c r="BH71" s="12">
        <f>VLOOKUP($A71,'Results Check'!$A:$CH,BH$2,FALSE())</f>
        <v>6</v>
      </c>
      <c r="BI71" s="12">
        <f>VLOOKUP($A71,'Results Check'!$A:$CH,BI$2,FALSE())</f>
        <v>2</v>
      </c>
      <c r="BJ71" s="9">
        <f t="shared" si="66"/>
        <v>0.16666666666666666</v>
      </c>
      <c r="BK71" s="9">
        <f t="shared" si="67"/>
        <v>0.5</v>
      </c>
      <c r="BL71" s="9">
        <f t="shared" si="68"/>
        <v>0.25</v>
      </c>
      <c r="BM71" s="12">
        <f>VLOOKUP($A71,'Results Check'!$A:$CH,BM$2,FALSE())</f>
        <v>0</v>
      </c>
      <c r="BN71" s="12">
        <f>VLOOKUP($A71,'Results Check'!$A:$CH,BN$2,FALSE())</f>
        <v>1</v>
      </c>
      <c r="BO71" s="12">
        <f>VLOOKUP($A71,'Results Check'!$A:$CH,BO$2,FALSE())</f>
        <v>1</v>
      </c>
      <c r="BP71" s="9">
        <f t="shared" si="69"/>
        <v>0</v>
      </c>
      <c r="BQ71" s="9">
        <f t="shared" si="70"/>
        <v>0</v>
      </c>
      <c r="BR71" s="9">
        <f t="shared" si="71"/>
        <v>0</v>
      </c>
      <c r="BS71" s="12">
        <f>VLOOKUP($A71,'Results Check'!$A:$CH,BS$2,FALSE())</f>
        <v>1</v>
      </c>
      <c r="BT71" s="12">
        <f>VLOOKUP($A71,'Results Check'!$A:$CH,BT$2,FALSE())</f>
        <v>1</v>
      </c>
      <c r="BU71" s="12">
        <f>VLOOKUP($A71,'Results Check'!$A:$CH,BU$2,FALSE())</f>
        <v>1</v>
      </c>
      <c r="BV71" s="9">
        <f t="shared" si="72"/>
        <v>1</v>
      </c>
      <c r="BW71" s="9">
        <f t="shared" si="73"/>
        <v>1</v>
      </c>
      <c r="BX71" s="9">
        <f t="shared" si="74"/>
        <v>1</v>
      </c>
      <c r="BY71" s="12">
        <f t="shared" si="57"/>
        <v>10</v>
      </c>
      <c r="BZ71" s="12">
        <f t="shared" si="58"/>
        <v>16</v>
      </c>
      <c r="CA71" s="12">
        <f t="shared" si="59"/>
        <v>12</v>
      </c>
      <c r="CB71" s="12">
        <f t="shared" si="75"/>
        <v>0.625</v>
      </c>
      <c r="CC71" s="12">
        <f t="shared" si="76"/>
        <v>0.83333333333333337</v>
      </c>
      <c r="CD71" s="12">
        <f t="shared" si="77"/>
        <v>0.7142857142857143</v>
      </c>
      <c r="CE71" s="12" t="str">
        <f>IF(VLOOKUP($A71,'Results Check'!$A:$CI,CE$2,FALSE())=0,"",VLOOKUP($A71,'Results Check'!$A:$CI,CE$2,FALSE()))</f>
        <v/>
      </c>
      <c r="CF71" s="12" t="str">
        <f>IF(VLOOKUP($A71,'Results Check'!$A:$CI,CF$2,FALSE())=0,"",VLOOKUP($A71,'Results Check'!$A:$CI,CF$2,FALSE()))</f>
        <v/>
      </c>
      <c r="CG71" s="12" t="str">
        <f>IF(VLOOKUP($A71,'Results Check'!$A:$CI,CG$2,FALSE())=0,"",VLOOKUP($A71,'Results Check'!$A:$CI,CG$2,FALSE()))</f>
        <v/>
      </c>
      <c r="CH71" s="12" t="str">
        <f>IF(VLOOKUP($A71,'Results Check'!$A:$CI,CH$2,FALSE())=0,"",VLOOKUP($A71,'Results Check'!$A:$CI,CH$2,FALSE()))</f>
        <v>Threat scenario</v>
      </c>
      <c r="CI71" s="12" t="str">
        <f>IF(VLOOKUP($A71,'Results Check'!$A:$CI,CI$2,FALSE())=0,"",VLOOKUP($A71,'Results Check'!$A:$CI,CI$2,FALSE()))</f>
        <v>Consequence</v>
      </c>
      <c r="CJ71" s="12" t="str">
        <f>IF(VLOOKUP($A71,'Results Check'!$A:$CI,CJ$2,FALSE())=0,"",VLOOKUP($A71,'Results Check'!$A:$CI,CJ$2,FALSE()))</f>
        <v/>
      </c>
      <c r="CK71" s="12">
        <f>VLOOKUP(VLOOKUP($A71,'dataset combined'!$A:$BJ,CK$2,FALSE()),Dictionary!$A$1:$B$23,2,FALSE())</f>
        <v>4</v>
      </c>
      <c r="CL71" s="12">
        <f>VLOOKUP(VLOOKUP($A71,'dataset combined'!$A:$BJ,CL$2,FALSE()),Dictionary!$A$1:$B$23,2,FALSE())</f>
        <v>4</v>
      </c>
      <c r="CM71" s="12">
        <f>VLOOKUP(VLOOKUP($A71,'dataset combined'!$A:$BJ,CM$2,FALSE()),Dictionary!$A$1:$B$23,2,FALSE())</f>
        <v>4</v>
      </c>
      <c r="CN71" s="12">
        <f>VLOOKUP(VLOOKUP($A71,'dataset combined'!$A:$BJ,CN$2,FALSE()),Dictionary!$A$1:$B$23,2,FALSE())</f>
        <v>3</v>
      </c>
      <c r="CO71" s="12">
        <f>VLOOKUP(VLOOKUP($A71,'dataset combined'!$A:$BJ,CO$2,FALSE()),Dictionary!$A$1:$B$23,2,FALSE())</f>
        <v>4</v>
      </c>
      <c r="CP71" s="12">
        <f>VLOOKUP(VLOOKUP($A71,'dataset combined'!$A:$BJ,CP$2,FALSE()),Dictionary!$A$1:$B$23,2,FALSE())</f>
        <v>4</v>
      </c>
      <c r="CQ71" s="12">
        <f>VLOOKUP(VLOOKUP($A71,'dataset combined'!$A:$BJ,CQ$2,FALSE()),Dictionary!$A$1:$B$23,2,FALSE())</f>
        <v>4</v>
      </c>
      <c r="CR71" s="12">
        <f>VLOOKUP(VLOOKUP($A71,'dataset combined'!$A:$BJ,CR$2,FALSE()),Dictionary!$A$1:$B$23,2,FALSE())</f>
        <v>3</v>
      </c>
      <c r="CS71" s="12">
        <f>VLOOKUP(VLOOKUP($A71,'dataset combined'!$A:$BJ,CS$2,FALSE()),Dictionary!$A$1:$B$23,2,FALSE())</f>
        <v>4</v>
      </c>
      <c r="CT71" s="12">
        <f>VLOOKUP(VLOOKUP($A71,'dataset combined'!$A:$BJ,CT$2,FALSE()),Dictionary!$A$1:$B$23,2,FALSE())</f>
        <v>4</v>
      </c>
      <c r="CU71" s="12">
        <f>VLOOKUP(VLOOKUP($A71,'dataset combined'!$A:$BJ,CU$2,FALSE()),Dictionary!$A$1:$B$23,2,FALSE())</f>
        <v>4</v>
      </c>
      <c r="CV71" s="12">
        <f>VLOOKUP(VLOOKUP($A71,'dataset combined'!$A:$BJ,CV$2,FALSE()),Dictionary!$A$1:$B$23,2,FALSE())</f>
        <v>4</v>
      </c>
    </row>
    <row r="72" spans="1:111" x14ac:dyDescent="0.2">
      <c r="A72" s="13" t="str">
        <f t="shared" si="51"/>
        <v>3117389-P1</v>
      </c>
      <c r="B72" s="11">
        <v>3117389</v>
      </c>
      <c r="C72" s="11">
        <v>3117292</v>
      </c>
      <c r="D72" s="11" t="s">
        <v>632</v>
      </c>
      <c r="E72" s="13" t="s">
        <v>568</v>
      </c>
      <c r="F72" s="13" t="s">
        <v>381</v>
      </c>
      <c r="G72" s="11" t="s">
        <v>402</v>
      </c>
      <c r="H72" s="11" t="str">
        <f t="shared" si="52"/>
        <v>OB</v>
      </c>
      <c r="I72" s="11"/>
      <c r="J72" s="12"/>
      <c r="K72" s="13">
        <v>23</v>
      </c>
      <c r="L72" s="13" t="s">
        <v>180</v>
      </c>
      <c r="M72" s="13" t="s">
        <v>179</v>
      </c>
      <c r="N72" s="13">
        <v>5</v>
      </c>
      <c r="O72" s="13" t="s">
        <v>191</v>
      </c>
      <c r="P72" s="13" t="s">
        <v>177</v>
      </c>
      <c r="Q72" s="13">
        <v>1</v>
      </c>
      <c r="R72" s="13" t="s">
        <v>192</v>
      </c>
      <c r="S72" s="13" t="s">
        <v>176</v>
      </c>
      <c r="T72" s="13"/>
      <c r="U72" s="13" t="s">
        <v>160</v>
      </c>
      <c r="V72" s="13">
        <f>VLOOKUP(VLOOKUP($A72,'dataset combined'!$A:$AF,V$2,FALSE()),Dictionary!$A:$B,2,FALSE())</f>
        <v>1</v>
      </c>
      <c r="W72" s="13">
        <f>VLOOKUP(VLOOKUP($A72,'dataset combined'!$A:$AF,W$2,FALSE()),Dictionary!$A:$B,2,FALSE())</f>
        <v>1</v>
      </c>
      <c r="X72" s="13">
        <f>VLOOKUP(VLOOKUP($A72,'dataset combined'!$A:$AF,X$2,FALSE()),Dictionary!$A:$B,2,FALSE())</f>
        <v>1</v>
      </c>
      <c r="Y72" s="13">
        <f>VLOOKUP(VLOOKUP($A72,'dataset combined'!$A:$AF,Y$2,FALSE()),Dictionary!$A:$B,2,FALSE())</f>
        <v>1</v>
      </c>
      <c r="Z72" s="12">
        <f t="shared" si="53"/>
        <v>1</v>
      </c>
      <c r="AA72" s="13">
        <f>VLOOKUP(VLOOKUP($A72,'dataset combined'!$A:$AF,AA$2,FALSE()),Dictionary!$A:$B,2,FALSE())</f>
        <v>1</v>
      </c>
      <c r="AB72" s="13">
        <f>VLOOKUP(VLOOKUP($A72,'dataset combined'!$A:$AF,AB$2,FALSE()),Dictionary!$A:$B,2,FALSE())</f>
        <v>1</v>
      </c>
      <c r="AC72" s="13">
        <f>VLOOKUP(VLOOKUP($A72,'dataset combined'!$A:$AF,AC$2,FALSE()),Dictionary!$A:$B,2,FALSE())</f>
        <v>1</v>
      </c>
      <c r="AD72" s="13">
        <f>VLOOKUP(VLOOKUP($A72,'dataset combined'!$A:$AF,AD$2,FALSE()),Dictionary!$A:$B,2,FALSE())</f>
        <v>1</v>
      </c>
      <c r="AE72" s="13">
        <f>VLOOKUP(VLOOKUP($A72,'dataset combined'!$A:$AF,AE$2,FALSE()),Dictionary!$A:$B,2,FALSE())</f>
        <v>1</v>
      </c>
      <c r="AF72" s="13">
        <f>VLOOKUP(VLOOKUP($A72,'dataset combined'!$A:$BJ,dataset!AF$2,FALSE()),Dictionary!$A:$B,2,FALSE())</f>
        <v>4</v>
      </c>
      <c r="AG72" s="13">
        <f>VLOOKUP(VLOOKUP($A72,'dataset combined'!$A:$BJ,dataset!AG$2,FALSE()),Dictionary!$A:$B,2,FALSE())</f>
        <v>4</v>
      </c>
      <c r="AH72" s="13">
        <f>VLOOKUP(VLOOKUP($A72,'dataset combined'!$A:$BJ,dataset!AH$2,FALSE()),Dictionary!$A:$B,2,FALSE())</f>
        <v>4</v>
      </c>
      <c r="AI72" s="13">
        <f>VLOOKUP(VLOOKUP($A72,'dataset combined'!$A:$BJ,dataset!AI$2,FALSE()),Dictionary!$A:$B,2,FALSE())</f>
        <v>4</v>
      </c>
      <c r="AJ72" s="13">
        <f>VLOOKUP(VLOOKUP($A72,'dataset combined'!$A:$BJ,dataset!AJ$2,FALSE()),Dictionary!$A:$B,2,FALSE())</f>
        <v>4</v>
      </c>
      <c r="AK72" s="13">
        <f>VLOOKUP(VLOOKUP($A72,'dataset combined'!$A:$BJ,dataset!AK$2,FALSE()),Dictionary!$A:$B,2,FALSE())</f>
        <v>4</v>
      </c>
      <c r="AL72" s="13">
        <f>VLOOKUP(VLOOKUP($A72,'dataset combined'!$A:$BJ,dataset!AL$2,FALSE()),Dictionary!$A:$B,2,FALSE())</f>
        <v>2</v>
      </c>
      <c r="AM72" s="13">
        <f>VLOOKUP(VLOOKUP($A72,'dataset combined'!$A:$BJ,dataset!AM$2,FALSE()),Dictionary!$A:$B,2,FALSE())</f>
        <v>2</v>
      </c>
      <c r="AN72" s="13">
        <f>VLOOKUP(VLOOKUP($A72,'dataset combined'!$A:$BJ,dataset!AN$2,FALSE()),Dictionary!$A:$B,2,FALSE())</f>
        <v>1</v>
      </c>
      <c r="AO72" s="12">
        <f>VLOOKUP($A72,'Results Check'!$A:$CH,AO$2,FALSE())</f>
        <v>2</v>
      </c>
      <c r="AP72" s="12">
        <f>VLOOKUP($A72,'Results Check'!$A:$CH,AP$2,FALSE())</f>
        <v>2</v>
      </c>
      <c r="AQ72" s="12">
        <f>VLOOKUP($A72,'Results Check'!$A:$CH,AQ$2,FALSE())</f>
        <v>2</v>
      </c>
      <c r="AR72" s="9">
        <f t="shared" si="54"/>
        <v>1</v>
      </c>
      <c r="AS72" s="9">
        <f t="shared" si="55"/>
        <v>1</v>
      </c>
      <c r="AT72" s="9">
        <f t="shared" si="56"/>
        <v>1</v>
      </c>
      <c r="AU72" s="12">
        <f>VLOOKUP($A72,'Results Check'!$A:$CH,AU$2,FALSE())</f>
        <v>1</v>
      </c>
      <c r="AV72" s="12">
        <f>VLOOKUP($A72,'Results Check'!$A:$CH,AV$2,FALSE())</f>
        <v>1</v>
      </c>
      <c r="AW72" s="12">
        <f>VLOOKUP($A72,'Results Check'!$A:$CH,AW$2,FALSE())</f>
        <v>2</v>
      </c>
      <c r="AX72" s="9">
        <f t="shared" si="60"/>
        <v>1</v>
      </c>
      <c r="AY72" s="9">
        <f t="shared" si="61"/>
        <v>0.5</v>
      </c>
      <c r="AZ72" s="9">
        <f t="shared" si="62"/>
        <v>0.66666666666666663</v>
      </c>
      <c r="BA72" s="12">
        <f>VLOOKUP($A72,'Results Check'!$A:$CH,BA$2,FALSE())</f>
        <v>2</v>
      </c>
      <c r="BB72" s="12">
        <f>VLOOKUP($A72,'Results Check'!$A:$CH,BB$2,FALSE())</f>
        <v>3</v>
      </c>
      <c r="BC72" s="12">
        <f>VLOOKUP($A72,'Results Check'!$A:$CH,BC$2,FALSE())</f>
        <v>3</v>
      </c>
      <c r="BD72" s="9">
        <f t="shared" si="63"/>
        <v>0.66666666666666663</v>
      </c>
      <c r="BE72" s="9">
        <f t="shared" si="64"/>
        <v>0.66666666666666663</v>
      </c>
      <c r="BF72" s="9">
        <f t="shared" si="65"/>
        <v>0.66666666666666663</v>
      </c>
      <c r="BG72" s="12">
        <f>VLOOKUP($A72,'Results Check'!$A:$CH,BG$2,FALSE())</f>
        <v>0</v>
      </c>
      <c r="BH72" s="12">
        <f>VLOOKUP($A72,'Results Check'!$A:$CH,BH$2,FALSE())</f>
        <v>6</v>
      </c>
      <c r="BI72" s="12">
        <f>VLOOKUP($A72,'Results Check'!$A:$CH,BI$2,FALSE())</f>
        <v>2</v>
      </c>
      <c r="BJ72" s="9">
        <f t="shared" si="66"/>
        <v>0</v>
      </c>
      <c r="BK72" s="9">
        <f t="shared" si="67"/>
        <v>0</v>
      </c>
      <c r="BL72" s="9">
        <f t="shared" si="68"/>
        <v>0</v>
      </c>
      <c r="BM72" s="12">
        <f>VLOOKUP($A72,'Results Check'!$A:$CH,BM$2,FALSE())</f>
        <v>1</v>
      </c>
      <c r="BN72" s="12">
        <f>VLOOKUP($A72,'Results Check'!$A:$CH,BN$2,FALSE())</f>
        <v>1</v>
      </c>
      <c r="BO72" s="12">
        <f>VLOOKUP($A72,'Results Check'!$A:$CH,BO$2,FALSE())</f>
        <v>1</v>
      </c>
      <c r="BP72" s="9">
        <f t="shared" si="69"/>
        <v>1</v>
      </c>
      <c r="BQ72" s="9">
        <f t="shared" si="70"/>
        <v>1</v>
      </c>
      <c r="BR72" s="9">
        <f t="shared" si="71"/>
        <v>1</v>
      </c>
      <c r="BS72" s="12">
        <f>VLOOKUP($A72,'Results Check'!$A:$CH,BS$2,FALSE())</f>
        <v>1</v>
      </c>
      <c r="BT72" s="12">
        <f>VLOOKUP($A72,'Results Check'!$A:$CH,BT$2,FALSE())</f>
        <v>1</v>
      </c>
      <c r="BU72" s="12">
        <f>VLOOKUP($A72,'Results Check'!$A:$CH,BU$2,FALSE())</f>
        <v>1</v>
      </c>
      <c r="BV72" s="9">
        <f t="shared" si="72"/>
        <v>1</v>
      </c>
      <c r="BW72" s="9">
        <f t="shared" si="73"/>
        <v>1</v>
      </c>
      <c r="BX72" s="9">
        <f t="shared" si="74"/>
        <v>1</v>
      </c>
      <c r="BY72" s="12">
        <f t="shared" si="57"/>
        <v>7</v>
      </c>
      <c r="BZ72" s="12">
        <f t="shared" si="58"/>
        <v>14</v>
      </c>
      <c r="CA72" s="12">
        <f t="shared" si="59"/>
        <v>11</v>
      </c>
      <c r="CB72" s="12">
        <f t="shared" si="75"/>
        <v>0.5</v>
      </c>
      <c r="CC72" s="12">
        <f t="shared" si="76"/>
        <v>0.63636363636363635</v>
      </c>
      <c r="CD72" s="12">
        <f t="shared" si="77"/>
        <v>0.56000000000000005</v>
      </c>
      <c r="CE72" s="12" t="str">
        <f>IF(VLOOKUP($A72,'Results Check'!$A:$CI,CE$2,FALSE())=0,"",VLOOKUP($A72,'Results Check'!$A:$CI,CE$2,FALSE()))</f>
        <v/>
      </c>
      <c r="CF72" s="12" t="str">
        <f>IF(VLOOKUP($A72,'Results Check'!$A:$CI,CF$2,FALSE())=0,"",VLOOKUP($A72,'Results Check'!$A:$CI,CF$2,FALSE()))</f>
        <v>Missing asset</v>
      </c>
      <c r="CG72" s="12" t="str">
        <f>IF(VLOOKUP($A72,'Results Check'!$A:$CI,CG$2,FALSE())=0,"",VLOOKUP($A72,'Results Check'!$A:$CI,CG$2,FALSE()))</f>
        <v>Wrong threat scenario</v>
      </c>
      <c r="CH72" s="12" t="str">
        <f>IF(VLOOKUP($A72,'Results Check'!$A:$CI,CH$2,FALSE())=0,"",VLOOKUP($A72,'Results Check'!$A:$CI,CH$2,FALSE()))</f>
        <v>Threat event</v>
      </c>
      <c r="CI72" s="12" t="str">
        <f>IF(VLOOKUP($A72,'Results Check'!$A:$CI,CI$2,FALSE())=0,"",VLOOKUP($A72,'Results Check'!$A:$CI,CI$2,FALSE()))</f>
        <v/>
      </c>
      <c r="CJ72" s="12" t="str">
        <f>IF(VLOOKUP($A72,'Results Check'!$A:$CI,CJ$2,FALSE())=0,"",VLOOKUP($A72,'Results Check'!$A:$CI,CJ$2,FALSE()))</f>
        <v/>
      </c>
      <c r="CK72" s="12">
        <f>VLOOKUP(VLOOKUP($A72,'dataset combined'!$A:$BJ,CK$2,FALSE()),Dictionary!$A$1:$B$23,2,FALSE())</f>
        <v>5</v>
      </c>
      <c r="CL72" s="12">
        <f>VLOOKUP(VLOOKUP($A72,'dataset combined'!$A:$BJ,CL$2,FALSE()),Dictionary!$A$1:$B$23,2,FALSE())</f>
        <v>5</v>
      </c>
      <c r="CM72" s="12">
        <f>VLOOKUP(VLOOKUP($A72,'dataset combined'!$A:$BJ,CM$2,FALSE()),Dictionary!$A$1:$B$23,2,FALSE())</f>
        <v>5</v>
      </c>
      <c r="CN72" s="12">
        <f>VLOOKUP(VLOOKUP($A72,'dataset combined'!$A:$BJ,CN$2,FALSE()),Dictionary!$A$1:$B$23,2,FALSE())</f>
        <v>5</v>
      </c>
      <c r="CO72" s="12">
        <f>VLOOKUP(VLOOKUP($A72,'dataset combined'!$A:$BJ,CO$2,FALSE()),Dictionary!$A$1:$B$23,2,FALSE())</f>
        <v>5</v>
      </c>
      <c r="CP72" s="12">
        <f>VLOOKUP(VLOOKUP($A72,'dataset combined'!$A:$BJ,CP$2,FALSE()),Dictionary!$A$1:$B$23,2,FALSE())</f>
        <v>4</v>
      </c>
      <c r="CQ72" s="12">
        <f>VLOOKUP(VLOOKUP($A72,'dataset combined'!$A:$BJ,CQ$2,FALSE()),Dictionary!$A$1:$B$23,2,FALSE())</f>
        <v>4</v>
      </c>
      <c r="CR72" s="12">
        <f>VLOOKUP(VLOOKUP($A72,'dataset combined'!$A:$BJ,CR$2,FALSE()),Dictionary!$A$1:$B$23,2,FALSE())</f>
        <v>4</v>
      </c>
      <c r="CS72" s="12">
        <f>VLOOKUP(VLOOKUP($A72,'dataset combined'!$A:$BJ,CS$2,FALSE()),Dictionary!$A$1:$B$23,2,FALSE())</f>
        <v>5</v>
      </c>
      <c r="CT72" s="12">
        <f>VLOOKUP(VLOOKUP($A72,'dataset combined'!$A:$BJ,CT$2,FALSE()),Dictionary!$A$1:$B$23,2,FALSE())</f>
        <v>5</v>
      </c>
      <c r="CU72" s="12">
        <f>VLOOKUP(VLOOKUP($A72,'dataset combined'!$A:$BJ,CU$2,FALSE()),Dictionary!$A$1:$B$23,2,FALSE())</f>
        <v>3</v>
      </c>
      <c r="CV72" s="12">
        <f>VLOOKUP(VLOOKUP($A72,'dataset combined'!$A:$BJ,CV$2,FALSE()),Dictionary!$A$1:$B$23,2,FALSE())</f>
        <v>5</v>
      </c>
    </row>
    <row r="73" spans="1:111" x14ac:dyDescent="0.2">
      <c r="A73" s="13" t="str">
        <f t="shared" si="51"/>
        <v>3117389-P2</v>
      </c>
      <c r="B73" s="11">
        <v>3117389</v>
      </c>
      <c r="C73" s="11">
        <v>3117292</v>
      </c>
      <c r="D73" s="11" t="s">
        <v>632</v>
      </c>
      <c r="E73" s="13" t="s">
        <v>568</v>
      </c>
      <c r="F73" s="13" t="s">
        <v>381</v>
      </c>
      <c r="G73" s="13" t="s">
        <v>433</v>
      </c>
      <c r="H73" s="11" t="str">
        <f t="shared" si="52"/>
        <v>HCN</v>
      </c>
      <c r="I73" s="11"/>
      <c r="J73" s="12"/>
      <c r="K73" s="13">
        <v>23</v>
      </c>
      <c r="L73" s="13" t="s">
        <v>180</v>
      </c>
      <c r="M73" s="13" t="s">
        <v>179</v>
      </c>
      <c r="N73" s="13">
        <v>5</v>
      </c>
      <c r="O73" s="13" t="s">
        <v>191</v>
      </c>
      <c r="P73" s="13" t="s">
        <v>177</v>
      </c>
      <c r="Q73" s="13">
        <v>1</v>
      </c>
      <c r="R73" s="13" t="s">
        <v>192</v>
      </c>
      <c r="S73" s="13" t="s">
        <v>176</v>
      </c>
      <c r="T73" s="13"/>
      <c r="U73" s="13" t="s">
        <v>160</v>
      </c>
      <c r="V73" s="13">
        <f>VLOOKUP(VLOOKUP($A73,'dataset combined'!$A:$AF,V$2,FALSE()),Dictionary!$A:$B,2,FALSE())</f>
        <v>1</v>
      </c>
      <c r="W73" s="13">
        <f>VLOOKUP(VLOOKUP($A73,'dataset combined'!$A:$AF,W$2,FALSE()),Dictionary!$A:$B,2,FALSE())</f>
        <v>1</v>
      </c>
      <c r="X73" s="13">
        <f>VLOOKUP(VLOOKUP($A73,'dataset combined'!$A:$AF,X$2,FALSE()),Dictionary!$A:$B,2,FALSE())</f>
        <v>1</v>
      </c>
      <c r="Y73" s="13">
        <f>VLOOKUP(VLOOKUP($A73,'dataset combined'!$A:$AF,Y$2,FALSE()),Dictionary!$A:$B,2,FALSE())</f>
        <v>1</v>
      </c>
      <c r="Z73" s="12">
        <f t="shared" si="53"/>
        <v>1</v>
      </c>
      <c r="AA73" s="13">
        <f>VLOOKUP(VLOOKUP($A73,'dataset combined'!$A:$AF,AA$2,FALSE()),Dictionary!$A:$B,2,FALSE())</f>
        <v>1</v>
      </c>
      <c r="AB73" s="13">
        <f>VLOOKUP(VLOOKUP($A73,'dataset combined'!$A:$AF,AB$2,FALSE()),Dictionary!$A:$B,2,FALSE())</f>
        <v>1</v>
      </c>
      <c r="AC73" s="13">
        <f>VLOOKUP(VLOOKUP($A73,'dataset combined'!$A:$AF,AC$2,FALSE()),Dictionary!$A:$B,2,FALSE())</f>
        <v>1</v>
      </c>
      <c r="AD73" s="13">
        <f>VLOOKUP(VLOOKUP($A73,'dataset combined'!$A:$AF,AD$2,FALSE()),Dictionary!$A:$B,2,FALSE())</f>
        <v>1</v>
      </c>
      <c r="AE73" s="13">
        <f>VLOOKUP(VLOOKUP($A73,'dataset combined'!$A:$AF,AE$2,FALSE()),Dictionary!$A:$B,2,FALSE())</f>
        <v>1</v>
      </c>
      <c r="AF73" s="13">
        <f>VLOOKUP(VLOOKUP($A73,'dataset combined'!$A:$BJ,dataset!AF$2,FALSE()),Dictionary!$A:$B,2,FALSE())</f>
        <v>5</v>
      </c>
      <c r="AG73" s="13">
        <f>VLOOKUP(VLOOKUP($A73,'dataset combined'!$A:$BJ,dataset!AG$2,FALSE()),Dictionary!$A:$B,2,FALSE())</f>
        <v>4</v>
      </c>
      <c r="AH73" s="13">
        <f>VLOOKUP(VLOOKUP($A73,'dataset combined'!$A:$BJ,dataset!AH$2,FALSE()),Dictionary!$A:$B,2,FALSE())</f>
        <v>4</v>
      </c>
      <c r="AI73" s="13">
        <f>VLOOKUP(VLOOKUP($A73,'dataset combined'!$A:$BJ,dataset!AI$2,FALSE()),Dictionary!$A:$B,2,FALSE())</f>
        <v>4</v>
      </c>
      <c r="AJ73" s="13">
        <f>VLOOKUP(VLOOKUP($A73,'dataset combined'!$A:$BJ,dataset!AJ$2,FALSE()),Dictionary!$A:$B,2,FALSE())</f>
        <v>4</v>
      </c>
      <c r="AK73" s="13">
        <f>VLOOKUP(VLOOKUP($A73,'dataset combined'!$A:$BJ,dataset!AK$2,FALSE()),Dictionary!$A:$B,2,FALSE())</f>
        <v>4</v>
      </c>
      <c r="AL73" s="13">
        <f>VLOOKUP(VLOOKUP($A73,'dataset combined'!$A:$BJ,dataset!AL$2,FALSE()),Dictionary!$A:$B,2,FALSE())</f>
        <v>4</v>
      </c>
      <c r="AM73" s="13">
        <f>VLOOKUP(VLOOKUP($A73,'dataset combined'!$A:$BJ,dataset!AM$2,FALSE()),Dictionary!$A:$B,2,FALSE())</f>
        <v>2</v>
      </c>
      <c r="AN73" s="13">
        <f>VLOOKUP(VLOOKUP($A73,'dataset combined'!$A:$BJ,dataset!AN$2,FALSE()),Dictionary!$A:$B,2,FALSE())</f>
        <v>5</v>
      </c>
      <c r="AO73" s="12">
        <f>VLOOKUP($A73,'Results Check'!$A:$CH,AO$2,FALSE())</f>
        <v>3</v>
      </c>
      <c r="AP73" s="12">
        <f>VLOOKUP($A73,'Results Check'!$A:$CH,AP$2,FALSE())</f>
        <v>3</v>
      </c>
      <c r="AQ73" s="12">
        <f>VLOOKUP($A73,'Results Check'!$A:$CH,AQ$2,FALSE())</f>
        <v>3</v>
      </c>
      <c r="AR73" s="9">
        <f t="shared" si="54"/>
        <v>1</v>
      </c>
      <c r="AS73" s="9">
        <f t="shared" si="55"/>
        <v>1</v>
      </c>
      <c r="AT73" s="9">
        <f t="shared" si="56"/>
        <v>1</v>
      </c>
      <c r="AU73" s="12">
        <f>VLOOKUP($A73,'Results Check'!$A:$CH,AU$2,FALSE())</f>
        <v>2</v>
      </c>
      <c r="AV73" s="12">
        <f>VLOOKUP($A73,'Results Check'!$A:$CH,AV$2,FALSE())</f>
        <v>2</v>
      </c>
      <c r="AW73" s="12">
        <f>VLOOKUP($A73,'Results Check'!$A:$CH,AW$2,FALSE())</f>
        <v>2</v>
      </c>
      <c r="AX73" s="9">
        <f t="shared" si="60"/>
        <v>1</v>
      </c>
      <c r="AY73" s="9">
        <f t="shared" si="61"/>
        <v>1</v>
      </c>
      <c r="AZ73" s="9">
        <f t="shared" si="62"/>
        <v>1</v>
      </c>
      <c r="BA73" s="12">
        <f>VLOOKUP($A73,'Results Check'!$A:$CH,BA$2,FALSE())</f>
        <v>2</v>
      </c>
      <c r="BB73" s="12">
        <f>VLOOKUP($A73,'Results Check'!$A:$CH,BB$2,FALSE())</f>
        <v>2</v>
      </c>
      <c r="BC73" s="12">
        <f>VLOOKUP($A73,'Results Check'!$A:$CH,BC$2,FALSE())</f>
        <v>2</v>
      </c>
      <c r="BD73" s="9">
        <f t="shared" si="63"/>
        <v>1</v>
      </c>
      <c r="BE73" s="9">
        <f t="shared" si="64"/>
        <v>1</v>
      </c>
      <c r="BF73" s="9">
        <f t="shared" si="65"/>
        <v>1</v>
      </c>
      <c r="BG73" s="12">
        <f>VLOOKUP($A73,'Results Check'!$A:$CH,BG$2,FALSE())</f>
        <v>3</v>
      </c>
      <c r="BH73" s="12">
        <f>VLOOKUP($A73,'Results Check'!$A:$CH,BH$2,FALSE())</f>
        <v>3</v>
      </c>
      <c r="BI73" s="12">
        <f>VLOOKUP($A73,'Results Check'!$A:$CH,BI$2,FALSE())</f>
        <v>5</v>
      </c>
      <c r="BJ73" s="9">
        <f t="shared" si="66"/>
        <v>1</v>
      </c>
      <c r="BK73" s="9">
        <f t="shared" si="67"/>
        <v>0.6</v>
      </c>
      <c r="BL73" s="9">
        <f t="shared" si="68"/>
        <v>0.74999999999999989</v>
      </c>
      <c r="BM73" s="12">
        <f>VLOOKUP($A73,'Results Check'!$A:$CH,BM$2,FALSE())</f>
        <v>1</v>
      </c>
      <c r="BN73" s="12">
        <f>VLOOKUP($A73,'Results Check'!$A:$CH,BN$2,FALSE())</f>
        <v>1</v>
      </c>
      <c r="BO73" s="12">
        <f>VLOOKUP($A73,'Results Check'!$A:$CH,BO$2,FALSE())</f>
        <v>1</v>
      </c>
      <c r="BP73" s="9">
        <f t="shared" si="69"/>
        <v>1</v>
      </c>
      <c r="BQ73" s="9">
        <f t="shared" si="70"/>
        <v>1</v>
      </c>
      <c r="BR73" s="9">
        <f t="shared" si="71"/>
        <v>1</v>
      </c>
      <c r="BS73" s="12">
        <f>VLOOKUP($A73,'Results Check'!$A:$CH,BS$2,FALSE())</f>
        <v>1</v>
      </c>
      <c r="BT73" s="12">
        <f>VLOOKUP($A73,'Results Check'!$A:$CH,BT$2,FALSE())</f>
        <v>1</v>
      </c>
      <c r="BU73" s="12">
        <f>VLOOKUP($A73,'Results Check'!$A:$CH,BU$2,FALSE())</f>
        <v>1</v>
      </c>
      <c r="BV73" s="9">
        <f t="shared" si="72"/>
        <v>1</v>
      </c>
      <c r="BW73" s="9">
        <f t="shared" si="73"/>
        <v>1</v>
      </c>
      <c r="BX73" s="9">
        <f t="shared" si="74"/>
        <v>1</v>
      </c>
      <c r="BY73" s="12">
        <f t="shared" si="57"/>
        <v>12</v>
      </c>
      <c r="BZ73" s="12">
        <f t="shared" si="58"/>
        <v>12</v>
      </c>
      <c r="CA73" s="12">
        <f t="shared" si="59"/>
        <v>14</v>
      </c>
      <c r="CB73" s="12">
        <f t="shared" si="75"/>
        <v>1</v>
      </c>
      <c r="CC73" s="12">
        <f t="shared" si="76"/>
        <v>0.8571428571428571</v>
      </c>
      <c r="CD73" s="12">
        <f t="shared" si="77"/>
        <v>0.92307692307692302</v>
      </c>
      <c r="CE73" s="12" t="str">
        <f>IF(VLOOKUP($A73,'Results Check'!$A:$CI,CE$2,FALSE())=0,"",VLOOKUP($A73,'Results Check'!$A:$CI,CE$2,FALSE()))</f>
        <v/>
      </c>
      <c r="CF73" s="12" t="str">
        <f>IF(VLOOKUP($A73,'Results Check'!$A:$CI,CF$2,FALSE())=0,"",VLOOKUP($A73,'Results Check'!$A:$CI,CF$2,FALSE()))</f>
        <v/>
      </c>
      <c r="CG73" s="12" t="str">
        <f>IF(VLOOKUP($A73,'Results Check'!$A:$CI,CG$2,FALSE())=0,"",VLOOKUP($A73,'Results Check'!$A:$CI,CG$2,FALSE()))</f>
        <v/>
      </c>
      <c r="CH73" s="12" t="str">
        <f>IF(VLOOKUP($A73,'Results Check'!$A:$CI,CH$2,FALSE())=0,"",VLOOKUP($A73,'Results Check'!$A:$CI,CH$2,FALSE()))</f>
        <v>Missed threat</v>
      </c>
      <c r="CI73" s="12" t="str">
        <f>IF(VLOOKUP($A73,'Results Check'!$A:$CI,CI$2,FALSE())=0,"",VLOOKUP($A73,'Results Check'!$A:$CI,CI$2,FALSE()))</f>
        <v/>
      </c>
      <c r="CJ73" s="12" t="str">
        <f>IF(VLOOKUP($A73,'Results Check'!$A:$CI,CJ$2,FALSE())=0,"",VLOOKUP($A73,'Results Check'!$A:$CI,CJ$2,FALSE()))</f>
        <v/>
      </c>
      <c r="CK73" s="12">
        <f>VLOOKUP(VLOOKUP($A73,'dataset combined'!$A:$BJ,CK$2,FALSE()),Dictionary!$A$1:$B$23,2,FALSE())</f>
        <v>4</v>
      </c>
      <c r="CL73" s="12">
        <f>VLOOKUP(VLOOKUP($A73,'dataset combined'!$A:$BJ,CL$2,FALSE()),Dictionary!$A$1:$B$23,2,FALSE())</f>
        <v>5</v>
      </c>
      <c r="CM73" s="12">
        <f>VLOOKUP(VLOOKUP($A73,'dataset combined'!$A:$BJ,CM$2,FALSE()),Dictionary!$A$1:$B$23,2,FALSE())</f>
        <v>4</v>
      </c>
      <c r="CN73" s="12">
        <f>VLOOKUP(VLOOKUP($A73,'dataset combined'!$A:$BJ,CN$2,FALSE()),Dictionary!$A$1:$B$23,2,FALSE())</f>
        <v>5</v>
      </c>
      <c r="CO73" s="12">
        <f>VLOOKUP(VLOOKUP($A73,'dataset combined'!$A:$BJ,CO$2,FALSE()),Dictionary!$A$1:$B$23,2,FALSE())</f>
        <v>4</v>
      </c>
      <c r="CP73" s="12">
        <f>VLOOKUP(VLOOKUP($A73,'dataset combined'!$A:$BJ,CP$2,FALSE()),Dictionary!$A$1:$B$23,2,FALSE())</f>
        <v>4</v>
      </c>
      <c r="CQ73" s="12">
        <f>VLOOKUP(VLOOKUP($A73,'dataset combined'!$A:$BJ,CQ$2,FALSE()),Dictionary!$A$1:$B$23,2,FALSE())</f>
        <v>5</v>
      </c>
      <c r="CR73" s="12">
        <f>VLOOKUP(VLOOKUP($A73,'dataset combined'!$A:$BJ,CR$2,FALSE()),Dictionary!$A$1:$B$23,2,FALSE())</f>
        <v>5</v>
      </c>
      <c r="CS73" s="12">
        <f>VLOOKUP(VLOOKUP($A73,'dataset combined'!$A:$BJ,CS$2,FALSE()),Dictionary!$A$1:$B$23,2,FALSE())</f>
        <v>4</v>
      </c>
      <c r="CT73" s="12">
        <f>VLOOKUP(VLOOKUP($A73,'dataset combined'!$A:$BJ,CT$2,FALSE()),Dictionary!$A$1:$B$23,2,FALSE())</f>
        <v>5</v>
      </c>
      <c r="CU73" s="12">
        <f>VLOOKUP(VLOOKUP($A73,'dataset combined'!$A:$BJ,CU$2,FALSE()),Dictionary!$A$1:$B$23,2,FALSE())</f>
        <v>5</v>
      </c>
      <c r="CV73" s="12">
        <f>VLOOKUP(VLOOKUP($A73,'dataset combined'!$A:$BJ,CV$2,FALSE()),Dictionary!$A$1:$B$23,2,FALSE())</f>
        <v>5</v>
      </c>
    </row>
    <row r="74" spans="1:111" x14ac:dyDescent="0.2">
      <c r="A74" s="13" t="str">
        <f t="shared" si="51"/>
        <v>3117394-P1</v>
      </c>
      <c r="B74" s="11">
        <v>3117394</v>
      </c>
      <c r="C74" s="11">
        <v>3117324</v>
      </c>
      <c r="D74" s="11" t="s">
        <v>563</v>
      </c>
      <c r="E74" s="13" t="s">
        <v>538</v>
      </c>
      <c r="F74" s="13" t="s">
        <v>440</v>
      </c>
      <c r="G74" s="11" t="s">
        <v>402</v>
      </c>
      <c r="H74" s="11" t="str">
        <f t="shared" si="52"/>
        <v>HCN</v>
      </c>
      <c r="I74" s="11"/>
      <c r="J74" s="12"/>
      <c r="K74" s="13">
        <v>22</v>
      </c>
      <c r="L74" s="13" t="s">
        <v>180</v>
      </c>
      <c r="M74" s="13" t="s">
        <v>179</v>
      </c>
      <c r="N74" s="13">
        <v>4</v>
      </c>
      <c r="O74" s="13" t="s">
        <v>270</v>
      </c>
      <c r="P74" s="13" t="s">
        <v>176</v>
      </c>
      <c r="Q74" s="13"/>
      <c r="R74" s="13"/>
      <c r="S74" s="13" t="s">
        <v>176</v>
      </c>
      <c r="T74" s="13"/>
      <c r="U74" s="13" t="s">
        <v>160</v>
      </c>
      <c r="V74" s="13">
        <f>VLOOKUP(VLOOKUP($A74,'dataset combined'!$A:$AF,V$2,FALSE()),Dictionary!$A:$B,2,FALSE())</f>
        <v>2</v>
      </c>
      <c r="W74" s="13">
        <f>VLOOKUP(VLOOKUP($A74,'dataset combined'!$A:$AF,W$2,FALSE()),Dictionary!$A:$B,2,FALSE())</f>
        <v>2</v>
      </c>
      <c r="X74" s="13">
        <f>VLOOKUP(VLOOKUP($A74,'dataset combined'!$A:$AF,X$2,FALSE()),Dictionary!$A:$B,2,FALSE())</f>
        <v>2</v>
      </c>
      <c r="Y74" s="13">
        <f>VLOOKUP(VLOOKUP($A74,'dataset combined'!$A:$AF,Y$2,FALSE()),Dictionary!$A:$B,2,FALSE())</f>
        <v>2</v>
      </c>
      <c r="Z74" s="12">
        <f t="shared" si="53"/>
        <v>2</v>
      </c>
      <c r="AA74" s="13">
        <f>VLOOKUP(VLOOKUP($A74,'dataset combined'!$A:$AF,AA$2,FALSE()),Dictionary!$A:$B,2,FALSE())</f>
        <v>1</v>
      </c>
      <c r="AB74" s="13">
        <f>VLOOKUP(VLOOKUP($A74,'dataset combined'!$A:$AF,AB$2,FALSE()),Dictionary!$A:$B,2,FALSE())</f>
        <v>2</v>
      </c>
      <c r="AC74" s="13">
        <f>VLOOKUP(VLOOKUP($A74,'dataset combined'!$A:$AF,AC$2,FALSE()),Dictionary!$A:$B,2,FALSE())</f>
        <v>3</v>
      </c>
      <c r="AD74" s="13">
        <f>VLOOKUP(VLOOKUP($A74,'dataset combined'!$A:$AF,AD$2,FALSE()),Dictionary!$A:$B,2,FALSE())</f>
        <v>2</v>
      </c>
      <c r="AE74" s="13">
        <f>VLOOKUP(VLOOKUP($A74,'dataset combined'!$A:$AF,AE$2,FALSE()),Dictionary!$A:$B,2,FALSE())</f>
        <v>2</v>
      </c>
      <c r="AF74" s="13">
        <f>VLOOKUP(VLOOKUP($A74,'dataset combined'!$A:$BJ,dataset!AF$2,FALSE()),Dictionary!$A:$B,2,FALSE())</f>
        <v>4</v>
      </c>
      <c r="AG74" s="13">
        <f>VLOOKUP(VLOOKUP($A74,'dataset combined'!$A:$BJ,dataset!AG$2,FALSE()),Dictionary!$A:$B,2,FALSE())</f>
        <v>1</v>
      </c>
      <c r="AH74" s="13">
        <f>VLOOKUP(VLOOKUP($A74,'dataset combined'!$A:$BJ,dataset!AH$2,FALSE()),Dictionary!$A:$B,2,FALSE())</f>
        <v>1</v>
      </c>
      <c r="AI74" s="13">
        <f>VLOOKUP(VLOOKUP($A74,'dataset combined'!$A:$BJ,dataset!AI$2,FALSE()),Dictionary!$A:$B,2,FALSE())</f>
        <v>1</v>
      </c>
      <c r="AJ74" s="13">
        <f>VLOOKUP(VLOOKUP($A74,'dataset combined'!$A:$BJ,dataset!AJ$2,FALSE()),Dictionary!$A:$B,2,FALSE())</f>
        <v>4</v>
      </c>
      <c r="AK74" s="13">
        <f>VLOOKUP(VLOOKUP($A74,'dataset combined'!$A:$BJ,dataset!AK$2,FALSE()),Dictionary!$A:$B,2,FALSE())</f>
        <v>3</v>
      </c>
      <c r="AL74" s="13">
        <f>VLOOKUP(VLOOKUP($A74,'dataset combined'!$A:$BJ,dataset!AL$2,FALSE()),Dictionary!$A:$B,2,FALSE())</f>
        <v>4</v>
      </c>
      <c r="AM74" s="13">
        <f>VLOOKUP(VLOOKUP($A74,'dataset combined'!$A:$BJ,dataset!AM$2,FALSE()),Dictionary!$A:$B,2,FALSE())</f>
        <v>4</v>
      </c>
      <c r="AN74" s="13">
        <f>VLOOKUP(VLOOKUP($A74,'dataset combined'!$A:$BJ,dataset!AN$2,FALSE()),Dictionary!$A:$B,2,FALSE())</f>
        <v>1</v>
      </c>
      <c r="AO74" s="12">
        <f>VLOOKUP($A74,'Results Check'!$A:$CH,AO$2,FALSE())</f>
        <v>3</v>
      </c>
      <c r="AP74" s="12">
        <f>VLOOKUP($A74,'Results Check'!$A:$CH,AP$2,FALSE())</f>
        <v>9</v>
      </c>
      <c r="AQ74" s="12">
        <f>VLOOKUP($A74,'Results Check'!$A:$CH,AQ$2,FALSE())</f>
        <v>3</v>
      </c>
      <c r="AR74" s="9">
        <f t="shared" si="54"/>
        <v>0.33333333333333331</v>
      </c>
      <c r="AS74" s="9">
        <f t="shared" si="55"/>
        <v>1</v>
      </c>
      <c r="AT74" s="9">
        <f t="shared" si="56"/>
        <v>0.5</v>
      </c>
      <c r="AU74" s="12">
        <f>VLOOKUP($A74,'Results Check'!$A:$CH,AU$2,FALSE())</f>
        <v>2</v>
      </c>
      <c r="AV74" s="12">
        <f>VLOOKUP($A74,'Results Check'!$A:$CH,AV$2,FALSE())</f>
        <v>3</v>
      </c>
      <c r="AW74" s="12">
        <f>VLOOKUP($A74,'Results Check'!$A:$CH,AW$2,FALSE())</f>
        <v>2</v>
      </c>
      <c r="AX74" s="9">
        <f t="shared" si="60"/>
        <v>0.66666666666666663</v>
      </c>
      <c r="AY74" s="9">
        <f t="shared" si="61"/>
        <v>1</v>
      </c>
      <c r="AZ74" s="9">
        <f t="shared" si="62"/>
        <v>0.8</v>
      </c>
      <c r="BA74" s="12">
        <f>VLOOKUP($A74,'Results Check'!$A:$CH,BA$2,FALSE())</f>
        <v>0</v>
      </c>
      <c r="BB74" s="12">
        <f>VLOOKUP($A74,'Results Check'!$A:$CH,BB$2,FALSE())</f>
        <v>4</v>
      </c>
      <c r="BC74" s="12">
        <f>VLOOKUP($A74,'Results Check'!$A:$CH,BC$2,FALSE())</f>
        <v>5</v>
      </c>
      <c r="BD74" s="9">
        <f t="shared" si="63"/>
        <v>0</v>
      </c>
      <c r="BE74" s="9">
        <f t="shared" si="64"/>
        <v>0</v>
      </c>
      <c r="BF74" s="9">
        <f t="shared" si="65"/>
        <v>0</v>
      </c>
      <c r="BG74" s="12">
        <f>VLOOKUP($A74,'Results Check'!$A:$CH,BG$2,FALSE())</f>
        <v>0</v>
      </c>
      <c r="BH74" s="12">
        <f>VLOOKUP($A74,'Results Check'!$A:$CH,BH$2,FALSE())</f>
        <v>3</v>
      </c>
      <c r="BI74" s="12">
        <f>VLOOKUP($A74,'Results Check'!$A:$CH,BI$2,FALSE())</f>
        <v>3</v>
      </c>
      <c r="BJ74" s="9">
        <f t="shared" si="66"/>
        <v>0</v>
      </c>
      <c r="BK74" s="9">
        <f t="shared" si="67"/>
        <v>0</v>
      </c>
      <c r="BL74" s="9">
        <f t="shared" si="68"/>
        <v>0</v>
      </c>
      <c r="BM74" s="12">
        <f>VLOOKUP($A74,'Results Check'!$A:$CH,BM$2,FALSE())</f>
        <v>1</v>
      </c>
      <c r="BN74" s="12">
        <f>VLOOKUP($A74,'Results Check'!$A:$CH,BN$2,FALSE())</f>
        <v>1</v>
      </c>
      <c r="BO74" s="12">
        <f>VLOOKUP($A74,'Results Check'!$A:$CH,BO$2,FALSE())</f>
        <v>1</v>
      </c>
      <c r="BP74" s="9">
        <f t="shared" si="69"/>
        <v>1</v>
      </c>
      <c r="BQ74" s="9">
        <f t="shared" si="70"/>
        <v>1</v>
      </c>
      <c r="BR74" s="9">
        <f t="shared" si="71"/>
        <v>1</v>
      </c>
      <c r="BS74" s="12">
        <f>VLOOKUP($A74,'Results Check'!$A:$CH,BS$2,FALSE())</f>
        <v>1</v>
      </c>
      <c r="BT74" s="12">
        <f>VLOOKUP($A74,'Results Check'!$A:$CH,BT$2,FALSE())</f>
        <v>1</v>
      </c>
      <c r="BU74" s="12">
        <f>VLOOKUP($A74,'Results Check'!$A:$CH,BU$2,FALSE())</f>
        <v>1</v>
      </c>
      <c r="BV74" s="9">
        <f t="shared" si="72"/>
        <v>1</v>
      </c>
      <c r="BW74" s="9">
        <f t="shared" si="73"/>
        <v>1</v>
      </c>
      <c r="BX74" s="9">
        <f t="shared" si="74"/>
        <v>1</v>
      </c>
      <c r="BY74" s="12">
        <f t="shared" si="57"/>
        <v>7</v>
      </c>
      <c r="BZ74" s="12">
        <f t="shared" si="58"/>
        <v>21</v>
      </c>
      <c r="CA74" s="12">
        <f t="shared" si="59"/>
        <v>15</v>
      </c>
      <c r="CB74" s="12">
        <f t="shared" si="75"/>
        <v>0.33333333333333331</v>
      </c>
      <c r="CC74" s="12">
        <f t="shared" si="76"/>
        <v>0.46666666666666667</v>
      </c>
      <c r="CD74" s="12">
        <f t="shared" si="77"/>
        <v>0.3888888888888889</v>
      </c>
      <c r="CE74" s="12" t="str">
        <f>IF(VLOOKUP($A74,'Results Check'!$A:$CI,CE$2,FALSE())=0,"",VLOOKUP($A74,'Results Check'!$A:$CI,CE$2,FALSE()))</f>
        <v>Mixed concepts</v>
      </c>
      <c r="CF74" s="12" t="str">
        <f>IF(VLOOKUP($A74,'Results Check'!$A:$CI,CF$2,FALSE())=0,"",VLOOKUP($A74,'Results Check'!$A:$CI,CF$2,FALSE()))</f>
        <v>Wrong asset</v>
      </c>
      <c r="CG74" s="12" t="str">
        <f>IF(VLOOKUP($A74,'Results Check'!$A:$CI,CG$2,FALSE())=0,"",VLOOKUP($A74,'Results Check'!$A:$CI,CG$2,FALSE()))</f>
        <v>UI</v>
      </c>
      <c r="CH74" s="12" t="str">
        <f>IF(VLOOKUP($A74,'Results Check'!$A:$CI,CH$2,FALSE())=0,"",VLOOKUP($A74,'Results Check'!$A:$CI,CH$2,FALSE()))</f>
        <v>UI</v>
      </c>
      <c r="CI74" s="12" t="str">
        <f>IF(VLOOKUP($A74,'Results Check'!$A:$CI,CI$2,FALSE())=0,"",VLOOKUP($A74,'Results Check'!$A:$CI,CI$2,FALSE()))</f>
        <v/>
      </c>
      <c r="CJ74" s="12" t="str">
        <f>IF(VLOOKUP($A74,'Results Check'!$A:$CI,CJ$2,FALSE())=0,"",VLOOKUP($A74,'Results Check'!$A:$CI,CJ$2,FALSE()))</f>
        <v/>
      </c>
      <c r="CK74" s="12">
        <f>VLOOKUP(VLOOKUP($A74,'dataset combined'!$A:$BJ,CK$2,FALSE()),Dictionary!$A$1:$B$23,2,FALSE())</f>
        <v>3</v>
      </c>
      <c r="CL74" s="12">
        <f>VLOOKUP(VLOOKUP($A74,'dataset combined'!$A:$BJ,CL$2,FALSE()),Dictionary!$A$1:$B$23,2,FALSE())</f>
        <v>3</v>
      </c>
      <c r="CM74" s="12">
        <f>VLOOKUP(VLOOKUP($A74,'dataset combined'!$A:$BJ,CM$2,FALSE()),Dictionary!$A$1:$B$23,2,FALSE())</f>
        <v>3</v>
      </c>
      <c r="CN74" s="12">
        <f>VLOOKUP(VLOOKUP($A74,'dataset combined'!$A:$BJ,CN$2,FALSE()),Dictionary!$A$1:$B$23,2,FALSE())</f>
        <v>3</v>
      </c>
      <c r="CO74" s="12">
        <f>VLOOKUP(VLOOKUP($A74,'dataset combined'!$A:$BJ,CO$2,FALSE()),Dictionary!$A$1:$B$23,2,FALSE())</f>
        <v>3</v>
      </c>
      <c r="CP74" s="12">
        <f>VLOOKUP(VLOOKUP($A74,'dataset combined'!$A:$BJ,CP$2,FALSE()),Dictionary!$A$1:$B$23,2,FALSE())</f>
        <v>3</v>
      </c>
      <c r="CQ74" s="12">
        <f>VLOOKUP(VLOOKUP($A74,'dataset combined'!$A:$BJ,CQ$2,FALSE()),Dictionary!$A$1:$B$23,2,FALSE())</f>
        <v>3</v>
      </c>
      <c r="CR74" s="12">
        <f>VLOOKUP(VLOOKUP($A74,'dataset combined'!$A:$BJ,CR$2,FALSE()),Dictionary!$A$1:$B$23,2,FALSE())</f>
        <v>3</v>
      </c>
      <c r="CS74" s="12">
        <f>VLOOKUP(VLOOKUP($A74,'dataset combined'!$A:$BJ,CS$2,FALSE()),Dictionary!$A$1:$B$23,2,FALSE())</f>
        <v>3</v>
      </c>
      <c r="CT74" s="12">
        <f>VLOOKUP(VLOOKUP($A74,'dataset combined'!$A:$BJ,CT$2,FALSE()),Dictionary!$A$1:$B$23,2,FALSE())</f>
        <v>3</v>
      </c>
      <c r="CU74" s="12">
        <f>VLOOKUP(VLOOKUP($A74,'dataset combined'!$A:$BJ,CU$2,FALSE()),Dictionary!$A$1:$B$23,2,FALSE())</f>
        <v>3</v>
      </c>
      <c r="CV74" s="12">
        <f>VLOOKUP(VLOOKUP($A74,'dataset combined'!$A:$BJ,CV$2,FALSE()),Dictionary!$A$1:$B$23,2,FALSE())</f>
        <v>3</v>
      </c>
    </row>
    <row r="75" spans="1:111" x14ac:dyDescent="0.2">
      <c r="A75" s="13" t="str">
        <f t="shared" si="51"/>
        <v>3117394-P2</v>
      </c>
      <c r="B75" s="11">
        <v>3117394</v>
      </c>
      <c r="C75" s="11">
        <v>3117324</v>
      </c>
      <c r="D75" s="11" t="s">
        <v>563</v>
      </c>
      <c r="E75" s="13" t="s">
        <v>538</v>
      </c>
      <c r="F75" s="13" t="s">
        <v>440</v>
      </c>
      <c r="G75" s="13" t="s">
        <v>433</v>
      </c>
      <c r="H75" s="11" t="str">
        <f t="shared" si="52"/>
        <v>OB</v>
      </c>
      <c r="I75" s="11"/>
      <c r="J75" s="12"/>
      <c r="K75" s="13">
        <v>22</v>
      </c>
      <c r="L75" s="13" t="s">
        <v>180</v>
      </c>
      <c r="M75" s="13" t="s">
        <v>179</v>
      </c>
      <c r="N75" s="13">
        <v>4</v>
      </c>
      <c r="O75" s="13" t="s">
        <v>270</v>
      </c>
      <c r="P75" s="13" t="s">
        <v>176</v>
      </c>
      <c r="Q75" s="13"/>
      <c r="R75" s="13"/>
      <c r="S75" s="13" t="s">
        <v>176</v>
      </c>
      <c r="T75" s="13"/>
      <c r="U75" s="13" t="s">
        <v>160</v>
      </c>
      <c r="V75" s="13">
        <f>VLOOKUP(VLOOKUP($A75,'dataset combined'!$A:$AF,V$2,FALSE()),Dictionary!$A:$B,2,FALSE())</f>
        <v>2</v>
      </c>
      <c r="W75" s="13">
        <f>VLOOKUP(VLOOKUP($A75,'dataset combined'!$A:$AF,W$2,FALSE()),Dictionary!$A:$B,2,FALSE())</f>
        <v>2</v>
      </c>
      <c r="X75" s="13">
        <f>VLOOKUP(VLOOKUP($A75,'dataset combined'!$A:$AF,X$2,FALSE()),Dictionary!$A:$B,2,FALSE())</f>
        <v>2</v>
      </c>
      <c r="Y75" s="13">
        <f>VLOOKUP(VLOOKUP($A75,'dataset combined'!$A:$AF,Y$2,FALSE()),Dictionary!$A:$B,2,FALSE())</f>
        <v>2</v>
      </c>
      <c r="Z75" s="12">
        <f t="shared" si="53"/>
        <v>2</v>
      </c>
      <c r="AA75" s="13">
        <f>VLOOKUP(VLOOKUP($A75,'dataset combined'!$A:$AF,AA$2,FALSE()),Dictionary!$A:$B,2,FALSE())</f>
        <v>1</v>
      </c>
      <c r="AB75" s="13">
        <f>VLOOKUP(VLOOKUP($A75,'dataset combined'!$A:$AF,AB$2,FALSE()),Dictionary!$A:$B,2,FALSE())</f>
        <v>2</v>
      </c>
      <c r="AC75" s="13">
        <f>VLOOKUP(VLOOKUP($A75,'dataset combined'!$A:$AF,AC$2,FALSE()),Dictionary!$A:$B,2,FALSE())</f>
        <v>3</v>
      </c>
      <c r="AD75" s="13">
        <f>VLOOKUP(VLOOKUP($A75,'dataset combined'!$A:$AF,AD$2,FALSE()),Dictionary!$A:$B,2,FALSE())</f>
        <v>2</v>
      </c>
      <c r="AE75" s="13">
        <f>VLOOKUP(VLOOKUP($A75,'dataset combined'!$A:$AF,AE$2,FALSE()),Dictionary!$A:$B,2,FALSE())</f>
        <v>2</v>
      </c>
      <c r="AF75" s="13">
        <f>VLOOKUP(VLOOKUP($A75,'dataset combined'!$A:$BJ,dataset!AF$2,FALSE()),Dictionary!$A:$B,2,FALSE())</f>
        <v>4</v>
      </c>
      <c r="AG75" s="13">
        <f>VLOOKUP(VLOOKUP($A75,'dataset combined'!$A:$BJ,dataset!AG$2,FALSE()),Dictionary!$A:$B,2,FALSE())</f>
        <v>1</v>
      </c>
      <c r="AH75" s="13">
        <f>VLOOKUP(VLOOKUP($A75,'dataset combined'!$A:$BJ,dataset!AH$2,FALSE()),Dictionary!$A:$B,2,FALSE())</f>
        <v>1</v>
      </c>
      <c r="AI75" s="13">
        <f>VLOOKUP(VLOOKUP($A75,'dataset combined'!$A:$BJ,dataset!AI$2,FALSE()),Dictionary!$A:$B,2,FALSE())</f>
        <v>1</v>
      </c>
      <c r="AJ75" s="13">
        <f>VLOOKUP(VLOOKUP($A75,'dataset combined'!$A:$BJ,dataset!AJ$2,FALSE()),Dictionary!$A:$B,2,FALSE())</f>
        <v>2</v>
      </c>
      <c r="AK75" s="13">
        <f>VLOOKUP(VLOOKUP($A75,'dataset combined'!$A:$BJ,dataset!AK$2,FALSE()),Dictionary!$A:$B,2,FALSE())</f>
        <v>4</v>
      </c>
      <c r="AL75" s="13">
        <f>VLOOKUP(VLOOKUP($A75,'dataset combined'!$A:$BJ,dataset!AL$2,FALSE()),Dictionary!$A:$B,2,FALSE())</f>
        <v>4</v>
      </c>
      <c r="AM75" s="13">
        <f>VLOOKUP(VLOOKUP($A75,'dataset combined'!$A:$BJ,dataset!AM$2,FALSE()),Dictionary!$A:$B,2,FALSE())</f>
        <v>4</v>
      </c>
      <c r="AN75" s="13">
        <f>VLOOKUP(VLOOKUP($A75,'dataset combined'!$A:$BJ,dataset!AN$2,FALSE()),Dictionary!$A:$B,2,FALSE())</f>
        <v>3</v>
      </c>
      <c r="AO75" s="12">
        <f>VLOOKUP($A75,'Results Check'!$A:$CH,AO$2,FALSE())</f>
        <v>2</v>
      </c>
      <c r="AP75" s="12">
        <f>VLOOKUP($A75,'Results Check'!$A:$CH,AP$2,FALSE())</f>
        <v>2</v>
      </c>
      <c r="AQ75" s="12">
        <f>VLOOKUP($A75,'Results Check'!$A:$CH,AQ$2,FALSE())</f>
        <v>2</v>
      </c>
      <c r="AR75" s="9">
        <f t="shared" si="54"/>
        <v>1</v>
      </c>
      <c r="AS75" s="9">
        <f t="shared" si="55"/>
        <v>1</v>
      </c>
      <c r="AT75" s="9">
        <f t="shared" si="56"/>
        <v>1</v>
      </c>
      <c r="AU75" s="12">
        <f>VLOOKUP($A75,'Results Check'!$A:$CH,AU$2,FALSE())</f>
        <v>2</v>
      </c>
      <c r="AV75" s="12">
        <f>VLOOKUP($A75,'Results Check'!$A:$CH,AV$2,FALSE())</f>
        <v>2</v>
      </c>
      <c r="AW75" s="12">
        <f>VLOOKUP($A75,'Results Check'!$A:$CH,AW$2,FALSE())</f>
        <v>2</v>
      </c>
      <c r="AX75" s="9">
        <f t="shared" si="60"/>
        <v>1</v>
      </c>
      <c r="AY75" s="9">
        <f t="shared" si="61"/>
        <v>1</v>
      </c>
      <c r="AZ75" s="9">
        <f t="shared" si="62"/>
        <v>1</v>
      </c>
      <c r="BA75" s="12">
        <f>VLOOKUP($A75,'Results Check'!$A:$CH,BA$2,FALSE())</f>
        <v>3</v>
      </c>
      <c r="BB75" s="12">
        <f>VLOOKUP($A75,'Results Check'!$A:$CH,BB$2,FALSE())</f>
        <v>3</v>
      </c>
      <c r="BC75" s="12">
        <f>VLOOKUP($A75,'Results Check'!$A:$CH,BC$2,FALSE())</f>
        <v>4</v>
      </c>
      <c r="BD75" s="9">
        <f t="shared" si="63"/>
        <v>1</v>
      </c>
      <c r="BE75" s="9">
        <f t="shared" si="64"/>
        <v>0.75</v>
      </c>
      <c r="BF75" s="9">
        <f t="shared" si="65"/>
        <v>0.8571428571428571</v>
      </c>
      <c r="BG75" s="12">
        <f>VLOOKUP($A75,'Results Check'!$A:$CH,BG$2,FALSE())</f>
        <v>1</v>
      </c>
      <c r="BH75" s="12">
        <f>VLOOKUP($A75,'Results Check'!$A:$CH,BH$2,FALSE())</f>
        <v>6</v>
      </c>
      <c r="BI75" s="12">
        <f>VLOOKUP($A75,'Results Check'!$A:$CH,BI$2,FALSE())</f>
        <v>2</v>
      </c>
      <c r="BJ75" s="9">
        <f t="shared" si="66"/>
        <v>0.16666666666666666</v>
      </c>
      <c r="BK75" s="9">
        <f t="shared" si="67"/>
        <v>0.5</v>
      </c>
      <c r="BL75" s="9">
        <f t="shared" si="68"/>
        <v>0.25</v>
      </c>
      <c r="BM75" s="12">
        <f>VLOOKUP($A75,'Results Check'!$A:$CH,BM$2,FALSE())</f>
        <v>1</v>
      </c>
      <c r="BN75" s="12">
        <f>VLOOKUP($A75,'Results Check'!$A:$CH,BN$2,FALSE())</f>
        <v>1</v>
      </c>
      <c r="BO75" s="12">
        <f>VLOOKUP($A75,'Results Check'!$A:$CH,BO$2,FALSE())</f>
        <v>1</v>
      </c>
      <c r="BP75" s="9">
        <f t="shared" si="69"/>
        <v>1</v>
      </c>
      <c r="BQ75" s="9">
        <f t="shared" si="70"/>
        <v>1</v>
      </c>
      <c r="BR75" s="9">
        <f t="shared" si="71"/>
        <v>1</v>
      </c>
      <c r="BS75" s="12">
        <f>VLOOKUP($A75,'Results Check'!$A:$CH,BS$2,FALSE())</f>
        <v>1</v>
      </c>
      <c r="BT75" s="12">
        <f>VLOOKUP($A75,'Results Check'!$A:$CH,BT$2,FALSE())</f>
        <v>1</v>
      </c>
      <c r="BU75" s="12">
        <f>VLOOKUP($A75,'Results Check'!$A:$CH,BU$2,FALSE())</f>
        <v>1</v>
      </c>
      <c r="BV75" s="9">
        <f t="shared" si="72"/>
        <v>1</v>
      </c>
      <c r="BW75" s="9">
        <f t="shared" si="73"/>
        <v>1</v>
      </c>
      <c r="BX75" s="9">
        <f t="shared" si="74"/>
        <v>1</v>
      </c>
      <c r="BY75" s="12">
        <f t="shared" si="57"/>
        <v>10</v>
      </c>
      <c r="BZ75" s="12">
        <f t="shared" si="58"/>
        <v>15</v>
      </c>
      <c r="CA75" s="12">
        <f t="shared" si="59"/>
        <v>12</v>
      </c>
      <c r="CB75" s="12">
        <f t="shared" si="75"/>
        <v>0.66666666666666663</v>
      </c>
      <c r="CC75" s="12">
        <f t="shared" si="76"/>
        <v>0.83333333333333337</v>
      </c>
      <c r="CD75" s="12">
        <f t="shared" si="77"/>
        <v>0.74074074074074081</v>
      </c>
      <c r="CE75" s="12" t="str">
        <f>IF(VLOOKUP($A75,'Results Check'!$A:$CI,CE$2,FALSE())=0,"",VLOOKUP($A75,'Results Check'!$A:$CI,CE$2,FALSE()))</f>
        <v/>
      </c>
      <c r="CF75" s="12" t="str">
        <f>IF(VLOOKUP($A75,'Results Check'!$A:$CI,CF$2,FALSE())=0,"",VLOOKUP($A75,'Results Check'!$A:$CI,CF$2,FALSE()))</f>
        <v/>
      </c>
      <c r="CG75" s="12" t="str">
        <f>IF(VLOOKUP($A75,'Results Check'!$A:$CI,CG$2,FALSE())=0,"",VLOOKUP($A75,'Results Check'!$A:$CI,CG$2,FALSE()))</f>
        <v>Missing threat scenario</v>
      </c>
      <c r="CH75" s="12" t="str">
        <f>IF(VLOOKUP($A75,'Results Check'!$A:$CI,CH$2,FALSE())=0,"",VLOOKUP($A75,'Results Check'!$A:$CI,CH$2,FALSE()))</f>
        <v>Threat scenario</v>
      </c>
      <c r="CI75" s="12" t="str">
        <f>IF(VLOOKUP($A75,'Results Check'!$A:$CI,CI$2,FALSE())=0,"",VLOOKUP($A75,'Results Check'!$A:$CI,CI$2,FALSE()))</f>
        <v/>
      </c>
      <c r="CJ75" s="12" t="str">
        <f>IF(VLOOKUP($A75,'Results Check'!$A:$CI,CJ$2,FALSE())=0,"",VLOOKUP($A75,'Results Check'!$A:$CI,CJ$2,FALSE()))</f>
        <v/>
      </c>
      <c r="CK75" s="12">
        <f>VLOOKUP(VLOOKUP($A75,'dataset combined'!$A:$BJ,CK$2,FALSE()),Dictionary!$A$1:$B$23,2,FALSE())</f>
        <v>3</v>
      </c>
      <c r="CL75" s="12">
        <f>VLOOKUP(VLOOKUP($A75,'dataset combined'!$A:$BJ,CL$2,FALSE()),Dictionary!$A$1:$B$23,2,FALSE())</f>
        <v>3</v>
      </c>
      <c r="CM75" s="12">
        <f>VLOOKUP(VLOOKUP($A75,'dataset combined'!$A:$BJ,CM$2,FALSE()),Dictionary!$A$1:$B$23,2,FALSE())</f>
        <v>3</v>
      </c>
      <c r="CN75" s="12">
        <f>VLOOKUP(VLOOKUP($A75,'dataset combined'!$A:$BJ,CN$2,FALSE()),Dictionary!$A$1:$B$23,2,FALSE())</f>
        <v>3</v>
      </c>
      <c r="CO75" s="12">
        <f>VLOOKUP(VLOOKUP($A75,'dataset combined'!$A:$BJ,CO$2,FALSE()),Dictionary!$A$1:$B$23,2,FALSE())</f>
        <v>3</v>
      </c>
      <c r="CP75" s="12">
        <f>VLOOKUP(VLOOKUP($A75,'dataset combined'!$A:$BJ,CP$2,FALSE()),Dictionary!$A$1:$B$23,2,FALSE())</f>
        <v>3</v>
      </c>
      <c r="CQ75" s="12">
        <f>VLOOKUP(VLOOKUP($A75,'dataset combined'!$A:$BJ,CQ$2,FALSE()),Dictionary!$A$1:$B$23,2,FALSE())</f>
        <v>3</v>
      </c>
      <c r="CR75" s="12">
        <f>VLOOKUP(VLOOKUP($A75,'dataset combined'!$A:$BJ,CR$2,FALSE()),Dictionary!$A$1:$B$23,2,FALSE())</f>
        <v>3</v>
      </c>
      <c r="CS75" s="12">
        <f>VLOOKUP(VLOOKUP($A75,'dataset combined'!$A:$BJ,CS$2,FALSE()),Dictionary!$A$1:$B$23,2,FALSE())</f>
        <v>3</v>
      </c>
      <c r="CT75" s="12">
        <f>VLOOKUP(VLOOKUP($A75,'dataset combined'!$A:$BJ,CT$2,FALSE()),Dictionary!$A$1:$B$23,2,FALSE())</f>
        <v>3</v>
      </c>
      <c r="CU75" s="12">
        <f>VLOOKUP(VLOOKUP($A75,'dataset combined'!$A:$BJ,CU$2,FALSE()),Dictionary!$A$1:$B$23,2,FALSE())</f>
        <v>3</v>
      </c>
      <c r="CV75" s="12">
        <f>VLOOKUP(VLOOKUP($A75,'dataset combined'!$A:$BJ,CV$2,FALSE()),Dictionary!$A$1:$B$23,2,FALSE())</f>
        <v>3</v>
      </c>
    </row>
    <row r="76" spans="1:111" x14ac:dyDescent="0.2">
      <c r="A76" s="13" t="str">
        <f t="shared" si="51"/>
        <v>3117395-P1</v>
      </c>
      <c r="B76" s="11">
        <v>3117395</v>
      </c>
      <c r="C76" s="11">
        <v>3117332</v>
      </c>
      <c r="D76" s="11" t="s">
        <v>372</v>
      </c>
      <c r="E76" s="13" t="s">
        <v>154</v>
      </c>
      <c r="F76" s="13" t="s">
        <v>381</v>
      </c>
      <c r="G76" s="11" t="s">
        <v>402</v>
      </c>
      <c r="H76" s="11" t="str">
        <f t="shared" si="52"/>
        <v>OB</v>
      </c>
      <c r="I76" s="11"/>
      <c r="J76" s="12"/>
      <c r="K76" s="13">
        <v>26</v>
      </c>
      <c r="L76" s="13" t="s">
        <v>180</v>
      </c>
      <c r="M76" s="13" t="s">
        <v>179</v>
      </c>
      <c r="N76" s="13">
        <v>6</v>
      </c>
      <c r="O76" s="13" t="s">
        <v>522</v>
      </c>
      <c r="P76" s="13" t="s">
        <v>176</v>
      </c>
      <c r="Q76" s="13"/>
      <c r="R76" s="13"/>
      <c r="S76" s="13" t="s">
        <v>176</v>
      </c>
      <c r="T76" s="13"/>
      <c r="U76" s="13" t="s">
        <v>160</v>
      </c>
      <c r="V76" s="13">
        <f>VLOOKUP(VLOOKUP($A76,'dataset combined'!$A:$AF,V$2,FALSE()),Dictionary!$A:$B,2,FALSE())</f>
        <v>1</v>
      </c>
      <c r="W76" s="13">
        <f>VLOOKUP(VLOOKUP($A76,'dataset combined'!$A:$AF,W$2,FALSE()),Dictionary!$A:$B,2,FALSE())</f>
        <v>1</v>
      </c>
      <c r="X76" s="13">
        <f>VLOOKUP(VLOOKUP($A76,'dataset combined'!$A:$AF,X$2,FALSE()),Dictionary!$A:$B,2,FALSE())</f>
        <v>1</v>
      </c>
      <c r="Y76" s="13">
        <f>VLOOKUP(VLOOKUP($A76,'dataset combined'!$A:$AF,Y$2,FALSE()),Dictionary!$A:$B,2,FALSE())</f>
        <v>1</v>
      </c>
      <c r="Z76" s="12">
        <f t="shared" si="53"/>
        <v>1</v>
      </c>
      <c r="AA76" s="13">
        <f>VLOOKUP(VLOOKUP($A76,'dataset combined'!$A:$AF,AA$2,FALSE()),Dictionary!$A:$B,2,FALSE())</f>
        <v>2</v>
      </c>
      <c r="AB76" s="13">
        <f>VLOOKUP(VLOOKUP($A76,'dataset combined'!$A:$AF,AB$2,FALSE()),Dictionary!$A:$B,2,FALSE())</f>
        <v>2</v>
      </c>
      <c r="AC76" s="13">
        <f>VLOOKUP(VLOOKUP($A76,'dataset combined'!$A:$AF,AC$2,FALSE()),Dictionary!$A:$B,2,FALSE())</f>
        <v>2</v>
      </c>
      <c r="AD76" s="13">
        <f>VLOOKUP(VLOOKUP($A76,'dataset combined'!$A:$AF,AD$2,FALSE()),Dictionary!$A:$B,2,FALSE())</f>
        <v>1</v>
      </c>
      <c r="AE76" s="13">
        <f>VLOOKUP(VLOOKUP($A76,'dataset combined'!$A:$AF,AE$2,FALSE()),Dictionary!$A:$B,2,FALSE())</f>
        <v>1</v>
      </c>
      <c r="AF76" s="13">
        <f>VLOOKUP(VLOOKUP($A76,'dataset combined'!$A:$BJ,dataset!AF$2,FALSE()),Dictionary!$A:$B,2,FALSE())</f>
        <v>4</v>
      </c>
      <c r="AG76" s="13">
        <f>VLOOKUP(VLOOKUP($A76,'dataset combined'!$A:$BJ,dataset!AG$2,FALSE()),Dictionary!$A:$B,2,FALSE())</f>
        <v>4</v>
      </c>
      <c r="AH76" s="13">
        <f>VLOOKUP(VLOOKUP($A76,'dataset combined'!$A:$BJ,dataset!AH$2,FALSE()),Dictionary!$A:$B,2,FALSE())</f>
        <v>4</v>
      </c>
      <c r="AI76" s="13">
        <f>VLOOKUP(VLOOKUP($A76,'dataset combined'!$A:$BJ,dataset!AI$2,FALSE()),Dictionary!$A:$B,2,FALSE())</f>
        <v>4</v>
      </c>
      <c r="AJ76" s="13">
        <f>VLOOKUP(VLOOKUP($A76,'dataset combined'!$A:$BJ,dataset!AJ$2,FALSE()),Dictionary!$A:$B,2,FALSE())</f>
        <v>4</v>
      </c>
      <c r="AK76" s="13">
        <f>VLOOKUP(VLOOKUP($A76,'dataset combined'!$A:$BJ,dataset!AK$2,FALSE()),Dictionary!$A:$B,2,FALSE())</f>
        <v>4</v>
      </c>
      <c r="AL76" s="13">
        <f>VLOOKUP(VLOOKUP($A76,'dataset combined'!$A:$BJ,dataset!AL$2,FALSE()),Dictionary!$A:$B,2,FALSE())</f>
        <v>4</v>
      </c>
      <c r="AM76" s="13">
        <f>VLOOKUP(VLOOKUP($A76,'dataset combined'!$A:$BJ,dataset!AM$2,FALSE()),Dictionary!$A:$B,2,FALSE())</f>
        <v>4</v>
      </c>
      <c r="AN76" s="13">
        <f>VLOOKUP(VLOOKUP($A76,'dataset combined'!$A:$BJ,dataset!AN$2,FALSE()),Dictionary!$A:$B,2,FALSE())</f>
        <v>1</v>
      </c>
      <c r="AO76" s="12">
        <f>VLOOKUP($A76,'Results Check'!$A:$CH,AO$2,FALSE())</f>
        <v>2</v>
      </c>
      <c r="AP76" s="12">
        <f>VLOOKUP($A76,'Results Check'!$A:$CH,AP$2,FALSE())</f>
        <v>2</v>
      </c>
      <c r="AQ76" s="12">
        <f>VLOOKUP($A76,'Results Check'!$A:$CH,AQ$2,FALSE())</f>
        <v>2</v>
      </c>
      <c r="AR76" s="9">
        <f t="shared" si="54"/>
        <v>1</v>
      </c>
      <c r="AS76" s="9">
        <f t="shared" si="55"/>
        <v>1</v>
      </c>
      <c r="AT76" s="9">
        <f t="shared" si="56"/>
        <v>1</v>
      </c>
      <c r="AU76" s="12">
        <f>VLOOKUP($A76,'Results Check'!$A:$CH,AU$2,FALSE())</f>
        <v>2</v>
      </c>
      <c r="AV76" s="12">
        <f>VLOOKUP($A76,'Results Check'!$A:$CH,AV$2,FALSE())</f>
        <v>2</v>
      </c>
      <c r="AW76" s="12">
        <f>VLOOKUP($A76,'Results Check'!$A:$CH,AW$2,FALSE())</f>
        <v>2</v>
      </c>
      <c r="AX76" s="9">
        <f t="shared" si="60"/>
        <v>1</v>
      </c>
      <c r="AY76" s="9">
        <f t="shared" si="61"/>
        <v>1</v>
      </c>
      <c r="AZ76" s="9">
        <f t="shared" si="62"/>
        <v>1</v>
      </c>
      <c r="BA76" s="12">
        <f>VLOOKUP($A76,'Results Check'!$A:$CH,BA$2,FALSE())</f>
        <v>4</v>
      </c>
      <c r="BB76" s="12">
        <f>VLOOKUP($A76,'Results Check'!$A:$CH,BB$2,FALSE())</f>
        <v>4</v>
      </c>
      <c r="BC76" s="12">
        <f>VLOOKUP($A76,'Results Check'!$A:$CH,BC$2,FALSE())</f>
        <v>4</v>
      </c>
      <c r="BD76" s="9">
        <f t="shared" si="63"/>
        <v>1</v>
      </c>
      <c r="BE76" s="9">
        <f t="shared" si="64"/>
        <v>1</v>
      </c>
      <c r="BF76" s="9">
        <f t="shared" si="65"/>
        <v>1</v>
      </c>
      <c r="BG76" s="12">
        <f>VLOOKUP($A76,'Results Check'!$A:$CH,BG$2,FALSE())</f>
        <v>1</v>
      </c>
      <c r="BH76" s="12">
        <f>VLOOKUP($A76,'Results Check'!$A:$CH,BH$2,FALSE())</f>
        <v>6</v>
      </c>
      <c r="BI76" s="12">
        <f>VLOOKUP($A76,'Results Check'!$A:$CH,BI$2,FALSE())</f>
        <v>2</v>
      </c>
      <c r="BJ76" s="9">
        <f t="shared" si="66"/>
        <v>0.16666666666666666</v>
      </c>
      <c r="BK76" s="9">
        <f t="shared" si="67"/>
        <v>0.5</v>
      </c>
      <c r="BL76" s="9">
        <f t="shared" si="68"/>
        <v>0.25</v>
      </c>
      <c r="BM76" s="12">
        <f>VLOOKUP($A76,'Results Check'!$A:$CH,BM$2,FALSE())</f>
        <v>0</v>
      </c>
      <c r="BN76" s="12">
        <f>VLOOKUP($A76,'Results Check'!$A:$CH,BN$2,FALSE())</f>
        <v>1</v>
      </c>
      <c r="BO76" s="12">
        <f>VLOOKUP($A76,'Results Check'!$A:$CH,BO$2,FALSE())</f>
        <v>1</v>
      </c>
      <c r="BP76" s="9">
        <f t="shared" si="69"/>
        <v>0</v>
      </c>
      <c r="BQ76" s="9">
        <f t="shared" si="70"/>
        <v>0</v>
      </c>
      <c r="BR76" s="9">
        <f t="shared" si="71"/>
        <v>0</v>
      </c>
      <c r="BS76" s="12">
        <f>VLOOKUP($A76,'Results Check'!$A:$CH,BS$2,FALSE())</f>
        <v>0</v>
      </c>
      <c r="BT76" s="12">
        <f>VLOOKUP($A76,'Results Check'!$A:$CH,BT$2,FALSE())</f>
        <v>1</v>
      </c>
      <c r="BU76" s="12">
        <f>VLOOKUP($A76,'Results Check'!$A:$CH,BU$2,FALSE())</f>
        <v>1</v>
      </c>
      <c r="BV76" s="9">
        <f t="shared" si="72"/>
        <v>0</v>
      </c>
      <c r="BW76" s="9">
        <f t="shared" si="73"/>
        <v>0</v>
      </c>
      <c r="BX76" s="9">
        <f t="shared" si="74"/>
        <v>0</v>
      </c>
      <c r="BY76" s="12">
        <f t="shared" si="57"/>
        <v>9</v>
      </c>
      <c r="BZ76" s="12">
        <f t="shared" si="58"/>
        <v>16</v>
      </c>
      <c r="CA76" s="12">
        <f t="shared" si="59"/>
        <v>12</v>
      </c>
      <c r="CB76" s="12">
        <f t="shared" si="75"/>
        <v>0.5625</v>
      </c>
      <c r="CC76" s="12">
        <f t="shared" si="76"/>
        <v>0.75</v>
      </c>
      <c r="CD76" s="12">
        <f t="shared" si="77"/>
        <v>0.6428571428571429</v>
      </c>
      <c r="CE76" s="12" t="str">
        <f>IF(VLOOKUP($A76,'Results Check'!$A:$CI,CE$2,FALSE())=0,"",VLOOKUP($A76,'Results Check'!$A:$CI,CE$2,FALSE()))</f>
        <v/>
      </c>
      <c r="CF76" s="12" t="str">
        <f>IF(VLOOKUP($A76,'Results Check'!$A:$CI,CF$2,FALSE())=0,"",VLOOKUP($A76,'Results Check'!$A:$CI,CF$2,FALSE()))</f>
        <v/>
      </c>
      <c r="CG76" s="12" t="str">
        <f>IF(VLOOKUP($A76,'Results Check'!$A:$CI,CG$2,FALSE())=0,"",VLOOKUP($A76,'Results Check'!$A:$CI,CG$2,FALSE()))</f>
        <v/>
      </c>
      <c r="CH76" s="12" t="str">
        <f>IF(VLOOKUP($A76,'Results Check'!$A:$CI,CH$2,FALSE())=0,"",VLOOKUP($A76,'Results Check'!$A:$CI,CH$2,FALSE()))</f>
        <v>Threat scenario</v>
      </c>
      <c r="CI76" s="12" t="str">
        <f>IF(VLOOKUP($A76,'Results Check'!$A:$CI,CI$2,FALSE())=0,"",VLOOKUP($A76,'Results Check'!$A:$CI,CI$2,FALSE()))</f>
        <v>Wrong likelihood</v>
      </c>
      <c r="CJ76" s="12" t="str">
        <f>IF(VLOOKUP($A76,'Results Check'!$A:$CI,CJ$2,FALSE())=0,"",VLOOKUP($A76,'Results Check'!$A:$CI,CJ$2,FALSE()))</f>
        <v>Asset</v>
      </c>
      <c r="CK76" s="12">
        <f>VLOOKUP(VLOOKUP($A76,'dataset combined'!$A:$BJ,CK$2,FALSE()),Dictionary!$A$1:$B$23,2,FALSE())</f>
        <v>3</v>
      </c>
      <c r="CL76" s="12">
        <f>VLOOKUP(VLOOKUP($A76,'dataset combined'!$A:$BJ,CL$2,FALSE()),Dictionary!$A$1:$B$23,2,FALSE())</f>
        <v>3</v>
      </c>
      <c r="CM76" s="12">
        <f>VLOOKUP(VLOOKUP($A76,'dataset combined'!$A:$BJ,CM$2,FALSE()),Dictionary!$A$1:$B$23,2,FALSE())</f>
        <v>3</v>
      </c>
      <c r="CN76" s="12">
        <f>VLOOKUP(VLOOKUP($A76,'dataset combined'!$A:$BJ,CN$2,FALSE()),Dictionary!$A$1:$B$23,2,FALSE())</f>
        <v>3</v>
      </c>
      <c r="CO76" s="12">
        <f>VLOOKUP(VLOOKUP($A76,'dataset combined'!$A:$BJ,CO$2,FALSE()),Dictionary!$A$1:$B$23,2,FALSE())</f>
        <v>3</v>
      </c>
      <c r="CP76" s="12">
        <f>VLOOKUP(VLOOKUP($A76,'dataset combined'!$A:$BJ,CP$2,FALSE()),Dictionary!$A$1:$B$23,2,FALSE())</f>
        <v>3</v>
      </c>
      <c r="CQ76" s="12">
        <f>VLOOKUP(VLOOKUP($A76,'dataset combined'!$A:$BJ,CQ$2,FALSE()),Dictionary!$A$1:$B$23,2,FALSE())</f>
        <v>3</v>
      </c>
      <c r="CR76" s="12">
        <f>VLOOKUP(VLOOKUP($A76,'dataset combined'!$A:$BJ,CR$2,FALSE()),Dictionary!$A$1:$B$23,2,FALSE())</f>
        <v>4</v>
      </c>
      <c r="CS76" s="12">
        <f>VLOOKUP(VLOOKUP($A76,'dataset combined'!$A:$BJ,CS$2,FALSE()),Dictionary!$A$1:$B$23,2,FALSE())</f>
        <v>3</v>
      </c>
      <c r="CT76" s="12">
        <f>VLOOKUP(VLOOKUP($A76,'dataset combined'!$A:$BJ,CT$2,FALSE()),Dictionary!$A$1:$B$23,2,FALSE())</f>
        <v>3</v>
      </c>
      <c r="CU76" s="12">
        <f>VLOOKUP(VLOOKUP($A76,'dataset combined'!$A:$BJ,CU$2,FALSE()),Dictionary!$A$1:$B$23,2,FALSE())</f>
        <v>2</v>
      </c>
      <c r="CV76" s="12">
        <f>VLOOKUP(VLOOKUP($A76,'dataset combined'!$A:$BJ,CV$2,FALSE()),Dictionary!$A$1:$B$23,2,FALSE())</f>
        <v>3</v>
      </c>
    </row>
    <row r="77" spans="1:111" x14ac:dyDescent="0.2">
      <c r="A77" s="13" t="str">
        <f t="shared" si="51"/>
        <v>3117395-P2</v>
      </c>
      <c r="B77" s="11">
        <v>3117395</v>
      </c>
      <c r="C77" s="11">
        <v>3117332</v>
      </c>
      <c r="D77" s="11" t="s">
        <v>372</v>
      </c>
      <c r="E77" s="13" t="s">
        <v>154</v>
      </c>
      <c r="F77" s="13" t="s">
        <v>381</v>
      </c>
      <c r="G77" s="13" t="s">
        <v>433</v>
      </c>
      <c r="H77" s="11" t="str">
        <f t="shared" si="52"/>
        <v>HCN</v>
      </c>
      <c r="I77" s="11"/>
      <c r="J77" s="12"/>
      <c r="K77" s="13">
        <v>26</v>
      </c>
      <c r="L77" s="13" t="s">
        <v>180</v>
      </c>
      <c r="M77" s="13" t="s">
        <v>179</v>
      </c>
      <c r="N77" s="13">
        <v>6</v>
      </c>
      <c r="O77" s="13" t="s">
        <v>522</v>
      </c>
      <c r="P77" s="13" t="s">
        <v>176</v>
      </c>
      <c r="Q77" s="13"/>
      <c r="R77" s="13"/>
      <c r="S77" s="13" t="s">
        <v>176</v>
      </c>
      <c r="T77" s="13"/>
      <c r="U77" s="13" t="s">
        <v>160</v>
      </c>
      <c r="V77" s="13">
        <f>VLOOKUP(VLOOKUP($A77,'dataset combined'!$A:$AF,V$2,FALSE()),Dictionary!$A:$B,2,FALSE())</f>
        <v>1</v>
      </c>
      <c r="W77" s="13">
        <f>VLOOKUP(VLOOKUP($A77,'dataset combined'!$A:$AF,W$2,FALSE()),Dictionary!$A:$B,2,FALSE())</f>
        <v>1</v>
      </c>
      <c r="X77" s="13">
        <f>VLOOKUP(VLOOKUP($A77,'dataset combined'!$A:$AF,X$2,FALSE()),Dictionary!$A:$B,2,FALSE())</f>
        <v>1</v>
      </c>
      <c r="Y77" s="13">
        <f>VLOOKUP(VLOOKUP($A77,'dataset combined'!$A:$AF,Y$2,FALSE()),Dictionary!$A:$B,2,FALSE())</f>
        <v>1</v>
      </c>
      <c r="Z77" s="12">
        <f t="shared" si="53"/>
        <v>1</v>
      </c>
      <c r="AA77" s="13">
        <f>VLOOKUP(VLOOKUP($A77,'dataset combined'!$A:$AF,AA$2,FALSE()),Dictionary!$A:$B,2,FALSE())</f>
        <v>2</v>
      </c>
      <c r="AB77" s="13">
        <f>VLOOKUP(VLOOKUP($A77,'dataset combined'!$A:$AF,AB$2,FALSE()),Dictionary!$A:$B,2,FALSE())</f>
        <v>2</v>
      </c>
      <c r="AC77" s="13">
        <f>VLOOKUP(VLOOKUP($A77,'dataset combined'!$A:$AF,AC$2,FALSE()),Dictionary!$A:$B,2,FALSE())</f>
        <v>2</v>
      </c>
      <c r="AD77" s="13">
        <f>VLOOKUP(VLOOKUP($A77,'dataset combined'!$A:$AF,AD$2,FALSE()),Dictionary!$A:$B,2,FALSE())</f>
        <v>1</v>
      </c>
      <c r="AE77" s="13">
        <f>VLOOKUP(VLOOKUP($A77,'dataset combined'!$A:$AF,AE$2,FALSE()),Dictionary!$A:$B,2,FALSE())</f>
        <v>1</v>
      </c>
      <c r="AF77" s="13">
        <f>VLOOKUP(VLOOKUP($A77,'dataset combined'!$A:$BJ,dataset!AF$2,FALSE()),Dictionary!$A:$B,2,FALSE())</f>
        <v>5</v>
      </c>
      <c r="AG77" s="13">
        <f>VLOOKUP(VLOOKUP($A77,'dataset combined'!$A:$BJ,dataset!AG$2,FALSE()),Dictionary!$A:$B,2,FALSE())</f>
        <v>5</v>
      </c>
      <c r="AH77" s="13">
        <f>VLOOKUP(VLOOKUP($A77,'dataset combined'!$A:$BJ,dataset!AH$2,FALSE()),Dictionary!$A:$B,2,FALSE())</f>
        <v>5</v>
      </c>
      <c r="AI77" s="13">
        <f>VLOOKUP(VLOOKUP($A77,'dataset combined'!$A:$BJ,dataset!AI$2,FALSE()),Dictionary!$A:$B,2,FALSE())</f>
        <v>4</v>
      </c>
      <c r="AJ77" s="13">
        <f>VLOOKUP(VLOOKUP($A77,'dataset combined'!$A:$BJ,dataset!AJ$2,FALSE()),Dictionary!$A:$B,2,FALSE())</f>
        <v>4</v>
      </c>
      <c r="AK77" s="13">
        <f>VLOOKUP(VLOOKUP($A77,'dataset combined'!$A:$BJ,dataset!AK$2,FALSE()),Dictionary!$A:$B,2,FALSE())</f>
        <v>4</v>
      </c>
      <c r="AL77" s="13">
        <f>VLOOKUP(VLOOKUP($A77,'dataset combined'!$A:$BJ,dataset!AL$2,FALSE()),Dictionary!$A:$B,2,FALSE())</f>
        <v>4</v>
      </c>
      <c r="AM77" s="13">
        <f>VLOOKUP(VLOOKUP($A77,'dataset combined'!$A:$BJ,dataset!AM$2,FALSE()),Dictionary!$A:$B,2,FALSE())</f>
        <v>4</v>
      </c>
      <c r="AN77" s="13">
        <f>VLOOKUP(VLOOKUP($A77,'dataset combined'!$A:$BJ,dataset!AN$2,FALSE()),Dictionary!$A:$B,2,FALSE())</f>
        <v>4</v>
      </c>
      <c r="AO77" s="12">
        <f>VLOOKUP($A77,'Results Check'!$A:$CH,AO$2,FALSE())</f>
        <v>3</v>
      </c>
      <c r="AP77" s="12">
        <f>VLOOKUP($A77,'Results Check'!$A:$CH,AP$2,FALSE())</f>
        <v>3</v>
      </c>
      <c r="AQ77" s="12">
        <f>VLOOKUP($A77,'Results Check'!$A:$CH,AQ$2,FALSE())</f>
        <v>3</v>
      </c>
      <c r="AR77" s="9">
        <f t="shared" si="54"/>
        <v>1</v>
      </c>
      <c r="AS77" s="9">
        <f t="shared" si="55"/>
        <v>1</v>
      </c>
      <c r="AT77" s="9">
        <f t="shared" si="56"/>
        <v>1</v>
      </c>
      <c r="AU77" s="12">
        <f>VLOOKUP($A77,'Results Check'!$A:$CH,AU$2,FALSE())</f>
        <v>2</v>
      </c>
      <c r="AV77" s="12">
        <f>VLOOKUP($A77,'Results Check'!$A:$CH,AV$2,FALSE())</f>
        <v>2</v>
      </c>
      <c r="AW77" s="12">
        <f>VLOOKUP($A77,'Results Check'!$A:$CH,AW$2,FALSE())</f>
        <v>2</v>
      </c>
      <c r="AX77" s="9">
        <f t="shared" si="60"/>
        <v>1</v>
      </c>
      <c r="AY77" s="9">
        <f t="shared" si="61"/>
        <v>1</v>
      </c>
      <c r="AZ77" s="9">
        <f t="shared" si="62"/>
        <v>1</v>
      </c>
      <c r="BA77" s="12">
        <f>VLOOKUP($A77,'Results Check'!$A:$CH,BA$2,FALSE())</f>
        <v>4</v>
      </c>
      <c r="BB77" s="12">
        <f>VLOOKUP($A77,'Results Check'!$A:$CH,BB$2,FALSE())</f>
        <v>4</v>
      </c>
      <c r="BC77" s="12">
        <f>VLOOKUP($A77,'Results Check'!$A:$CH,BC$2,FALSE())</f>
        <v>5</v>
      </c>
      <c r="BD77" s="9">
        <f t="shared" si="63"/>
        <v>1</v>
      </c>
      <c r="BE77" s="9">
        <f t="shared" si="64"/>
        <v>0.8</v>
      </c>
      <c r="BF77" s="9">
        <f t="shared" si="65"/>
        <v>0.88888888888888895</v>
      </c>
      <c r="BG77" s="12">
        <f>VLOOKUP($A77,'Results Check'!$A:$CH,BG$2,FALSE())</f>
        <v>2</v>
      </c>
      <c r="BH77" s="12">
        <f>VLOOKUP($A77,'Results Check'!$A:$CH,BH$2,FALSE())</f>
        <v>5</v>
      </c>
      <c r="BI77" s="12">
        <f>VLOOKUP($A77,'Results Check'!$A:$CH,BI$2,FALSE())</f>
        <v>3</v>
      </c>
      <c r="BJ77" s="9">
        <f t="shared" si="66"/>
        <v>0.4</v>
      </c>
      <c r="BK77" s="9">
        <f t="shared" si="67"/>
        <v>0.66666666666666663</v>
      </c>
      <c r="BL77" s="9">
        <f t="shared" si="68"/>
        <v>0.5</v>
      </c>
      <c r="BM77" s="12">
        <f>VLOOKUP($A77,'Results Check'!$A:$CH,BM$2,FALSE())</f>
        <v>0</v>
      </c>
      <c r="BN77" s="12">
        <f>VLOOKUP($A77,'Results Check'!$A:$CH,BN$2,FALSE())</f>
        <v>1</v>
      </c>
      <c r="BO77" s="12">
        <f>VLOOKUP($A77,'Results Check'!$A:$CH,BO$2,FALSE())</f>
        <v>1</v>
      </c>
      <c r="BP77" s="9">
        <f t="shared" si="69"/>
        <v>0</v>
      </c>
      <c r="BQ77" s="9">
        <f t="shared" si="70"/>
        <v>0</v>
      </c>
      <c r="BR77" s="9">
        <f t="shared" si="71"/>
        <v>0</v>
      </c>
      <c r="BS77" s="12">
        <f>VLOOKUP($A77,'Results Check'!$A:$CH,BS$2,FALSE())</f>
        <v>1</v>
      </c>
      <c r="BT77" s="12">
        <f>VLOOKUP($A77,'Results Check'!$A:$CH,BT$2,FALSE())</f>
        <v>1</v>
      </c>
      <c r="BU77" s="12">
        <f>VLOOKUP($A77,'Results Check'!$A:$CH,BU$2,FALSE())</f>
        <v>1</v>
      </c>
      <c r="BV77" s="9">
        <f t="shared" si="72"/>
        <v>1</v>
      </c>
      <c r="BW77" s="9">
        <f t="shared" si="73"/>
        <v>1</v>
      </c>
      <c r="BX77" s="9">
        <f t="shared" si="74"/>
        <v>1</v>
      </c>
      <c r="BY77" s="12">
        <f t="shared" si="57"/>
        <v>12</v>
      </c>
      <c r="BZ77" s="12">
        <f t="shared" si="58"/>
        <v>16</v>
      </c>
      <c r="CA77" s="12">
        <f t="shared" si="59"/>
        <v>15</v>
      </c>
      <c r="CB77" s="12">
        <f t="shared" si="75"/>
        <v>0.75</v>
      </c>
      <c r="CC77" s="12">
        <f t="shared" si="76"/>
        <v>0.8</v>
      </c>
      <c r="CD77" s="12">
        <f t="shared" si="77"/>
        <v>0.77419354838709686</v>
      </c>
      <c r="CE77" s="12" t="str">
        <f>IF(VLOOKUP($A77,'Results Check'!$A:$CI,CE$2,FALSE())=0,"",VLOOKUP($A77,'Results Check'!$A:$CI,CE$2,FALSE()))</f>
        <v/>
      </c>
      <c r="CF77" s="12" t="str">
        <f>IF(VLOOKUP($A77,'Results Check'!$A:$CI,CF$2,FALSE())=0,"",VLOOKUP($A77,'Results Check'!$A:$CI,CF$2,FALSE()))</f>
        <v/>
      </c>
      <c r="CG77" s="12" t="str">
        <f>IF(VLOOKUP($A77,'Results Check'!$A:$CI,CG$2,FALSE())=0,"",VLOOKUP($A77,'Results Check'!$A:$CI,CG$2,FALSE()))</f>
        <v>Missing threat scenario</v>
      </c>
      <c r="CH77" s="12" t="str">
        <f>IF(VLOOKUP($A77,'Results Check'!$A:$CI,CH$2,FALSE())=0,"",VLOOKUP($A77,'Results Check'!$A:$CI,CH$2,FALSE()))</f>
        <v>Threat scenario</v>
      </c>
      <c r="CI77" s="12" t="str">
        <f>IF(VLOOKUP($A77,'Results Check'!$A:$CI,CI$2,FALSE())=0,"",VLOOKUP($A77,'Results Check'!$A:$CI,CI$2,FALSE()))</f>
        <v>Wrong likelihood</v>
      </c>
      <c r="CJ77" s="12" t="str">
        <f>IF(VLOOKUP($A77,'Results Check'!$A:$CI,CJ$2,FALSE())=0,"",VLOOKUP($A77,'Results Check'!$A:$CI,CJ$2,FALSE()))</f>
        <v/>
      </c>
      <c r="CK77" s="12">
        <f>VLOOKUP(VLOOKUP($A77,'dataset combined'!$A:$BJ,CK$2,FALSE()),Dictionary!$A$1:$B$23,2,FALSE())</f>
        <v>4</v>
      </c>
      <c r="CL77" s="12">
        <f>VLOOKUP(VLOOKUP($A77,'dataset combined'!$A:$BJ,CL$2,FALSE()),Dictionary!$A$1:$B$23,2,FALSE())</f>
        <v>4</v>
      </c>
      <c r="CM77" s="12">
        <f>VLOOKUP(VLOOKUP($A77,'dataset combined'!$A:$BJ,CM$2,FALSE()),Dictionary!$A$1:$B$23,2,FALSE())</f>
        <v>4</v>
      </c>
      <c r="CN77" s="12">
        <f>VLOOKUP(VLOOKUP($A77,'dataset combined'!$A:$BJ,CN$2,FALSE()),Dictionary!$A$1:$B$23,2,FALSE())</f>
        <v>4</v>
      </c>
      <c r="CO77" s="12">
        <f>VLOOKUP(VLOOKUP($A77,'dataset combined'!$A:$BJ,CO$2,FALSE()),Dictionary!$A$1:$B$23,2,FALSE())</f>
        <v>4</v>
      </c>
      <c r="CP77" s="12">
        <f>VLOOKUP(VLOOKUP($A77,'dataset combined'!$A:$BJ,CP$2,FALSE()),Dictionary!$A$1:$B$23,2,FALSE())</f>
        <v>4</v>
      </c>
      <c r="CQ77" s="12">
        <f>VLOOKUP(VLOOKUP($A77,'dataset combined'!$A:$BJ,CQ$2,FALSE()),Dictionary!$A$1:$B$23,2,FALSE())</f>
        <v>3</v>
      </c>
      <c r="CR77" s="12">
        <f>VLOOKUP(VLOOKUP($A77,'dataset combined'!$A:$BJ,CR$2,FALSE()),Dictionary!$A$1:$B$23,2,FALSE())</f>
        <v>3</v>
      </c>
      <c r="CS77" s="12">
        <f>VLOOKUP(VLOOKUP($A77,'dataset combined'!$A:$BJ,CS$2,FALSE()),Dictionary!$A$1:$B$23,2,FALSE())</f>
        <v>3</v>
      </c>
      <c r="CT77" s="12">
        <f>VLOOKUP(VLOOKUP($A77,'dataset combined'!$A:$BJ,CT$2,FALSE()),Dictionary!$A$1:$B$23,2,FALSE())</f>
        <v>3</v>
      </c>
      <c r="CU77" s="12">
        <f>VLOOKUP(VLOOKUP($A77,'dataset combined'!$A:$BJ,CU$2,FALSE()),Dictionary!$A$1:$B$23,2,FALSE())</f>
        <v>3</v>
      </c>
      <c r="CV77" s="12">
        <f>VLOOKUP(VLOOKUP($A77,'dataset combined'!$A:$BJ,CV$2,FALSE()),Dictionary!$A$1:$B$23,2,FALSE())</f>
        <v>3</v>
      </c>
    </row>
    <row r="78" spans="1:111" x14ac:dyDescent="0.2">
      <c r="A78" s="13" t="str">
        <f t="shared" si="51"/>
        <v>3117396-P1</v>
      </c>
      <c r="B78" s="11">
        <v>3117396</v>
      </c>
      <c r="C78" s="11">
        <v>3117297</v>
      </c>
      <c r="D78" s="11" t="s">
        <v>598</v>
      </c>
      <c r="E78" s="13" t="s">
        <v>568</v>
      </c>
      <c r="F78" s="13" t="s">
        <v>440</v>
      </c>
      <c r="G78" s="11" t="s">
        <v>402</v>
      </c>
      <c r="H78" s="11" t="str">
        <f t="shared" si="52"/>
        <v>HCN</v>
      </c>
      <c r="I78" s="11"/>
      <c r="J78" s="12"/>
      <c r="K78" s="13">
        <v>25</v>
      </c>
      <c r="L78" s="13" t="s">
        <v>178</v>
      </c>
      <c r="M78" s="13" t="s">
        <v>179</v>
      </c>
      <c r="N78" s="13">
        <v>7</v>
      </c>
      <c r="O78" s="13" t="s">
        <v>205</v>
      </c>
      <c r="P78" s="13" t="s">
        <v>177</v>
      </c>
      <c r="Q78" s="13">
        <v>4</v>
      </c>
      <c r="R78" s="13" t="s">
        <v>206</v>
      </c>
      <c r="S78" s="13" t="s">
        <v>176</v>
      </c>
      <c r="T78" s="13"/>
      <c r="U78" s="13" t="s">
        <v>599</v>
      </c>
      <c r="V78" s="13">
        <f>VLOOKUP(VLOOKUP($A78,'dataset combined'!$A:$AF,V$2,FALSE()),Dictionary!$A:$B,2,FALSE())</f>
        <v>2</v>
      </c>
      <c r="W78" s="13">
        <f>VLOOKUP(VLOOKUP($A78,'dataset combined'!$A:$AF,W$2,FALSE()),Dictionary!$A:$B,2,FALSE())</f>
        <v>2</v>
      </c>
      <c r="X78" s="13">
        <f>VLOOKUP(VLOOKUP($A78,'dataset combined'!$A:$AF,X$2,FALSE()),Dictionary!$A:$B,2,FALSE())</f>
        <v>2</v>
      </c>
      <c r="Y78" s="13">
        <f>VLOOKUP(VLOOKUP($A78,'dataset combined'!$A:$AF,Y$2,FALSE()),Dictionary!$A:$B,2,FALSE())</f>
        <v>1</v>
      </c>
      <c r="Z78" s="12">
        <f t="shared" si="53"/>
        <v>2</v>
      </c>
      <c r="AA78" s="13">
        <f>VLOOKUP(VLOOKUP($A78,'dataset combined'!$A:$AF,AA$2,FALSE()),Dictionary!$A:$B,2,FALSE())</f>
        <v>1</v>
      </c>
      <c r="AB78" s="13">
        <f>VLOOKUP(VLOOKUP($A78,'dataset combined'!$A:$AF,AB$2,FALSE()),Dictionary!$A:$B,2,FALSE())</f>
        <v>1</v>
      </c>
      <c r="AC78" s="13">
        <f>VLOOKUP(VLOOKUP($A78,'dataset combined'!$A:$AF,AC$2,FALSE()),Dictionary!$A:$B,2,FALSE())</f>
        <v>3</v>
      </c>
      <c r="AD78" s="13">
        <f>VLOOKUP(VLOOKUP($A78,'dataset combined'!$A:$AF,AD$2,FALSE()),Dictionary!$A:$B,2,FALSE())</f>
        <v>2</v>
      </c>
      <c r="AE78" s="13">
        <f>VLOOKUP(VLOOKUP($A78,'dataset combined'!$A:$AF,AE$2,FALSE()),Dictionary!$A:$B,2,FALSE())</f>
        <v>2</v>
      </c>
      <c r="AF78" s="13">
        <f>VLOOKUP(VLOOKUP($A78,'dataset combined'!$A:$BJ,dataset!AF$2,FALSE()),Dictionary!$A:$B,2,FALSE())</f>
        <v>2</v>
      </c>
      <c r="AG78" s="13">
        <f>VLOOKUP(VLOOKUP($A78,'dataset combined'!$A:$BJ,dataset!AG$2,FALSE()),Dictionary!$A:$B,2,FALSE())</f>
        <v>3</v>
      </c>
      <c r="AH78" s="13">
        <f>VLOOKUP(VLOOKUP($A78,'dataset combined'!$A:$BJ,dataset!AH$2,FALSE()),Dictionary!$A:$B,2,FALSE())</f>
        <v>3</v>
      </c>
      <c r="AI78" s="13">
        <f>VLOOKUP(VLOOKUP($A78,'dataset combined'!$A:$BJ,dataset!AI$2,FALSE()),Dictionary!$A:$B,2,FALSE())</f>
        <v>3</v>
      </c>
      <c r="AJ78" s="13">
        <f>VLOOKUP(VLOOKUP($A78,'dataset combined'!$A:$BJ,dataset!AJ$2,FALSE()),Dictionary!$A:$B,2,FALSE())</f>
        <v>2</v>
      </c>
      <c r="AK78" s="13">
        <f>VLOOKUP(VLOOKUP($A78,'dataset combined'!$A:$BJ,dataset!AK$2,FALSE()),Dictionary!$A:$B,2,FALSE())</f>
        <v>4</v>
      </c>
      <c r="AL78" s="13">
        <f>VLOOKUP(VLOOKUP($A78,'dataset combined'!$A:$BJ,dataset!AL$2,FALSE()),Dictionary!$A:$B,2,FALSE())</f>
        <v>4</v>
      </c>
      <c r="AM78" s="13">
        <f>VLOOKUP(VLOOKUP($A78,'dataset combined'!$A:$BJ,dataset!AM$2,FALSE()),Dictionary!$A:$B,2,FALSE())</f>
        <v>3</v>
      </c>
      <c r="AN78" s="13">
        <f>VLOOKUP(VLOOKUP($A78,'dataset combined'!$A:$BJ,dataset!AN$2,FALSE()),Dictionary!$A:$B,2,FALSE())</f>
        <v>0</v>
      </c>
      <c r="AO78" s="12">
        <f>VLOOKUP($A78,'Results Check'!$A:$CH,AO$2,FALSE())</f>
        <v>3</v>
      </c>
      <c r="AP78" s="12">
        <f>VLOOKUP($A78,'Results Check'!$A:$CH,AP$2,FALSE())</f>
        <v>6</v>
      </c>
      <c r="AQ78" s="12">
        <f>VLOOKUP($A78,'Results Check'!$A:$CH,AQ$2,FALSE())</f>
        <v>3</v>
      </c>
      <c r="AR78" s="9">
        <f t="shared" si="54"/>
        <v>0.5</v>
      </c>
      <c r="AS78" s="9">
        <f t="shared" si="55"/>
        <v>1</v>
      </c>
      <c r="AT78" s="9">
        <f t="shared" si="56"/>
        <v>0.66666666666666663</v>
      </c>
      <c r="AU78" s="12">
        <f>VLOOKUP($A78,'Results Check'!$A:$CH,AU$2,FALSE())</f>
        <v>2</v>
      </c>
      <c r="AV78" s="12">
        <f>VLOOKUP($A78,'Results Check'!$A:$CH,AV$2,FALSE())</f>
        <v>3</v>
      </c>
      <c r="AW78" s="12">
        <f>VLOOKUP($A78,'Results Check'!$A:$CH,AW$2,FALSE())</f>
        <v>2</v>
      </c>
      <c r="AX78" s="9">
        <f t="shared" si="60"/>
        <v>0.66666666666666663</v>
      </c>
      <c r="AY78" s="9">
        <f t="shared" si="61"/>
        <v>1</v>
      </c>
      <c r="AZ78" s="9">
        <f t="shared" si="62"/>
        <v>0.8</v>
      </c>
      <c r="BA78" s="12">
        <f>VLOOKUP($A78,'Results Check'!$A:$CH,BA$2,FALSE())</f>
        <v>2</v>
      </c>
      <c r="BB78" s="12">
        <f>VLOOKUP($A78,'Results Check'!$A:$CH,BB$2,FALSE())</f>
        <v>3</v>
      </c>
      <c r="BC78" s="12">
        <f>VLOOKUP($A78,'Results Check'!$A:$CH,BC$2,FALSE())</f>
        <v>2</v>
      </c>
      <c r="BD78" s="9">
        <f t="shared" si="63"/>
        <v>0.66666666666666663</v>
      </c>
      <c r="BE78" s="9">
        <f t="shared" si="64"/>
        <v>1</v>
      </c>
      <c r="BF78" s="9">
        <f t="shared" si="65"/>
        <v>0.8</v>
      </c>
      <c r="BG78" s="12">
        <f>VLOOKUP($A78,'Results Check'!$A:$CH,BG$2,FALSE())</f>
        <v>4</v>
      </c>
      <c r="BH78" s="12">
        <f>VLOOKUP($A78,'Results Check'!$A:$CH,BH$2,FALSE())</f>
        <v>4</v>
      </c>
      <c r="BI78" s="12">
        <f>VLOOKUP($A78,'Results Check'!$A:$CH,BI$2,FALSE())</f>
        <v>5</v>
      </c>
      <c r="BJ78" s="9">
        <f t="shared" si="66"/>
        <v>1</v>
      </c>
      <c r="BK78" s="9">
        <f t="shared" si="67"/>
        <v>0.8</v>
      </c>
      <c r="BL78" s="9">
        <f t="shared" si="68"/>
        <v>0.88888888888888895</v>
      </c>
      <c r="BM78" s="12">
        <f>VLOOKUP($A78,'Results Check'!$A:$CH,BM$2,FALSE())</f>
        <v>0</v>
      </c>
      <c r="BN78" s="12">
        <f>VLOOKUP($A78,'Results Check'!$A:$CH,BN$2,FALSE())</f>
        <v>3</v>
      </c>
      <c r="BO78" s="12">
        <f>VLOOKUP($A78,'Results Check'!$A:$CH,BO$2,FALSE())</f>
        <v>1</v>
      </c>
      <c r="BP78" s="9">
        <f t="shared" si="69"/>
        <v>0</v>
      </c>
      <c r="BQ78" s="9">
        <f t="shared" si="70"/>
        <v>0</v>
      </c>
      <c r="BR78" s="9">
        <f t="shared" si="71"/>
        <v>0</v>
      </c>
      <c r="BS78" s="12">
        <f>VLOOKUP($A78,'Results Check'!$A:$CH,BS$2,FALSE())</f>
        <v>1</v>
      </c>
      <c r="BT78" s="12">
        <f>VLOOKUP($A78,'Results Check'!$A:$CH,BT$2,FALSE())</f>
        <v>1</v>
      </c>
      <c r="BU78" s="12">
        <f>VLOOKUP($A78,'Results Check'!$A:$CH,BU$2,FALSE())</f>
        <v>1</v>
      </c>
      <c r="BV78" s="9">
        <f t="shared" si="72"/>
        <v>1</v>
      </c>
      <c r="BW78" s="9">
        <f t="shared" si="73"/>
        <v>1</v>
      </c>
      <c r="BX78" s="9">
        <f t="shared" si="74"/>
        <v>1</v>
      </c>
      <c r="BY78" s="12">
        <f t="shared" si="57"/>
        <v>12</v>
      </c>
      <c r="BZ78" s="12">
        <f t="shared" si="58"/>
        <v>20</v>
      </c>
      <c r="CA78" s="12">
        <f t="shared" si="59"/>
        <v>14</v>
      </c>
      <c r="CB78" s="12">
        <f t="shared" si="75"/>
        <v>0.6</v>
      </c>
      <c r="CC78" s="12">
        <f t="shared" si="76"/>
        <v>0.8571428571428571</v>
      </c>
      <c r="CD78" s="12">
        <f t="shared" si="77"/>
        <v>0.70588235294117641</v>
      </c>
      <c r="CE78" s="12" t="str">
        <f>IF(VLOOKUP($A78,'Results Check'!$A:$CI,CE$2,FALSE())=0,"",VLOOKUP($A78,'Results Check'!$A:$CI,CE$2,FALSE()))</f>
        <v>Wrong vulnerability</v>
      </c>
      <c r="CF78" s="12" t="str">
        <f>IF(VLOOKUP($A78,'Results Check'!$A:$CI,CF$2,FALSE())=0,"",VLOOKUP($A78,'Results Check'!$A:$CI,CF$2,FALSE()))</f>
        <v>Wrong asset</v>
      </c>
      <c r="CG78" s="12" t="str">
        <f>IF(VLOOKUP($A78,'Results Check'!$A:$CI,CG$2,FALSE())=0,"",VLOOKUP($A78,'Results Check'!$A:$CI,CG$2,FALSE()))</f>
        <v/>
      </c>
      <c r="CH78" s="12" t="str">
        <f>IF(VLOOKUP($A78,'Results Check'!$A:$CI,CH$2,FALSE())=0,"",VLOOKUP($A78,'Results Check'!$A:$CI,CH$2,FALSE()))</f>
        <v>Missed threat</v>
      </c>
      <c r="CI78" s="12" t="str">
        <f>IF(VLOOKUP($A78,'Results Check'!$A:$CI,CI$2,FALSE())=0,"",VLOOKUP($A78,'Results Check'!$A:$CI,CI$2,FALSE()))</f>
        <v>Impact</v>
      </c>
      <c r="CJ78" s="12" t="str">
        <f>IF(VLOOKUP($A78,'Results Check'!$A:$CI,CJ$2,FALSE())=0,"",VLOOKUP($A78,'Results Check'!$A:$CI,CJ$2,FALSE()))</f>
        <v/>
      </c>
      <c r="CK78" s="12">
        <f>VLOOKUP(VLOOKUP($A78,'dataset combined'!$A:$BJ,CK$2,FALSE()),Dictionary!$A$1:$B$23,2,FALSE())</f>
        <v>3</v>
      </c>
      <c r="CL78" s="12">
        <f>VLOOKUP(VLOOKUP($A78,'dataset combined'!$A:$BJ,CL$2,FALSE()),Dictionary!$A$1:$B$23,2,FALSE())</f>
        <v>3</v>
      </c>
      <c r="CM78" s="12">
        <f>VLOOKUP(VLOOKUP($A78,'dataset combined'!$A:$BJ,CM$2,FALSE()),Dictionary!$A$1:$B$23,2,FALSE())</f>
        <v>3</v>
      </c>
      <c r="CN78" s="12">
        <f>VLOOKUP(VLOOKUP($A78,'dataset combined'!$A:$BJ,CN$2,FALSE()),Dictionary!$A$1:$B$23,2,FALSE())</f>
        <v>3</v>
      </c>
      <c r="CO78" s="12">
        <f>VLOOKUP(VLOOKUP($A78,'dataset combined'!$A:$BJ,CO$2,FALSE()),Dictionary!$A$1:$B$23,2,FALSE())</f>
        <v>3</v>
      </c>
      <c r="CP78" s="12">
        <f>VLOOKUP(VLOOKUP($A78,'dataset combined'!$A:$BJ,CP$2,FALSE()),Dictionary!$A$1:$B$23,2,FALSE())</f>
        <v>3</v>
      </c>
      <c r="CQ78" s="12">
        <f>VLOOKUP(VLOOKUP($A78,'dataset combined'!$A:$BJ,CQ$2,FALSE()),Dictionary!$A$1:$B$23,2,FALSE())</f>
        <v>4</v>
      </c>
      <c r="CR78" s="12">
        <f>VLOOKUP(VLOOKUP($A78,'dataset combined'!$A:$BJ,CR$2,FALSE()),Dictionary!$A$1:$B$23,2,FALSE())</f>
        <v>3</v>
      </c>
      <c r="CS78" s="12">
        <f>VLOOKUP(VLOOKUP($A78,'dataset combined'!$A:$BJ,CS$2,FALSE()),Dictionary!$A$1:$B$23,2,FALSE())</f>
        <v>2</v>
      </c>
      <c r="CT78" s="12">
        <f>VLOOKUP(VLOOKUP($A78,'dataset combined'!$A:$BJ,CT$2,FALSE()),Dictionary!$A$1:$B$23,2,FALSE())</f>
        <v>2</v>
      </c>
      <c r="CU78" s="12">
        <f>VLOOKUP(VLOOKUP($A78,'dataset combined'!$A:$BJ,CU$2,FALSE()),Dictionary!$A$1:$B$23,2,FALSE())</f>
        <v>2</v>
      </c>
      <c r="CV78" s="12">
        <f>VLOOKUP(VLOOKUP($A78,'dataset combined'!$A:$BJ,CV$2,FALSE()),Dictionary!$A$1:$B$23,2,FALSE())</f>
        <v>3</v>
      </c>
    </row>
    <row r="79" spans="1:111" x14ac:dyDescent="0.2">
      <c r="A79" s="13" t="str">
        <f t="shared" si="51"/>
        <v>3117396-P2</v>
      </c>
      <c r="B79" s="11">
        <v>3117396</v>
      </c>
      <c r="C79" s="11">
        <v>3117297</v>
      </c>
      <c r="D79" s="11" t="s">
        <v>598</v>
      </c>
      <c r="E79" s="13" t="s">
        <v>568</v>
      </c>
      <c r="F79" s="13" t="s">
        <v>440</v>
      </c>
      <c r="G79" s="13" t="s">
        <v>433</v>
      </c>
      <c r="H79" s="11" t="str">
        <f t="shared" si="52"/>
        <v>OB</v>
      </c>
      <c r="I79" s="11"/>
      <c r="J79" s="12"/>
      <c r="K79" s="13">
        <v>25</v>
      </c>
      <c r="L79" s="13" t="s">
        <v>178</v>
      </c>
      <c r="M79" s="13" t="s">
        <v>179</v>
      </c>
      <c r="N79" s="13">
        <v>7</v>
      </c>
      <c r="O79" s="13" t="s">
        <v>205</v>
      </c>
      <c r="P79" s="13" t="s">
        <v>177</v>
      </c>
      <c r="Q79" s="13">
        <v>4</v>
      </c>
      <c r="R79" s="13" t="s">
        <v>206</v>
      </c>
      <c r="S79" s="13" t="s">
        <v>176</v>
      </c>
      <c r="T79" s="13"/>
      <c r="U79" s="13" t="s">
        <v>599</v>
      </c>
      <c r="V79" s="13">
        <f>VLOOKUP(VLOOKUP($A79,'dataset combined'!$A:$AF,V$2,FALSE()),Dictionary!$A:$B,2,FALSE())</f>
        <v>2</v>
      </c>
      <c r="W79" s="13">
        <f>VLOOKUP(VLOOKUP($A79,'dataset combined'!$A:$AF,W$2,FALSE()),Dictionary!$A:$B,2,FALSE())</f>
        <v>2</v>
      </c>
      <c r="X79" s="13">
        <f>VLOOKUP(VLOOKUP($A79,'dataset combined'!$A:$AF,X$2,FALSE()),Dictionary!$A:$B,2,FALSE())</f>
        <v>2</v>
      </c>
      <c r="Y79" s="13">
        <f>VLOOKUP(VLOOKUP($A79,'dataset combined'!$A:$AF,Y$2,FALSE()),Dictionary!$A:$B,2,FALSE())</f>
        <v>1</v>
      </c>
      <c r="Z79" s="12">
        <f t="shared" si="53"/>
        <v>2</v>
      </c>
      <c r="AA79" s="13">
        <f>VLOOKUP(VLOOKUP($A79,'dataset combined'!$A:$AF,AA$2,FALSE()),Dictionary!$A:$B,2,FALSE())</f>
        <v>1</v>
      </c>
      <c r="AB79" s="13">
        <f>VLOOKUP(VLOOKUP($A79,'dataset combined'!$A:$AF,AB$2,FALSE()),Dictionary!$A:$B,2,FALSE())</f>
        <v>1</v>
      </c>
      <c r="AC79" s="13">
        <f>VLOOKUP(VLOOKUP($A79,'dataset combined'!$A:$AF,AC$2,FALSE()),Dictionary!$A:$B,2,FALSE())</f>
        <v>3</v>
      </c>
      <c r="AD79" s="13">
        <f>VLOOKUP(VLOOKUP($A79,'dataset combined'!$A:$AF,AD$2,FALSE()),Dictionary!$A:$B,2,FALSE())</f>
        <v>2</v>
      </c>
      <c r="AE79" s="13">
        <f>VLOOKUP(VLOOKUP($A79,'dataset combined'!$A:$AF,AE$2,FALSE()),Dictionary!$A:$B,2,FALSE())</f>
        <v>2</v>
      </c>
      <c r="AF79" s="13">
        <f>VLOOKUP(VLOOKUP($A79,'dataset combined'!$A:$BJ,dataset!AF$2,FALSE()),Dictionary!$A:$B,2,FALSE())</f>
        <v>4</v>
      </c>
      <c r="AG79" s="13">
        <f>VLOOKUP(VLOOKUP($A79,'dataset combined'!$A:$BJ,dataset!AG$2,FALSE()),Dictionary!$A:$B,2,FALSE())</f>
        <v>4</v>
      </c>
      <c r="AH79" s="13">
        <f>VLOOKUP(VLOOKUP($A79,'dataset combined'!$A:$BJ,dataset!AH$2,FALSE()),Dictionary!$A:$B,2,FALSE())</f>
        <v>4</v>
      </c>
      <c r="AI79" s="13">
        <f>VLOOKUP(VLOOKUP($A79,'dataset combined'!$A:$BJ,dataset!AI$2,FALSE()),Dictionary!$A:$B,2,FALSE())</f>
        <v>3</v>
      </c>
      <c r="AJ79" s="13">
        <f>VLOOKUP(VLOOKUP($A79,'dataset combined'!$A:$BJ,dataset!AJ$2,FALSE()),Dictionary!$A:$B,2,FALSE())</f>
        <v>4</v>
      </c>
      <c r="AK79" s="13">
        <f>VLOOKUP(VLOOKUP($A79,'dataset combined'!$A:$BJ,dataset!AK$2,FALSE()),Dictionary!$A:$B,2,FALSE())</f>
        <v>4</v>
      </c>
      <c r="AL79" s="13">
        <f>VLOOKUP(VLOOKUP($A79,'dataset combined'!$A:$BJ,dataset!AL$2,FALSE()),Dictionary!$A:$B,2,FALSE())</f>
        <v>4</v>
      </c>
      <c r="AM79" s="13">
        <f>VLOOKUP(VLOOKUP($A79,'dataset combined'!$A:$BJ,dataset!AM$2,FALSE()),Dictionary!$A:$B,2,FALSE())</f>
        <v>4</v>
      </c>
      <c r="AN79" s="13">
        <f>VLOOKUP(VLOOKUP($A79,'dataset combined'!$A:$BJ,dataset!AN$2,FALSE()),Dictionary!$A:$B,2,FALSE())</f>
        <v>5</v>
      </c>
      <c r="AO79" s="12">
        <f>VLOOKUP($A79,'Results Check'!$A:$CH,AO$2,FALSE())</f>
        <v>2</v>
      </c>
      <c r="AP79" s="12">
        <f>VLOOKUP($A79,'Results Check'!$A:$CH,AP$2,FALSE())</f>
        <v>2</v>
      </c>
      <c r="AQ79" s="12">
        <f>VLOOKUP($A79,'Results Check'!$A:$CH,AQ$2,FALSE())</f>
        <v>2</v>
      </c>
      <c r="AR79" s="9">
        <f t="shared" si="54"/>
        <v>1</v>
      </c>
      <c r="AS79" s="9">
        <f t="shared" si="55"/>
        <v>1</v>
      </c>
      <c r="AT79" s="9">
        <f t="shared" si="56"/>
        <v>1</v>
      </c>
      <c r="AU79" s="12">
        <f>VLOOKUP($A79,'Results Check'!$A:$CH,AU$2,FALSE())</f>
        <v>2</v>
      </c>
      <c r="AV79" s="12">
        <f>VLOOKUP($A79,'Results Check'!$A:$CH,AV$2,FALSE())</f>
        <v>2</v>
      </c>
      <c r="AW79" s="12">
        <f>VLOOKUP($A79,'Results Check'!$A:$CH,AW$2,FALSE())</f>
        <v>2</v>
      </c>
      <c r="AX79" s="9">
        <f t="shared" si="60"/>
        <v>1</v>
      </c>
      <c r="AY79" s="9">
        <f t="shared" si="61"/>
        <v>1</v>
      </c>
      <c r="AZ79" s="9">
        <f t="shared" si="62"/>
        <v>1</v>
      </c>
      <c r="BA79" s="12">
        <f>VLOOKUP($A79,'Results Check'!$A:$CH,BA$2,FALSE())</f>
        <v>3</v>
      </c>
      <c r="BB79" s="12">
        <f>VLOOKUP($A79,'Results Check'!$A:$CH,BB$2,FALSE())</f>
        <v>3</v>
      </c>
      <c r="BC79" s="12">
        <f>VLOOKUP($A79,'Results Check'!$A:$CH,BC$2,FALSE())</f>
        <v>3</v>
      </c>
      <c r="BD79" s="9">
        <f t="shared" si="63"/>
        <v>1</v>
      </c>
      <c r="BE79" s="9">
        <f t="shared" si="64"/>
        <v>1</v>
      </c>
      <c r="BF79" s="9">
        <f t="shared" si="65"/>
        <v>1</v>
      </c>
      <c r="BG79" s="12">
        <f>VLOOKUP($A79,'Results Check'!$A:$CH,BG$2,FALSE())</f>
        <v>0</v>
      </c>
      <c r="BH79" s="12">
        <f>VLOOKUP($A79,'Results Check'!$A:$CH,BH$2,FALSE())</f>
        <v>5</v>
      </c>
      <c r="BI79" s="12">
        <f>VLOOKUP($A79,'Results Check'!$A:$CH,BI$2,FALSE())</f>
        <v>2</v>
      </c>
      <c r="BJ79" s="9">
        <f t="shared" si="66"/>
        <v>0</v>
      </c>
      <c r="BK79" s="9">
        <f t="shared" si="67"/>
        <v>0</v>
      </c>
      <c r="BL79" s="9">
        <f t="shared" si="68"/>
        <v>0</v>
      </c>
      <c r="BM79" s="12">
        <f>VLOOKUP($A79,'Results Check'!$A:$CH,BM$2,FALSE())</f>
        <v>0</v>
      </c>
      <c r="BN79" s="12">
        <f>VLOOKUP($A79,'Results Check'!$A:$CH,BN$2,FALSE())</f>
        <v>1</v>
      </c>
      <c r="BO79" s="12">
        <f>VLOOKUP($A79,'Results Check'!$A:$CH,BO$2,FALSE())</f>
        <v>1</v>
      </c>
      <c r="BP79" s="9">
        <f t="shared" si="69"/>
        <v>0</v>
      </c>
      <c r="BQ79" s="9">
        <f t="shared" si="70"/>
        <v>0</v>
      </c>
      <c r="BR79" s="9">
        <f t="shared" si="71"/>
        <v>0</v>
      </c>
      <c r="BS79" s="12">
        <f>VLOOKUP($A79,'Results Check'!$A:$CH,BS$2,FALSE())</f>
        <v>1</v>
      </c>
      <c r="BT79" s="12">
        <f>VLOOKUP($A79,'Results Check'!$A:$CH,BT$2,FALSE())</f>
        <v>1</v>
      </c>
      <c r="BU79" s="12">
        <f>VLOOKUP($A79,'Results Check'!$A:$CH,BU$2,FALSE())</f>
        <v>1</v>
      </c>
      <c r="BV79" s="9">
        <f t="shared" si="72"/>
        <v>1</v>
      </c>
      <c r="BW79" s="9">
        <f t="shared" si="73"/>
        <v>1</v>
      </c>
      <c r="BX79" s="9">
        <f t="shared" si="74"/>
        <v>1</v>
      </c>
      <c r="BY79" s="12">
        <f t="shared" si="57"/>
        <v>8</v>
      </c>
      <c r="BZ79" s="12">
        <f t="shared" si="58"/>
        <v>14</v>
      </c>
      <c r="CA79" s="12">
        <f t="shared" si="59"/>
        <v>11</v>
      </c>
      <c r="CB79" s="12">
        <f t="shared" si="75"/>
        <v>0.5714285714285714</v>
      </c>
      <c r="CC79" s="12">
        <f t="shared" si="76"/>
        <v>0.72727272727272729</v>
      </c>
      <c r="CD79" s="12">
        <f t="shared" si="77"/>
        <v>0.64</v>
      </c>
      <c r="CE79" s="12" t="str">
        <f>IF(VLOOKUP($A79,'Results Check'!$A:$CI,CE$2,FALSE())=0,"",VLOOKUP($A79,'Results Check'!$A:$CI,CE$2,FALSE()))</f>
        <v/>
      </c>
      <c r="CF79" s="12" t="str">
        <f>IF(VLOOKUP($A79,'Results Check'!$A:$CI,CF$2,FALSE())=0,"",VLOOKUP($A79,'Results Check'!$A:$CI,CF$2,FALSE()))</f>
        <v/>
      </c>
      <c r="CG79" s="12" t="str">
        <f>IF(VLOOKUP($A79,'Results Check'!$A:$CI,CG$2,FALSE())=0,"",VLOOKUP($A79,'Results Check'!$A:$CI,CG$2,FALSE()))</f>
        <v/>
      </c>
      <c r="CH79" s="12" t="str">
        <f>IF(VLOOKUP($A79,'Results Check'!$A:$CI,CH$2,FALSE())=0,"",VLOOKUP($A79,'Results Check'!$A:$CI,CH$2,FALSE()))</f>
        <v>Threat event</v>
      </c>
      <c r="CI79" s="12" t="str">
        <f>IF(VLOOKUP($A79,'Results Check'!$A:$CI,CI$2,FALSE())=0,"",VLOOKUP($A79,'Results Check'!$A:$CI,CI$2,FALSE()))</f>
        <v>Level of impact</v>
      </c>
      <c r="CJ79" s="12" t="str">
        <f>IF(VLOOKUP($A79,'Results Check'!$A:$CI,CJ$2,FALSE())=0,"",VLOOKUP($A79,'Results Check'!$A:$CI,CJ$2,FALSE()))</f>
        <v/>
      </c>
      <c r="CK79" s="12">
        <f>VLOOKUP(VLOOKUP($A79,'dataset combined'!$A:$BJ,CK$2,FALSE()),Dictionary!$A$1:$B$23,2,FALSE())</f>
        <v>4</v>
      </c>
      <c r="CL79" s="12">
        <f>VLOOKUP(VLOOKUP($A79,'dataset combined'!$A:$BJ,CL$2,FALSE()),Dictionary!$A$1:$B$23,2,FALSE())</f>
        <v>4</v>
      </c>
      <c r="CM79" s="12">
        <f>VLOOKUP(VLOOKUP($A79,'dataset combined'!$A:$BJ,CM$2,FALSE()),Dictionary!$A$1:$B$23,2,FALSE())</f>
        <v>4</v>
      </c>
      <c r="CN79" s="12">
        <f>VLOOKUP(VLOOKUP($A79,'dataset combined'!$A:$BJ,CN$2,FALSE()),Dictionary!$A$1:$B$23,2,FALSE())</f>
        <v>4</v>
      </c>
      <c r="CO79" s="12">
        <f>VLOOKUP(VLOOKUP($A79,'dataset combined'!$A:$BJ,CO$2,FALSE()),Dictionary!$A$1:$B$23,2,FALSE())</f>
        <v>3</v>
      </c>
      <c r="CP79" s="12">
        <f>VLOOKUP(VLOOKUP($A79,'dataset combined'!$A:$BJ,CP$2,FALSE()),Dictionary!$A$1:$B$23,2,FALSE())</f>
        <v>3</v>
      </c>
      <c r="CQ79" s="12">
        <f>VLOOKUP(VLOOKUP($A79,'dataset combined'!$A:$BJ,CQ$2,FALSE()),Dictionary!$A$1:$B$23,2,FALSE())</f>
        <v>3</v>
      </c>
      <c r="CR79" s="12">
        <f>VLOOKUP(VLOOKUP($A79,'dataset combined'!$A:$BJ,CR$2,FALSE()),Dictionary!$A$1:$B$23,2,FALSE())</f>
        <v>3</v>
      </c>
      <c r="CS79" s="12">
        <f>VLOOKUP(VLOOKUP($A79,'dataset combined'!$A:$BJ,CS$2,FALSE()),Dictionary!$A$1:$B$23,2,FALSE())</f>
        <v>4</v>
      </c>
      <c r="CT79" s="12">
        <f>VLOOKUP(VLOOKUP($A79,'dataset combined'!$A:$BJ,CT$2,FALSE()),Dictionary!$A$1:$B$23,2,FALSE())</f>
        <v>4</v>
      </c>
      <c r="CU79" s="12">
        <f>VLOOKUP(VLOOKUP($A79,'dataset combined'!$A:$BJ,CU$2,FALSE()),Dictionary!$A$1:$B$23,2,FALSE())</f>
        <v>3</v>
      </c>
      <c r="CV79" s="12">
        <f>VLOOKUP(VLOOKUP($A79,'dataset combined'!$A:$BJ,CV$2,FALSE()),Dictionary!$A$1:$B$23,2,FALSE())</f>
        <v>3</v>
      </c>
    </row>
    <row r="80" spans="1:111" x14ac:dyDescent="0.2">
      <c r="A80" s="13" t="str">
        <f t="shared" si="51"/>
        <v>3117397-P1</v>
      </c>
      <c r="B80" s="11">
        <v>3117397</v>
      </c>
      <c r="C80" s="11">
        <v>3117317</v>
      </c>
      <c r="D80" s="11" t="s">
        <v>543</v>
      </c>
      <c r="E80" s="13" t="s">
        <v>538</v>
      </c>
      <c r="F80" s="13" t="s">
        <v>381</v>
      </c>
      <c r="G80" s="11" t="s">
        <v>402</v>
      </c>
      <c r="H80" s="11" t="str">
        <f t="shared" si="52"/>
        <v>OB</v>
      </c>
      <c r="I80" s="11"/>
      <c r="J80" s="12"/>
      <c r="K80" s="13">
        <v>27</v>
      </c>
      <c r="L80" s="13" t="s">
        <v>178</v>
      </c>
      <c r="M80" s="13" t="s">
        <v>179</v>
      </c>
      <c r="N80" s="13">
        <v>2</v>
      </c>
      <c r="O80" s="13" t="s">
        <v>256</v>
      </c>
      <c r="P80" s="13" t="s">
        <v>177</v>
      </c>
      <c r="Q80" s="13">
        <v>3</v>
      </c>
      <c r="R80" s="13" t="s">
        <v>257</v>
      </c>
      <c r="S80" s="13" t="s">
        <v>176</v>
      </c>
      <c r="T80" s="13"/>
      <c r="U80" s="13" t="s">
        <v>153</v>
      </c>
      <c r="V80" s="13">
        <f>VLOOKUP(VLOOKUP($A80,'dataset combined'!$A:$AF,V$2,FALSE()),Dictionary!$A:$B,2,FALSE())</f>
        <v>2</v>
      </c>
      <c r="W80" s="13">
        <f>VLOOKUP(VLOOKUP($A80,'dataset combined'!$A:$AF,W$2,FALSE()),Dictionary!$A:$B,2,FALSE())</f>
        <v>2</v>
      </c>
      <c r="X80" s="13">
        <f>VLOOKUP(VLOOKUP($A80,'dataset combined'!$A:$AF,X$2,FALSE()),Dictionary!$A:$B,2,FALSE())</f>
        <v>1</v>
      </c>
      <c r="Y80" s="13">
        <f>VLOOKUP(VLOOKUP($A80,'dataset combined'!$A:$AF,Y$2,FALSE()),Dictionary!$A:$B,2,FALSE())</f>
        <v>1</v>
      </c>
      <c r="Z80" s="12">
        <f t="shared" si="53"/>
        <v>2</v>
      </c>
      <c r="AA80" s="13">
        <f>VLOOKUP(VLOOKUP($A80,'dataset combined'!$A:$AF,AA$2,FALSE()),Dictionary!$A:$B,2,FALSE())</f>
        <v>1</v>
      </c>
      <c r="AB80" s="13">
        <f>VLOOKUP(VLOOKUP($A80,'dataset combined'!$A:$AF,AB$2,FALSE()),Dictionary!$A:$B,2,FALSE())</f>
        <v>1</v>
      </c>
      <c r="AC80" s="13">
        <f>VLOOKUP(VLOOKUP($A80,'dataset combined'!$A:$AF,AC$2,FALSE()),Dictionary!$A:$B,2,FALSE())</f>
        <v>2</v>
      </c>
      <c r="AD80" s="13">
        <f>VLOOKUP(VLOOKUP($A80,'dataset combined'!$A:$AF,AD$2,FALSE()),Dictionary!$A:$B,2,FALSE())</f>
        <v>3</v>
      </c>
      <c r="AE80" s="13">
        <f>VLOOKUP(VLOOKUP($A80,'dataset combined'!$A:$AF,AE$2,FALSE()),Dictionary!$A:$B,2,FALSE())</f>
        <v>1</v>
      </c>
      <c r="AF80" s="13">
        <f>VLOOKUP(VLOOKUP($A80,'dataset combined'!$A:$BJ,dataset!AF$2,FALSE()),Dictionary!$A:$B,2,FALSE())</f>
        <v>4</v>
      </c>
      <c r="AG80" s="13">
        <f>VLOOKUP(VLOOKUP($A80,'dataset combined'!$A:$BJ,dataset!AG$2,FALSE()),Dictionary!$A:$B,2,FALSE())</f>
        <v>4</v>
      </c>
      <c r="AH80" s="13">
        <f>VLOOKUP(VLOOKUP($A80,'dataset combined'!$A:$BJ,dataset!AH$2,FALSE()),Dictionary!$A:$B,2,FALSE())</f>
        <v>4</v>
      </c>
      <c r="AI80" s="13">
        <f>VLOOKUP(VLOOKUP($A80,'dataset combined'!$A:$BJ,dataset!AI$2,FALSE()),Dictionary!$A:$B,2,FALSE())</f>
        <v>4</v>
      </c>
      <c r="AJ80" s="13">
        <f>VLOOKUP(VLOOKUP($A80,'dataset combined'!$A:$BJ,dataset!AJ$2,FALSE()),Dictionary!$A:$B,2,FALSE())</f>
        <v>4</v>
      </c>
      <c r="AK80" s="13">
        <f>VLOOKUP(VLOOKUP($A80,'dataset combined'!$A:$BJ,dataset!AK$2,FALSE()),Dictionary!$A:$B,2,FALSE())</f>
        <v>4</v>
      </c>
      <c r="AL80" s="13">
        <f>VLOOKUP(VLOOKUP($A80,'dataset combined'!$A:$BJ,dataset!AL$2,FALSE()),Dictionary!$A:$B,2,FALSE())</f>
        <v>4</v>
      </c>
      <c r="AM80" s="13">
        <f>VLOOKUP(VLOOKUP($A80,'dataset combined'!$A:$BJ,dataset!AM$2,FALSE()),Dictionary!$A:$B,2,FALSE())</f>
        <v>4</v>
      </c>
      <c r="AN80" s="13">
        <f>VLOOKUP(VLOOKUP($A80,'dataset combined'!$A:$BJ,dataset!AN$2,FALSE()),Dictionary!$A:$B,2,FALSE())</f>
        <v>1</v>
      </c>
      <c r="AO80" s="12">
        <f>VLOOKUP($A80,'Results Check'!$A:$CH,AO$2,FALSE())</f>
        <v>2</v>
      </c>
      <c r="AP80" s="12">
        <f>VLOOKUP($A80,'Results Check'!$A:$CH,AP$2,FALSE())</f>
        <v>2</v>
      </c>
      <c r="AQ80" s="12">
        <f>VLOOKUP($A80,'Results Check'!$A:$CH,AQ$2,FALSE())</f>
        <v>2</v>
      </c>
      <c r="AR80" s="9">
        <f t="shared" si="54"/>
        <v>1</v>
      </c>
      <c r="AS80" s="9">
        <f t="shared" si="55"/>
        <v>1</v>
      </c>
      <c r="AT80" s="9">
        <f t="shared" si="56"/>
        <v>1</v>
      </c>
      <c r="AU80" s="12">
        <f>VLOOKUP($A80,'Results Check'!$A:$CH,AU$2,FALSE())</f>
        <v>2</v>
      </c>
      <c r="AV80" s="12">
        <f>VLOOKUP($A80,'Results Check'!$A:$CH,AV$2,FALSE())</f>
        <v>2</v>
      </c>
      <c r="AW80" s="12">
        <f>VLOOKUP($A80,'Results Check'!$A:$CH,AW$2,FALSE())</f>
        <v>2</v>
      </c>
      <c r="AX80" s="9">
        <f t="shared" si="60"/>
        <v>1</v>
      </c>
      <c r="AY80" s="9">
        <f t="shared" si="61"/>
        <v>1</v>
      </c>
      <c r="AZ80" s="9">
        <f t="shared" si="62"/>
        <v>1</v>
      </c>
      <c r="BA80" s="12">
        <f>VLOOKUP($A80,'Results Check'!$A:$CH,BA$2,FALSE())</f>
        <v>4</v>
      </c>
      <c r="BB80" s="12">
        <f>VLOOKUP($A80,'Results Check'!$A:$CH,BB$2,FALSE())</f>
        <v>4</v>
      </c>
      <c r="BC80" s="12">
        <f>VLOOKUP($A80,'Results Check'!$A:$CH,BC$2,FALSE())</f>
        <v>4</v>
      </c>
      <c r="BD80" s="9">
        <f t="shared" si="63"/>
        <v>1</v>
      </c>
      <c r="BE80" s="9">
        <f t="shared" si="64"/>
        <v>1</v>
      </c>
      <c r="BF80" s="9">
        <f t="shared" si="65"/>
        <v>1</v>
      </c>
      <c r="BG80" s="12">
        <f>VLOOKUP($A80,'Results Check'!$A:$CH,BG$2,FALSE())</f>
        <v>2</v>
      </c>
      <c r="BH80" s="12">
        <f>VLOOKUP($A80,'Results Check'!$A:$CH,BH$2,FALSE())</f>
        <v>2</v>
      </c>
      <c r="BI80" s="12">
        <f>VLOOKUP($A80,'Results Check'!$A:$CH,BI$2,FALSE())</f>
        <v>2</v>
      </c>
      <c r="BJ80" s="9">
        <f t="shared" si="66"/>
        <v>1</v>
      </c>
      <c r="BK80" s="9">
        <f t="shared" si="67"/>
        <v>1</v>
      </c>
      <c r="BL80" s="9">
        <f t="shared" si="68"/>
        <v>1</v>
      </c>
      <c r="BM80" s="12">
        <f>VLOOKUP($A80,'Results Check'!$A:$CH,BM$2,FALSE())</f>
        <v>1</v>
      </c>
      <c r="BN80" s="12">
        <f>VLOOKUP($A80,'Results Check'!$A:$CH,BN$2,FALSE())</f>
        <v>1</v>
      </c>
      <c r="BO80" s="12">
        <f>VLOOKUP($A80,'Results Check'!$A:$CH,BO$2,FALSE())</f>
        <v>1</v>
      </c>
      <c r="BP80" s="9">
        <f t="shared" si="69"/>
        <v>1</v>
      </c>
      <c r="BQ80" s="9">
        <f t="shared" si="70"/>
        <v>1</v>
      </c>
      <c r="BR80" s="9">
        <f t="shared" si="71"/>
        <v>1</v>
      </c>
      <c r="BS80" s="12">
        <f>VLOOKUP($A80,'Results Check'!$A:$CH,BS$2,FALSE())</f>
        <v>1</v>
      </c>
      <c r="BT80" s="12">
        <f>VLOOKUP($A80,'Results Check'!$A:$CH,BT$2,FALSE())</f>
        <v>1</v>
      </c>
      <c r="BU80" s="12">
        <f>VLOOKUP($A80,'Results Check'!$A:$CH,BU$2,FALSE())</f>
        <v>1</v>
      </c>
      <c r="BV80" s="9">
        <f t="shared" si="72"/>
        <v>1</v>
      </c>
      <c r="BW80" s="9">
        <f t="shared" si="73"/>
        <v>1</v>
      </c>
      <c r="BX80" s="9">
        <f t="shared" si="74"/>
        <v>1</v>
      </c>
      <c r="BY80" s="12">
        <f t="shared" si="57"/>
        <v>12</v>
      </c>
      <c r="BZ80" s="12">
        <f t="shared" si="58"/>
        <v>12</v>
      </c>
      <c r="CA80" s="12">
        <f t="shared" si="59"/>
        <v>12</v>
      </c>
      <c r="CB80" s="12">
        <f t="shared" si="75"/>
        <v>1</v>
      </c>
      <c r="CC80" s="12">
        <f t="shared" si="76"/>
        <v>1</v>
      </c>
      <c r="CD80" s="12">
        <f t="shared" si="77"/>
        <v>1</v>
      </c>
      <c r="CE80" s="12" t="str">
        <f>IF(VLOOKUP($A80,'Results Check'!$A:$CI,CE$2,FALSE())=0,"",VLOOKUP($A80,'Results Check'!$A:$CI,CE$2,FALSE()))</f>
        <v/>
      </c>
      <c r="CF80" s="12" t="str">
        <f>IF(VLOOKUP($A80,'Results Check'!$A:$CI,CF$2,FALSE())=0,"",VLOOKUP($A80,'Results Check'!$A:$CI,CF$2,FALSE()))</f>
        <v/>
      </c>
      <c r="CG80" s="12" t="str">
        <f>IF(VLOOKUP($A80,'Results Check'!$A:$CI,CG$2,FALSE())=0,"",VLOOKUP($A80,'Results Check'!$A:$CI,CG$2,FALSE()))</f>
        <v/>
      </c>
      <c r="CH80" s="12" t="str">
        <f>IF(VLOOKUP($A80,'Results Check'!$A:$CI,CH$2,FALSE())=0,"",VLOOKUP($A80,'Results Check'!$A:$CI,CH$2,FALSE()))</f>
        <v/>
      </c>
      <c r="CI80" s="12" t="str">
        <f>IF(VLOOKUP($A80,'Results Check'!$A:$CI,CI$2,FALSE())=0,"",VLOOKUP($A80,'Results Check'!$A:$CI,CI$2,FALSE()))</f>
        <v/>
      </c>
      <c r="CJ80" s="12" t="str">
        <f>IF(VLOOKUP($A80,'Results Check'!$A:$CI,CJ$2,FALSE())=0,"",VLOOKUP($A80,'Results Check'!$A:$CI,CJ$2,FALSE()))</f>
        <v/>
      </c>
      <c r="CK80" s="12">
        <f>VLOOKUP(VLOOKUP($A80,'dataset combined'!$A:$BJ,CK$2,FALSE()),Dictionary!$A$1:$B$23,2,FALSE())</f>
        <v>1</v>
      </c>
      <c r="CL80" s="12">
        <f>VLOOKUP(VLOOKUP($A80,'dataset combined'!$A:$BJ,CL$2,FALSE()),Dictionary!$A$1:$B$23,2,FALSE())</f>
        <v>4</v>
      </c>
      <c r="CM80" s="12">
        <f>VLOOKUP(VLOOKUP($A80,'dataset combined'!$A:$BJ,CM$2,FALSE()),Dictionary!$A$1:$B$23,2,FALSE())</f>
        <v>4</v>
      </c>
      <c r="CN80" s="12">
        <f>VLOOKUP(VLOOKUP($A80,'dataset combined'!$A:$BJ,CN$2,FALSE()),Dictionary!$A$1:$B$23,2,FALSE())</f>
        <v>4</v>
      </c>
      <c r="CO80" s="12">
        <f>VLOOKUP(VLOOKUP($A80,'dataset combined'!$A:$BJ,CO$2,FALSE()),Dictionary!$A$1:$B$23,2,FALSE())</f>
        <v>4</v>
      </c>
      <c r="CP80" s="12">
        <f>VLOOKUP(VLOOKUP($A80,'dataset combined'!$A:$BJ,CP$2,FALSE()),Dictionary!$A$1:$B$23,2,FALSE())</f>
        <v>4</v>
      </c>
      <c r="CQ80" s="12">
        <f>VLOOKUP(VLOOKUP($A80,'dataset combined'!$A:$BJ,CQ$2,FALSE()),Dictionary!$A$1:$B$23,2,FALSE())</f>
        <v>3</v>
      </c>
      <c r="CR80" s="12">
        <f>VLOOKUP(VLOOKUP($A80,'dataset combined'!$A:$BJ,CR$2,FALSE()),Dictionary!$A$1:$B$23,2,FALSE())</f>
        <v>3</v>
      </c>
      <c r="CS80" s="12">
        <f>VLOOKUP(VLOOKUP($A80,'dataset combined'!$A:$BJ,CS$2,FALSE()),Dictionary!$A$1:$B$23,2,FALSE())</f>
        <v>3</v>
      </c>
      <c r="CT80" s="12">
        <f>VLOOKUP(VLOOKUP($A80,'dataset combined'!$A:$BJ,CT$2,FALSE()),Dictionary!$A$1:$B$23,2,FALSE())</f>
        <v>3</v>
      </c>
      <c r="CU80" s="12">
        <f>VLOOKUP(VLOOKUP($A80,'dataset combined'!$A:$BJ,CU$2,FALSE()),Dictionary!$A$1:$B$23,2,FALSE())</f>
        <v>4</v>
      </c>
      <c r="CV80" s="12">
        <f>VLOOKUP(VLOOKUP($A80,'dataset combined'!$A:$BJ,CV$2,FALSE()),Dictionary!$A$1:$B$23,2,FALSE())</f>
        <v>3</v>
      </c>
    </row>
    <row r="81" spans="1:111" x14ac:dyDescent="0.2">
      <c r="A81" s="13" t="str">
        <f t="shared" si="51"/>
        <v>3117397-P2</v>
      </c>
      <c r="B81" s="11">
        <v>3117397</v>
      </c>
      <c r="C81" s="11">
        <v>3117317</v>
      </c>
      <c r="D81" s="11" t="s">
        <v>543</v>
      </c>
      <c r="E81" s="13" t="s">
        <v>538</v>
      </c>
      <c r="F81" s="13" t="s">
        <v>381</v>
      </c>
      <c r="G81" s="13" t="s">
        <v>433</v>
      </c>
      <c r="H81" s="11" t="str">
        <f t="shared" si="52"/>
        <v>HCN</v>
      </c>
      <c r="I81" s="11"/>
      <c r="J81" s="12"/>
      <c r="K81" s="13">
        <v>27</v>
      </c>
      <c r="L81" s="13" t="s">
        <v>178</v>
      </c>
      <c r="M81" s="13" t="s">
        <v>179</v>
      </c>
      <c r="N81" s="13">
        <v>2</v>
      </c>
      <c r="O81" s="13" t="s">
        <v>256</v>
      </c>
      <c r="P81" s="13" t="s">
        <v>177</v>
      </c>
      <c r="Q81" s="13">
        <v>3</v>
      </c>
      <c r="R81" s="13" t="s">
        <v>257</v>
      </c>
      <c r="S81" s="13" t="s">
        <v>176</v>
      </c>
      <c r="T81" s="13"/>
      <c r="U81" s="13" t="s">
        <v>153</v>
      </c>
      <c r="V81" s="13">
        <f>VLOOKUP(VLOOKUP($A81,'dataset combined'!$A:$AF,V$2,FALSE()),Dictionary!$A:$B,2,FALSE())</f>
        <v>2</v>
      </c>
      <c r="W81" s="13">
        <f>VLOOKUP(VLOOKUP($A81,'dataset combined'!$A:$AF,W$2,FALSE()),Dictionary!$A:$B,2,FALSE())</f>
        <v>2</v>
      </c>
      <c r="X81" s="13">
        <f>VLOOKUP(VLOOKUP($A81,'dataset combined'!$A:$AF,X$2,FALSE()),Dictionary!$A:$B,2,FALSE())</f>
        <v>1</v>
      </c>
      <c r="Y81" s="13">
        <f>VLOOKUP(VLOOKUP($A81,'dataset combined'!$A:$AF,Y$2,FALSE()),Dictionary!$A:$B,2,FALSE())</f>
        <v>1</v>
      </c>
      <c r="Z81" s="12">
        <f t="shared" si="53"/>
        <v>2</v>
      </c>
      <c r="AA81" s="13">
        <f>VLOOKUP(VLOOKUP($A81,'dataset combined'!$A:$AF,AA$2,FALSE()),Dictionary!$A:$B,2,FALSE())</f>
        <v>1</v>
      </c>
      <c r="AB81" s="13">
        <f>VLOOKUP(VLOOKUP($A81,'dataset combined'!$A:$AF,AB$2,FALSE()),Dictionary!$A:$B,2,FALSE())</f>
        <v>1</v>
      </c>
      <c r="AC81" s="13">
        <f>VLOOKUP(VLOOKUP($A81,'dataset combined'!$A:$AF,AC$2,FALSE()),Dictionary!$A:$B,2,FALSE())</f>
        <v>2</v>
      </c>
      <c r="AD81" s="13">
        <f>VLOOKUP(VLOOKUP($A81,'dataset combined'!$A:$AF,AD$2,FALSE()),Dictionary!$A:$B,2,FALSE())</f>
        <v>3</v>
      </c>
      <c r="AE81" s="13">
        <f>VLOOKUP(VLOOKUP($A81,'dataset combined'!$A:$AF,AE$2,FALSE()),Dictionary!$A:$B,2,FALSE())</f>
        <v>1</v>
      </c>
      <c r="AF81" s="13">
        <f>VLOOKUP(VLOOKUP($A81,'dataset combined'!$A:$BJ,dataset!AF$2,FALSE()),Dictionary!$A:$B,2,FALSE())</f>
        <v>4</v>
      </c>
      <c r="AG81" s="13">
        <f>VLOOKUP(VLOOKUP($A81,'dataset combined'!$A:$BJ,dataset!AG$2,FALSE()),Dictionary!$A:$B,2,FALSE())</f>
        <v>4</v>
      </c>
      <c r="AH81" s="13">
        <f>VLOOKUP(VLOOKUP($A81,'dataset combined'!$A:$BJ,dataset!AH$2,FALSE()),Dictionary!$A:$B,2,FALSE())</f>
        <v>4</v>
      </c>
      <c r="AI81" s="13">
        <f>VLOOKUP(VLOOKUP($A81,'dataset combined'!$A:$BJ,dataset!AI$2,FALSE()),Dictionary!$A:$B,2,FALSE())</f>
        <v>4</v>
      </c>
      <c r="AJ81" s="13">
        <f>VLOOKUP(VLOOKUP($A81,'dataset combined'!$A:$BJ,dataset!AJ$2,FALSE()),Dictionary!$A:$B,2,FALSE())</f>
        <v>4</v>
      </c>
      <c r="AK81" s="13">
        <f>VLOOKUP(VLOOKUP($A81,'dataset combined'!$A:$BJ,dataset!AK$2,FALSE()),Dictionary!$A:$B,2,FALSE())</f>
        <v>3</v>
      </c>
      <c r="AL81" s="13">
        <f>VLOOKUP(VLOOKUP($A81,'dataset combined'!$A:$BJ,dataset!AL$2,FALSE()),Dictionary!$A:$B,2,FALSE())</f>
        <v>4</v>
      </c>
      <c r="AM81" s="13">
        <f>VLOOKUP(VLOOKUP($A81,'dataset combined'!$A:$BJ,dataset!AM$2,FALSE()),Dictionary!$A:$B,2,FALSE())</f>
        <v>4</v>
      </c>
      <c r="AN81" s="13">
        <f>VLOOKUP(VLOOKUP($A81,'dataset combined'!$A:$BJ,dataset!AN$2,FALSE()),Dictionary!$A:$B,2,FALSE())</f>
        <v>5</v>
      </c>
      <c r="AO81" s="12">
        <f>VLOOKUP($A81,'Results Check'!$A:$CH,AO$2,FALSE())</f>
        <v>3</v>
      </c>
      <c r="AP81" s="12">
        <f>VLOOKUP($A81,'Results Check'!$A:$CH,AP$2,FALSE())</f>
        <v>3</v>
      </c>
      <c r="AQ81" s="12">
        <f>VLOOKUP($A81,'Results Check'!$A:$CH,AQ$2,FALSE())</f>
        <v>3</v>
      </c>
      <c r="AR81" s="9">
        <f t="shared" si="54"/>
        <v>1</v>
      </c>
      <c r="AS81" s="9">
        <f t="shared" si="55"/>
        <v>1</v>
      </c>
      <c r="AT81" s="9">
        <f t="shared" si="56"/>
        <v>1</v>
      </c>
      <c r="AU81" s="12">
        <f>VLOOKUP($A81,'Results Check'!$A:$CH,AU$2,FALSE())</f>
        <v>2</v>
      </c>
      <c r="AV81" s="12">
        <f>VLOOKUP($A81,'Results Check'!$A:$CH,AV$2,FALSE())</f>
        <v>2</v>
      </c>
      <c r="AW81" s="12">
        <f>VLOOKUP($A81,'Results Check'!$A:$CH,AW$2,FALSE())</f>
        <v>2</v>
      </c>
      <c r="AX81" s="9">
        <f t="shared" si="60"/>
        <v>1</v>
      </c>
      <c r="AY81" s="9">
        <f t="shared" si="61"/>
        <v>1</v>
      </c>
      <c r="AZ81" s="9">
        <f t="shared" si="62"/>
        <v>1</v>
      </c>
      <c r="BA81" s="12">
        <f>VLOOKUP($A81,'Results Check'!$A:$CH,BA$2,FALSE())</f>
        <v>4</v>
      </c>
      <c r="BB81" s="12">
        <f>VLOOKUP($A81,'Results Check'!$A:$CH,BB$2,FALSE())</f>
        <v>4</v>
      </c>
      <c r="BC81" s="12">
        <f>VLOOKUP($A81,'Results Check'!$A:$CH,BC$2,FALSE())</f>
        <v>5</v>
      </c>
      <c r="BD81" s="9">
        <f t="shared" si="63"/>
        <v>1</v>
      </c>
      <c r="BE81" s="9">
        <f t="shared" si="64"/>
        <v>0.8</v>
      </c>
      <c r="BF81" s="9">
        <f t="shared" si="65"/>
        <v>0.88888888888888895</v>
      </c>
      <c r="BG81" s="12">
        <f>VLOOKUP($A81,'Results Check'!$A:$CH,BG$2,FALSE())</f>
        <v>2</v>
      </c>
      <c r="BH81" s="12">
        <f>VLOOKUP($A81,'Results Check'!$A:$CH,BH$2,FALSE())</f>
        <v>2</v>
      </c>
      <c r="BI81" s="12">
        <f>VLOOKUP($A81,'Results Check'!$A:$CH,BI$2,FALSE())</f>
        <v>3</v>
      </c>
      <c r="BJ81" s="9">
        <f t="shared" si="66"/>
        <v>1</v>
      </c>
      <c r="BK81" s="9">
        <f t="shared" si="67"/>
        <v>0.66666666666666663</v>
      </c>
      <c r="BL81" s="9">
        <f t="shared" si="68"/>
        <v>0.8</v>
      </c>
      <c r="BM81" s="12">
        <f>VLOOKUP($A81,'Results Check'!$A:$CH,BM$2,FALSE())</f>
        <v>0</v>
      </c>
      <c r="BN81" s="12">
        <f>VLOOKUP($A81,'Results Check'!$A:$CH,BN$2,FALSE())</f>
        <v>1</v>
      </c>
      <c r="BO81" s="12">
        <f>VLOOKUP($A81,'Results Check'!$A:$CH,BO$2,FALSE())</f>
        <v>1</v>
      </c>
      <c r="BP81" s="9">
        <f t="shared" si="69"/>
        <v>0</v>
      </c>
      <c r="BQ81" s="9">
        <f t="shared" si="70"/>
        <v>0</v>
      </c>
      <c r="BR81" s="9">
        <f t="shared" si="71"/>
        <v>0</v>
      </c>
      <c r="BS81" s="12">
        <f>VLOOKUP($A81,'Results Check'!$A:$CH,BS$2,FALSE())</f>
        <v>1</v>
      </c>
      <c r="BT81" s="12">
        <f>VLOOKUP($A81,'Results Check'!$A:$CH,BT$2,FALSE())</f>
        <v>1</v>
      </c>
      <c r="BU81" s="12">
        <f>VLOOKUP($A81,'Results Check'!$A:$CH,BU$2,FALSE())</f>
        <v>1</v>
      </c>
      <c r="BV81" s="9">
        <f t="shared" si="72"/>
        <v>1</v>
      </c>
      <c r="BW81" s="9">
        <f t="shared" si="73"/>
        <v>1</v>
      </c>
      <c r="BX81" s="9">
        <f t="shared" si="74"/>
        <v>1</v>
      </c>
      <c r="BY81" s="12">
        <f t="shared" si="57"/>
        <v>12</v>
      </c>
      <c r="BZ81" s="12">
        <f t="shared" si="58"/>
        <v>13</v>
      </c>
      <c r="CA81" s="12">
        <f t="shared" si="59"/>
        <v>15</v>
      </c>
      <c r="CB81" s="12">
        <f t="shared" si="75"/>
        <v>0.92307692307692313</v>
      </c>
      <c r="CC81" s="12">
        <f t="shared" si="76"/>
        <v>0.8</v>
      </c>
      <c r="CD81" s="12">
        <f t="shared" si="77"/>
        <v>0.8571428571428571</v>
      </c>
      <c r="CE81" s="12" t="str">
        <f>IF(VLOOKUP($A81,'Results Check'!$A:$CI,CE$2,FALSE())=0,"",VLOOKUP($A81,'Results Check'!$A:$CI,CE$2,FALSE()))</f>
        <v/>
      </c>
      <c r="CF81" s="12" t="str">
        <f>IF(VLOOKUP($A81,'Results Check'!$A:$CI,CF$2,FALSE())=0,"",VLOOKUP($A81,'Results Check'!$A:$CI,CF$2,FALSE()))</f>
        <v/>
      </c>
      <c r="CG81" s="12" t="str">
        <f>IF(VLOOKUP($A81,'Results Check'!$A:$CI,CG$2,FALSE())=0,"",VLOOKUP($A81,'Results Check'!$A:$CI,CG$2,FALSE()))</f>
        <v>Missing threat scenario</v>
      </c>
      <c r="CH81" s="12" t="str">
        <f>IF(VLOOKUP($A81,'Results Check'!$A:$CI,CH$2,FALSE())=0,"",VLOOKUP($A81,'Results Check'!$A:$CI,CH$2,FALSE()))</f>
        <v>Missed threat</v>
      </c>
      <c r="CI81" s="12" t="str">
        <f>IF(VLOOKUP($A81,'Results Check'!$A:$CI,CI$2,FALSE())=0,"",VLOOKUP($A81,'Results Check'!$A:$CI,CI$2,FALSE()))</f>
        <v>Wrong likelihood</v>
      </c>
      <c r="CJ81" s="12" t="str">
        <f>IF(VLOOKUP($A81,'Results Check'!$A:$CI,CJ$2,FALSE())=0,"",VLOOKUP($A81,'Results Check'!$A:$CI,CJ$2,FALSE()))</f>
        <v/>
      </c>
      <c r="CK81" s="12">
        <f>VLOOKUP(VLOOKUP($A81,'dataset combined'!$A:$BJ,CK$2,FALSE()),Dictionary!$A$1:$B$23,2,FALSE())</f>
        <v>4</v>
      </c>
      <c r="CL81" s="12">
        <f>VLOOKUP(VLOOKUP($A81,'dataset combined'!$A:$BJ,CL$2,FALSE()),Dictionary!$A$1:$B$23,2,FALSE())</f>
        <v>4</v>
      </c>
      <c r="CM81" s="12">
        <f>VLOOKUP(VLOOKUP($A81,'dataset combined'!$A:$BJ,CM$2,FALSE()),Dictionary!$A$1:$B$23,2,FALSE())</f>
        <v>5</v>
      </c>
      <c r="CN81" s="12">
        <f>VLOOKUP(VLOOKUP($A81,'dataset combined'!$A:$BJ,CN$2,FALSE()),Dictionary!$A$1:$B$23,2,FALSE())</f>
        <v>5</v>
      </c>
      <c r="CO81" s="12">
        <f>VLOOKUP(VLOOKUP($A81,'dataset combined'!$A:$BJ,CO$2,FALSE()),Dictionary!$A$1:$B$23,2,FALSE())</f>
        <v>4</v>
      </c>
      <c r="CP81" s="12">
        <f>VLOOKUP(VLOOKUP($A81,'dataset combined'!$A:$BJ,CP$2,FALSE()),Dictionary!$A$1:$B$23,2,FALSE())</f>
        <v>4</v>
      </c>
      <c r="CQ81" s="12">
        <f>VLOOKUP(VLOOKUP($A81,'dataset combined'!$A:$BJ,CQ$2,FALSE()),Dictionary!$A$1:$B$23,2,FALSE())</f>
        <v>4</v>
      </c>
      <c r="CR81" s="12">
        <f>VLOOKUP(VLOOKUP($A81,'dataset combined'!$A:$BJ,CR$2,FALSE()),Dictionary!$A$1:$B$23,2,FALSE())</f>
        <v>4</v>
      </c>
      <c r="CS81" s="12">
        <f>VLOOKUP(VLOOKUP($A81,'dataset combined'!$A:$BJ,CS$2,FALSE()),Dictionary!$A$1:$B$23,2,FALSE())</f>
        <v>4</v>
      </c>
      <c r="CT81" s="12">
        <f>VLOOKUP(VLOOKUP($A81,'dataset combined'!$A:$BJ,CT$2,FALSE()),Dictionary!$A$1:$B$23,2,FALSE())</f>
        <v>4</v>
      </c>
      <c r="CU81" s="12">
        <f>VLOOKUP(VLOOKUP($A81,'dataset combined'!$A:$BJ,CU$2,FALSE()),Dictionary!$A$1:$B$23,2,FALSE())</f>
        <v>3</v>
      </c>
      <c r="CV81" s="12">
        <f>VLOOKUP(VLOOKUP($A81,'dataset combined'!$A:$BJ,CV$2,FALSE()),Dictionary!$A$1:$B$23,2,FALSE())</f>
        <v>3</v>
      </c>
    </row>
    <row r="82" spans="1:111" x14ac:dyDescent="0.2">
      <c r="A82" s="13" t="str">
        <f t="shared" si="51"/>
        <v>3117399-P1</v>
      </c>
      <c r="B82" s="11">
        <v>3117399</v>
      </c>
      <c r="C82" s="11">
        <v>3117309</v>
      </c>
      <c r="D82" s="11" t="s">
        <v>604</v>
      </c>
      <c r="E82" s="13" t="s">
        <v>568</v>
      </c>
      <c r="F82" s="13" t="s">
        <v>440</v>
      </c>
      <c r="G82" s="11" t="s">
        <v>402</v>
      </c>
      <c r="H82" s="11" t="str">
        <f t="shared" si="52"/>
        <v>HCN</v>
      </c>
      <c r="I82" s="11"/>
      <c r="J82" s="12"/>
      <c r="K82" s="13">
        <v>22</v>
      </c>
      <c r="L82" s="13" t="s">
        <v>180</v>
      </c>
      <c r="M82" s="13" t="s">
        <v>182</v>
      </c>
      <c r="N82" s="13">
        <v>4</v>
      </c>
      <c r="O82" s="13" t="s">
        <v>237</v>
      </c>
      <c r="P82" s="13" t="s">
        <v>177</v>
      </c>
      <c r="Q82" s="13">
        <v>1</v>
      </c>
      <c r="R82" s="13" t="s">
        <v>238</v>
      </c>
      <c r="S82" s="13" t="s">
        <v>176</v>
      </c>
      <c r="T82" s="13"/>
      <c r="U82" s="13" t="s">
        <v>160</v>
      </c>
      <c r="V82" s="13">
        <f>VLOOKUP(VLOOKUP($A82,'dataset combined'!$A:$AF,V$2,FALSE()),Dictionary!$A:$B,2,FALSE())</f>
        <v>1</v>
      </c>
      <c r="W82" s="13">
        <f>VLOOKUP(VLOOKUP($A82,'dataset combined'!$A:$AF,W$2,FALSE()),Dictionary!$A:$B,2,FALSE())</f>
        <v>2</v>
      </c>
      <c r="X82" s="13">
        <f>VLOOKUP(VLOOKUP($A82,'dataset combined'!$A:$AF,X$2,FALSE()),Dictionary!$A:$B,2,FALSE())</f>
        <v>1</v>
      </c>
      <c r="Y82" s="13">
        <f>VLOOKUP(VLOOKUP($A82,'dataset combined'!$A:$AF,Y$2,FALSE()),Dictionary!$A:$B,2,FALSE())</f>
        <v>2</v>
      </c>
      <c r="Z82" s="12">
        <f t="shared" si="53"/>
        <v>2</v>
      </c>
      <c r="AA82" s="13">
        <f>VLOOKUP(VLOOKUP($A82,'dataset combined'!$A:$AF,AA$2,FALSE()),Dictionary!$A:$B,2,FALSE())</f>
        <v>1</v>
      </c>
      <c r="AB82" s="13">
        <f>VLOOKUP(VLOOKUP($A82,'dataset combined'!$A:$AF,AB$2,FALSE()),Dictionary!$A:$B,2,FALSE())</f>
        <v>2</v>
      </c>
      <c r="AC82" s="13">
        <f>VLOOKUP(VLOOKUP($A82,'dataset combined'!$A:$AF,AC$2,FALSE()),Dictionary!$A:$B,2,FALSE())</f>
        <v>2</v>
      </c>
      <c r="AD82" s="13">
        <f>VLOOKUP(VLOOKUP($A82,'dataset combined'!$A:$AF,AD$2,FALSE()),Dictionary!$A:$B,2,FALSE())</f>
        <v>2</v>
      </c>
      <c r="AE82" s="13">
        <f>VLOOKUP(VLOOKUP($A82,'dataset combined'!$A:$AF,AE$2,FALSE()),Dictionary!$A:$B,2,FALSE())</f>
        <v>2</v>
      </c>
      <c r="AF82" s="13">
        <f>VLOOKUP(VLOOKUP($A82,'dataset combined'!$A:$BJ,dataset!AF$2,FALSE()),Dictionary!$A:$B,2,FALSE())</f>
        <v>5</v>
      </c>
      <c r="AG82" s="13">
        <f>VLOOKUP(VLOOKUP($A82,'dataset combined'!$A:$BJ,dataset!AG$2,FALSE()),Dictionary!$A:$B,2,FALSE())</f>
        <v>4</v>
      </c>
      <c r="AH82" s="13">
        <f>VLOOKUP(VLOOKUP($A82,'dataset combined'!$A:$BJ,dataset!AH$2,FALSE()),Dictionary!$A:$B,2,FALSE())</f>
        <v>5</v>
      </c>
      <c r="AI82" s="13">
        <f>VLOOKUP(VLOOKUP($A82,'dataset combined'!$A:$BJ,dataset!AI$2,FALSE()),Dictionary!$A:$B,2,FALSE())</f>
        <v>4</v>
      </c>
      <c r="AJ82" s="13">
        <f>VLOOKUP(VLOOKUP($A82,'dataset combined'!$A:$BJ,dataset!AJ$2,FALSE()),Dictionary!$A:$B,2,FALSE())</f>
        <v>4</v>
      </c>
      <c r="AK82" s="13">
        <f>VLOOKUP(VLOOKUP($A82,'dataset combined'!$A:$BJ,dataset!AK$2,FALSE()),Dictionary!$A:$B,2,FALSE())</f>
        <v>4</v>
      </c>
      <c r="AL82" s="13">
        <f>VLOOKUP(VLOOKUP($A82,'dataset combined'!$A:$BJ,dataset!AL$2,FALSE()),Dictionary!$A:$B,2,FALSE())</f>
        <v>5</v>
      </c>
      <c r="AM82" s="13">
        <f>VLOOKUP(VLOOKUP($A82,'dataset combined'!$A:$BJ,dataset!AM$2,FALSE()),Dictionary!$A:$B,2,FALSE())</f>
        <v>5</v>
      </c>
      <c r="AN82" s="13">
        <f>VLOOKUP(VLOOKUP($A82,'dataset combined'!$A:$BJ,dataset!AN$2,FALSE()),Dictionary!$A:$B,2,FALSE())</f>
        <v>0</v>
      </c>
      <c r="AO82" s="12">
        <f>VLOOKUP($A82,'Results Check'!$A:$CH,AO$2,FALSE())</f>
        <v>3</v>
      </c>
      <c r="AP82" s="12">
        <f>VLOOKUP($A82,'Results Check'!$A:$CH,AP$2,FALSE())</f>
        <v>3</v>
      </c>
      <c r="AQ82" s="12">
        <f>VLOOKUP($A82,'Results Check'!$A:$CH,AQ$2,FALSE())</f>
        <v>3</v>
      </c>
      <c r="AR82" s="9">
        <f t="shared" si="54"/>
        <v>1</v>
      </c>
      <c r="AS82" s="9">
        <f t="shared" si="55"/>
        <v>1</v>
      </c>
      <c r="AT82" s="9">
        <f t="shared" si="56"/>
        <v>1</v>
      </c>
      <c r="AU82" s="12">
        <f>VLOOKUP($A82,'Results Check'!$A:$CH,AU$2,FALSE())</f>
        <v>2</v>
      </c>
      <c r="AV82" s="12">
        <f>VLOOKUP($A82,'Results Check'!$A:$CH,AV$2,FALSE())</f>
        <v>2</v>
      </c>
      <c r="AW82" s="12">
        <f>VLOOKUP($A82,'Results Check'!$A:$CH,AW$2,FALSE())</f>
        <v>2</v>
      </c>
      <c r="AX82" s="9">
        <f t="shared" si="60"/>
        <v>1</v>
      </c>
      <c r="AY82" s="9">
        <f t="shared" si="61"/>
        <v>1</v>
      </c>
      <c r="AZ82" s="9">
        <f t="shared" si="62"/>
        <v>1</v>
      </c>
      <c r="BA82" s="12">
        <f>VLOOKUP($A82,'Results Check'!$A:$CH,BA$2,FALSE())</f>
        <v>2</v>
      </c>
      <c r="BB82" s="12">
        <f>VLOOKUP($A82,'Results Check'!$A:$CH,BB$2,FALSE())</f>
        <v>2</v>
      </c>
      <c r="BC82" s="12">
        <f>VLOOKUP($A82,'Results Check'!$A:$CH,BC$2,FALSE())</f>
        <v>2</v>
      </c>
      <c r="BD82" s="9">
        <f t="shared" si="63"/>
        <v>1</v>
      </c>
      <c r="BE82" s="9">
        <f t="shared" si="64"/>
        <v>1</v>
      </c>
      <c r="BF82" s="9">
        <f t="shared" si="65"/>
        <v>1</v>
      </c>
      <c r="BG82" s="12">
        <f>VLOOKUP($A82,'Results Check'!$A:$CH,BG$2,FALSE())</f>
        <v>5</v>
      </c>
      <c r="BH82" s="12">
        <f>VLOOKUP($A82,'Results Check'!$A:$CH,BH$2,FALSE())</f>
        <v>5</v>
      </c>
      <c r="BI82" s="12">
        <f>VLOOKUP($A82,'Results Check'!$A:$CH,BI$2,FALSE())</f>
        <v>5</v>
      </c>
      <c r="BJ82" s="9">
        <f t="shared" si="66"/>
        <v>1</v>
      </c>
      <c r="BK82" s="9">
        <f t="shared" si="67"/>
        <v>1</v>
      </c>
      <c r="BL82" s="9">
        <f t="shared" si="68"/>
        <v>1</v>
      </c>
      <c r="BM82" s="12">
        <f>VLOOKUP($A82,'Results Check'!$A:$CH,BM$2,FALSE())</f>
        <v>1</v>
      </c>
      <c r="BN82" s="12">
        <f>VLOOKUP($A82,'Results Check'!$A:$CH,BN$2,FALSE())</f>
        <v>1</v>
      </c>
      <c r="BO82" s="12">
        <f>VLOOKUP($A82,'Results Check'!$A:$CH,BO$2,FALSE())</f>
        <v>1</v>
      </c>
      <c r="BP82" s="9">
        <f t="shared" si="69"/>
        <v>1</v>
      </c>
      <c r="BQ82" s="9">
        <f t="shared" si="70"/>
        <v>1</v>
      </c>
      <c r="BR82" s="9">
        <f t="shared" si="71"/>
        <v>1</v>
      </c>
      <c r="BS82" s="12">
        <f>VLOOKUP($A82,'Results Check'!$A:$CH,BS$2,FALSE())</f>
        <v>0</v>
      </c>
      <c r="BT82" s="12">
        <f>VLOOKUP($A82,'Results Check'!$A:$CH,BT$2,FALSE())</f>
        <v>1</v>
      </c>
      <c r="BU82" s="12">
        <f>VLOOKUP($A82,'Results Check'!$A:$CH,BU$2,FALSE())</f>
        <v>1</v>
      </c>
      <c r="BV82" s="9">
        <f t="shared" si="72"/>
        <v>0</v>
      </c>
      <c r="BW82" s="9">
        <f t="shared" si="73"/>
        <v>0</v>
      </c>
      <c r="BX82" s="9">
        <f t="shared" si="74"/>
        <v>0</v>
      </c>
      <c r="BY82" s="12">
        <f t="shared" si="57"/>
        <v>13</v>
      </c>
      <c r="BZ82" s="12">
        <f t="shared" si="58"/>
        <v>14</v>
      </c>
      <c r="CA82" s="12">
        <f t="shared" si="59"/>
        <v>14</v>
      </c>
      <c r="CB82" s="12">
        <f t="shared" si="75"/>
        <v>0.9285714285714286</v>
      </c>
      <c r="CC82" s="12">
        <f t="shared" si="76"/>
        <v>0.9285714285714286</v>
      </c>
      <c r="CD82" s="12">
        <f t="shared" si="77"/>
        <v>0.9285714285714286</v>
      </c>
      <c r="CE82" s="12" t="str">
        <f>IF(VLOOKUP($A82,'Results Check'!$A:$CI,CE$2,FALSE())=0,"",VLOOKUP($A82,'Results Check'!$A:$CI,CE$2,FALSE()))</f>
        <v/>
      </c>
      <c r="CF82" s="12" t="str">
        <f>IF(VLOOKUP($A82,'Results Check'!$A:$CI,CF$2,FALSE())=0,"",VLOOKUP($A82,'Results Check'!$A:$CI,CF$2,FALSE()))</f>
        <v/>
      </c>
      <c r="CG82" s="12" t="str">
        <f>IF(VLOOKUP($A82,'Results Check'!$A:$CI,CG$2,FALSE())=0,"",VLOOKUP($A82,'Results Check'!$A:$CI,CG$2,FALSE()))</f>
        <v/>
      </c>
      <c r="CH82" s="12" t="str">
        <f>IF(VLOOKUP($A82,'Results Check'!$A:$CI,CH$2,FALSE())=0,"",VLOOKUP($A82,'Results Check'!$A:$CI,CH$2,FALSE()))</f>
        <v/>
      </c>
      <c r="CI82" s="12" t="str">
        <f>IF(VLOOKUP($A82,'Results Check'!$A:$CI,CI$2,FALSE())=0,"",VLOOKUP($A82,'Results Check'!$A:$CI,CI$2,FALSE()))</f>
        <v/>
      </c>
      <c r="CJ82" s="12" t="str">
        <f>IF(VLOOKUP($A82,'Results Check'!$A:$CI,CJ$2,FALSE())=0,"",VLOOKUP($A82,'Results Check'!$A:$CI,CJ$2,FALSE()))</f>
        <v/>
      </c>
      <c r="CK82" s="12">
        <f>VLOOKUP(VLOOKUP($A82,'dataset combined'!$A:$BJ,CK$2,FALSE()),Dictionary!$A$1:$B$23,2,FALSE())</f>
        <v>5</v>
      </c>
      <c r="CL82" s="12">
        <f>VLOOKUP(VLOOKUP($A82,'dataset combined'!$A:$BJ,CL$2,FALSE()),Dictionary!$A$1:$B$23,2,FALSE())</f>
        <v>5</v>
      </c>
      <c r="CM82" s="12">
        <f>VLOOKUP(VLOOKUP($A82,'dataset combined'!$A:$BJ,CM$2,FALSE()),Dictionary!$A$1:$B$23,2,FALSE())</f>
        <v>5</v>
      </c>
      <c r="CN82" s="12">
        <f>VLOOKUP(VLOOKUP($A82,'dataset combined'!$A:$BJ,CN$2,FALSE()),Dictionary!$A$1:$B$23,2,FALSE())</f>
        <v>5</v>
      </c>
      <c r="CO82" s="12">
        <f>VLOOKUP(VLOOKUP($A82,'dataset combined'!$A:$BJ,CO$2,FALSE()),Dictionary!$A$1:$B$23,2,FALSE())</f>
        <v>5</v>
      </c>
      <c r="CP82" s="12">
        <f>VLOOKUP(VLOOKUP($A82,'dataset combined'!$A:$BJ,CP$2,FALSE()),Dictionary!$A$1:$B$23,2,FALSE())</f>
        <v>5</v>
      </c>
      <c r="CQ82" s="12">
        <f>VLOOKUP(VLOOKUP($A82,'dataset combined'!$A:$BJ,CQ$2,FALSE()),Dictionary!$A$1:$B$23,2,FALSE())</f>
        <v>5</v>
      </c>
      <c r="CR82" s="12">
        <f>VLOOKUP(VLOOKUP($A82,'dataset combined'!$A:$BJ,CR$2,FALSE()),Dictionary!$A$1:$B$23,2,FALSE())</f>
        <v>5</v>
      </c>
      <c r="CS82" s="12">
        <f>VLOOKUP(VLOOKUP($A82,'dataset combined'!$A:$BJ,CS$2,FALSE()),Dictionary!$A$1:$B$23,2,FALSE())</f>
        <v>4</v>
      </c>
      <c r="CT82" s="12">
        <f>VLOOKUP(VLOOKUP($A82,'dataset combined'!$A:$BJ,CT$2,FALSE()),Dictionary!$A$1:$B$23,2,FALSE())</f>
        <v>2</v>
      </c>
      <c r="CU82" s="12">
        <f>VLOOKUP(VLOOKUP($A82,'dataset combined'!$A:$BJ,CU$2,FALSE()),Dictionary!$A$1:$B$23,2,FALSE())</f>
        <v>4</v>
      </c>
      <c r="CV82" s="12">
        <f>VLOOKUP(VLOOKUP($A82,'dataset combined'!$A:$BJ,CV$2,FALSE()),Dictionary!$A$1:$B$23,2,FALSE())</f>
        <v>3</v>
      </c>
    </row>
    <row r="83" spans="1:111" x14ac:dyDescent="0.2">
      <c r="A83" s="13" t="str">
        <f t="shared" si="51"/>
        <v>3117399-P2</v>
      </c>
      <c r="B83" s="11">
        <v>3117399</v>
      </c>
      <c r="C83" s="11">
        <v>3117309</v>
      </c>
      <c r="D83" s="11" t="s">
        <v>604</v>
      </c>
      <c r="E83" s="13" t="s">
        <v>568</v>
      </c>
      <c r="F83" s="13" t="s">
        <v>440</v>
      </c>
      <c r="G83" s="13" t="s">
        <v>433</v>
      </c>
      <c r="H83" s="11" t="str">
        <f t="shared" si="52"/>
        <v>OB</v>
      </c>
      <c r="I83" s="11"/>
      <c r="J83" s="12"/>
      <c r="K83" s="13">
        <v>22</v>
      </c>
      <c r="L83" s="13" t="s">
        <v>180</v>
      </c>
      <c r="M83" s="13" t="s">
        <v>182</v>
      </c>
      <c r="N83" s="13">
        <v>4</v>
      </c>
      <c r="O83" s="13" t="s">
        <v>237</v>
      </c>
      <c r="P83" s="13" t="s">
        <v>177</v>
      </c>
      <c r="Q83" s="13">
        <v>1</v>
      </c>
      <c r="R83" s="13" t="s">
        <v>238</v>
      </c>
      <c r="S83" s="13" t="s">
        <v>176</v>
      </c>
      <c r="T83" s="13"/>
      <c r="U83" s="13" t="s">
        <v>160</v>
      </c>
      <c r="V83" s="13">
        <f>VLOOKUP(VLOOKUP($A83,'dataset combined'!$A:$AF,V$2,FALSE()),Dictionary!$A:$B,2,FALSE())</f>
        <v>1</v>
      </c>
      <c r="W83" s="13">
        <f>VLOOKUP(VLOOKUP($A83,'dataset combined'!$A:$AF,W$2,FALSE()),Dictionary!$A:$B,2,FALSE())</f>
        <v>2</v>
      </c>
      <c r="X83" s="13">
        <f>VLOOKUP(VLOOKUP($A83,'dataset combined'!$A:$AF,X$2,FALSE()),Dictionary!$A:$B,2,FALSE())</f>
        <v>1</v>
      </c>
      <c r="Y83" s="13">
        <f>VLOOKUP(VLOOKUP($A83,'dataset combined'!$A:$AF,Y$2,FALSE()),Dictionary!$A:$B,2,FALSE())</f>
        <v>2</v>
      </c>
      <c r="Z83" s="12">
        <f t="shared" si="53"/>
        <v>2</v>
      </c>
      <c r="AA83" s="13">
        <f>VLOOKUP(VLOOKUP($A83,'dataset combined'!$A:$AF,AA$2,FALSE()),Dictionary!$A:$B,2,FALSE())</f>
        <v>1</v>
      </c>
      <c r="AB83" s="13">
        <f>VLOOKUP(VLOOKUP($A83,'dataset combined'!$A:$AF,AB$2,FALSE()),Dictionary!$A:$B,2,FALSE())</f>
        <v>2</v>
      </c>
      <c r="AC83" s="13">
        <f>VLOOKUP(VLOOKUP($A83,'dataset combined'!$A:$AF,AC$2,FALSE()),Dictionary!$A:$B,2,FALSE())</f>
        <v>2</v>
      </c>
      <c r="AD83" s="13">
        <f>VLOOKUP(VLOOKUP($A83,'dataset combined'!$A:$AF,AD$2,FALSE()),Dictionary!$A:$B,2,FALSE())</f>
        <v>2</v>
      </c>
      <c r="AE83" s="13">
        <f>VLOOKUP(VLOOKUP($A83,'dataset combined'!$A:$AF,AE$2,FALSE()),Dictionary!$A:$B,2,FALSE())</f>
        <v>2</v>
      </c>
      <c r="AF83" s="13">
        <f>VLOOKUP(VLOOKUP($A83,'dataset combined'!$A:$BJ,dataset!AF$2,FALSE()),Dictionary!$A:$B,2,FALSE())</f>
        <v>5</v>
      </c>
      <c r="AG83" s="13">
        <f>VLOOKUP(VLOOKUP($A83,'dataset combined'!$A:$BJ,dataset!AG$2,FALSE()),Dictionary!$A:$B,2,FALSE())</f>
        <v>5</v>
      </c>
      <c r="AH83" s="13">
        <f>VLOOKUP(VLOOKUP($A83,'dataset combined'!$A:$BJ,dataset!AH$2,FALSE()),Dictionary!$A:$B,2,FALSE())</f>
        <v>5</v>
      </c>
      <c r="AI83" s="13">
        <f>VLOOKUP(VLOOKUP($A83,'dataset combined'!$A:$BJ,dataset!AI$2,FALSE()),Dictionary!$A:$B,2,FALSE())</f>
        <v>5</v>
      </c>
      <c r="AJ83" s="13">
        <f>VLOOKUP(VLOOKUP($A83,'dataset combined'!$A:$BJ,dataset!AJ$2,FALSE()),Dictionary!$A:$B,2,FALSE())</f>
        <v>4</v>
      </c>
      <c r="AK83" s="13">
        <f>VLOOKUP(VLOOKUP($A83,'dataset combined'!$A:$BJ,dataset!AK$2,FALSE()),Dictionary!$A:$B,2,FALSE())</f>
        <v>3</v>
      </c>
      <c r="AL83" s="13">
        <f>VLOOKUP(VLOOKUP($A83,'dataset combined'!$A:$BJ,dataset!AL$2,FALSE()),Dictionary!$A:$B,2,FALSE())</f>
        <v>5</v>
      </c>
      <c r="AM83" s="13">
        <f>VLOOKUP(VLOOKUP($A83,'dataset combined'!$A:$BJ,dataset!AM$2,FALSE()),Dictionary!$A:$B,2,FALSE())</f>
        <v>5</v>
      </c>
      <c r="AN83" s="13">
        <f>VLOOKUP(VLOOKUP($A83,'dataset combined'!$A:$BJ,dataset!AN$2,FALSE()),Dictionary!$A:$B,2,FALSE())</f>
        <v>5</v>
      </c>
      <c r="AO83" s="12">
        <f>VLOOKUP($A83,'Results Check'!$A:$CH,AO$2,FALSE())</f>
        <v>2</v>
      </c>
      <c r="AP83" s="12">
        <f>VLOOKUP($A83,'Results Check'!$A:$CH,AP$2,FALSE())</f>
        <v>2</v>
      </c>
      <c r="AQ83" s="12">
        <f>VLOOKUP($A83,'Results Check'!$A:$CH,AQ$2,FALSE())</f>
        <v>2</v>
      </c>
      <c r="AR83" s="9">
        <f t="shared" si="54"/>
        <v>1</v>
      </c>
      <c r="AS83" s="9">
        <f t="shared" si="55"/>
        <v>1</v>
      </c>
      <c r="AT83" s="9">
        <f t="shared" si="56"/>
        <v>1</v>
      </c>
      <c r="AU83" s="12">
        <f>VLOOKUP($A83,'Results Check'!$A:$CH,AU$2,FALSE())</f>
        <v>2</v>
      </c>
      <c r="AV83" s="12">
        <f>VLOOKUP($A83,'Results Check'!$A:$CH,AV$2,FALSE())</f>
        <v>2</v>
      </c>
      <c r="AW83" s="12">
        <f>VLOOKUP($A83,'Results Check'!$A:$CH,AW$2,FALSE())</f>
        <v>2</v>
      </c>
      <c r="AX83" s="9">
        <f t="shared" si="60"/>
        <v>1</v>
      </c>
      <c r="AY83" s="9">
        <f t="shared" si="61"/>
        <v>1</v>
      </c>
      <c r="AZ83" s="9">
        <f t="shared" si="62"/>
        <v>1</v>
      </c>
      <c r="BA83" s="12">
        <f>VLOOKUP($A83,'Results Check'!$A:$CH,BA$2,FALSE())</f>
        <v>3</v>
      </c>
      <c r="BB83" s="12">
        <f>VLOOKUP($A83,'Results Check'!$A:$CH,BB$2,FALSE())</f>
        <v>3</v>
      </c>
      <c r="BC83" s="12">
        <f>VLOOKUP($A83,'Results Check'!$A:$CH,BC$2,FALSE())</f>
        <v>3</v>
      </c>
      <c r="BD83" s="9">
        <f t="shared" si="63"/>
        <v>1</v>
      </c>
      <c r="BE83" s="9">
        <f t="shared" si="64"/>
        <v>1</v>
      </c>
      <c r="BF83" s="9">
        <f t="shared" si="65"/>
        <v>1</v>
      </c>
      <c r="BG83" s="12">
        <f>VLOOKUP($A83,'Results Check'!$A:$CH,BG$2,FALSE())</f>
        <v>2</v>
      </c>
      <c r="BH83" s="12">
        <f>VLOOKUP($A83,'Results Check'!$A:$CH,BH$2,FALSE())</f>
        <v>2</v>
      </c>
      <c r="BI83" s="12">
        <f>VLOOKUP($A83,'Results Check'!$A:$CH,BI$2,FALSE())</f>
        <v>2</v>
      </c>
      <c r="BJ83" s="9">
        <f t="shared" si="66"/>
        <v>1</v>
      </c>
      <c r="BK83" s="9">
        <f t="shared" si="67"/>
        <v>1</v>
      </c>
      <c r="BL83" s="9">
        <f t="shared" si="68"/>
        <v>1</v>
      </c>
      <c r="BM83" s="12">
        <f>VLOOKUP($A83,'Results Check'!$A:$CH,BM$2,FALSE())</f>
        <v>0</v>
      </c>
      <c r="BN83" s="12">
        <f>VLOOKUP($A83,'Results Check'!$A:$CH,BN$2,FALSE())</f>
        <v>1</v>
      </c>
      <c r="BO83" s="12">
        <f>VLOOKUP($A83,'Results Check'!$A:$CH,BO$2,FALSE())</f>
        <v>1</v>
      </c>
      <c r="BP83" s="9">
        <f t="shared" si="69"/>
        <v>0</v>
      </c>
      <c r="BQ83" s="9">
        <f t="shared" si="70"/>
        <v>0</v>
      </c>
      <c r="BR83" s="9">
        <f t="shared" si="71"/>
        <v>0</v>
      </c>
      <c r="BS83" s="12">
        <f>VLOOKUP($A83,'Results Check'!$A:$CH,BS$2,FALSE())</f>
        <v>1</v>
      </c>
      <c r="BT83" s="12">
        <f>VLOOKUP($A83,'Results Check'!$A:$CH,BT$2,FALSE())</f>
        <v>1</v>
      </c>
      <c r="BU83" s="12">
        <f>VLOOKUP($A83,'Results Check'!$A:$CH,BU$2,FALSE())</f>
        <v>1</v>
      </c>
      <c r="BV83" s="9">
        <f t="shared" si="72"/>
        <v>1</v>
      </c>
      <c r="BW83" s="9">
        <f t="shared" si="73"/>
        <v>1</v>
      </c>
      <c r="BX83" s="9">
        <f t="shared" si="74"/>
        <v>1</v>
      </c>
      <c r="BY83" s="12">
        <f t="shared" si="57"/>
        <v>10</v>
      </c>
      <c r="BZ83" s="12">
        <f t="shared" si="58"/>
        <v>11</v>
      </c>
      <c r="CA83" s="12">
        <f t="shared" si="59"/>
        <v>11</v>
      </c>
      <c r="CB83" s="12">
        <f t="shared" si="75"/>
        <v>0.90909090909090906</v>
      </c>
      <c r="CC83" s="12">
        <f t="shared" si="76"/>
        <v>0.90909090909090906</v>
      </c>
      <c r="CD83" s="12">
        <f t="shared" si="77"/>
        <v>0.90909090909090906</v>
      </c>
      <c r="CE83" s="12" t="str">
        <f>IF(VLOOKUP($A83,'Results Check'!$A:$CI,CE$2,FALSE())=0,"",VLOOKUP($A83,'Results Check'!$A:$CI,CE$2,FALSE()))</f>
        <v/>
      </c>
      <c r="CF83" s="12" t="str">
        <f>IF(VLOOKUP($A83,'Results Check'!$A:$CI,CF$2,FALSE())=0,"",VLOOKUP($A83,'Results Check'!$A:$CI,CF$2,FALSE()))</f>
        <v/>
      </c>
      <c r="CG83" s="12" t="str">
        <f>IF(VLOOKUP($A83,'Results Check'!$A:$CI,CG$2,FALSE())=0,"",VLOOKUP($A83,'Results Check'!$A:$CI,CG$2,FALSE()))</f>
        <v/>
      </c>
      <c r="CH83" s="12" t="str">
        <f>IF(VLOOKUP($A83,'Results Check'!$A:$CI,CH$2,FALSE())=0,"",VLOOKUP($A83,'Results Check'!$A:$CI,CH$2,FALSE()))</f>
        <v/>
      </c>
      <c r="CI83" s="12" t="str">
        <f>IF(VLOOKUP($A83,'Results Check'!$A:$CI,CI$2,FALSE())=0,"",VLOOKUP($A83,'Results Check'!$A:$CI,CI$2,FALSE()))</f>
        <v>Level of impact</v>
      </c>
      <c r="CJ83" s="12" t="str">
        <f>IF(VLOOKUP($A83,'Results Check'!$A:$CI,CJ$2,FALSE())=0,"",VLOOKUP($A83,'Results Check'!$A:$CI,CJ$2,FALSE()))</f>
        <v/>
      </c>
      <c r="CK83" s="12">
        <f>VLOOKUP(VLOOKUP($A83,'dataset combined'!$A:$BJ,CK$2,FALSE()),Dictionary!$A$1:$B$23,2,FALSE())</f>
        <v>5</v>
      </c>
      <c r="CL83" s="12">
        <f>VLOOKUP(VLOOKUP($A83,'dataset combined'!$A:$BJ,CL$2,FALSE()),Dictionary!$A$1:$B$23,2,FALSE())</f>
        <v>5</v>
      </c>
      <c r="CM83" s="12">
        <f>VLOOKUP(VLOOKUP($A83,'dataset combined'!$A:$BJ,CM$2,FALSE()),Dictionary!$A$1:$B$23,2,FALSE())</f>
        <v>4</v>
      </c>
      <c r="CN83" s="12">
        <f>VLOOKUP(VLOOKUP($A83,'dataset combined'!$A:$BJ,CN$2,FALSE()),Dictionary!$A$1:$B$23,2,FALSE())</f>
        <v>4</v>
      </c>
      <c r="CO83" s="12">
        <f>VLOOKUP(VLOOKUP($A83,'dataset combined'!$A:$BJ,CO$2,FALSE()),Dictionary!$A$1:$B$23,2,FALSE())</f>
        <v>4</v>
      </c>
      <c r="CP83" s="12">
        <f>VLOOKUP(VLOOKUP($A83,'dataset combined'!$A:$BJ,CP$2,FALSE()),Dictionary!$A$1:$B$23,2,FALSE())</f>
        <v>3</v>
      </c>
      <c r="CQ83" s="12">
        <f>VLOOKUP(VLOOKUP($A83,'dataset combined'!$A:$BJ,CQ$2,FALSE()),Dictionary!$A$1:$B$23,2,FALSE())</f>
        <v>4</v>
      </c>
      <c r="CR83" s="12">
        <f>VLOOKUP(VLOOKUP($A83,'dataset combined'!$A:$BJ,CR$2,FALSE()),Dictionary!$A$1:$B$23,2,FALSE())</f>
        <v>4</v>
      </c>
      <c r="CS83" s="12">
        <f>VLOOKUP(VLOOKUP($A83,'dataset combined'!$A:$BJ,CS$2,FALSE()),Dictionary!$A$1:$B$23,2,FALSE())</f>
        <v>5</v>
      </c>
      <c r="CT83" s="12">
        <f>VLOOKUP(VLOOKUP($A83,'dataset combined'!$A:$BJ,CT$2,FALSE()),Dictionary!$A$1:$B$23,2,FALSE())</f>
        <v>4</v>
      </c>
      <c r="CU83" s="12">
        <f>VLOOKUP(VLOOKUP($A83,'dataset combined'!$A:$BJ,CU$2,FALSE()),Dictionary!$A$1:$B$23,2,FALSE())</f>
        <v>4</v>
      </c>
      <c r="CV83" s="12">
        <f>VLOOKUP(VLOOKUP($A83,'dataset combined'!$A:$BJ,CV$2,FALSE()),Dictionary!$A$1:$B$23,2,FALSE())</f>
        <v>4</v>
      </c>
    </row>
    <row r="84" spans="1:111" x14ac:dyDescent="0.2">
      <c r="A84" s="13" t="str">
        <f t="shared" si="51"/>
        <v>3117400-P1</v>
      </c>
      <c r="B84" s="11">
        <v>3117400</v>
      </c>
      <c r="C84" s="11">
        <v>3117300</v>
      </c>
      <c r="D84" s="11" t="s">
        <v>374</v>
      </c>
      <c r="E84" s="13" t="s">
        <v>154</v>
      </c>
      <c r="F84" s="13" t="s">
        <v>381</v>
      </c>
      <c r="G84" s="11" t="s">
        <v>402</v>
      </c>
      <c r="H84" s="11" t="str">
        <f t="shared" si="52"/>
        <v>OB</v>
      </c>
      <c r="I84" s="11"/>
      <c r="J84" s="12"/>
      <c r="K84" s="13">
        <v>26</v>
      </c>
      <c r="L84" s="13" t="s">
        <v>180</v>
      </c>
      <c r="M84" s="13" t="s">
        <v>188</v>
      </c>
      <c r="N84" s="13">
        <v>5</v>
      </c>
      <c r="O84" s="13" t="s">
        <v>211</v>
      </c>
      <c r="P84" s="13" t="s">
        <v>177</v>
      </c>
      <c r="Q84" s="13">
        <v>5</v>
      </c>
      <c r="R84" s="13" t="s">
        <v>212</v>
      </c>
      <c r="S84" s="13" t="s">
        <v>176</v>
      </c>
      <c r="T84" s="13"/>
      <c r="U84" s="13" t="s">
        <v>160</v>
      </c>
      <c r="V84" s="13">
        <f>VLOOKUP(VLOOKUP($A84,'dataset combined'!$A:$AF,V$2,FALSE()),Dictionary!$A:$B,2,FALSE())</f>
        <v>1</v>
      </c>
      <c r="W84" s="13">
        <f>VLOOKUP(VLOOKUP($A84,'dataset combined'!$A:$AF,W$2,FALSE()),Dictionary!$A:$B,2,FALSE())</f>
        <v>1</v>
      </c>
      <c r="X84" s="13">
        <f>VLOOKUP(VLOOKUP($A84,'dataset combined'!$A:$AF,X$2,FALSE()),Dictionary!$A:$B,2,FALSE())</f>
        <v>2</v>
      </c>
      <c r="Y84" s="13">
        <f>VLOOKUP(VLOOKUP($A84,'dataset combined'!$A:$AF,Y$2,FALSE()),Dictionary!$A:$B,2,FALSE())</f>
        <v>2</v>
      </c>
      <c r="Z84" s="12">
        <f t="shared" si="53"/>
        <v>2</v>
      </c>
      <c r="AA84" s="13">
        <f>VLOOKUP(VLOOKUP($A84,'dataset combined'!$A:$AF,AA$2,FALSE()),Dictionary!$A:$B,2,FALSE())</f>
        <v>1</v>
      </c>
      <c r="AB84" s="13">
        <f>VLOOKUP(VLOOKUP($A84,'dataset combined'!$A:$AF,AB$2,FALSE()),Dictionary!$A:$B,2,FALSE())</f>
        <v>2</v>
      </c>
      <c r="AC84" s="13">
        <f>VLOOKUP(VLOOKUP($A84,'dataset combined'!$A:$AF,AC$2,FALSE()),Dictionary!$A:$B,2,FALSE())</f>
        <v>2</v>
      </c>
      <c r="AD84" s="13">
        <f>VLOOKUP(VLOOKUP($A84,'dataset combined'!$A:$AF,AD$2,FALSE()),Dictionary!$A:$B,2,FALSE())</f>
        <v>2</v>
      </c>
      <c r="AE84" s="13">
        <f>VLOOKUP(VLOOKUP($A84,'dataset combined'!$A:$AF,AE$2,FALSE()),Dictionary!$A:$B,2,FALSE())</f>
        <v>1</v>
      </c>
      <c r="AF84" s="13">
        <f>VLOOKUP(VLOOKUP($A84,'dataset combined'!$A:$BJ,dataset!AF$2,FALSE()),Dictionary!$A:$B,2,FALSE())</f>
        <v>4</v>
      </c>
      <c r="AG84" s="13">
        <f>VLOOKUP(VLOOKUP($A84,'dataset combined'!$A:$BJ,dataset!AG$2,FALSE()),Dictionary!$A:$B,2,FALSE())</f>
        <v>3</v>
      </c>
      <c r="AH84" s="13">
        <f>VLOOKUP(VLOOKUP($A84,'dataset combined'!$A:$BJ,dataset!AH$2,FALSE()),Dictionary!$A:$B,2,FALSE())</f>
        <v>3</v>
      </c>
      <c r="AI84" s="13">
        <f>VLOOKUP(VLOOKUP($A84,'dataset combined'!$A:$BJ,dataset!AI$2,FALSE()),Dictionary!$A:$B,2,FALSE())</f>
        <v>3</v>
      </c>
      <c r="AJ84" s="13">
        <f>VLOOKUP(VLOOKUP($A84,'dataset combined'!$A:$BJ,dataset!AJ$2,FALSE()),Dictionary!$A:$B,2,FALSE())</f>
        <v>2</v>
      </c>
      <c r="AK84" s="13">
        <f>VLOOKUP(VLOOKUP($A84,'dataset combined'!$A:$BJ,dataset!AK$2,FALSE()),Dictionary!$A:$B,2,FALSE())</f>
        <v>4</v>
      </c>
      <c r="AL84" s="13">
        <f>VLOOKUP(VLOOKUP($A84,'dataset combined'!$A:$BJ,dataset!AL$2,FALSE()),Dictionary!$A:$B,2,FALSE())</f>
        <v>4</v>
      </c>
      <c r="AM84" s="13">
        <f>VLOOKUP(VLOOKUP($A84,'dataset combined'!$A:$BJ,dataset!AM$2,FALSE()),Dictionary!$A:$B,2,FALSE())</f>
        <v>4</v>
      </c>
      <c r="AN84" s="13">
        <f>VLOOKUP(VLOOKUP($A84,'dataset combined'!$A:$BJ,dataset!AN$2,FALSE()),Dictionary!$A:$B,2,FALSE())</f>
        <v>0</v>
      </c>
      <c r="AO84" s="12">
        <f>VLOOKUP($A84,'Results Check'!$A:$CH,AO$2,FALSE())</f>
        <v>2</v>
      </c>
      <c r="AP84" s="12">
        <f>VLOOKUP($A84,'Results Check'!$A:$CH,AP$2,FALSE())</f>
        <v>20</v>
      </c>
      <c r="AQ84" s="12">
        <f>VLOOKUP($A84,'Results Check'!$A:$CH,AQ$2,FALSE())</f>
        <v>2</v>
      </c>
      <c r="AR84" s="9">
        <f t="shared" si="54"/>
        <v>0.1</v>
      </c>
      <c r="AS84" s="9">
        <f t="shared" si="55"/>
        <v>1</v>
      </c>
      <c r="AT84" s="9">
        <f t="shared" si="56"/>
        <v>0.18181818181818182</v>
      </c>
      <c r="AU84" s="12">
        <f>VLOOKUP($A84,'Results Check'!$A:$CH,AU$2,FALSE())</f>
        <v>2</v>
      </c>
      <c r="AV84" s="12">
        <f>VLOOKUP($A84,'Results Check'!$A:$CH,AV$2,FALSE())</f>
        <v>3</v>
      </c>
      <c r="AW84" s="12">
        <f>VLOOKUP($A84,'Results Check'!$A:$CH,AW$2,FALSE())</f>
        <v>2</v>
      </c>
      <c r="AX84" s="9">
        <f t="shared" si="60"/>
        <v>0.66666666666666663</v>
      </c>
      <c r="AY84" s="9">
        <f t="shared" si="61"/>
        <v>1</v>
      </c>
      <c r="AZ84" s="9">
        <f t="shared" si="62"/>
        <v>0.8</v>
      </c>
      <c r="BA84" s="12">
        <f>VLOOKUP($A84,'Results Check'!$A:$CH,BA$2,FALSE())</f>
        <v>4</v>
      </c>
      <c r="BB84" s="12">
        <f>VLOOKUP($A84,'Results Check'!$A:$CH,BB$2,FALSE())</f>
        <v>9</v>
      </c>
      <c r="BC84" s="12">
        <f>VLOOKUP($A84,'Results Check'!$A:$CH,BC$2,FALSE())</f>
        <v>4</v>
      </c>
      <c r="BD84" s="9">
        <f t="shared" si="63"/>
        <v>0.44444444444444442</v>
      </c>
      <c r="BE84" s="9">
        <f t="shared" si="64"/>
        <v>1</v>
      </c>
      <c r="BF84" s="9">
        <f t="shared" si="65"/>
        <v>0.61538461538461531</v>
      </c>
      <c r="BG84" s="12">
        <f>VLOOKUP($A84,'Results Check'!$A:$CH,BG$2,FALSE())</f>
        <v>2</v>
      </c>
      <c r="BH84" s="12">
        <f>VLOOKUP($A84,'Results Check'!$A:$CH,BH$2,FALSE())</f>
        <v>2</v>
      </c>
      <c r="BI84" s="12">
        <f>VLOOKUP($A84,'Results Check'!$A:$CH,BI$2,FALSE())</f>
        <v>2</v>
      </c>
      <c r="BJ84" s="9">
        <f t="shared" si="66"/>
        <v>1</v>
      </c>
      <c r="BK84" s="9">
        <f t="shared" si="67"/>
        <v>1</v>
      </c>
      <c r="BL84" s="9">
        <f t="shared" si="68"/>
        <v>1</v>
      </c>
      <c r="BM84" s="12">
        <f>VLOOKUP($A84,'Results Check'!$A:$CH,BM$2,FALSE())</f>
        <v>1</v>
      </c>
      <c r="BN84" s="12">
        <f>VLOOKUP($A84,'Results Check'!$A:$CH,BN$2,FALSE())</f>
        <v>1</v>
      </c>
      <c r="BO84" s="12">
        <f>VLOOKUP($A84,'Results Check'!$A:$CH,BO$2,FALSE())</f>
        <v>1</v>
      </c>
      <c r="BP84" s="9">
        <f t="shared" si="69"/>
        <v>1</v>
      </c>
      <c r="BQ84" s="9">
        <f t="shared" si="70"/>
        <v>1</v>
      </c>
      <c r="BR84" s="9">
        <f t="shared" si="71"/>
        <v>1</v>
      </c>
      <c r="BS84" s="12">
        <f>VLOOKUP($A84,'Results Check'!$A:$CH,BS$2,FALSE())</f>
        <v>1</v>
      </c>
      <c r="BT84" s="12">
        <f>VLOOKUP($A84,'Results Check'!$A:$CH,BT$2,FALSE())</f>
        <v>1</v>
      </c>
      <c r="BU84" s="12">
        <f>VLOOKUP($A84,'Results Check'!$A:$CH,BU$2,FALSE())</f>
        <v>1</v>
      </c>
      <c r="BV84" s="9">
        <f t="shared" si="72"/>
        <v>1</v>
      </c>
      <c r="BW84" s="9">
        <f t="shared" si="73"/>
        <v>1</v>
      </c>
      <c r="BX84" s="9">
        <f t="shared" si="74"/>
        <v>1</v>
      </c>
      <c r="BY84" s="12">
        <f t="shared" si="57"/>
        <v>12</v>
      </c>
      <c r="BZ84" s="12">
        <f t="shared" si="58"/>
        <v>36</v>
      </c>
      <c r="CA84" s="12">
        <f t="shared" si="59"/>
        <v>12</v>
      </c>
      <c r="CB84" s="12">
        <f t="shared" si="75"/>
        <v>0.33333333333333331</v>
      </c>
      <c r="CC84" s="12">
        <f t="shared" si="76"/>
        <v>1</v>
      </c>
      <c r="CD84" s="12">
        <f t="shared" si="77"/>
        <v>0.5</v>
      </c>
      <c r="CE84" s="12" t="str">
        <f>IF(VLOOKUP($A84,'Results Check'!$A:$CI,CE$2,FALSE())=0,"",VLOOKUP($A84,'Results Check'!$A:$CI,CE$2,FALSE()))</f>
        <v>Mixed concepts</v>
      </c>
      <c r="CF84" s="12" t="str">
        <f>IF(VLOOKUP($A84,'Results Check'!$A:$CI,CF$2,FALSE())=0,"",VLOOKUP($A84,'Results Check'!$A:$CI,CF$2,FALSE()))</f>
        <v>Wrong asset</v>
      </c>
      <c r="CG84" s="12" t="str">
        <f>IF(VLOOKUP($A84,'Results Check'!$A:$CI,CG$2,FALSE())=0,"",VLOOKUP($A84,'Results Check'!$A:$CI,CG$2,FALSE()))</f>
        <v>Wrong threat scenario</v>
      </c>
      <c r="CH84" s="12" t="str">
        <f>IF(VLOOKUP($A84,'Results Check'!$A:$CI,CH$2,FALSE())=0,"",VLOOKUP($A84,'Results Check'!$A:$CI,CH$2,FALSE()))</f>
        <v/>
      </c>
      <c r="CI84" s="12" t="str">
        <f>IF(VLOOKUP($A84,'Results Check'!$A:$CI,CI$2,FALSE())=0,"",VLOOKUP($A84,'Results Check'!$A:$CI,CI$2,FALSE()))</f>
        <v/>
      </c>
      <c r="CJ84" s="12" t="str">
        <f>IF(VLOOKUP($A84,'Results Check'!$A:$CI,CJ$2,FALSE())=0,"",VLOOKUP($A84,'Results Check'!$A:$CI,CJ$2,FALSE()))</f>
        <v/>
      </c>
      <c r="CK84" s="12">
        <f>VLOOKUP(VLOOKUP($A84,'dataset combined'!$A:$BJ,CK$2,FALSE()),Dictionary!$A$1:$B$23,2,FALSE())</f>
        <v>3</v>
      </c>
      <c r="CL84" s="12">
        <f>VLOOKUP(VLOOKUP($A84,'dataset combined'!$A:$BJ,CL$2,FALSE()),Dictionary!$A$1:$B$23,2,FALSE())</f>
        <v>3</v>
      </c>
      <c r="CM84" s="12">
        <f>VLOOKUP(VLOOKUP($A84,'dataset combined'!$A:$BJ,CM$2,FALSE()),Dictionary!$A$1:$B$23,2,FALSE())</f>
        <v>2</v>
      </c>
      <c r="CN84" s="12">
        <f>VLOOKUP(VLOOKUP($A84,'dataset combined'!$A:$BJ,CN$2,FALSE()),Dictionary!$A$1:$B$23,2,FALSE())</f>
        <v>2</v>
      </c>
      <c r="CO84" s="12">
        <f>VLOOKUP(VLOOKUP($A84,'dataset combined'!$A:$BJ,CO$2,FALSE()),Dictionary!$A$1:$B$23,2,FALSE())</f>
        <v>3</v>
      </c>
      <c r="CP84" s="12">
        <f>VLOOKUP(VLOOKUP($A84,'dataset combined'!$A:$BJ,CP$2,FALSE()),Dictionary!$A$1:$B$23,2,FALSE())</f>
        <v>3</v>
      </c>
      <c r="CQ84" s="12">
        <f>VLOOKUP(VLOOKUP($A84,'dataset combined'!$A:$BJ,CQ$2,FALSE()),Dictionary!$A$1:$B$23,2,FALSE())</f>
        <v>4</v>
      </c>
      <c r="CR84" s="12">
        <f>VLOOKUP(VLOOKUP($A84,'dataset combined'!$A:$BJ,CR$2,FALSE()),Dictionary!$A$1:$B$23,2,FALSE())</f>
        <v>4</v>
      </c>
      <c r="CS84" s="12">
        <f>VLOOKUP(VLOOKUP($A84,'dataset combined'!$A:$BJ,CS$2,FALSE()),Dictionary!$A$1:$B$23,2,FALSE())</f>
        <v>2</v>
      </c>
      <c r="CT84" s="12">
        <f>VLOOKUP(VLOOKUP($A84,'dataset combined'!$A:$BJ,CT$2,FALSE()),Dictionary!$A$1:$B$23,2,FALSE())</f>
        <v>2</v>
      </c>
      <c r="CU84" s="12">
        <f>VLOOKUP(VLOOKUP($A84,'dataset combined'!$A:$BJ,CU$2,FALSE()),Dictionary!$A$1:$B$23,2,FALSE())</f>
        <v>3</v>
      </c>
      <c r="CV84" s="12">
        <f>VLOOKUP(VLOOKUP($A84,'dataset combined'!$A:$BJ,CV$2,FALSE()),Dictionary!$A$1:$B$23,2,FALSE())</f>
        <v>3</v>
      </c>
    </row>
    <row r="85" spans="1:111" x14ac:dyDescent="0.2">
      <c r="A85" s="13" t="str">
        <f t="shared" si="51"/>
        <v>3117400-P2</v>
      </c>
      <c r="B85" s="11">
        <v>3117400</v>
      </c>
      <c r="C85" s="11">
        <v>3117300</v>
      </c>
      <c r="D85" s="11" t="s">
        <v>374</v>
      </c>
      <c r="E85" s="13" t="s">
        <v>154</v>
      </c>
      <c r="F85" s="13" t="s">
        <v>381</v>
      </c>
      <c r="G85" s="13" t="s">
        <v>433</v>
      </c>
      <c r="H85" s="11" t="str">
        <f t="shared" si="52"/>
        <v>HCN</v>
      </c>
      <c r="I85" s="11"/>
      <c r="J85" s="12"/>
      <c r="K85" s="13">
        <v>26</v>
      </c>
      <c r="L85" s="13" t="s">
        <v>180</v>
      </c>
      <c r="M85" s="13" t="s">
        <v>188</v>
      </c>
      <c r="N85" s="13">
        <v>5</v>
      </c>
      <c r="O85" s="13" t="s">
        <v>211</v>
      </c>
      <c r="P85" s="13" t="s">
        <v>177</v>
      </c>
      <c r="Q85" s="13">
        <v>5</v>
      </c>
      <c r="R85" s="13" t="s">
        <v>212</v>
      </c>
      <c r="S85" s="13" t="s">
        <v>176</v>
      </c>
      <c r="T85" s="13"/>
      <c r="U85" s="13" t="s">
        <v>160</v>
      </c>
      <c r="V85" s="13">
        <f>VLOOKUP(VLOOKUP($A85,'dataset combined'!$A:$AF,V$2,FALSE()),Dictionary!$A:$B,2,FALSE())</f>
        <v>1</v>
      </c>
      <c r="W85" s="13">
        <f>VLOOKUP(VLOOKUP($A85,'dataset combined'!$A:$AF,W$2,FALSE()),Dictionary!$A:$B,2,FALSE())</f>
        <v>1</v>
      </c>
      <c r="X85" s="13">
        <f>VLOOKUP(VLOOKUP($A85,'dataset combined'!$A:$AF,X$2,FALSE()),Dictionary!$A:$B,2,FALSE())</f>
        <v>2</v>
      </c>
      <c r="Y85" s="13">
        <f>VLOOKUP(VLOOKUP($A85,'dataset combined'!$A:$AF,Y$2,FALSE()),Dictionary!$A:$B,2,FALSE())</f>
        <v>2</v>
      </c>
      <c r="Z85" s="12">
        <f t="shared" si="53"/>
        <v>2</v>
      </c>
      <c r="AA85" s="13">
        <f>VLOOKUP(VLOOKUP($A85,'dataset combined'!$A:$AF,AA$2,FALSE()),Dictionary!$A:$B,2,FALSE())</f>
        <v>1</v>
      </c>
      <c r="AB85" s="13">
        <f>VLOOKUP(VLOOKUP($A85,'dataset combined'!$A:$AF,AB$2,FALSE()),Dictionary!$A:$B,2,FALSE())</f>
        <v>2</v>
      </c>
      <c r="AC85" s="13">
        <f>VLOOKUP(VLOOKUP($A85,'dataset combined'!$A:$AF,AC$2,FALSE()),Dictionary!$A:$B,2,FALSE())</f>
        <v>2</v>
      </c>
      <c r="AD85" s="13">
        <f>VLOOKUP(VLOOKUP($A85,'dataset combined'!$A:$AF,AD$2,FALSE()),Dictionary!$A:$B,2,FALSE())</f>
        <v>2</v>
      </c>
      <c r="AE85" s="13">
        <f>VLOOKUP(VLOOKUP($A85,'dataset combined'!$A:$AF,AE$2,FALSE()),Dictionary!$A:$B,2,FALSE())</f>
        <v>1</v>
      </c>
      <c r="AF85" s="13">
        <f>VLOOKUP(VLOOKUP($A85,'dataset combined'!$A:$BJ,dataset!AF$2,FALSE()),Dictionary!$A:$B,2,FALSE())</f>
        <v>4</v>
      </c>
      <c r="AG85" s="13">
        <f>VLOOKUP(VLOOKUP($A85,'dataset combined'!$A:$BJ,dataset!AG$2,FALSE()),Dictionary!$A:$B,2,FALSE())</f>
        <v>3</v>
      </c>
      <c r="AH85" s="13">
        <f>VLOOKUP(VLOOKUP($A85,'dataset combined'!$A:$BJ,dataset!AH$2,FALSE()),Dictionary!$A:$B,2,FALSE())</f>
        <v>3</v>
      </c>
      <c r="AI85" s="13">
        <f>VLOOKUP(VLOOKUP($A85,'dataset combined'!$A:$BJ,dataset!AI$2,FALSE()),Dictionary!$A:$B,2,FALSE())</f>
        <v>3</v>
      </c>
      <c r="AJ85" s="13">
        <f>VLOOKUP(VLOOKUP($A85,'dataset combined'!$A:$BJ,dataset!AJ$2,FALSE()),Dictionary!$A:$B,2,FALSE())</f>
        <v>3</v>
      </c>
      <c r="AK85" s="13">
        <f>VLOOKUP(VLOOKUP($A85,'dataset combined'!$A:$BJ,dataset!AK$2,FALSE()),Dictionary!$A:$B,2,FALSE())</f>
        <v>4</v>
      </c>
      <c r="AL85" s="13">
        <f>VLOOKUP(VLOOKUP($A85,'dataset combined'!$A:$BJ,dataset!AL$2,FALSE()),Dictionary!$A:$B,2,FALSE())</f>
        <v>4</v>
      </c>
      <c r="AM85" s="13">
        <f>VLOOKUP(VLOOKUP($A85,'dataset combined'!$A:$BJ,dataset!AM$2,FALSE()),Dictionary!$A:$B,2,FALSE())</f>
        <v>4</v>
      </c>
      <c r="AN85" s="13">
        <f>VLOOKUP(VLOOKUP($A85,'dataset combined'!$A:$BJ,dataset!AN$2,FALSE()),Dictionary!$A:$B,2,FALSE())</f>
        <v>2</v>
      </c>
      <c r="AO85" s="12">
        <f>VLOOKUP($A85,'Results Check'!$A:$CH,AO$2,FALSE())</f>
        <v>2</v>
      </c>
      <c r="AP85" s="12">
        <f>VLOOKUP($A85,'Results Check'!$A:$CH,AP$2,FALSE())</f>
        <v>2</v>
      </c>
      <c r="AQ85" s="12">
        <f>VLOOKUP($A85,'Results Check'!$A:$CH,AQ$2,FALSE())</f>
        <v>3</v>
      </c>
      <c r="AR85" s="9">
        <f t="shared" si="54"/>
        <v>1</v>
      </c>
      <c r="AS85" s="9">
        <f t="shared" si="55"/>
        <v>0.66666666666666663</v>
      </c>
      <c r="AT85" s="9">
        <f t="shared" si="56"/>
        <v>0.8</v>
      </c>
      <c r="AU85" s="12">
        <f>VLOOKUP($A85,'Results Check'!$A:$CH,AU$2,FALSE())</f>
        <v>2</v>
      </c>
      <c r="AV85" s="12">
        <f>VLOOKUP($A85,'Results Check'!$A:$CH,AV$2,FALSE())</f>
        <v>2</v>
      </c>
      <c r="AW85" s="12">
        <f>VLOOKUP($A85,'Results Check'!$A:$CH,AW$2,FALSE())</f>
        <v>2</v>
      </c>
      <c r="AX85" s="9">
        <f t="shared" si="60"/>
        <v>1</v>
      </c>
      <c r="AY85" s="9">
        <f t="shared" si="61"/>
        <v>1</v>
      </c>
      <c r="AZ85" s="9">
        <f t="shared" si="62"/>
        <v>1</v>
      </c>
      <c r="BA85" s="12">
        <f>VLOOKUP($A85,'Results Check'!$A:$CH,BA$2,FALSE())</f>
        <v>4</v>
      </c>
      <c r="BB85" s="12">
        <f>VLOOKUP($A85,'Results Check'!$A:$CH,BB$2,FALSE())</f>
        <v>4</v>
      </c>
      <c r="BC85" s="12">
        <f>VLOOKUP($A85,'Results Check'!$A:$CH,BC$2,FALSE())</f>
        <v>5</v>
      </c>
      <c r="BD85" s="9">
        <f t="shared" si="63"/>
        <v>1</v>
      </c>
      <c r="BE85" s="9">
        <f t="shared" si="64"/>
        <v>0.8</v>
      </c>
      <c r="BF85" s="9">
        <f t="shared" si="65"/>
        <v>0.88888888888888895</v>
      </c>
      <c r="BG85" s="12">
        <f>VLOOKUP($A85,'Results Check'!$A:$CH,BG$2,FALSE())</f>
        <v>2</v>
      </c>
      <c r="BH85" s="12">
        <f>VLOOKUP($A85,'Results Check'!$A:$CH,BH$2,FALSE())</f>
        <v>2</v>
      </c>
      <c r="BI85" s="12">
        <f>VLOOKUP($A85,'Results Check'!$A:$CH,BI$2,FALSE())</f>
        <v>3</v>
      </c>
      <c r="BJ85" s="9">
        <f t="shared" si="66"/>
        <v>1</v>
      </c>
      <c r="BK85" s="9">
        <f t="shared" si="67"/>
        <v>0.66666666666666663</v>
      </c>
      <c r="BL85" s="9">
        <f t="shared" si="68"/>
        <v>0.8</v>
      </c>
      <c r="BM85" s="12">
        <f>VLOOKUP($A85,'Results Check'!$A:$CH,BM$2,FALSE())</f>
        <v>0</v>
      </c>
      <c r="BN85" s="12">
        <f>VLOOKUP($A85,'Results Check'!$A:$CH,BN$2,FALSE())</f>
        <v>1</v>
      </c>
      <c r="BO85" s="12">
        <f>VLOOKUP($A85,'Results Check'!$A:$CH,BO$2,FALSE())</f>
        <v>1</v>
      </c>
      <c r="BP85" s="9">
        <f t="shared" si="69"/>
        <v>0</v>
      </c>
      <c r="BQ85" s="9">
        <f t="shared" si="70"/>
        <v>0</v>
      </c>
      <c r="BR85" s="9">
        <f t="shared" si="71"/>
        <v>0</v>
      </c>
      <c r="BS85" s="12">
        <f>VLOOKUP($A85,'Results Check'!$A:$CH,BS$2,FALSE())</f>
        <v>1</v>
      </c>
      <c r="BT85" s="12">
        <f>VLOOKUP($A85,'Results Check'!$A:$CH,BT$2,FALSE())</f>
        <v>1</v>
      </c>
      <c r="BU85" s="12">
        <f>VLOOKUP($A85,'Results Check'!$A:$CH,BU$2,FALSE())</f>
        <v>1</v>
      </c>
      <c r="BV85" s="9">
        <f t="shared" si="72"/>
        <v>1</v>
      </c>
      <c r="BW85" s="9">
        <f t="shared" si="73"/>
        <v>1</v>
      </c>
      <c r="BX85" s="9">
        <f t="shared" si="74"/>
        <v>1</v>
      </c>
      <c r="BY85" s="12">
        <f t="shared" si="57"/>
        <v>11</v>
      </c>
      <c r="BZ85" s="12">
        <f t="shared" si="58"/>
        <v>12</v>
      </c>
      <c r="CA85" s="12">
        <f t="shared" si="59"/>
        <v>15</v>
      </c>
      <c r="CB85" s="12">
        <f t="shared" si="75"/>
        <v>0.91666666666666663</v>
      </c>
      <c r="CC85" s="12">
        <f t="shared" si="76"/>
        <v>0.73333333333333328</v>
      </c>
      <c r="CD85" s="12">
        <f t="shared" si="77"/>
        <v>0.81481481481481477</v>
      </c>
      <c r="CE85" s="12" t="str">
        <f>IF(VLOOKUP($A85,'Results Check'!$A:$CI,CE$2,FALSE())=0,"",VLOOKUP($A85,'Results Check'!$A:$CI,CE$2,FALSE()))</f>
        <v>Missing vulnerability</v>
      </c>
      <c r="CF85" s="12" t="str">
        <f>IF(VLOOKUP($A85,'Results Check'!$A:$CI,CF$2,FALSE())=0,"",VLOOKUP($A85,'Results Check'!$A:$CI,CF$2,FALSE()))</f>
        <v/>
      </c>
      <c r="CG85" s="12" t="str">
        <f>IF(VLOOKUP($A85,'Results Check'!$A:$CI,CG$2,FALSE())=0,"",VLOOKUP($A85,'Results Check'!$A:$CI,CG$2,FALSE()))</f>
        <v>Missing threat scenario</v>
      </c>
      <c r="CH85" s="12" t="str">
        <f>IF(VLOOKUP($A85,'Results Check'!$A:$CI,CH$2,FALSE())=0,"",VLOOKUP($A85,'Results Check'!$A:$CI,CH$2,FALSE()))</f>
        <v>Missed threat</v>
      </c>
      <c r="CI85" s="12" t="str">
        <f>IF(VLOOKUP($A85,'Results Check'!$A:$CI,CI$2,FALSE())=0,"",VLOOKUP($A85,'Results Check'!$A:$CI,CI$2,FALSE()))</f>
        <v>Wrong likelihood</v>
      </c>
      <c r="CJ85" s="12" t="str">
        <f>IF(VLOOKUP($A85,'Results Check'!$A:$CI,CJ$2,FALSE())=0,"",VLOOKUP($A85,'Results Check'!$A:$CI,CJ$2,FALSE()))</f>
        <v/>
      </c>
      <c r="CK85" s="12">
        <f>VLOOKUP(VLOOKUP($A85,'dataset combined'!$A:$BJ,CK$2,FALSE()),Dictionary!$A$1:$B$23,2,FALSE())</f>
        <v>4</v>
      </c>
      <c r="CL85" s="12">
        <f>VLOOKUP(VLOOKUP($A85,'dataset combined'!$A:$BJ,CL$2,FALSE()),Dictionary!$A$1:$B$23,2,FALSE())</f>
        <v>4</v>
      </c>
      <c r="CM85" s="12">
        <f>VLOOKUP(VLOOKUP($A85,'dataset combined'!$A:$BJ,CM$2,FALSE()),Dictionary!$A$1:$B$23,2,FALSE())</f>
        <v>4</v>
      </c>
      <c r="CN85" s="12">
        <f>VLOOKUP(VLOOKUP($A85,'dataset combined'!$A:$BJ,CN$2,FALSE()),Dictionary!$A$1:$B$23,2,FALSE())</f>
        <v>4</v>
      </c>
      <c r="CO85" s="12">
        <f>VLOOKUP(VLOOKUP($A85,'dataset combined'!$A:$BJ,CO$2,FALSE()),Dictionary!$A$1:$B$23,2,FALSE())</f>
        <v>3</v>
      </c>
      <c r="CP85" s="12">
        <f>VLOOKUP(VLOOKUP($A85,'dataset combined'!$A:$BJ,CP$2,FALSE()),Dictionary!$A$1:$B$23,2,FALSE())</f>
        <v>3</v>
      </c>
      <c r="CQ85" s="12">
        <f>VLOOKUP(VLOOKUP($A85,'dataset combined'!$A:$BJ,CQ$2,FALSE()),Dictionary!$A$1:$B$23,2,FALSE())</f>
        <v>3</v>
      </c>
      <c r="CR85" s="12">
        <f>VLOOKUP(VLOOKUP($A85,'dataset combined'!$A:$BJ,CR$2,FALSE()),Dictionary!$A$1:$B$23,2,FALSE())</f>
        <v>3</v>
      </c>
      <c r="CS85" s="12">
        <f>VLOOKUP(VLOOKUP($A85,'dataset combined'!$A:$BJ,CS$2,FALSE()),Dictionary!$A$1:$B$23,2,FALSE())</f>
        <v>3</v>
      </c>
      <c r="CT85" s="12">
        <f>VLOOKUP(VLOOKUP($A85,'dataset combined'!$A:$BJ,CT$2,FALSE()),Dictionary!$A$1:$B$23,2,FALSE())</f>
        <v>3</v>
      </c>
      <c r="CU85" s="12">
        <f>VLOOKUP(VLOOKUP($A85,'dataset combined'!$A:$BJ,CU$2,FALSE()),Dictionary!$A$1:$B$23,2,FALSE())</f>
        <v>3</v>
      </c>
      <c r="CV85" s="12">
        <f>VLOOKUP(VLOOKUP($A85,'dataset combined'!$A:$BJ,CV$2,FALSE()),Dictionary!$A$1:$B$23,2,FALSE())</f>
        <v>3</v>
      </c>
    </row>
    <row r="86" spans="1:111" x14ac:dyDescent="0.2">
      <c r="A86" s="13" t="str">
        <f t="shared" si="51"/>
        <v>3117401-P1</v>
      </c>
      <c r="B86" s="11">
        <v>3117401</v>
      </c>
      <c r="C86" s="11">
        <v>3117334</v>
      </c>
      <c r="D86" s="11" t="s">
        <v>633</v>
      </c>
      <c r="E86" s="13" t="s">
        <v>568</v>
      </c>
      <c r="F86" s="13" t="s">
        <v>381</v>
      </c>
      <c r="G86" s="11" t="s">
        <v>402</v>
      </c>
      <c r="H86" s="11" t="str">
        <f t="shared" si="52"/>
        <v>OB</v>
      </c>
      <c r="I86" s="11"/>
      <c r="J86" s="12"/>
      <c r="K86" s="13">
        <v>27</v>
      </c>
      <c r="L86" s="13" t="s">
        <v>178</v>
      </c>
      <c r="M86" s="13" t="s">
        <v>182</v>
      </c>
      <c r="N86" s="13">
        <v>6</v>
      </c>
      <c r="O86" s="13" t="s">
        <v>189</v>
      </c>
      <c r="P86" s="13" t="s">
        <v>177</v>
      </c>
      <c r="Q86" s="13">
        <v>3</v>
      </c>
      <c r="R86" s="13" t="s">
        <v>294</v>
      </c>
      <c r="S86" s="13" t="s">
        <v>177</v>
      </c>
      <c r="T86" s="13" t="s">
        <v>295</v>
      </c>
      <c r="U86" s="13" t="s">
        <v>156</v>
      </c>
      <c r="V86" s="13">
        <f>VLOOKUP(VLOOKUP($A86,'dataset combined'!$A:$AF,V$2,FALSE()),Dictionary!$A:$B,2,FALSE())</f>
        <v>1</v>
      </c>
      <c r="W86" s="13">
        <f>VLOOKUP(VLOOKUP($A86,'dataset combined'!$A:$AF,W$2,FALSE()),Dictionary!$A:$B,2,FALSE())</f>
        <v>1</v>
      </c>
      <c r="X86" s="13">
        <f>VLOOKUP(VLOOKUP($A86,'dataset combined'!$A:$AF,X$2,FALSE()),Dictionary!$A:$B,2,FALSE())</f>
        <v>1</v>
      </c>
      <c r="Y86" s="13">
        <f>VLOOKUP(VLOOKUP($A86,'dataset combined'!$A:$AF,Y$2,FALSE()),Dictionary!$A:$B,2,FALSE())</f>
        <v>1</v>
      </c>
      <c r="Z86" s="12">
        <f t="shared" si="53"/>
        <v>1</v>
      </c>
      <c r="AA86" s="13">
        <f>VLOOKUP(VLOOKUP($A86,'dataset combined'!$A:$AF,AA$2,FALSE()),Dictionary!$A:$B,2,FALSE())</f>
        <v>1</v>
      </c>
      <c r="AB86" s="13">
        <f>VLOOKUP(VLOOKUP($A86,'dataset combined'!$A:$AF,AB$2,FALSE()),Dictionary!$A:$B,2,FALSE())</f>
        <v>1</v>
      </c>
      <c r="AC86" s="13">
        <f>VLOOKUP(VLOOKUP($A86,'dataset combined'!$A:$AF,AC$2,FALSE()),Dictionary!$A:$B,2,FALSE())</f>
        <v>3</v>
      </c>
      <c r="AD86" s="13">
        <f>VLOOKUP(VLOOKUP($A86,'dataset combined'!$A:$AF,AD$2,FALSE()),Dictionary!$A:$B,2,FALSE())</f>
        <v>3</v>
      </c>
      <c r="AE86" s="13">
        <f>VLOOKUP(VLOOKUP($A86,'dataset combined'!$A:$AF,AE$2,FALSE()),Dictionary!$A:$B,2,FALSE())</f>
        <v>2</v>
      </c>
      <c r="AF86" s="13">
        <f>VLOOKUP(VLOOKUP($A86,'dataset combined'!$A:$BJ,dataset!AF$2,FALSE()),Dictionary!$A:$B,2,FALSE())</f>
        <v>4</v>
      </c>
      <c r="AG86" s="13">
        <f>VLOOKUP(VLOOKUP($A86,'dataset combined'!$A:$BJ,dataset!AG$2,FALSE()),Dictionary!$A:$B,2,FALSE())</f>
        <v>4</v>
      </c>
      <c r="AH86" s="13">
        <f>VLOOKUP(VLOOKUP($A86,'dataset combined'!$A:$BJ,dataset!AH$2,FALSE()),Dictionary!$A:$B,2,FALSE())</f>
        <v>4</v>
      </c>
      <c r="AI86" s="13">
        <f>VLOOKUP(VLOOKUP($A86,'dataset combined'!$A:$BJ,dataset!AI$2,FALSE()),Dictionary!$A:$B,2,FALSE())</f>
        <v>4</v>
      </c>
      <c r="AJ86" s="13">
        <f>VLOOKUP(VLOOKUP($A86,'dataset combined'!$A:$BJ,dataset!AJ$2,FALSE()),Dictionary!$A:$B,2,FALSE())</f>
        <v>4</v>
      </c>
      <c r="AK86" s="13">
        <f>VLOOKUP(VLOOKUP($A86,'dataset combined'!$A:$BJ,dataset!AK$2,FALSE()),Dictionary!$A:$B,2,FALSE())</f>
        <v>4</v>
      </c>
      <c r="AL86" s="13">
        <f>VLOOKUP(VLOOKUP($A86,'dataset combined'!$A:$BJ,dataset!AL$2,FALSE()),Dictionary!$A:$B,2,FALSE())</f>
        <v>3</v>
      </c>
      <c r="AM86" s="13">
        <f>VLOOKUP(VLOOKUP($A86,'dataset combined'!$A:$BJ,dataset!AM$2,FALSE()),Dictionary!$A:$B,2,FALSE())</f>
        <v>4</v>
      </c>
      <c r="AN86" s="13">
        <f>VLOOKUP(VLOOKUP($A86,'dataset combined'!$A:$BJ,dataset!AN$2,FALSE()),Dictionary!$A:$B,2,FALSE())</f>
        <v>0</v>
      </c>
      <c r="AO86" s="12">
        <f>VLOOKUP($A86,'Results Check'!$A:$CH,AO$2,FALSE())</f>
        <v>2</v>
      </c>
      <c r="AP86" s="12">
        <f>VLOOKUP($A86,'Results Check'!$A:$CH,AP$2,FALSE())</f>
        <v>2</v>
      </c>
      <c r="AQ86" s="12">
        <f>VLOOKUP($A86,'Results Check'!$A:$CH,AQ$2,FALSE())</f>
        <v>2</v>
      </c>
      <c r="AR86" s="9">
        <f t="shared" si="54"/>
        <v>1</v>
      </c>
      <c r="AS86" s="9">
        <f t="shared" si="55"/>
        <v>1</v>
      </c>
      <c r="AT86" s="9">
        <f t="shared" si="56"/>
        <v>1</v>
      </c>
      <c r="AU86" s="12">
        <f>VLOOKUP($A86,'Results Check'!$A:$CH,AU$2,FALSE())</f>
        <v>1</v>
      </c>
      <c r="AV86" s="12">
        <f>VLOOKUP($A86,'Results Check'!$A:$CH,AV$2,FALSE())</f>
        <v>1</v>
      </c>
      <c r="AW86" s="12">
        <f>VLOOKUP($A86,'Results Check'!$A:$CH,AW$2,FALSE())</f>
        <v>2</v>
      </c>
      <c r="AX86" s="9">
        <f t="shared" si="60"/>
        <v>1</v>
      </c>
      <c r="AY86" s="9">
        <f t="shared" si="61"/>
        <v>0.5</v>
      </c>
      <c r="AZ86" s="9">
        <f t="shared" si="62"/>
        <v>0.66666666666666663</v>
      </c>
      <c r="BA86" s="12">
        <f>VLOOKUP($A86,'Results Check'!$A:$CH,BA$2,FALSE())</f>
        <v>2</v>
      </c>
      <c r="BB86" s="12">
        <f>VLOOKUP($A86,'Results Check'!$A:$CH,BB$2,FALSE())</f>
        <v>3</v>
      </c>
      <c r="BC86" s="12">
        <f>VLOOKUP($A86,'Results Check'!$A:$CH,BC$2,FALSE())</f>
        <v>3</v>
      </c>
      <c r="BD86" s="9">
        <f t="shared" si="63"/>
        <v>0.66666666666666663</v>
      </c>
      <c r="BE86" s="9">
        <f t="shared" si="64"/>
        <v>0.66666666666666663</v>
      </c>
      <c r="BF86" s="9">
        <f t="shared" si="65"/>
        <v>0.66666666666666663</v>
      </c>
      <c r="BG86" s="12">
        <f>VLOOKUP($A86,'Results Check'!$A:$CH,BG$2,FALSE())</f>
        <v>2</v>
      </c>
      <c r="BH86" s="12">
        <f>VLOOKUP($A86,'Results Check'!$A:$CH,BH$2,FALSE())</f>
        <v>2</v>
      </c>
      <c r="BI86" s="12">
        <f>VLOOKUP($A86,'Results Check'!$A:$CH,BI$2,FALSE())</f>
        <v>2</v>
      </c>
      <c r="BJ86" s="9">
        <f t="shared" si="66"/>
        <v>1</v>
      </c>
      <c r="BK86" s="9">
        <f t="shared" si="67"/>
        <v>1</v>
      </c>
      <c r="BL86" s="9">
        <f t="shared" si="68"/>
        <v>1</v>
      </c>
      <c r="BM86" s="12">
        <f>VLOOKUP($A86,'Results Check'!$A:$CH,BM$2,FALSE())</f>
        <v>0</v>
      </c>
      <c r="BN86" s="12">
        <f>VLOOKUP($A86,'Results Check'!$A:$CH,BN$2,FALSE())</f>
        <v>1</v>
      </c>
      <c r="BO86" s="12">
        <f>VLOOKUP($A86,'Results Check'!$A:$CH,BO$2,FALSE())</f>
        <v>1</v>
      </c>
      <c r="BP86" s="9">
        <f t="shared" si="69"/>
        <v>0</v>
      </c>
      <c r="BQ86" s="9">
        <f t="shared" si="70"/>
        <v>0</v>
      </c>
      <c r="BR86" s="9">
        <f t="shared" si="71"/>
        <v>0</v>
      </c>
      <c r="BS86" s="12">
        <f>VLOOKUP($A86,'Results Check'!$A:$CH,BS$2,FALSE())</f>
        <v>1</v>
      </c>
      <c r="BT86" s="12">
        <f>VLOOKUP($A86,'Results Check'!$A:$CH,BT$2,FALSE())</f>
        <v>1</v>
      </c>
      <c r="BU86" s="12">
        <f>VLOOKUP($A86,'Results Check'!$A:$CH,BU$2,FALSE())</f>
        <v>1</v>
      </c>
      <c r="BV86" s="9">
        <f t="shared" si="72"/>
        <v>1</v>
      </c>
      <c r="BW86" s="9">
        <f t="shared" si="73"/>
        <v>1</v>
      </c>
      <c r="BX86" s="9">
        <f t="shared" si="74"/>
        <v>1</v>
      </c>
      <c r="BY86" s="12">
        <f t="shared" si="57"/>
        <v>8</v>
      </c>
      <c r="BZ86" s="12">
        <f t="shared" si="58"/>
        <v>10</v>
      </c>
      <c r="CA86" s="12">
        <f t="shared" si="59"/>
        <v>11</v>
      </c>
      <c r="CB86" s="12">
        <f t="shared" si="75"/>
        <v>0.8</v>
      </c>
      <c r="CC86" s="12">
        <f t="shared" si="76"/>
        <v>0.72727272727272729</v>
      </c>
      <c r="CD86" s="12">
        <f t="shared" si="77"/>
        <v>0.76190476190476197</v>
      </c>
      <c r="CE86" s="12" t="str">
        <f>IF(VLOOKUP($A86,'Results Check'!$A:$CI,CE$2,FALSE())=0,"",VLOOKUP($A86,'Results Check'!$A:$CI,CE$2,FALSE()))</f>
        <v/>
      </c>
      <c r="CF86" s="12" t="str">
        <f>IF(VLOOKUP($A86,'Results Check'!$A:$CI,CF$2,FALSE())=0,"",VLOOKUP($A86,'Results Check'!$A:$CI,CF$2,FALSE()))</f>
        <v>Missing asset</v>
      </c>
      <c r="CG86" s="12" t="str">
        <f>IF(VLOOKUP($A86,'Results Check'!$A:$CI,CG$2,FALSE())=0,"",VLOOKUP($A86,'Results Check'!$A:$CI,CG$2,FALSE()))</f>
        <v>Wrong threat scenario</v>
      </c>
      <c r="CH86" s="12" t="str">
        <f>IF(VLOOKUP($A86,'Results Check'!$A:$CI,CH$2,FALSE())=0,"",VLOOKUP($A86,'Results Check'!$A:$CI,CH$2,FALSE()))</f>
        <v/>
      </c>
      <c r="CI86" s="12" t="str">
        <f>IF(VLOOKUP($A86,'Results Check'!$A:$CI,CI$2,FALSE())=0,"",VLOOKUP($A86,'Results Check'!$A:$CI,CI$2,FALSE()))</f>
        <v>Impact</v>
      </c>
      <c r="CJ86" s="12" t="str">
        <f>IF(VLOOKUP($A86,'Results Check'!$A:$CI,CJ$2,FALSE())=0,"",VLOOKUP($A86,'Results Check'!$A:$CI,CJ$2,FALSE()))</f>
        <v/>
      </c>
      <c r="CK86" s="12">
        <f>VLOOKUP(VLOOKUP($A86,'dataset combined'!$A:$BJ,CK$2,FALSE()),Dictionary!$A$1:$B$23,2,FALSE())</f>
        <v>4</v>
      </c>
      <c r="CL86" s="12">
        <f>VLOOKUP(VLOOKUP($A86,'dataset combined'!$A:$BJ,CL$2,FALSE()),Dictionary!$A$1:$B$23,2,FALSE())</f>
        <v>4</v>
      </c>
      <c r="CM86" s="12">
        <f>VLOOKUP(VLOOKUP($A86,'dataset combined'!$A:$BJ,CM$2,FALSE()),Dictionary!$A$1:$B$23,2,FALSE())</f>
        <v>5</v>
      </c>
      <c r="CN86" s="12">
        <f>VLOOKUP(VLOOKUP($A86,'dataset combined'!$A:$BJ,CN$2,FALSE()),Dictionary!$A$1:$B$23,2,FALSE())</f>
        <v>4</v>
      </c>
      <c r="CO86" s="12">
        <f>VLOOKUP(VLOOKUP($A86,'dataset combined'!$A:$BJ,CO$2,FALSE()),Dictionary!$A$1:$B$23,2,FALSE())</f>
        <v>4</v>
      </c>
      <c r="CP86" s="12">
        <f>VLOOKUP(VLOOKUP($A86,'dataset combined'!$A:$BJ,CP$2,FALSE()),Dictionary!$A$1:$B$23,2,FALSE())</f>
        <v>3</v>
      </c>
      <c r="CQ86" s="12">
        <f>VLOOKUP(VLOOKUP($A86,'dataset combined'!$A:$BJ,CQ$2,FALSE()),Dictionary!$A$1:$B$23,2,FALSE())</f>
        <v>3</v>
      </c>
      <c r="CR86" s="12">
        <f>VLOOKUP(VLOOKUP($A86,'dataset combined'!$A:$BJ,CR$2,FALSE()),Dictionary!$A$1:$B$23,2,FALSE())</f>
        <v>4</v>
      </c>
      <c r="CS86" s="12">
        <f>VLOOKUP(VLOOKUP($A86,'dataset combined'!$A:$BJ,CS$2,FALSE()),Dictionary!$A$1:$B$23,2,FALSE())</f>
        <v>4</v>
      </c>
      <c r="CT86" s="12">
        <f>VLOOKUP(VLOOKUP($A86,'dataset combined'!$A:$BJ,CT$2,FALSE()),Dictionary!$A$1:$B$23,2,FALSE())</f>
        <v>4</v>
      </c>
      <c r="CU86" s="12">
        <f>VLOOKUP(VLOOKUP($A86,'dataset combined'!$A:$BJ,CU$2,FALSE()),Dictionary!$A$1:$B$23,2,FALSE())</f>
        <v>4</v>
      </c>
      <c r="CV86" s="12">
        <f>VLOOKUP(VLOOKUP($A86,'dataset combined'!$A:$BJ,CV$2,FALSE()),Dictionary!$A$1:$B$23,2,FALSE())</f>
        <v>3</v>
      </c>
    </row>
    <row r="87" spans="1:111" x14ac:dyDescent="0.2">
      <c r="A87" s="13" t="str">
        <f t="shared" si="51"/>
        <v>3117401-P2</v>
      </c>
      <c r="B87" s="11">
        <v>3117401</v>
      </c>
      <c r="C87" s="11">
        <v>3117334</v>
      </c>
      <c r="D87" s="11" t="s">
        <v>633</v>
      </c>
      <c r="E87" s="13" t="s">
        <v>568</v>
      </c>
      <c r="F87" s="13" t="s">
        <v>381</v>
      </c>
      <c r="G87" s="13" t="s">
        <v>433</v>
      </c>
      <c r="H87" s="11" t="str">
        <f t="shared" si="52"/>
        <v>HCN</v>
      </c>
      <c r="I87" s="11"/>
      <c r="J87" s="12"/>
      <c r="K87" s="13">
        <v>27</v>
      </c>
      <c r="L87" s="13" t="s">
        <v>178</v>
      </c>
      <c r="M87" s="13" t="s">
        <v>182</v>
      </c>
      <c r="N87" s="13">
        <v>6</v>
      </c>
      <c r="O87" s="13" t="s">
        <v>189</v>
      </c>
      <c r="P87" s="13" t="s">
        <v>177</v>
      </c>
      <c r="Q87" s="13">
        <v>3</v>
      </c>
      <c r="R87" s="13" t="s">
        <v>294</v>
      </c>
      <c r="S87" s="13" t="s">
        <v>177</v>
      </c>
      <c r="T87" s="13" t="s">
        <v>295</v>
      </c>
      <c r="U87" s="13" t="s">
        <v>156</v>
      </c>
      <c r="V87" s="13">
        <f>VLOOKUP(VLOOKUP($A87,'dataset combined'!$A:$AF,V$2,FALSE()),Dictionary!$A:$B,2,FALSE())</f>
        <v>1</v>
      </c>
      <c r="W87" s="13">
        <f>VLOOKUP(VLOOKUP($A87,'dataset combined'!$A:$AF,W$2,FALSE()),Dictionary!$A:$B,2,FALSE())</f>
        <v>1</v>
      </c>
      <c r="X87" s="13">
        <f>VLOOKUP(VLOOKUP($A87,'dataset combined'!$A:$AF,X$2,FALSE()),Dictionary!$A:$B,2,FALSE())</f>
        <v>1</v>
      </c>
      <c r="Y87" s="13">
        <f>VLOOKUP(VLOOKUP($A87,'dataset combined'!$A:$AF,Y$2,FALSE()),Dictionary!$A:$B,2,FALSE())</f>
        <v>1</v>
      </c>
      <c r="Z87" s="12">
        <f t="shared" si="53"/>
        <v>1</v>
      </c>
      <c r="AA87" s="13">
        <f>VLOOKUP(VLOOKUP($A87,'dataset combined'!$A:$AF,AA$2,FALSE()),Dictionary!$A:$B,2,FALSE())</f>
        <v>1</v>
      </c>
      <c r="AB87" s="13">
        <f>VLOOKUP(VLOOKUP($A87,'dataset combined'!$A:$AF,AB$2,FALSE()),Dictionary!$A:$B,2,FALSE())</f>
        <v>1</v>
      </c>
      <c r="AC87" s="13">
        <f>VLOOKUP(VLOOKUP($A87,'dataset combined'!$A:$AF,AC$2,FALSE()),Dictionary!$A:$B,2,FALSE())</f>
        <v>3</v>
      </c>
      <c r="AD87" s="13">
        <f>VLOOKUP(VLOOKUP($A87,'dataset combined'!$A:$AF,AD$2,FALSE()),Dictionary!$A:$B,2,FALSE())</f>
        <v>3</v>
      </c>
      <c r="AE87" s="13">
        <f>VLOOKUP(VLOOKUP($A87,'dataset combined'!$A:$AF,AE$2,FALSE()),Dictionary!$A:$B,2,FALSE())</f>
        <v>2</v>
      </c>
      <c r="AF87" s="13">
        <f>VLOOKUP(VLOOKUP($A87,'dataset combined'!$A:$BJ,dataset!AF$2,FALSE()),Dictionary!$A:$B,2,FALSE())</f>
        <v>4</v>
      </c>
      <c r="AG87" s="13">
        <f>VLOOKUP(VLOOKUP($A87,'dataset combined'!$A:$BJ,dataset!AG$2,FALSE()),Dictionary!$A:$B,2,FALSE())</f>
        <v>4</v>
      </c>
      <c r="AH87" s="13">
        <f>VLOOKUP(VLOOKUP($A87,'dataset combined'!$A:$BJ,dataset!AH$2,FALSE()),Dictionary!$A:$B,2,FALSE())</f>
        <v>4</v>
      </c>
      <c r="AI87" s="13">
        <f>VLOOKUP(VLOOKUP($A87,'dataset combined'!$A:$BJ,dataset!AI$2,FALSE()),Dictionary!$A:$B,2,FALSE())</f>
        <v>4</v>
      </c>
      <c r="AJ87" s="13">
        <f>VLOOKUP(VLOOKUP($A87,'dataset combined'!$A:$BJ,dataset!AJ$2,FALSE()),Dictionary!$A:$B,2,FALSE())</f>
        <v>4</v>
      </c>
      <c r="AK87" s="13">
        <f>VLOOKUP(VLOOKUP($A87,'dataset combined'!$A:$BJ,dataset!AK$2,FALSE()),Dictionary!$A:$B,2,FALSE())</f>
        <v>4</v>
      </c>
      <c r="AL87" s="13">
        <f>VLOOKUP(VLOOKUP($A87,'dataset combined'!$A:$BJ,dataset!AL$2,FALSE()),Dictionary!$A:$B,2,FALSE())</f>
        <v>3</v>
      </c>
      <c r="AM87" s="13">
        <f>VLOOKUP(VLOOKUP($A87,'dataset combined'!$A:$BJ,dataset!AM$2,FALSE()),Dictionary!$A:$B,2,FALSE())</f>
        <v>4</v>
      </c>
      <c r="AN87" s="13">
        <f>VLOOKUP(VLOOKUP($A87,'dataset combined'!$A:$BJ,dataset!AN$2,FALSE()),Dictionary!$A:$B,2,FALSE())</f>
        <v>4</v>
      </c>
      <c r="AO87" s="12">
        <f>VLOOKUP($A87,'Results Check'!$A:$CH,AO$2,FALSE())</f>
        <v>3</v>
      </c>
      <c r="AP87" s="12">
        <f>VLOOKUP($A87,'Results Check'!$A:$CH,AP$2,FALSE())</f>
        <v>3</v>
      </c>
      <c r="AQ87" s="12">
        <f>VLOOKUP($A87,'Results Check'!$A:$CH,AQ$2,FALSE())</f>
        <v>3</v>
      </c>
      <c r="AR87" s="9">
        <f t="shared" si="54"/>
        <v>1</v>
      </c>
      <c r="AS87" s="9">
        <f t="shared" si="55"/>
        <v>1</v>
      </c>
      <c r="AT87" s="9">
        <f t="shared" si="56"/>
        <v>1</v>
      </c>
      <c r="AU87" s="12">
        <f>VLOOKUP($A87,'Results Check'!$A:$CH,AU$2,FALSE())</f>
        <v>2</v>
      </c>
      <c r="AV87" s="12">
        <f>VLOOKUP($A87,'Results Check'!$A:$CH,AV$2,FALSE())</f>
        <v>2</v>
      </c>
      <c r="AW87" s="12">
        <f>VLOOKUP($A87,'Results Check'!$A:$CH,AW$2,FALSE())</f>
        <v>2</v>
      </c>
      <c r="AX87" s="9">
        <f t="shared" si="60"/>
        <v>1</v>
      </c>
      <c r="AY87" s="9">
        <f t="shared" si="61"/>
        <v>1</v>
      </c>
      <c r="AZ87" s="9">
        <f t="shared" si="62"/>
        <v>1</v>
      </c>
      <c r="BA87" s="12">
        <f>VLOOKUP($A87,'Results Check'!$A:$CH,BA$2,FALSE())</f>
        <v>2</v>
      </c>
      <c r="BB87" s="12">
        <f>VLOOKUP($A87,'Results Check'!$A:$CH,BB$2,FALSE())</f>
        <v>2</v>
      </c>
      <c r="BC87" s="12">
        <f>VLOOKUP($A87,'Results Check'!$A:$CH,BC$2,FALSE())</f>
        <v>2</v>
      </c>
      <c r="BD87" s="9">
        <f t="shared" si="63"/>
        <v>1</v>
      </c>
      <c r="BE87" s="9">
        <f t="shared" si="64"/>
        <v>1</v>
      </c>
      <c r="BF87" s="9">
        <f t="shared" si="65"/>
        <v>1</v>
      </c>
      <c r="BG87" s="12">
        <f>VLOOKUP($A87,'Results Check'!$A:$CH,BG$2,FALSE())</f>
        <v>3</v>
      </c>
      <c r="BH87" s="12">
        <f>VLOOKUP($A87,'Results Check'!$A:$CH,BH$2,FALSE())</f>
        <v>3</v>
      </c>
      <c r="BI87" s="12">
        <f>VLOOKUP($A87,'Results Check'!$A:$CH,BI$2,FALSE())</f>
        <v>5</v>
      </c>
      <c r="BJ87" s="9">
        <f t="shared" si="66"/>
        <v>1</v>
      </c>
      <c r="BK87" s="9">
        <f t="shared" si="67"/>
        <v>0.6</v>
      </c>
      <c r="BL87" s="9">
        <f t="shared" si="68"/>
        <v>0.74999999999999989</v>
      </c>
      <c r="BM87" s="12">
        <f>VLOOKUP($A87,'Results Check'!$A:$CH,BM$2,FALSE())</f>
        <v>0</v>
      </c>
      <c r="BN87" s="12">
        <f>VLOOKUP($A87,'Results Check'!$A:$CH,BN$2,FALSE())</f>
        <v>1</v>
      </c>
      <c r="BO87" s="12">
        <f>VLOOKUP($A87,'Results Check'!$A:$CH,BO$2,FALSE())</f>
        <v>1</v>
      </c>
      <c r="BP87" s="9">
        <f t="shared" si="69"/>
        <v>0</v>
      </c>
      <c r="BQ87" s="9">
        <f t="shared" si="70"/>
        <v>0</v>
      </c>
      <c r="BR87" s="9">
        <f t="shared" si="71"/>
        <v>0</v>
      </c>
      <c r="BS87" s="12">
        <f>VLOOKUP($A87,'Results Check'!$A:$CH,BS$2,FALSE())</f>
        <v>1</v>
      </c>
      <c r="BT87" s="12">
        <f>VLOOKUP($A87,'Results Check'!$A:$CH,BT$2,FALSE())</f>
        <v>1</v>
      </c>
      <c r="BU87" s="12">
        <f>VLOOKUP($A87,'Results Check'!$A:$CH,BU$2,FALSE())</f>
        <v>1</v>
      </c>
      <c r="BV87" s="9">
        <f t="shared" si="72"/>
        <v>1</v>
      </c>
      <c r="BW87" s="9">
        <f t="shared" si="73"/>
        <v>1</v>
      </c>
      <c r="BX87" s="9">
        <f t="shared" si="74"/>
        <v>1</v>
      </c>
      <c r="BY87" s="12">
        <f t="shared" si="57"/>
        <v>11</v>
      </c>
      <c r="BZ87" s="12">
        <f t="shared" si="58"/>
        <v>12</v>
      </c>
      <c r="CA87" s="12">
        <f t="shared" si="59"/>
        <v>14</v>
      </c>
      <c r="CB87" s="12">
        <f t="shared" si="75"/>
        <v>0.91666666666666663</v>
      </c>
      <c r="CC87" s="12">
        <f t="shared" si="76"/>
        <v>0.7857142857142857</v>
      </c>
      <c r="CD87" s="12">
        <f t="shared" si="77"/>
        <v>0.84615384615384615</v>
      </c>
      <c r="CE87" s="12" t="str">
        <f>IF(VLOOKUP($A87,'Results Check'!$A:$CI,CE$2,FALSE())=0,"",VLOOKUP($A87,'Results Check'!$A:$CI,CE$2,FALSE()))</f>
        <v/>
      </c>
      <c r="CF87" s="12" t="str">
        <f>IF(VLOOKUP($A87,'Results Check'!$A:$CI,CF$2,FALSE())=0,"",VLOOKUP($A87,'Results Check'!$A:$CI,CF$2,FALSE()))</f>
        <v/>
      </c>
      <c r="CG87" s="12" t="str">
        <f>IF(VLOOKUP($A87,'Results Check'!$A:$CI,CG$2,FALSE())=0,"",VLOOKUP($A87,'Results Check'!$A:$CI,CG$2,FALSE()))</f>
        <v/>
      </c>
      <c r="CH87" s="12" t="str">
        <f>IF(VLOOKUP($A87,'Results Check'!$A:$CI,CH$2,FALSE())=0,"",VLOOKUP($A87,'Results Check'!$A:$CI,CH$2,FALSE()))</f>
        <v>Missed threat</v>
      </c>
      <c r="CI87" s="12" t="str">
        <f>IF(VLOOKUP($A87,'Results Check'!$A:$CI,CI$2,FALSE())=0,"",VLOOKUP($A87,'Results Check'!$A:$CI,CI$2,FALSE()))</f>
        <v>Consequence</v>
      </c>
      <c r="CJ87" s="12" t="str">
        <f>IF(VLOOKUP($A87,'Results Check'!$A:$CI,CJ$2,FALSE())=0,"",VLOOKUP($A87,'Results Check'!$A:$CI,CJ$2,FALSE()))</f>
        <v/>
      </c>
      <c r="CK87" s="12">
        <f>VLOOKUP(VLOOKUP($A87,'dataset combined'!$A:$BJ,CK$2,FALSE()),Dictionary!$A$1:$B$23,2,FALSE())</f>
        <v>4</v>
      </c>
      <c r="CL87" s="12">
        <f>VLOOKUP(VLOOKUP($A87,'dataset combined'!$A:$BJ,CL$2,FALSE()),Dictionary!$A$1:$B$23,2,FALSE())</f>
        <v>4</v>
      </c>
      <c r="CM87" s="12">
        <f>VLOOKUP(VLOOKUP($A87,'dataset combined'!$A:$BJ,CM$2,FALSE()),Dictionary!$A$1:$B$23,2,FALSE())</f>
        <v>4</v>
      </c>
      <c r="CN87" s="12">
        <f>VLOOKUP(VLOOKUP($A87,'dataset combined'!$A:$BJ,CN$2,FALSE()),Dictionary!$A$1:$B$23,2,FALSE())</f>
        <v>4</v>
      </c>
      <c r="CO87" s="12">
        <f>VLOOKUP(VLOOKUP($A87,'dataset combined'!$A:$BJ,CO$2,FALSE()),Dictionary!$A$1:$B$23,2,FALSE())</f>
        <v>4</v>
      </c>
      <c r="CP87" s="12">
        <f>VLOOKUP(VLOOKUP($A87,'dataset combined'!$A:$BJ,CP$2,FALSE()),Dictionary!$A$1:$B$23,2,FALSE())</f>
        <v>4</v>
      </c>
      <c r="CQ87" s="12">
        <f>VLOOKUP(VLOOKUP($A87,'dataset combined'!$A:$BJ,CQ$2,FALSE()),Dictionary!$A$1:$B$23,2,FALSE())</f>
        <v>4</v>
      </c>
      <c r="CR87" s="12">
        <f>VLOOKUP(VLOOKUP($A87,'dataset combined'!$A:$BJ,CR$2,FALSE()),Dictionary!$A$1:$B$23,2,FALSE())</f>
        <v>4</v>
      </c>
      <c r="CS87" s="12">
        <f>VLOOKUP(VLOOKUP($A87,'dataset combined'!$A:$BJ,CS$2,FALSE()),Dictionary!$A$1:$B$23,2,FALSE())</f>
        <v>4</v>
      </c>
      <c r="CT87" s="12">
        <f>VLOOKUP(VLOOKUP($A87,'dataset combined'!$A:$BJ,CT$2,FALSE()),Dictionary!$A$1:$B$23,2,FALSE())</f>
        <v>4</v>
      </c>
      <c r="CU87" s="12">
        <f>VLOOKUP(VLOOKUP($A87,'dataset combined'!$A:$BJ,CU$2,FALSE()),Dictionary!$A$1:$B$23,2,FALSE())</f>
        <v>4</v>
      </c>
      <c r="CV87" s="12">
        <f>VLOOKUP(VLOOKUP($A87,'dataset combined'!$A:$BJ,CV$2,FALSE()),Dictionary!$A$1:$B$23,2,FALSE())</f>
        <v>4</v>
      </c>
    </row>
    <row r="88" spans="1:111" s="20" customFormat="1" ht="18" customHeight="1" x14ac:dyDescent="0.2">
      <c r="A88" s="13" t="str">
        <f t="shared" si="51"/>
        <v>3117402-P1</v>
      </c>
      <c r="B88" s="11">
        <v>3117402</v>
      </c>
      <c r="C88" s="11">
        <v>3117316</v>
      </c>
      <c r="D88" s="11" t="s">
        <v>635</v>
      </c>
      <c r="E88" s="13" t="s">
        <v>568</v>
      </c>
      <c r="F88" s="13" t="s">
        <v>381</v>
      </c>
      <c r="G88" s="13" t="s">
        <v>402</v>
      </c>
      <c r="H88" s="11" t="str">
        <f t="shared" si="52"/>
        <v>OB</v>
      </c>
      <c r="I88" s="11"/>
      <c r="J88" s="13" t="s">
        <v>757</v>
      </c>
      <c r="K88" s="13">
        <v>24</v>
      </c>
      <c r="L88" s="13" t="s">
        <v>178</v>
      </c>
      <c r="M88" s="13" t="s">
        <v>252</v>
      </c>
      <c r="N88" s="13">
        <v>5</v>
      </c>
      <c r="O88" s="13" t="s">
        <v>253</v>
      </c>
      <c r="P88" s="13" t="s">
        <v>177</v>
      </c>
      <c r="Q88" s="13">
        <v>1</v>
      </c>
      <c r="R88" s="13" t="s">
        <v>254</v>
      </c>
      <c r="S88" s="13" t="s">
        <v>176</v>
      </c>
      <c r="T88" s="13"/>
      <c r="U88" s="13" t="s">
        <v>160</v>
      </c>
      <c r="V88" s="13">
        <f>VLOOKUP(VLOOKUP($A88,'dataset combined'!$A:$AF,V$2,FALSE()),Dictionary!$A:$B,2,FALSE())</f>
        <v>1</v>
      </c>
      <c r="W88" s="13">
        <f>VLOOKUP(VLOOKUP($A88,'dataset combined'!$A:$AF,W$2,FALSE()),Dictionary!$A:$B,2,FALSE())</f>
        <v>2</v>
      </c>
      <c r="X88" s="13">
        <f>VLOOKUP(VLOOKUP($A88,'dataset combined'!$A:$AF,X$2,FALSE()),Dictionary!$A:$B,2,FALSE())</f>
        <v>1</v>
      </c>
      <c r="Y88" s="13">
        <f>VLOOKUP(VLOOKUP($A88,'dataset combined'!$A:$AF,Y$2,FALSE()),Dictionary!$A:$B,2,FALSE())</f>
        <v>2</v>
      </c>
      <c r="Z88" s="12">
        <f t="shared" si="53"/>
        <v>2</v>
      </c>
      <c r="AA88" s="13">
        <f>VLOOKUP(VLOOKUP($A88,'dataset combined'!$A:$AF,AA$2,FALSE()),Dictionary!$A:$B,2,FALSE())</f>
        <v>2</v>
      </c>
      <c r="AB88" s="13">
        <f>VLOOKUP(VLOOKUP($A88,'dataset combined'!$A:$AF,AB$2,FALSE()),Dictionary!$A:$B,2,FALSE())</f>
        <v>1</v>
      </c>
      <c r="AC88" s="13">
        <f>VLOOKUP(VLOOKUP($A88,'dataset combined'!$A:$AF,AC$2,FALSE()),Dictionary!$A:$B,2,FALSE())</f>
        <v>1</v>
      </c>
      <c r="AD88" s="13">
        <f>VLOOKUP(VLOOKUP($A88,'dataset combined'!$A:$AF,AD$2,FALSE()),Dictionary!$A:$B,2,FALSE())</f>
        <v>1</v>
      </c>
      <c r="AE88" s="13">
        <f>VLOOKUP(VLOOKUP($A88,'dataset combined'!$A:$AF,AE$2,FALSE()),Dictionary!$A:$B,2,FALSE())</f>
        <v>1</v>
      </c>
      <c r="AF88" s="13">
        <f>VLOOKUP(VLOOKUP($A88,'dataset combined'!$A:$BJ,dataset!AF$2,FALSE()),Dictionary!$A:$B,2,FALSE())</f>
        <v>4</v>
      </c>
      <c r="AG88" s="13">
        <f>VLOOKUP(VLOOKUP($A88,'dataset combined'!$A:$BJ,dataset!AG$2,FALSE()),Dictionary!$A:$B,2,FALSE())</f>
        <v>5</v>
      </c>
      <c r="AH88" s="13">
        <f>VLOOKUP(VLOOKUP($A88,'dataset combined'!$A:$BJ,dataset!AH$2,FALSE()),Dictionary!$A:$B,2,FALSE())</f>
        <v>4</v>
      </c>
      <c r="AI88" s="13">
        <f>VLOOKUP(VLOOKUP($A88,'dataset combined'!$A:$BJ,dataset!AI$2,FALSE()),Dictionary!$A:$B,2,FALSE())</f>
        <v>5</v>
      </c>
      <c r="AJ88" s="13">
        <f>VLOOKUP(VLOOKUP($A88,'dataset combined'!$A:$BJ,dataset!AJ$2,FALSE()),Dictionary!$A:$B,2,FALSE())</f>
        <v>2</v>
      </c>
      <c r="AK88" s="13">
        <f>VLOOKUP(VLOOKUP($A88,'dataset combined'!$A:$BJ,dataset!AK$2,FALSE()),Dictionary!$A:$B,2,FALSE())</f>
        <v>4</v>
      </c>
      <c r="AL88" s="13">
        <f>VLOOKUP(VLOOKUP($A88,'dataset combined'!$A:$BJ,dataset!AL$2,FALSE()),Dictionary!$A:$B,2,FALSE())</f>
        <v>4</v>
      </c>
      <c r="AM88" s="13">
        <f>VLOOKUP(VLOOKUP($A88,'dataset combined'!$A:$BJ,dataset!AM$2,FALSE()),Dictionary!$A:$B,2,FALSE())</f>
        <v>4</v>
      </c>
      <c r="AN88" s="13">
        <f>VLOOKUP(VLOOKUP($A88,'dataset combined'!$A:$BJ,dataset!AN$2,FALSE()),Dictionary!$A:$B,2,FALSE())</f>
        <v>0</v>
      </c>
      <c r="AO88" s="12">
        <f>VLOOKUP($A88,'Results Check'!$A:$CH,AO$2,FALSE())</f>
        <v>0</v>
      </c>
      <c r="AP88" s="12">
        <f>VLOOKUP($A88,'Results Check'!$A:$CH,AP$2,FALSE())</f>
        <v>3</v>
      </c>
      <c r="AQ88" s="12">
        <f>VLOOKUP($A88,'Results Check'!$A:$CH,AQ$2,FALSE())</f>
        <v>2</v>
      </c>
      <c r="AR88" s="9">
        <f t="shared" si="54"/>
        <v>0</v>
      </c>
      <c r="AS88" s="9">
        <f t="shared" si="55"/>
        <v>0</v>
      </c>
      <c r="AT88" s="9">
        <f t="shared" si="56"/>
        <v>0</v>
      </c>
      <c r="AU88" s="12">
        <f>VLOOKUP($A88,'Results Check'!$A:$CH,AU$2,FALSE())</f>
        <v>0</v>
      </c>
      <c r="AV88" s="12">
        <f>VLOOKUP($A88,'Results Check'!$A:$CH,AV$2,FALSE())</f>
        <v>4</v>
      </c>
      <c r="AW88" s="12">
        <f>VLOOKUP($A88,'Results Check'!$A:$CH,AW$2,FALSE())</f>
        <v>2</v>
      </c>
      <c r="AX88" s="9">
        <f t="shared" si="60"/>
        <v>0</v>
      </c>
      <c r="AY88" s="9">
        <f t="shared" si="61"/>
        <v>0</v>
      </c>
      <c r="AZ88" s="9">
        <f t="shared" si="62"/>
        <v>0</v>
      </c>
      <c r="BA88" s="12">
        <f>VLOOKUP($A88,'Results Check'!$A:$CH,BA$2,FALSE())</f>
        <v>2</v>
      </c>
      <c r="BB88" s="12">
        <f>VLOOKUP($A88,'Results Check'!$A:$CH,BB$2,FALSE())</f>
        <v>2</v>
      </c>
      <c r="BC88" s="12">
        <f>VLOOKUP($A88,'Results Check'!$A:$CH,BC$2,FALSE())</f>
        <v>3</v>
      </c>
      <c r="BD88" s="9">
        <f t="shared" si="63"/>
        <v>1</v>
      </c>
      <c r="BE88" s="9">
        <f t="shared" si="64"/>
        <v>0.66666666666666663</v>
      </c>
      <c r="BF88" s="9">
        <f t="shared" si="65"/>
        <v>0.8</v>
      </c>
      <c r="BG88" s="12">
        <f>VLOOKUP($A88,'Results Check'!$A:$CH,BG$2,FALSE())</f>
        <v>0</v>
      </c>
      <c r="BH88" s="12">
        <f>VLOOKUP($A88,'Results Check'!$A:$CH,BH$2,FALSE())</f>
        <v>7</v>
      </c>
      <c r="BI88" s="12">
        <f>VLOOKUP($A88,'Results Check'!$A:$CH,BI$2,FALSE())</f>
        <v>2</v>
      </c>
      <c r="BJ88" s="9">
        <f t="shared" si="66"/>
        <v>0</v>
      </c>
      <c r="BK88" s="9">
        <f t="shared" si="67"/>
        <v>0</v>
      </c>
      <c r="BL88" s="9">
        <f t="shared" si="68"/>
        <v>0</v>
      </c>
      <c r="BM88" s="12">
        <f>VLOOKUP($A88,'Results Check'!$A:$CH,BM$2,FALSE())</f>
        <v>0</v>
      </c>
      <c r="BN88" s="12">
        <f>VLOOKUP($A88,'Results Check'!$A:$CH,BN$2,FALSE())</f>
        <v>2</v>
      </c>
      <c r="BO88" s="12">
        <f>VLOOKUP($A88,'Results Check'!$A:$CH,BO$2,FALSE())</f>
        <v>1</v>
      </c>
      <c r="BP88" s="9">
        <f t="shared" si="69"/>
        <v>0</v>
      </c>
      <c r="BQ88" s="9">
        <f t="shared" si="70"/>
        <v>0</v>
      </c>
      <c r="BR88" s="9">
        <f t="shared" si="71"/>
        <v>0</v>
      </c>
      <c r="BS88" s="12">
        <f>VLOOKUP($A88,'Results Check'!$A:$CH,BS$2,FALSE())</f>
        <v>0</v>
      </c>
      <c r="BT88" s="12">
        <f>VLOOKUP($A88,'Results Check'!$A:$CH,BT$2,FALSE())</f>
        <v>1</v>
      </c>
      <c r="BU88" s="12">
        <f>VLOOKUP($A88,'Results Check'!$A:$CH,BU$2,FALSE())</f>
        <v>1</v>
      </c>
      <c r="BV88" s="9">
        <f t="shared" si="72"/>
        <v>0</v>
      </c>
      <c r="BW88" s="9">
        <f t="shared" si="73"/>
        <v>0</v>
      </c>
      <c r="BX88" s="9">
        <f t="shared" si="74"/>
        <v>0</v>
      </c>
      <c r="BY88" s="12">
        <f t="shared" si="57"/>
        <v>2</v>
      </c>
      <c r="BZ88" s="12">
        <f t="shared" si="58"/>
        <v>19</v>
      </c>
      <c r="CA88" s="12">
        <f t="shared" si="59"/>
        <v>11</v>
      </c>
      <c r="CB88" s="12">
        <f t="shared" si="75"/>
        <v>0.10526315789473684</v>
      </c>
      <c r="CC88" s="12">
        <f t="shared" si="76"/>
        <v>0.18181818181818182</v>
      </c>
      <c r="CD88" s="12">
        <f t="shared" si="77"/>
        <v>0.13333333333333333</v>
      </c>
      <c r="CE88" s="12" t="str">
        <f>IF(VLOOKUP($A88,'Results Check'!$A:$CI,CE$2,FALSE())=0,"",VLOOKUP($A88,'Results Check'!$A:$CI,CE$2,FALSE()))</f>
        <v>Threat event</v>
      </c>
      <c r="CF88" s="12" t="str">
        <f>IF(VLOOKUP($A88,'Results Check'!$A:$CI,CF$2,FALSE())=0,"",VLOOKUP($A88,'Results Check'!$A:$CI,CF$2,FALSE()))</f>
        <v>Threat event</v>
      </c>
      <c r="CG88" s="12" t="str">
        <f>IF(VLOOKUP($A88,'Results Check'!$A:$CI,CG$2,FALSE())=0,"",VLOOKUP($A88,'Results Check'!$A:$CI,CG$2,FALSE()))</f>
        <v>Missing threat scenario</v>
      </c>
      <c r="CH88" s="12" t="str">
        <f>IF(VLOOKUP($A88,'Results Check'!$A:$CI,CH$2,FALSE())=0,"",VLOOKUP($A88,'Results Check'!$A:$CI,CH$2,FALSE()))</f>
        <v>Threat event</v>
      </c>
      <c r="CI88" s="12" t="str">
        <f>IF(VLOOKUP($A88,'Results Check'!$A:$CI,CI$2,FALSE())=0,"",VLOOKUP($A88,'Results Check'!$A:$CI,CI$2,FALSE()))</f>
        <v>Threat event</v>
      </c>
      <c r="CJ88" s="12" t="str">
        <f>IF(VLOOKUP($A88,'Results Check'!$A:$CI,CJ$2,FALSE())=0,"",VLOOKUP($A88,'Results Check'!$A:$CI,CJ$2,FALSE()))</f>
        <v>Threat event</v>
      </c>
      <c r="CK88" s="12">
        <f>VLOOKUP(VLOOKUP($A88,'dataset combined'!$A:$BJ,CK$2,FALSE()),Dictionary!$A$1:$B$23,2,FALSE())</f>
        <v>5</v>
      </c>
      <c r="CL88" s="12">
        <f>VLOOKUP(VLOOKUP($A88,'dataset combined'!$A:$BJ,CL$2,FALSE()),Dictionary!$A$1:$B$23,2,FALSE())</f>
        <v>3</v>
      </c>
      <c r="CM88" s="12">
        <f>VLOOKUP(VLOOKUP($A88,'dataset combined'!$A:$BJ,CM$2,FALSE()),Dictionary!$A$1:$B$23,2,FALSE())</f>
        <v>5</v>
      </c>
      <c r="CN88" s="12">
        <f>VLOOKUP(VLOOKUP($A88,'dataset combined'!$A:$BJ,CN$2,FALSE()),Dictionary!$A$1:$B$23,2,FALSE())</f>
        <v>5</v>
      </c>
      <c r="CO88" s="12">
        <f>VLOOKUP(VLOOKUP($A88,'dataset combined'!$A:$BJ,CO$2,FALSE()),Dictionary!$A$1:$B$23,2,FALSE())</f>
        <v>4</v>
      </c>
      <c r="CP88" s="12">
        <f>VLOOKUP(VLOOKUP($A88,'dataset combined'!$A:$BJ,CP$2,FALSE()),Dictionary!$A$1:$B$23,2,FALSE())</f>
        <v>4</v>
      </c>
      <c r="CQ88" s="12">
        <f>VLOOKUP(VLOOKUP($A88,'dataset combined'!$A:$BJ,CQ$2,FALSE()),Dictionary!$A$1:$B$23,2,FALSE())</f>
        <v>5</v>
      </c>
      <c r="CR88" s="12">
        <f>VLOOKUP(VLOOKUP($A88,'dataset combined'!$A:$BJ,CR$2,FALSE()),Dictionary!$A$1:$B$23,2,FALSE())</f>
        <v>3</v>
      </c>
      <c r="CS88" s="12">
        <f>VLOOKUP(VLOOKUP($A88,'dataset combined'!$A:$BJ,CS$2,FALSE()),Dictionary!$A$1:$B$23,2,FALSE())</f>
        <v>5</v>
      </c>
      <c r="CT88" s="12">
        <f>VLOOKUP(VLOOKUP($A88,'dataset combined'!$A:$BJ,CT$2,FALSE()),Dictionary!$A$1:$B$23,2,FALSE())</f>
        <v>3</v>
      </c>
      <c r="CU88" s="12">
        <f>VLOOKUP(VLOOKUP($A88,'dataset combined'!$A:$BJ,CU$2,FALSE()),Dictionary!$A$1:$B$23,2,FALSE())</f>
        <v>4</v>
      </c>
      <c r="CV88" s="12">
        <f>VLOOKUP(VLOOKUP($A88,'dataset combined'!$A:$BJ,CV$2,FALSE()),Dictionary!$A$1:$B$23,2,FALSE())</f>
        <v>4</v>
      </c>
      <c r="CX88"/>
      <c r="CY88"/>
      <c r="CZ88"/>
      <c r="DA88"/>
      <c r="DB88"/>
      <c r="DC88"/>
      <c r="DD88"/>
      <c r="DE88"/>
      <c r="DF88"/>
      <c r="DG88"/>
    </row>
    <row r="89" spans="1:111" s="20" customFormat="1" x14ac:dyDescent="0.2">
      <c r="A89" s="13" t="str">
        <f t="shared" si="51"/>
        <v>3117402-P2</v>
      </c>
      <c r="B89" s="11">
        <v>3117402</v>
      </c>
      <c r="C89" s="11">
        <v>3117316</v>
      </c>
      <c r="D89" s="11" t="s">
        <v>635</v>
      </c>
      <c r="E89" s="13" t="s">
        <v>568</v>
      </c>
      <c r="F89" s="13" t="s">
        <v>381</v>
      </c>
      <c r="G89" s="13" t="s">
        <v>433</v>
      </c>
      <c r="H89" s="11" t="str">
        <f t="shared" si="52"/>
        <v>HCN</v>
      </c>
      <c r="I89" s="11"/>
      <c r="J89" s="13" t="s">
        <v>757</v>
      </c>
      <c r="K89" s="13">
        <v>24</v>
      </c>
      <c r="L89" s="13" t="s">
        <v>178</v>
      </c>
      <c r="M89" s="13" t="s">
        <v>252</v>
      </c>
      <c r="N89" s="13">
        <v>5</v>
      </c>
      <c r="O89" s="13" t="s">
        <v>253</v>
      </c>
      <c r="P89" s="13" t="s">
        <v>177</v>
      </c>
      <c r="Q89" s="13">
        <v>1</v>
      </c>
      <c r="R89" s="13" t="s">
        <v>254</v>
      </c>
      <c r="S89" s="13" t="s">
        <v>176</v>
      </c>
      <c r="T89" s="13"/>
      <c r="U89" s="13" t="s">
        <v>160</v>
      </c>
      <c r="V89" s="13">
        <f>VLOOKUP(VLOOKUP($A89,'dataset combined'!$A:$AF,V$2,FALSE()),Dictionary!$A:$B,2,FALSE())</f>
        <v>1</v>
      </c>
      <c r="W89" s="13">
        <f>VLOOKUP(VLOOKUP($A89,'dataset combined'!$A:$AF,W$2,FALSE()),Dictionary!$A:$B,2,FALSE())</f>
        <v>2</v>
      </c>
      <c r="X89" s="13">
        <f>VLOOKUP(VLOOKUP($A89,'dataset combined'!$A:$AF,X$2,FALSE()),Dictionary!$A:$B,2,FALSE())</f>
        <v>1</v>
      </c>
      <c r="Y89" s="13">
        <f>VLOOKUP(VLOOKUP($A89,'dataset combined'!$A:$AF,Y$2,FALSE()),Dictionary!$A:$B,2,FALSE())</f>
        <v>2</v>
      </c>
      <c r="Z89" s="12">
        <f t="shared" si="53"/>
        <v>2</v>
      </c>
      <c r="AA89" s="13">
        <f>VLOOKUP(VLOOKUP($A89,'dataset combined'!$A:$AF,AA$2,FALSE()),Dictionary!$A:$B,2,FALSE())</f>
        <v>2</v>
      </c>
      <c r="AB89" s="13">
        <f>VLOOKUP(VLOOKUP($A89,'dataset combined'!$A:$AF,AB$2,FALSE()),Dictionary!$A:$B,2,FALSE())</f>
        <v>1</v>
      </c>
      <c r="AC89" s="13">
        <f>VLOOKUP(VLOOKUP($A89,'dataset combined'!$A:$AF,AC$2,FALSE()),Dictionary!$A:$B,2,FALSE())</f>
        <v>1</v>
      </c>
      <c r="AD89" s="13">
        <f>VLOOKUP(VLOOKUP($A89,'dataset combined'!$A:$AF,AD$2,FALSE()),Dictionary!$A:$B,2,FALSE())</f>
        <v>1</v>
      </c>
      <c r="AE89" s="13">
        <f>VLOOKUP(VLOOKUP($A89,'dataset combined'!$A:$AF,AE$2,FALSE()),Dictionary!$A:$B,2,FALSE())</f>
        <v>1</v>
      </c>
      <c r="AF89" s="13">
        <f>VLOOKUP(VLOOKUP($A89,'dataset combined'!$A:$BJ,dataset!AF$2,FALSE()),Dictionary!$A:$B,2,FALSE())</f>
        <v>5</v>
      </c>
      <c r="AG89" s="13">
        <f>VLOOKUP(VLOOKUP($A89,'dataset combined'!$A:$BJ,dataset!AG$2,FALSE()),Dictionary!$A:$B,2,FALSE())</f>
        <v>4</v>
      </c>
      <c r="AH89" s="13">
        <f>VLOOKUP(VLOOKUP($A89,'dataset combined'!$A:$BJ,dataset!AH$2,FALSE()),Dictionary!$A:$B,2,FALSE())</f>
        <v>4</v>
      </c>
      <c r="AI89" s="13">
        <f>VLOOKUP(VLOOKUP($A89,'dataset combined'!$A:$BJ,dataset!AI$2,FALSE()),Dictionary!$A:$B,2,FALSE())</f>
        <v>4</v>
      </c>
      <c r="AJ89" s="13">
        <f>VLOOKUP(VLOOKUP($A89,'dataset combined'!$A:$BJ,dataset!AJ$2,FALSE()),Dictionary!$A:$B,2,FALSE())</f>
        <v>3</v>
      </c>
      <c r="AK89" s="13">
        <f>VLOOKUP(VLOOKUP($A89,'dataset combined'!$A:$BJ,dataset!AK$2,FALSE()),Dictionary!$A:$B,2,FALSE())</f>
        <v>4</v>
      </c>
      <c r="AL89" s="13">
        <f>VLOOKUP(VLOOKUP($A89,'dataset combined'!$A:$BJ,dataset!AL$2,FALSE()),Dictionary!$A:$B,2,FALSE())</f>
        <v>4</v>
      </c>
      <c r="AM89" s="13">
        <f>VLOOKUP(VLOOKUP($A89,'dataset combined'!$A:$BJ,dataset!AM$2,FALSE()),Dictionary!$A:$B,2,FALSE())</f>
        <v>4</v>
      </c>
      <c r="AN89" s="13">
        <f>VLOOKUP(VLOOKUP($A89,'dataset combined'!$A:$BJ,dataset!AN$2,FALSE()),Dictionary!$A:$B,2,FALSE())</f>
        <v>4</v>
      </c>
      <c r="AO89" s="12">
        <f>VLOOKUP($A89,'Results Check'!$A:$CH,AO$2,FALSE())</f>
        <v>0</v>
      </c>
      <c r="AP89" s="12">
        <f>VLOOKUP($A89,'Results Check'!$A:$CH,AP$2,FALSE())</f>
        <v>2</v>
      </c>
      <c r="AQ89" s="12">
        <f>VLOOKUP($A89,'Results Check'!$A:$CH,AQ$2,FALSE())</f>
        <v>3</v>
      </c>
      <c r="AR89" s="9">
        <f t="shared" si="54"/>
        <v>0</v>
      </c>
      <c r="AS89" s="9">
        <f t="shared" si="55"/>
        <v>0</v>
      </c>
      <c r="AT89" s="9">
        <f t="shared" si="56"/>
        <v>0</v>
      </c>
      <c r="AU89" s="12">
        <f>VLOOKUP($A89,'Results Check'!$A:$CH,AU$2,FALSE())</f>
        <v>1</v>
      </c>
      <c r="AV89" s="12">
        <f>VLOOKUP($A89,'Results Check'!$A:$CH,AV$2,FALSE())</f>
        <v>2</v>
      </c>
      <c r="AW89" s="12">
        <f>VLOOKUP($A89,'Results Check'!$A:$CH,AW$2,FALSE())</f>
        <v>2</v>
      </c>
      <c r="AX89" s="9">
        <f t="shared" si="60"/>
        <v>0.5</v>
      </c>
      <c r="AY89" s="9">
        <f t="shared" si="61"/>
        <v>0.5</v>
      </c>
      <c r="AZ89" s="9">
        <f t="shared" si="62"/>
        <v>0.5</v>
      </c>
      <c r="BA89" s="12">
        <f>VLOOKUP($A89,'Results Check'!$A:$CH,BA$2,FALSE())</f>
        <v>2</v>
      </c>
      <c r="BB89" s="12">
        <f>VLOOKUP($A89,'Results Check'!$A:$CH,BB$2,FALSE())</f>
        <v>5</v>
      </c>
      <c r="BC89" s="12">
        <f>VLOOKUP($A89,'Results Check'!$A:$CH,BC$2,FALSE())</f>
        <v>2</v>
      </c>
      <c r="BD89" s="9">
        <f t="shared" si="63"/>
        <v>0.4</v>
      </c>
      <c r="BE89" s="9">
        <f t="shared" si="64"/>
        <v>1</v>
      </c>
      <c r="BF89" s="9">
        <f t="shared" si="65"/>
        <v>0.57142857142857151</v>
      </c>
      <c r="BG89" s="12">
        <f>VLOOKUP($A89,'Results Check'!$A:$CH,BG$2,FALSE())</f>
        <v>2</v>
      </c>
      <c r="BH89" s="12">
        <f>VLOOKUP($A89,'Results Check'!$A:$CH,BH$2,FALSE())</f>
        <v>3</v>
      </c>
      <c r="BI89" s="12">
        <f>VLOOKUP($A89,'Results Check'!$A:$CH,BI$2,FALSE())</f>
        <v>5</v>
      </c>
      <c r="BJ89" s="9">
        <f t="shared" si="66"/>
        <v>0.66666666666666663</v>
      </c>
      <c r="BK89" s="9">
        <f t="shared" si="67"/>
        <v>0.4</v>
      </c>
      <c r="BL89" s="9">
        <f t="shared" si="68"/>
        <v>0.5</v>
      </c>
      <c r="BM89" s="12">
        <f>VLOOKUP($A89,'Results Check'!$A:$CH,BM$2,FALSE())</f>
        <v>0</v>
      </c>
      <c r="BN89" s="12">
        <f>VLOOKUP($A89,'Results Check'!$A:$CH,BN$2,FALSE())</f>
        <v>2</v>
      </c>
      <c r="BO89" s="12">
        <f>VLOOKUP($A89,'Results Check'!$A:$CH,BO$2,FALSE())</f>
        <v>1</v>
      </c>
      <c r="BP89" s="9">
        <f t="shared" si="69"/>
        <v>0</v>
      </c>
      <c r="BQ89" s="9">
        <f t="shared" si="70"/>
        <v>0</v>
      </c>
      <c r="BR89" s="9">
        <f t="shared" si="71"/>
        <v>0</v>
      </c>
      <c r="BS89" s="12">
        <f>VLOOKUP($A89,'Results Check'!$A:$CH,BS$2,FALSE())</f>
        <v>0</v>
      </c>
      <c r="BT89" s="12">
        <f>VLOOKUP($A89,'Results Check'!$A:$CH,BT$2,FALSE())</f>
        <v>1</v>
      </c>
      <c r="BU89" s="12">
        <f>VLOOKUP($A89,'Results Check'!$A:$CH,BU$2,FALSE())</f>
        <v>1</v>
      </c>
      <c r="BV89" s="9">
        <f t="shared" si="72"/>
        <v>0</v>
      </c>
      <c r="BW89" s="9">
        <f t="shared" si="73"/>
        <v>0</v>
      </c>
      <c r="BX89" s="9">
        <f t="shared" si="74"/>
        <v>0</v>
      </c>
      <c r="BY89" s="12">
        <f t="shared" si="57"/>
        <v>5</v>
      </c>
      <c r="BZ89" s="12">
        <f t="shared" si="58"/>
        <v>15</v>
      </c>
      <c r="CA89" s="12">
        <f t="shared" si="59"/>
        <v>14</v>
      </c>
      <c r="CB89" s="12">
        <f t="shared" si="75"/>
        <v>0.33333333333333331</v>
      </c>
      <c r="CC89" s="12">
        <f t="shared" si="76"/>
        <v>0.35714285714285715</v>
      </c>
      <c r="CD89" s="12">
        <f t="shared" si="77"/>
        <v>0.34482758620689652</v>
      </c>
      <c r="CE89" s="12" t="str">
        <f>IF(VLOOKUP($A89,'Results Check'!$A:$CI,CE$2,FALSE())=0,"",VLOOKUP($A89,'Results Check'!$A:$CI,CE$2,FALSE()))</f>
        <v>Threat event</v>
      </c>
      <c r="CF89" s="12" t="str">
        <f>IF(VLOOKUP($A89,'Results Check'!$A:$CI,CF$2,FALSE())=0,"",VLOOKUP($A89,'Results Check'!$A:$CI,CF$2,FALSE()))</f>
        <v>Threat event</v>
      </c>
      <c r="CG89" s="12" t="str">
        <f>IF(VLOOKUP($A89,'Results Check'!$A:$CI,CG$2,FALSE())=0,"",VLOOKUP($A89,'Results Check'!$A:$CI,CG$2,FALSE()))</f>
        <v>Wrong threat scenario</v>
      </c>
      <c r="CH89" s="12" t="str">
        <f>IF(VLOOKUP($A89,'Results Check'!$A:$CI,CH$2,FALSE())=0,"",VLOOKUP($A89,'Results Check'!$A:$CI,CH$2,FALSE()))</f>
        <v>Threat event</v>
      </c>
      <c r="CI89" s="12" t="str">
        <f>IF(VLOOKUP($A89,'Results Check'!$A:$CI,CI$2,FALSE())=0,"",VLOOKUP($A89,'Results Check'!$A:$CI,CI$2,FALSE()))</f>
        <v>Threat event</v>
      </c>
      <c r="CJ89" s="12" t="str">
        <f>IF(VLOOKUP($A89,'Results Check'!$A:$CI,CJ$2,FALSE())=0,"",VLOOKUP($A89,'Results Check'!$A:$CI,CJ$2,FALSE()))</f>
        <v>Threat event</v>
      </c>
      <c r="CK89" s="12">
        <f>VLOOKUP(VLOOKUP($A89,'dataset combined'!$A:$BJ,CK$2,FALSE()),Dictionary!$A$1:$B$23,2,FALSE())</f>
        <v>4</v>
      </c>
      <c r="CL89" s="12">
        <f>VLOOKUP(VLOOKUP($A89,'dataset combined'!$A:$BJ,CL$2,FALSE()),Dictionary!$A$1:$B$23,2,FALSE())</f>
        <v>4</v>
      </c>
      <c r="CM89" s="12">
        <f>VLOOKUP(VLOOKUP($A89,'dataset combined'!$A:$BJ,CM$2,FALSE()),Dictionary!$A$1:$B$23,2,FALSE())</f>
        <v>4</v>
      </c>
      <c r="CN89" s="12">
        <f>VLOOKUP(VLOOKUP($A89,'dataset combined'!$A:$BJ,CN$2,FALSE()),Dictionary!$A$1:$B$23,2,FALSE())</f>
        <v>4</v>
      </c>
      <c r="CO89" s="12">
        <f>VLOOKUP(VLOOKUP($A89,'dataset combined'!$A:$BJ,CO$2,FALSE()),Dictionary!$A$1:$B$23,2,FALSE())</f>
        <v>4</v>
      </c>
      <c r="CP89" s="12">
        <f>VLOOKUP(VLOOKUP($A89,'dataset combined'!$A:$BJ,CP$2,FALSE()),Dictionary!$A$1:$B$23,2,FALSE())</f>
        <v>4</v>
      </c>
      <c r="CQ89" s="12">
        <f>VLOOKUP(VLOOKUP($A89,'dataset combined'!$A:$BJ,CQ$2,FALSE()),Dictionary!$A$1:$B$23,2,FALSE())</f>
        <v>4</v>
      </c>
      <c r="CR89" s="12">
        <f>VLOOKUP(VLOOKUP($A89,'dataset combined'!$A:$BJ,CR$2,FALSE()),Dictionary!$A$1:$B$23,2,FALSE())</f>
        <v>4</v>
      </c>
      <c r="CS89" s="12">
        <f>VLOOKUP(VLOOKUP($A89,'dataset combined'!$A:$BJ,CS$2,FALSE()),Dictionary!$A$1:$B$23,2,FALSE())</f>
        <v>4</v>
      </c>
      <c r="CT89" s="12">
        <f>VLOOKUP(VLOOKUP($A89,'dataset combined'!$A:$BJ,CT$2,FALSE()),Dictionary!$A$1:$B$23,2,FALSE())</f>
        <v>4</v>
      </c>
      <c r="CU89" s="12">
        <f>VLOOKUP(VLOOKUP($A89,'dataset combined'!$A:$BJ,CU$2,FALSE()),Dictionary!$A$1:$B$23,2,FALSE())</f>
        <v>4</v>
      </c>
      <c r="CV89" s="12">
        <f>VLOOKUP(VLOOKUP($A89,'dataset combined'!$A:$BJ,CV$2,FALSE()),Dictionary!$A$1:$B$23,2,FALSE())</f>
        <v>4</v>
      </c>
      <c r="CX89"/>
      <c r="CY89"/>
      <c r="CZ89"/>
      <c r="DA89"/>
      <c r="DB89"/>
      <c r="DC89"/>
      <c r="DD89"/>
      <c r="DE89"/>
      <c r="DF89"/>
      <c r="DG89"/>
    </row>
    <row r="90" spans="1:111" x14ac:dyDescent="0.2">
      <c r="A90" s="13" t="str">
        <f t="shared" si="51"/>
        <v>3117403-P1</v>
      </c>
      <c r="B90" s="11">
        <v>3117403</v>
      </c>
      <c r="C90" s="11">
        <v>3117325</v>
      </c>
      <c r="D90" s="11" t="s">
        <v>606</v>
      </c>
      <c r="E90" s="13" t="s">
        <v>568</v>
      </c>
      <c r="F90" s="13" t="s">
        <v>440</v>
      </c>
      <c r="G90" s="11" t="s">
        <v>402</v>
      </c>
      <c r="H90" s="11" t="str">
        <f t="shared" si="52"/>
        <v>HCN</v>
      </c>
      <c r="I90" s="11"/>
      <c r="J90" s="12"/>
      <c r="K90" s="13">
        <v>25</v>
      </c>
      <c r="L90" s="13" t="s">
        <v>180</v>
      </c>
      <c r="M90" s="13" t="s">
        <v>188</v>
      </c>
      <c r="N90" s="13">
        <v>5</v>
      </c>
      <c r="O90" s="13" t="s">
        <v>272</v>
      </c>
      <c r="P90" s="13" t="s">
        <v>177</v>
      </c>
      <c r="Q90" s="13">
        <v>2</v>
      </c>
      <c r="R90" s="13" t="s">
        <v>273</v>
      </c>
      <c r="S90" s="13" t="s">
        <v>176</v>
      </c>
      <c r="T90" s="13"/>
      <c r="U90" s="13" t="s">
        <v>160</v>
      </c>
      <c r="V90" s="13">
        <f>VLOOKUP(VLOOKUP($A90,'dataset combined'!$A:$AF,V$2,FALSE()),Dictionary!$A:$B,2,FALSE())</f>
        <v>1</v>
      </c>
      <c r="W90" s="13">
        <f>VLOOKUP(VLOOKUP($A90,'dataset combined'!$A:$AF,W$2,FALSE()),Dictionary!$A:$B,2,FALSE())</f>
        <v>1</v>
      </c>
      <c r="X90" s="13">
        <f>VLOOKUP(VLOOKUP($A90,'dataset combined'!$A:$AF,X$2,FALSE()),Dictionary!$A:$B,2,FALSE())</f>
        <v>1</v>
      </c>
      <c r="Y90" s="13">
        <f>VLOOKUP(VLOOKUP($A90,'dataset combined'!$A:$AF,Y$2,FALSE()),Dictionary!$A:$B,2,FALSE())</f>
        <v>1</v>
      </c>
      <c r="Z90" s="12">
        <f t="shared" si="53"/>
        <v>1</v>
      </c>
      <c r="AA90" s="13">
        <f>VLOOKUP(VLOOKUP($A90,'dataset combined'!$A:$AF,AA$2,FALSE()),Dictionary!$A:$B,2,FALSE())</f>
        <v>1</v>
      </c>
      <c r="AB90" s="13">
        <f>VLOOKUP(VLOOKUP($A90,'dataset combined'!$A:$AF,AB$2,FALSE()),Dictionary!$A:$B,2,FALSE())</f>
        <v>2</v>
      </c>
      <c r="AC90" s="13">
        <f>VLOOKUP(VLOOKUP($A90,'dataset combined'!$A:$AF,AC$2,FALSE()),Dictionary!$A:$B,2,FALSE())</f>
        <v>2</v>
      </c>
      <c r="AD90" s="13">
        <f>VLOOKUP(VLOOKUP($A90,'dataset combined'!$A:$AF,AD$2,FALSE()),Dictionary!$A:$B,2,FALSE())</f>
        <v>1</v>
      </c>
      <c r="AE90" s="13">
        <f>VLOOKUP(VLOOKUP($A90,'dataset combined'!$A:$AF,AE$2,FALSE()),Dictionary!$A:$B,2,FALSE())</f>
        <v>1</v>
      </c>
      <c r="AF90" s="13">
        <f>VLOOKUP(VLOOKUP($A90,'dataset combined'!$A:$BJ,dataset!AF$2,FALSE()),Dictionary!$A:$B,2,FALSE())</f>
        <v>5</v>
      </c>
      <c r="AG90" s="13">
        <f>VLOOKUP(VLOOKUP($A90,'dataset combined'!$A:$BJ,dataset!AG$2,FALSE()),Dictionary!$A:$B,2,FALSE())</f>
        <v>4</v>
      </c>
      <c r="AH90" s="13">
        <f>VLOOKUP(VLOOKUP($A90,'dataset combined'!$A:$BJ,dataset!AH$2,FALSE()),Dictionary!$A:$B,2,FALSE())</f>
        <v>5</v>
      </c>
      <c r="AI90" s="13">
        <f>VLOOKUP(VLOOKUP($A90,'dataset combined'!$A:$BJ,dataset!AI$2,FALSE()),Dictionary!$A:$B,2,FALSE())</f>
        <v>3</v>
      </c>
      <c r="AJ90" s="13">
        <f>VLOOKUP(VLOOKUP($A90,'dataset combined'!$A:$BJ,dataset!AJ$2,FALSE()),Dictionary!$A:$B,2,FALSE())</f>
        <v>2</v>
      </c>
      <c r="AK90" s="13">
        <f>VLOOKUP(VLOOKUP($A90,'dataset combined'!$A:$BJ,dataset!AK$2,FALSE()),Dictionary!$A:$B,2,FALSE())</f>
        <v>4</v>
      </c>
      <c r="AL90" s="13">
        <f>VLOOKUP(VLOOKUP($A90,'dataset combined'!$A:$BJ,dataset!AL$2,FALSE()),Dictionary!$A:$B,2,FALSE())</f>
        <v>5</v>
      </c>
      <c r="AM90" s="13">
        <f>VLOOKUP(VLOOKUP($A90,'dataset combined'!$A:$BJ,dataset!AM$2,FALSE()),Dictionary!$A:$B,2,FALSE())</f>
        <v>5</v>
      </c>
      <c r="AN90" s="13">
        <f>VLOOKUP(VLOOKUP($A90,'dataset combined'!$A:$BJ,dataset!AN$2,FALSE()),Dictionary!$A:$B,2,FALSE())</f>
        <v>0</v>
      </c>
      <c r="AO90" s="12">
        <f>VLOOKUP($A90,'Results Check'!$A:$CH,AO$2,FALSE())</f>
        <v>3</v>
      </c>
      <c r="AP90" s="12">
        <f>VLOOKUP($A90,'Results Check'!$A:$CH,AP$2,FALSE())</f>
        <v>3</v>
      </c>
      <c r="AQ90" s="12">
        <f>VLOOKUP($A90,'Results Check'!$A:$CH,AQ$2,FALSE())</f>
        <v>3</v>
      </c>
      <c r="AR90" s="9">
        <f t="shared" si="54"/>
        <v>1</v>
      </c>
      <c r="AS90" s="9">
        <f t="shared" si="55"/>
        <v>1</v>
      </c>
      <c r="AT90" s="9">
        <f t="shared" si="56"/>
        <v>1</v>
      </c>
      <c r="AU90" s="12">
        <f>VLOOKUP($A90,'Results Check'!$A:$CH,AU$2,FALSE())</f>
        <v>2</v>
      </c>
      <c r="AV90" s="12">
        <f>VLOOKUP($A90,'Results Check'!$A:$CH,AV$2,FALSE())</f>
        <v>2</v>
      </c>
      <c r="AW90" s="12">
        <f>VLOOKUP($A90,'Results Check'!$A:$CH,AW$2,FALSE())</f>
        <v>2</v>
      </c>
      <c r="AX90" s="9">
        <f t="shared" si="60"/>
        <v>1</v>
      </c>
      <c r="AY90" s="9">
        <f t="shared" si="61"/>
        <v>1</v>
      </c>
      <c r="AZ90" s="9">
        <f t="shared" si="62"/>
        <v>1</v>
      </c>
      <c r="BA90" s="12">
        <f>VLOOKUP($A90,'Results Check'!$A:$CH,BA$2,FALSE())</f>
        <v>2</v>
      </c>
      <c r="BB90" s="12">
        <f>VLOOKUP($A90,'Results Check'!$A:$CH,BB$2,FALSE())</f>
        <v>6</v>
      </c>
      <c r="BC90" s="12">
        <f>VLOOKUP($A90,'Results Check'!$A:$CH,BC$2,FALSE())</f>
        <v>2</v>
      </c>
      <c r="BD90" s="9">
        <f t="shared" si="63"/>
        <v>0.33333333333333331</v>
      </c>
      <c r="BE90" s="9">
        <f t="shared" si="64"/>
        <v>1</v>
      </c>
      <c r="BF90" s="9">
        <f t="shared" si="65"/>
        <v>0.5</v>
      </c>
      <c r="BG90" s="12">
        <f>VLOOKUP($A90,'Results Check'!$A:$CH,BG$2,FALSE())</f>
        <v>5</v>
      </c>
      <c r="BH90" s="12">
        <f>VLOOKUP($A90,'Results Check'!$A:$CH,BH$2,FALSE())</f>
        <v>5</v>
      </c>
      <c r="BI90" s="12">
        <f>VLOOKUP($A90,'Results Check'!$A:$CH,BI$2,FALSE())</f>
        <v>5</v>
      </c>
      <c r="BJ90" s="9">
        <f t="shared" si="66"/>
        <v>1</v>
      </c>
      <c r="BK90" s="9">
        <f t="shared" si="67"/>
        <v>1</v>
      </c>
      <c r="BL90" s="9">
        <f t="shared" si="68"/>
        <v>1</v>
      </c>
      <c r="BM90" s="12">
        <f>VLOOKUP($A90,'Results Check'!$A:$CH,BM$2,FALSE())</f>
        <v>1</v>
      </c>
      <c r="BN90" s="12">
        <f>VLOOKUP($A90,'Results Check'!$A:$CH,BN$2,FALSE())</f>
        <v>4</v>
      </c>
      <c r="BO90" s="12">
        <f>VLOOKUP($A90,'Results Check'!$A:$CH,BO$2,FALSE())</f>
        <v>1</v>
      </c>
      <c r="BP90" s="9">
        <f t="shared" si="69"/>
        <v>0.25</v>
      </c>
      <c r="BQ90" s="9">
        <f t="shared" si="70"/>
        <v>1</v>
      </c>
      <c r="BR90" s="9">
        <f t="shared" si="71"/>
        <v>0.4</v>
      </c>
      <c r="BS90" s="12">
        <f>VLOOKUP($A90,'Results Check'!$A:$CH,BS$2,FALSE())</f>
        <v>1</v>
      </c>
      <c r="BT90" s="12">
        <f>VLOOKUP($A90,'Results Check'!$A:$CH,BT$2,FALSE())</f>
        <v>1</v>
      </c>
      <c r="BU90" s="12">
        <f>VLOOKUP($A90,'Results Check'!$A:$CH,BU$2,FALSE())</f>
        <v>1</v>
      </c>
      <c r="BV90" s="9">
        <f t="shared" si="72"/>
        <v>1</v>
      </c>
      <c r="BW90" s="9">
        <f t="shared" si="73"/>
        <v>1</v>
      </c>
      <c r="BX90" s="9">
        <f t="shared" si="74"/>
        <v>1</v>
      </c>
      <c r="BY90" s="12">
        <f t="shared" si="57"/>
        <v>14</v>
      </c>
      <c r="BZ90" s="12">
        <f t="shared" si="58"/>
        <v>21</v>
      </c>
      <c r="CA90" s="12">
        <f t="shared" si="59"/>
        <v>14</v>
      </c>
      <c r="CB90" s="12">
        <f t="shared" si="75"/>
        <v>0.66666666666666663</v>
      </c>
      <c r="CC90" s="12">
        <f t="shared" si="76"/>
        <v>1</v>
      </c>
      <c r="CD90" s="12">
        <f t="shared" si="77"/>
        <v>0.8</v>
      </c>
      <c r="CE90" s="12" t="str">
        <f>IF(VLOOKUP($A90,'Results Check'!$A:$CI,CE$2,FALSE())=0,"",VLOOKUP($A90,'Results Check'!$A:$CI,CE$2,FALSE()))</f>
        <v/>
      </c>
      <c r="CF90" s="12" t="str">
        <f>IF(VLOOKUP($A90,'Results Check'!$A:$CI,CF$2,FALSE())=0,"",VLOOKUP($A90,'Results Check'!$A:$CI,CF$2,FALSE()))</f>
        <v/>
      </c>
      <c r="CG90" s="12" t="str">
        <f>IF(VLOOKUP($A90,'Results Check'!$A:$CI,CG$2,FALSE())=0,"",VLOOKUP($A90,'Results Check'!$A:$CI,CG$2,FALSE()))</f>
        <v>Wrong threat scenario</v>
      </c>
      <c r="CH90" s="12" t="str">
        <f>IF(VLOOKUP($A90,'Results Check'!$A:$CI,CH$2,FALSE())=0,"",VLOOKUP($A90,'Results Check'!$A:$CI,CH$2,FALSE()))</f>
        <v/>
      </c>
      <c r="CI90" s="12" t="str">
        <f>IF(VLOOKUP($A90,'Results Check'!$A:$CI,CI$2,FALSE())=0,"",VLOOKUP($A90,'Results Check'!$A:$CI,CI$2,FALSE()))</f>
        <v>Wrong likelihood</v>
      </c>
      <c r="CJ90" s="12" t="str">
        <f>IF(VLOOKUP($A90,'Results Check'!$A:$CI,CJ$2,FALSE())=0,"",VLOOKUP($A90,'Results Check'!$A:$CI,CJ$2,FALSE()))</f>
        <v/>
      </c>
      <c r="CK90" s="12">
        <f>VLOOKUP(VLOOKUP($A90,'dataset combined'!$A:$BJ,CK$2,FALSE()),Dictionary!$A$1:$B$23,2,FALSE())</f>
        <v>5</v>
      </c>
      <c r="CL90" s="12">
        <f>VLOOKUP(VLOOKUP($A90,'dataset combined'!$A:$BJ,CL$2,FALSE()),Dictionary!$A$1:$B$23,2,FALSE())</f>
        <v>5</v>
      </c>
      <c r="CM90" s="12">
        <f>VLOOKUP(VLOOKUP($A90,'dataset combined'!$A:$BJ,CM$2,FALSE()),Dictionary!$A$1:$B$23,2,FALSE())</f>
        <v>5</v>
      </c>
      <c r="CN90" s="12">
        <f>VLOOKUP(VLOOKUP($A90,'dataset combined'!$A:$BJ,CN$2,FALSE()),Dictionary!$A$1:$B$23,2,FALSE())</f>
        <v>5</v>
      </c>
      <c r="CO90" s="12">
        <f>VLOOKUP(VLOOKUP($A90,'dataset combined'!$A:$BJ,CO$2,FALSE()),Dictionary!$A$1:$B$23,2,FALSE())</f>
        <v>5</v>
      </c>
      <c r="CP90" s="12">
        <f>VLOOKUP(VLOOKUP($A90,'dataset combined'!$A:$BJ,CP$2,FALSE()),Dictionary!$A$1:$B$23,2,FALSE())</f>
        <v>5</v>
      </c>
      <c r="CQ90" s="12">
        <f>VLOOKUP(VLOOKUP($A90,'dataset combined'!$A:$BJ,CQ$2,FALSE()),Dictionary!$A$1:$B$23,2,FALSE())</f>
        <v>5</v>
      </c>
      <c r="CR90" s="12">
        <f>VLOOKUP(VLOOKUP($A90,'dataset combined'!$A:$BJ,CR$2,FALSE()),Dictionary!$A$1:$B$23,2,FALSE())</f>
        <v>5</v>
      </c>
      <c r="CS90" s="12">
        <f>VLOOKUP(VLOOKUP($A90,'dataset combined'!$A:$BJ,CS$2,FALSE()),Dictionary!$A$1:$B$23,2,FALSE())</f>
        <v>1</v>
      </c>
      <c r="CT90" s="12">
        <f>VLOOKUP(VLOOKUP($A90,'dataset combined'!$A:$BJ,CT$2,FALSE()),Dictionary!$A$1:$B$23,2,FALSE())</f>
        <v>2</v>
      </c>
      <c r="CU90" s="12">
        <f>VLOOKUP(VLOOKUP($A90,'dataset combined'!$A:$BJ,CU$2,FALSE()),Dictionary!$A$1:$B$23,2,FALSE())</f>
        <v>2</v>
      </c>
      <c r="CV90" s="12">
        <f>VLOOKUP(VLOOKUP($A90,'dataset combined'!$A:$BJ,CV$2,FALSE()),Dictionary!$A$1:$B$23,2,FALSE())</f>
        <v>3</v>
      </c>
    </row>
    <row r="91" spans="1:111" x14ac:dyDescent="0.2">
      <c r="A91" s="13" t="str">
        <f t="shared" si="51"/>
        <v>3117403-P2</v>
      </c>
      <c r="B91" s="11">
        <v>3117403</v>
      </c>
      <c r="C91" s="11">
        <v>3117325</v>
      </c>
      <c r="D91" s="11" t="s">
        <v>606</v>
      </c>
      <c r="E91" s="13" t="s">
        <v>568</v>
      </c>
      <c r="F91" s="13" t="s">
        <v>440</v>
      </c>
      <c r="G91" s="13" t="s">
        <v>433</v>
      </c>
      <c r="H91" s="11" t="str">
        <f t="shared" si="52"/>
        <v>OB</v>
      </c>
      <c r="I91" s="11"/>
      <c r="J91" s="12"/>
      <c r="K91" s="13">
        <v>25</v>
      </c>
      <c r="L91" s="13" t="s">
        <v>180</v>
      </c>
      <c r="M91" s="13" t="s">
        <v>188</v>
      </c>
      <c r="N91" s="13">
        <v>5</v>
      </c>
      <c r="O91" s="13" t="s">
        <v>272</v>
      </c>
      <c r="P91" s="13" t="s">
        <v>177</v>
      </c>
      <c r="Q91" s="13">
        <v>2</v>
      </c>
      <c r="R91" s="13" t="s">
        <v>273</v>
      </c>
      <c r="S91" s="13" t="s">
        <v>176</v>
      </c>
      <c r="T91" s="13"/>
      <c r="U91" s="13" t="s">
        <v>160</v>
      </c>
      <c r="V91" s="13">
        <f>VLOOKUP(VLOOKUP($A91,'dataset combined'!$A:$AF,V$2,FALSE()),Dictionary!$A:$B,2,FALSE())</f>
        <v>1</v>
      </c>
      <c r="W91" s="13">
        <f>VLOOKUP(VLOOKUP($A91,'dataset combined'!$A:$AF,W$2,FALSE()),Dictionary!$A:$B,2,FALSE())</f>
        <v>1</v>
      </c>
      <c r="X91" s="13">
        <f>VLOOKUP(VLOOKUP($A91,'dataset combined'!$A:$AF,X$2,FALSE()),Dictionary!$A:$B,2,FALSE())</f>
        <v>1</v>
      </c>
      <c r="Y91" s="13">
        <f>VLOOKUP(VLOOKUP($A91,'dataset combined'!$A:$AF,Y$2,FALSE()),Dictionary!$A:$B,2,FALSE())</f>
        <v>1</v>
      </c>
      <c r="Z91" s="12">
        <f t="shared" si="53"/>
        <v>1</v>
      </c>
      <c r="AA91" s="13">
        <f>VLOOKUP(VLOOKUP($A91,'dataset combined'!$A:$AF,AA$2,FALSE()),Dictionary!$A:$B,2,FALSE())</f>
        <v>1</v>
      </c>
      <c r="AB91" s="13">
        <f>VLOOKUP(VLOOKUP($A91,'dataset combined'!$A:$AF,AB$2,FALSE()),Dictionary!$A:$B,2,FALSE())</f>
        <v>2</v>
      </c>
      <c r="AC91" s="13">
        <f>VLOOKUP(VLOOKUP($A91,'dataset combined'!$A:$AF,AC$2,FALSE()),Dictionary!$A:$B,2,FALSE())</f>
        <v>2</v>
      </c>
      <c r="AD91" s="13">
        <f>VLOOKUP(VLOOKUP($A91,'dataset combined'!$A:$AF,AD$2,FALSE()),Dictionary!$A:$B,2,FALSE())</f>
        <v>1</v>
      </c>
      <c r="AE91" s="13">
        <f>VLOOKUP(VLOOKUP($A91,'dataset combined'!$A:$AF,AE$2,FALSE()),Dictionary!$A:$B,2,FALSE())</f>
        <v>1</v>
      </c>
      <c r="AF91" s="13">
        <f>VLOOKUP(VLOOKUP($A91,'dataset combined'!$A:$BJ,dataset!AF$2,FALSE()),Dictionary!$A:$B,2,FALSE())</f>
        <v>5</v>
      </c>
      <c r="AG91" s="13">
        <f>VLOOKUP(VLOOKUP($A91,'dataset combined'!$A:$BJ,dataset!AG$2,FALSE()),Dictionary!$A:$B,2,FALSE())</f>
        <v>5</v>
      </c>
      <c r="AH91" s="13">
        <f>VLOOKUP(VLOOKUP($A91,'dataset combined'!$A:$BJ,dataset!AH$2,FALSE()),Dictionary!$A:$B,2,FALSE())</f>
        <v>5</v>
      </c>
      <c r="AI91" s="13">
        <f>VLOOKUP(VLOOKUP($A91,'dataset combined'!$A:$BJ,dataset!AI$2,FALSE()),Dictionary!$A:$B,2,FALSE())</f>
        <v>4</v>
      </c>
      <c r="AJ91" s="13">
        <f>VLOOKUP(VLOOKUP($A91,'dataset combined'!$A:$BJ,dataset!AJ$2,FALSE()),Dictionary!$A:$B,2,FALSE())</f>
        <v>3</v>
      </c>
      <c r="AK91" s="13">
        <f>VLOOKUP(VLOOKUP($A91,'dataset combined'!$A:$BJ,dataset!AK$2,FALSE()),Dictionary!$A:$B,2,FALSE())</f>
        <v>5</v>
      </c>
      <c r="AL91" s="13">
        <f>VLOOKUP(VLOOKUP($A91,'dataset combined'!$A:$BJ,dataset!AL$2,FALSE()),Dictionary!$A:$B,2,FALSE())</f>
        <v>5</v>
      </c>
      <c r="AM91" s="13">
        <f>VLOOKUP(VLOOKUP($A91,'dataset combined'!$A:$BJ,dataset!AM$2,FALSE()),Dictionary!$A:$B,2,FALSE())</f>
        <v>5</v>
      </c>
      <c r="AN91" s="13">
        <f>VLOOKUP(VLOOKUP($A91,'dataset combined'!$A:$BJ,dataset!AN$2,FALSE()),Dictionary!$A:$B,2,FALSE())</f>
        <v>5</v>
      </c>
      <c r="AO91" s="12">
        <f>VLOOKUP($A91,'Results Check'!$A:$CH,AO$2,FALSE())</f>
        <v>2</v>
      </c>
      <c r="AP91" s="12">
        <f>VLOOKUP($A91,'Results Check'!$A:$CH,AP$2,FALSE())</f>
        <v>2</v>
      </c>
      <c r="AQ91" s="12">
        <f>VLOOKUP($A91,'Results Check'!$A:$CH,AQ$2,FALSE())</f>
        <v>2</v>
      </c>
      <c r="AR91" s="9">
        <f t="shared" si="54"/>
        <v>1</v>
      </c>
      <c r="AS91" s="9">
        <f t="shared" si="55"/>
        <v>1</v>
      </c>
      <c r="AT91" s="9">
        <f t="shared" si="56"/>
        <v>1</v>
      </c>
      <c r="AU91" s="12">
        <f>VLOOKUP($A91,'Results Check'!$A:$CH,AU$2,FALSE())</f>
        <v>2</v>
      </c>
      <c r="AV91" s="12">
        <f>VLOOKUP($A91,'Results Check'!$A:$CH,AV$2,FALSE())</f>
        <v>2</v>
      </c>
      <c r="AW91" s="12">
        <f>VLOOKUP($A91,'Results Check'!$A:$CH,AW$2,FALSE())</f>
        <v>2</v>
      </c>
      <c r="AX91" s="9">
        <f t="shared" si="60"/>
        <v>1</v>
      </c>
      <c r="AY91" s="9">
        <f t="shared" si="61"/>
        <v>1</v>
      </c>
      <c r="AZ91" s="9">
        <f t="shared" si="62"/>
        <v>1</v>
      </c>
      <c r="BA91" s="12">
        <f>VLOOKUP($A91,'Results Check'!$A:$CH,BA$2,FALSE())</f>
        <v>3</v>
      </c>
      <c r="BB91" s="12">
        <f>VLOOKUP($A91,'Results Check'!$A:$CH,BB$2,FALSE())</f>
        <v>3</v>
      </c>
      <c r="BC91" s="12">
        <f>VLOOKUP($A91,'Results Check'!$A:$CH,BC$2,FALSE())</f>
        <v>3</v>
      </c>
      <c r="BD91" s="9">
        <f t="shared" si="63"/>
        <v>1</v>
      </c>
      <c r="BE91" s="9">
        <f t="shared" si="64"/>
        <v>1</v>
      </c>
      <c r="BF91" s="9">
        <f t="shared" si="65"/>
        <v>1</v>
      </c>
      <c r="BG91" s="12">
        <f>VLOOKUP($A91,'Results Check'!$A:$CH,BG$2,FALSE())</f>
        <v>2</v>
      </c>
      <c r="BH91" s="12">
        <f>VLOOKUP($A91,'Results Check'!$A:$CH,BH$2,FALSE())</f>
        <v>2</v>
      </c>
      <c r="BI91" s="12">
        <f>VLOOKUP($A91,'Results Check'!$A:$CH,BI$2,FALSE())</f>
        <v>2</v>
      </c>
      <c r="BJ91" s="9">
        <f t="shared" si="66"/>
        <v>1</v>
      </c>
      <c r="BK91" s="9">
        <f t="shared" si="67"/>
        <v>1</v>
      </c>
      <c r="BL91" s="9">
        <f t="shared" si="68"/>
        <v>1</v>
      </c>
      <c r="BM91" s="12">
        <f>VLOOKUP($A91,'Results Check'!$A:$CH,BM$2,FALSE())</f>
        <v>1</v>
      </c>
      <c r="BN91" s="12">
        <f>VLOOKUP($A91,'Results Check'!$A:$CH,BN$2,FALSE())</f>
        <v>1</v>
      </c>
      <c r="BO91" s="12">
        <f>VLOOKUP($A91,'Results Check'!$A:$CH,BO$2,FALSE())</f>
        <v>1</v>
      </c>
      <c r="BP91" s="9">
        <f t="shared" si="69"/>
        <v>1</v>
      </c>
      <c r="BQ91" s="9">
        <f t="shared" si="70"/>
        <v>1</v>
      </c>
      <c r="BR91" s="9">
        <f t="shared" si="71"/>
        <v>1</v>
      </c>
      <c r="BS91" s="12">
        <f>VLOOKUP($A91,'Results Check'!$A:$CH,BS$2,FALSE())</f>
        <v>1</v>
      </c>
      <c r="BT91" s="12">
        <f>VLOOKUP($A91,'Results Check'!$A:$CH,BT$2,FALSE())</f>
        <v>1</v>
      </c>
      <c r="BU91" s="12">
        <f>VLOOKUP($A91,'Results Check'!$A:$CH,BU$2,FALSE())</f>
        <v>1</v>
      </c>
      <c r="BV91" s="9">
        <f t="shared" si="72"/>
        <v>1</v>
      </c>
      <c r="BW91" s="9">
        <f t="shared" si="73"/>
        <v>1</v>
      </c>
      <c r="BX91" s="9">
        <f t="shared" si="74"/>
        <v>1</v>
      </c>
      <c r="BY91" s="12">
        <f t="shared" si="57"/>
        <v>11</v>
      </c>
      <c r="BZ91" s="12">
        <f t="shared" si="58"/>
        <v>11</v>
      </c>
      <c r="CA91" s="12">
        <f t="shared" si="59"/>
        <v>11</v>
      </c>
      <c r="CB91" s="12">
        <f t="shared" si="75"/>
        <v>1</v>
      </c>
      <c r="CC91" s="12">
        <f t="shared" si="76"/>
        <v>1</v>
      </c>
      <c r="CD91" s="12">
        <f t="shared" si="77"/>
        <v>1</v>
      </c>
      <c r="CE91" s="12" t="str">
        <f>IF(VLOOKUP($A91,'Results Check'!$A:$CI,CE$2,FALSE())=0,"",VLOOKUP($A91,'Results Check'!$A:$CI,CE$2,FALSE()))</f>
        <v/>
      </c>
      <c r="CF91" s="12" t="str">
        <f>IF(VLOOKUP($A91,'Results Check'!$A:$CI,CF$2,FALSE())=0,"",VLOOKUP($A91,'Results Check'!$A:$CI,CF$2,FALSE()))</f>
        <v/>
      </c>
      <c r="CG91" s="12" t="str">
        <f>IF(VLOOKUP($A91,'Results Check'!$A:$CI,CG$2,FALSE())=0,"",VLOOKUP($A91,'Results Check'!$A:$CI,CG$2,FALSE()))</f>
        <v/>
      </c>
      <c r="CH91" s="12" t="str">
        <f>IF(VLOOKUP($A91,'Results Check'!$A:$CI,CH$2,FALSE())=0,"",VLOOKUP($A91,'Results Check'!$A:$CI,CH$2,FALSE()))</f>
        <v/>
      </c>
      <c r="CI91" s="12" t="str">
        <f>IF(VLOOKUP($A91,'Results Check'!$A:$CI,CI$2,FALSE())=0,"",VLOOKUP($A91,'Results Check'!$A:$CI,CI$2,FALSE()))</f>
        <v/>
      </c>
      <c r="CJ91" s="12" t="str">
        <f>IF(VLOOKUP($A91,'Results Check'!$A:$CI,CJ$2,FALSE())=0,"",VLOOKUP($A91,'Results Check'!$A:$CI,CJ$2,FALSE()))</f>
        <v/>
      </c>
      <c r="CK91" s="12">
        <f>VLOOKUP(VLOOKUP($A91,'dataset combined'!$A:$BJ,CK$2,FALSE()),Dictionary!$A$1:$B$23,2,FALSE())</f>
        <v>5</v>
      </c>
      <c r="CL91" s="12">
        <f>VLOOKUP(VLOOKUP($A91,'dataset combined'!$A:$BJ,CL$2,FALSE()),Dictionary!$A$1:$B$23,2,FALSE())</f>
        <v>5</v>
      </c>
      <c r="CM91" s="12">
        <f>VLOOKUP(VLOOKUP($A91,'dataset combined'!$A:$BJ,CM$2,FALSE()),Dictionary!$A$1:$B$23,2,FALSE())</f>
        <v>5</v>
      </c>
      <c r="CN91" s="12">
        <f>VLOOKUP(VLOOKUP($A91,'dataset combined'!$A:$BJ,CN$2,FALSE()),Dictionary!$A$1:$B$23,2,FALSE())</f>
        <v>5</v>
      </c>
      <c r="CO91" s="12">
        <f>VLOOKUP(VLOOKUP($A91,'dataset combined'!$A:$BJ,CO$2,FALSE()),Dictionary!$A$1:$B$23,2,FALSE())</f>
        <v>5</v>
      </c>
      <c r="CP91" s="12">
        <f>VLOOKUP(VLOOKUP($A91,'dataset combined'!$A:$BJ,CP$2,FALSE()),Dictionary!$A$1:$B$23,2,FALSE())</f>
        <v>5</v>
      </c>
      <c r="CQ91" s="12">
        <f>VLOOKUP(VLOOKUP($A91,'dataset combined'!$A:$BJ,CQ$2,FALSE()),Dictionary!$A$1:$B$23,2,FALSE())</f>
        <v>5</v>
      </c>
      <c r="CR91" s="12">
        <f>VLOOKUP(VLOOKUP($A91,'dataset combined'!$A:$BJ,CR$2,FALSE()),Dictionary!$A$1:$B$23,2,FALSE())</f>
        <v>5</v>
      </c>
      <c r="CS91" s="12">
        <f>VLOOKUP(VLOOKUP($A91,'dataset combined'!$A:$BJ,CS$2,FALSE()),Dictionary!$A$1:$B$23,2,FALSE())</f>
        <v>2</v>
      </c>
      <c r="CT91" s="12">
        <f>VLOOKUP(VLOOKUP($A91,'dataset combined'!$A:$BJ,CT$2,FALSE()),Dictionary!$A$1:$B$23,2,FALSE())</f>
        <v>3</v>
      </c>
      <c r="CU91" s="12">
        <f>VLOOKUP(VLOOKUP($A91,'dataset combined'!$A:$BJ,CU$2,FALSE()),Dictionary!$A$1:$B$23,2,FALSE())</f>
        <v>5</v>
      </c>
      <c r="CV91" s="12">
        <f>VLOOKUP(VLOOKUP($A91,'dataset combined'!$A:$BJ,CV$2,FALSE()),Dictionary!$A$1:$B$23,2,FALSE())</f>
        <v>5</v>
      </c>
    </row>
    <row r="92" spans="1:111" x14ac:dyDescent="0.2">
      <c r="A92" s="13" t="str">
        <f t="shared" si="51"/>
        <v>3117404-P1</v>
      </c>
      <c r="B92" s="11">
        <v>3117404</v>
      </c>
      <c r="C92" s="11">
        <v>3117375</v>
      </c>
      <c r="D92" s="11" t="s">
        <v>608</v>
      </c>
      <c r="E92" s="13" t="s">
        <v>568</v>
      </c>
      <c r="F92" s="13" t="s">
        <v>440</v>
      </c>
      <c r="G92" s="11" t="s">
        <v>402</v>
      </c>
      <c r="H92" s="11" t="str">
        <f t="shared" si="52"/>
        <v>HCN</v>
      </c>
      <c r="I92" s="11"/>
      <c r="J92" s="12"/>
      <c r="K92" s="13">
        <v>21</v>
      </c>
      <c r="L92" s="13" t="s">
        <v>180</v>
      </c>
      <c r="M92" s="13" t="s">
        <v>181</v>
      </c>
      <c r="N92" s="13">
        <v>5</v>
      </c>
      <c r="O92" s="13" t="s">
        <v>189</v>
      </c>
      <c r="P92" s="13" t="s">
        <v>176</v>
      </c>
      <c r="Q92" s="13"/>
      <c r="R92" s="13"/>
      <c r="S92" s="13" t="s">
        <v>176</v>
      </c>
      <c r="T92" s="13"/>
      <c r="U92" s="13" t="s">
        <v>160</v>
      </c>
      <c r="V92" s="13">
        <f>VLOOKUP(VLOOKUP($A92,'dataset combined'!$A:$AF,V$2,FALSE()),Dictionary!$A:$B,2,FALSE())</f>
        <v>2</v>
      </c>
      <c r="W92" s="13">
        <f>VLOOKUP(VLOOKUP($A92,'dataset combined'!$A:$AF,W$2,FALSE()),Dictionary!$A:$B,2,FALSE())</f>
        <v>2</v>
      </c>
      <c r="X92" s="13">
        <f>VLOOKUP(VLOOKUP($A92,'dataset combined'!$A:$AF,X$2,FALSE()),Dictionary!$A:$B,2,FALSE())</f>
        <v>2</v>
      </c>
      <c r="Y92" s="13">
        <f>VLOOKUP(VLOOKUP($A92,'dataset combined'!$A:$AF,Y$2,FALSE()),Dictionary!$A:$B,2,FALSE())</f>
        <v>2</v>
      </c>
      <c r="Z92" s="12">
        <f t="shared" si="53"/>
        <v>2</v>
      </c>
      <c r="AA92" s="13">
        <f>VLOOKUP(VLOOKUP($A92,'dataset combined'!$A:$AF,AA$2,FALSE()),Dictionary!$A:$B,2,FALSE())</f>
        <v>2</v>
      </c>
      <c r="AB92" s="13">
        <f>VLOOKUP(VLOOKUP($A92,'dataset combined'!$A:$AF,AB$2,FALSE()),Dictionary!$A:$B,2,FALSE())</f>
        <v>2</v>
      </c>
      <c r="AC92" s="13">
        <f>VLOOKUP(VLOOKUP($A92,'dataset combined'!$A:$AF,AC$2,FALSE()),Dictionary!$A:$B,2,FALSE())</f>
        <v>3</v>
      </c>
      <c r="AD92" s="13">
        <f>VLOOKUP(VLOOKUP($A92,'dataset combined'!$A:$AF,AD$2,FALSE()),Dictionary!$A:$B,2,FALSE())</f>
        <v>2</v>
      </c>
      <c r="AE92" s="13">
        <f>VLOOKUP(VLOOKUP($A92,'dataset combined'!$A:$AF,AE$2,FALSE()),Dictionary!$A:$B,2,FALSE())</f>
        <v>1</v>
      </c>
      <c r="AF92" s="13">
        <f>VLOOKUP(VLOOKUP($A92,'dataset combined'!$A:$BJ,dataset!AF$2,FALSE()),Dictionary!$A:$B,2,FALSE())</f>
        <v>4</v>
      </c>
      <c r="AG92" s="13">
        <f>VLOOKUP(VLOOKUP($A92,'dataset combined'!$A:$BJ,dataset!AG$2,FALSE()),Dictionary!$A:$B,2,FALSE())</f>
        <v>3</v>
      </c>
      <c r="AH92" s="13">
        <f>VLOOKUP(VLOOKUP($A92,'dataset combined'!$A:$BJ,dataset!AH$2,FALSE()),Dictionary!$A:$B,2,FALSE())</f>
        <v>3</v>
      </c>
      <c r="AI92" s="13">
        <f>VLOOKUP(VLOOKUP($A92,'dataset combined'!$A:$BJ,dataset!AI$2,FALSE()),Dictionary!$A:$B,2,FALSE())</f>
        <v>4</v>
      </c>
      <c r="AJ92" s="13">
        <f>VLOOKUP(VLOOKUP($A92,'dataset combined'!$A:$BJ,dataset!AJ$2,FALSE()),Dictionary!$A:$B,2,FALSE())</f>
        <v>3</v>
      </c>
      <c r="AK92" s="13">
        <f>VLOOKUP(VLOOKUP($A92,'dataset combined'!$A:$BJ,dataset!AK$2,FALSE()),Dictionary!$A:$B,2,FALSE())</f>
        <v>4</v>
      </c>
      <c r="AL92" s="13">
        <f>VLOOKUP(VLOOKUP($A92,'dataset combined'!$A:$BJ,dataset!AL$2,FALSE()),Dictionary!$A:$B,2,FALSE())</f>
        <v>4</v>
      </c>
      <c r="AM92" s="13">
        <f>VLOOKUP(VLOOKUP($A92,'dataset combined'!$A:$BJ,dataset!AM$2,FALSE()),Dictionary!$A:$B,2,FALSE())</f>
        <v>4</v>
      </c>
      <c r="AN92" s="13">
        <f>VLOOKUP(VLOOKUP($A92,'dataset combined'!$A:$BJ,dataset!AN$2,FALSE()),Dictionary!$A:$B,2,FALSE())</f>
        <v>0</v>
      </c>
      <c r="AO92" s="12">
        <f>VLOOKUP($A92,'Results Check'!$A:$CH,AO$2,FALSE())</f>
        <v>3</v>
      </c>
      <c r="AP92" s="12">
        <f>VLOOKUP($A92,'Results Check'!$A:$CH,AP$2,FALSE())</f>
        <v>6</v>
      </c>
      <c r="AQ92" s="12">
        <f>VLOOKUP($A92,'Results Check'!$A:$CH,AQ$2,FALSE())</f>
        <v>3</v>
      </c>
      <c r="AR92" s="9">
        <f t="shared" si="54"/>
        <v>0.5</v>
      </c>
      <c r="AS92" s="9">
        <f t="shared" si="55"/>
        <v>1</v>
      </c>
      <c r="AT92" s="9">
        <f t="shared" si="56"/>
        <v>0.66666666666666663</v>
      </c>
      <c r="AU92" s="12">
        <f>VLOOKUP($A92,'Results Check'!$A:$CH,AU$2,FALSE())</f>
        <v>1</v>
      </c>
      <c r="AV92" s="12">
        <f>VLOOKUP($A92,'Results Check'!$A:$CH,AV$2,FALSE())</f>
        <v>2</v>
      </c>
      <c r="AW92" s="12">
        <f>VLOOKUP($A92,'Results Check'!$A:$CH,AW$2,FALSE())</f>
        <v>2</v>
      </c>
      <c r="AX92" s="9">
        <f t="shared" si="60"/>
        <v>0.5</v>
      </c>
      <c r="AY92" s="9">
        <f t="shared" si="61"/>
        <v>0.5</v>
      </c>
      <c r="AZ92" s="9">
        <f t="shared" si="62"/>
        <v>0.5</v>
      </c>
      <c r="BA92" s="12">
        <f>VLOOKUP($A92,'Results Check'!$A:$CH,BA$2,FALSE())</f>
        <v>2</v>
      </c>
      <c r="BB92" s="12">
        <f>VLOOKUP($A92,'Results Check'!$A:$CH,BB$2,FALSE())</f>
        <v>2</v>
      </c>
      <c r="BC92" s="12">
        <f>VLOOKUP($A92,'Results Check'!$A:$CH,BC$2,FALSE())</f>
        <v>2</v>
      </c>
      <c r="BD92" s="9">
        <f t="shared" si="63"/>
        <v>1</v>
      </c>
      <c r="BE92" s="9">
        <f t="shared" si="64"/>
        <v>1</v>
      </c>
      <c r="BF92" s="9">
        <f t="shared" si="65"/>
        <v>1</v>
      </c>
      <c r="BG92" s="12">
        <f>VLOOKUP($A92,'Results Check'!$A:$CH,BG$2,FALSE())</f>
        <v>5</v>
      </c>
      <c r="BH92" s="12">
        <f>VLOOKUP($A92,'Results Check'!$A:$CH,BH$2,FALSE())</f>
        <v>5</v>
      </c>
      <c r="BI92" s="12">
        <f>VLOOKUP($A92,'Results Check'!$A:$CH,BI$2,FALSE())</f>
        <v>5</v>
      </c>
      <c r="BJ92" s="9">
        <f t="shared" si="66"/>
        <v>1</v>
      </c>
      <c r="BK92" s="9">
        <f t="shared" si="67"/>
        <v>1</v>
      </c>
      <c r="BL92" s="9">
        <f t="shared" si="68"/>
        <v>1</v>
      </c>
      <c r="BM92" s="12">
        <f>VLOOKUP($A92,'Results Check'!$A:$CH,BM$2,FALSE())</f>
        <v>1</v>
      </c>
      <c r="BN92" s="12">
        <f>VLOOKUP($A92,'Results Check'!$A:$CH,BN$2,FALSE())</f>
        <v>2</v>
      </c>
      <c r="BO92" s="12">
        <f>VLOOKUP($A92,'Results Check'!$A:$CH,BO$2,FALSE())</f>
        <v>1</v>
      </c>
      <c r="BP92" s="9">
        <f t="shared" si="69"/>
        <v>0.5</v>
      </c>
      <c r="BQ92" s="9">
        <f t="shared" si="70"/>
        <v>1</v>
      </c>
      <c r="BR92" s="9">
        <f t="shared" si="71"/>
        <v>0.66666666666666663</v>
      </c>
      <c r="BS92" s="12">
        <f>VLOOKUP($A92,'Results Check'!$A:$CH,BS$2,FALSE())</f>
        <v>0</v>
      </c>
      <c r="BT92" s="12">
        <f>VLOOKUP($A92,'Results Check'!$A:$CH,BT$2,FALSE())</f>
        <v>1</v>
      </c>
      <c r="BU92" s="12">
        <f>VLOOKUP($A92,'Results Check'!$A:$CH,BU$2,FALSE())</f>
        <v>1</v>
      </c>
      <c r="BV92" s="9">
        <f t="shared" si="72"/>
        <v>0</v>
      </c>
      <c r="BW92" s="9">
        <f t="shared" si="73"/>
        <v>0</v>
      </c>
      <c r="BX92" s="9">
        <f t="shared" si="74"/>
        <v>0</v>
      </c>
      <c r="BY92" s="12">
        <f t="shared" si="57"/>
        <v>12</v>
      </c>
      <c r="BZ92" s="12">
        <f t="shared" si="58"/>
        <v>18</v>
      </c>
      <c r="CA92" s="12">
        <f t="shared" si="59"/>
        <v>14</v>
      </c>
      <c r="CB92" s="12">
        <f t="shared" si="75"/>
        <v>0.66666666666666663</v>
      </c>
      <c r="CC92" s="12">
        <f t="shared" si="76"/>
        <v>0.8571428571428571</v>
      </c>
      <c r="CD92" s="12">
        <f t="shared" si="77"/>
        <v>0.75</v>
      </c>
      <c r="CE92" s="12" t="str">
        <f>IF(VLOOKUP($A92,'Results Check'!$A:$CI,CE$2,FALSE())=0,"",VLOOKUP($A92,'Results Check'!$A:$CI,CE$2,FALSE()))</f>
        <v>Wrong vulnerability</v>
      </c>
      <c r="CF92" s="12" t="str">
        <f>IF(VLOOKUP($A92,'Results Check'!$A:$CI,CF$2,FALSE())=0,"",VLOOKUP($A92,'Results Check'!$A:$CI,CF$2,FALSE()))</f>
        <v>Threat event</v>
      </c>
      <c r="CG92" s="12" t="str">
        <f>IF(VLOOKUP($A92,'Results Check'!$A:$CI,CG$2,FALSE())=0,"",VLOOKUP($A92,'Results Check'!$A:$CI,CG$2,FALSE()))</f>
        <v/>
      </c>
      <c r="CH92" s="12" t="str">
        <f>IF(VLOOKUP($A92,'Results Check'!$A:$CI,CH$2,FALSE())=0,"",VLOOKUP($A92,'Results Check'!$A:$CI,CH$2,FALSE()))</f>
        <v/>
      </c>
      <c r="CI92" s="12" t="str">
        <f>IF(VLOOKUP($A92,'Results Check'!$A:$CI,CI$2,FALSE())=0,"",VLOOKUP($A92,'Results Check'!$A:$CI,CI$2,FALSE()))</f>
        <v>Wrong likelihood</v>
      </c>
      <c r="CJ92" s="12" t="str">
        <f>IF(VLOOKUP($A92,'Results Check'!$A:$CI,CJ$2,FALSE())=0,"",VLOOKUP($A92,'Results Check'!$A:$CI,CJ$2,FALSE()))</f>
        <v/>
      </c>
      <c r="CK92" s="12">
        <f>VLOOKUP(VLOOKUP($A92,'dataset combined'!$A:$BJ,CK$2,FALSE()),Dictionary!$A$1:$B$23,2,FALSE())</f>
        <v>4</v>
      </c>
      <c r="CL92" s="12">
        <f>VLOOKUP(VLOOKUP($A92,'dataset combined'!$A:$BJ,CL$2,FALSE()),Dictionary!$A$1:$B$23,2,FALSE())</f>
        <v>4</v>
      </c>
      <c r="CM92" s="12">
        <f>VLOOKUP(VLOOKUP($A92,'dataset combined'!$A:$BJ,CM$2,FALSE()),Dictionary!$A$1:$B$23,2,FALSE())</f>
        <v>3</v>
      </c>
      <c r="CN92" s="12">
        <f>VLOOKUP(VLOOKUP($A92,'dataset combined'!$A:$BJ,CN$2,FALSE()),Dictionary!$A$1:$B$23,2,FALSE())</f>
        <v>3</v>
      </c>
      <c r="CO92" s="12">
        <f>VLOOKUP(VLOOKUP($A92,'dataset combined'!$A:$BJ,CO$2,FALSE()),Dictionary!$A$1:$B$23,2,FALSE())</f>
        <v>4</v>
      </c>
      <c r="CP92" s="12">
        <f>VLOOKUP(VLOOKUP($A92,'dataset combined'!$A:$BJ,CP$2,FALSE()),Dictionary!$A$1:$B$23,2,FALSE())</f>
        <v>4</v>
      </c>
      <c r="CQ92" s="12">
        <f>VLOOKUP(VLOOKUP($A92,'dataset combined'!$A:$BJ,CQ$2,FALSE()),Dictionary!$A$1:$B$23,2,FALSE())</f>
        <v>4</v>
      </c>
      <c r="CR92" s="12">
        <f>VLOOKUP(VLOOKUP($A92,'dataset combined'!$A:$BJ,CR$2,FALSE()),Dictionary!$A$1:$B$23,2,FALSE())</f>
        <v>4</v>
      </c>
      <c r="CS92" s="12">
        <f>VLOOKUP(VLOOKUP($A92,'dataset combined'!$A:$BJ,CS$2,FALSE()),Dictionary!$A$1:$B$23,2,FALSE())</f>
        <v>3</v>
      </c>
      <c r="CT92" s="12">
        <f>VLOOKUP(VLOOKUP($A92,'dataset combined'!$A:$BJ,CT$2,FALSE()),Dictionary!$A$1:$B$23,2,FALSE())</f>
        <v>3</v>
      </c>
      <c r="CU92" s="12">
        <f>VLOOKUP(VLOOKUP($A92,'dataset combined'!$A:$BJ,CU$2,FALSE()),Dictionary!$A$1:$B$23,2,FALSE())</f>
        <v>3</v>
      </c>
      <c r="CV92" s="12">
        <f>VLOOKUP(VLOOKUP($A92,'dataset combined'!$A:$BJ,CV$2,FALSE()),Dictionary!$A$1:$B$23,2,FALSE())</f>
        <v>3</v>
      </c>
    </row>
    <row r="93" spans="1:111" x14ac:dyDescent="0.2">
      <c r="A93" s="13" t="str">
        <f t="shared" si="51"/>
        <v>3117404-P2</v>
      </c>
      <c r="B93" s="11">
        <v>3117404</v>
      </c>
      <c r="C93" s="11">
        <v>3117375</v>
      </c>
      <c r="D93" s="11" t="s">
        <v>608</v>
      </c>
      <c r="E93" s="13" t="s">
        <v>568</v>
      </c>
      <c r="F93" s="13" t="s">
        <v>440</v>
      </c>
      <c r="G93" s="13" t="s">
        <v>433</v>
      </c>
      <c r="H93" s="11" t="str">
        <f t="shared" si="52"/>
        <v>OB</v>
      </c>
      <c r="I93" s="11"/>
      <c r="J93" s="12"/>
      <c r="K93" s="13">
        <v>21</v>
      </c>
      <c r="L93" s="13" t="s">
        <v>180</v>
      </c>
      <c r="M93" s="13" t="s">
        <v>181</v>
      </c>
      <c r="N93" s="13">
        <v>5</v>
      </c>
      <c r="O93" s="13" t="s">
        <v>189</v>
      </c>
      <c r="P93" s="13" t="s">
        <v>176</v>
      </c>
      <c r="Q93" s="13"/>
      <c r="R93" s="13"/>
      <c r="S93" s="13" t="s">
        <v>176</v>
      </c>
      <c r="T93" s="13"/>
      <c r="U93" s="13" t="s">
        <v>160</v>
      </c>
      <c r="V93" s="13">
        <f>VLOOKUP(VLOOKUP($A93,'dataset combined'!$A:$AF,V$2,FALSE()),Dictionary!$A:$B,2,FALSE())</f>
        <v>2</v>
      </c>
      <c r="W93" s="13">
        <f>VLOOKUP(VLOOKUP($A93,'dataset combined'!$A:$AF,W$2,FALSE()),Dictionary!$A:$B,2,FALSE())</f>
        <v>2</v>
      </c>
      <c r="X93" s="13">
        <f>VLOOKUP(VLOOKUP($A93,'dataset combined'!$A:$AF,X$2,FALSE()),Dictionary!$A:$B,2,FALSE())</f>
        <v>2</v>
      </c>
      <c r="Y93" s="13">
        <f>VLOOKUP(VLOOKUP($A93,'dataset combined'!$A:$AF,Y$2,FALSE()),Dictionary!$A:$B,2,FALSE())</f>
        <v>2</v>
      </c>
      <c r="Z93" s="12">
        <f t="shared" si="53"/>
        <v>2</v>
      </c>
      <c r="AA93" s="13">
        <f>VLOOKUP(VLOOKUP($A93,'dataset combined'!$A:$AF,AA$2,FALSE()),Dictionary!$A:$B,2,FALSE())</f>
        <v>2</v>
      </c>
      <c r="AB93" s="13">
        <f>VLOOKUP(VLOOKUP($A93,'dataset combined'!$A:$AF,AB$2,FALSE()),Dictionary!$A:$B,2,FALSE())</f>
        <v>2</v>
      </c>
      <c r="AC93" s="13">
        <f>VLOOKUP(VLOOKUP($A93,'dataset combined'!$A:$AF,AC$2,FALSE()),Dictionary!$A:$B,2,FALSE())</f>
        <v>3</v>
      </c>
      <c r="AD93" s="13">
        <f>VLOOKUP(VLOOKUP($A93,'dataset combined'!$A:$AF,AD$2,FALSE()),Dictionary!$A:$B,2,FALSE())</f>
        <v>2</v>
      </c>
      <c r="AE93" s="13">
        <f>VLOOKUP(VLOOKUP($A93,'dataset combined'!$A:$AF,AE$2,FALSE()),Dictionary!$A:$B,2,FALSE())</f>
        <v>1</v>
      </c>
      <c r="AF93" s="13">
        <f>VLOOKUP(VLOOKUP($A93,'dataset combined'!$A:$BJ,dataset!AF$2,FALSE()),Dictionary!$A:$B,2,FALSE())</f>
        <v>4</v>
      </c>
      <c r="AG93" s="13">
        <f>VLOOKUP(VLOOKUP($A93,'dataset combined'!$A:$BJ,dataset!AG$2,FALSE()),Dictionary!$A:$B,2,FALSE())</f>
        <v>3</v>
      </c>
      <c r="AH93" s="13">
        <f>VLOOKUP(VLOOKUP($A93,'dataset combined'!$A:$BJ,dataset!AH$2,FALSE()),Dictionary!$A:$B,2,FALSE())</f>
        <v>3</v>
      </c>
      <c r="AI93" s="13">
        <f>VLOOKUP(VLOOKUP($A93,'dataset combined'!$A:$BJ,dataset!AI$2,FALSE()),Dictionary!$A:$B,2,FALSE())</f>
        <v>4</v>
      </c>
      <c r="AJ93" s="13">
        <f>VLOOKUP(VLOOKUP($A93,'dataset combined'!$A:$BJ,dataset!AJ$2,FALSE()),Dictionary!$A:$B,2,FALSE())</f>
        <v>3</v>
      </c>
      <c r="AK93" s="13">
        <f>VLOOKUP(VLOOKUP($A93,'dataset combined'!$A:$BJ,dataset!AK$2,FALSE()),Dictionary!$A:$B,2,FALSE())</f>
        <v>4</v>
      </c>
      <c r="AL93" s="13">
        <f>VLOOKUP(VLOOKUP($A93,'dataset combined'!$A:$BJ,dataset!AL$2,FALSE()),Dictionary!$A:$B,2,FALSE())</f>
        <v>1</v>
      </c>
      <c r="AM93" s="13">
        <f>VLOOKUP(VLOOKUP($A93,'dataset combined'!$A:$BJ,dataset!AM$2,FALSE()),Dictionary!$A:$B,2,FALSE())</f>
        <v>1</v>
      </c>
      <c r="AN93" s="13">
        <f>VLOOKUP(VLOOKUP($A93,'dataset combined'!$A:$BJ,dataset!AN$2,FALSE()),Dictionary!$A:$B,2,FALSE())</f>
        <v>3</v>
      </c>
      <c r="AO93" s="12">
        <f>VLOOKUP($A93,'Results Check'!$A:$CH,AO$2,FALSE())</f>
        <v>2</v>
      </c>
      <c r="AP93" s="12">
        <f>VLOOKUP($A93,'Results Check'!$A:$CH,AP$2,FALSE())</f>
        <v>2</v>
      </c>
      <c r="AQ93" s="12">
        <f>VLOOKUP($A93,'Results Check'!$A:$CH,AQ$2,FALSE())</f>
        <v>2</v>
      </c>
      <c r="AR93" s="9">
        <f t="shared" si="54"/>
        <v>1</v>
      </c>
      <c r="AS93" s="9">
        <f t="shared" si="55"/>
        <v>1</v>
      </c>
      <c r="AT93" s="9">
        <f t="shared" si="56"/>
        <v>1</v>
      </c>
      <c r="AU93" s="12">
        <f>VLOOKUP($A93,'Results Check'!$A:$CH,AU$2,FALSE())</f>
        <v>2</v>
      </c>
      <c r="AV93" s="12">
        <f>VLOOKUP($A93,'Results Check'!$A:$CH,AV$2,FALSE())</f>
        <v>2</v>
      </c>
      <c r="AW93" s="12">
        <f>VLOOKUP($A93,'Results Check'!$A:$CH,AW$2,FALSE())</f>
        <v>2</v>
      </c>
      <c r="AX93" s="9">
        <f t="shared" si="60"/>
        <v>1</v>
      </c>
      <c r="AY93" s="9">
        <f t="shared" si="61"/>
        <v>1</v>
      </c>
      <c r="AZ93" s="9">
        <f t="shared" si="62"/>
        <v>1</v>
      </c>
      <c r="BA93" s="12">
        <f>VLOOKUP($A93,'Results Check'!$A:$CH,BA$2,FALSE())</f>
        <v>2</v>
      </c>
      <c r="BB93" s="12">
        <f>VLOOKUP($A93,'Results Check'!$A:$CH,BB$2,FALSE())</f>
        <v>2</v>
      </c>
      <c r="BC93" s="12">
        <f>VLOOKUP($A93,'Results Check'!$A:$CH,BC$2,FALSE())</f>
        <v>3</v>
      </c>
      <c r="BD93" s="9">
        <f t="shared" si="63"/>
        <v>1</v>
      </c>
      <c r="BE93" s="9">
        <f t="shared" si="64"/>
        <v>0.66666666666666663</v>
      </c>
      <c r="BF93" s="9">
        <f t="shared" si="65"/>
        <v>0.8</v>
      </c>
      <c r="BG93" s="12">
        <f>VLOOKUP($A93,'Results Check'!$A:$CH,BG$2,FALSE())</f>
        <v>2</v>
      </c>
      <c r="BH93" s="12">
        <f>VLOOKUP($A93,'Results Check'!$A:$CH,BH$2,FALSE())</f>
        <v>2</v>
      </c>
      <c r="BI93" s="12">
        <f>VLOOKUP($A93,'Results Check'!$A:$CH,BI$2,FALSE())</f>
        <v>2</v>
      </c>
      <c r="BJ93" s="9">
        <f t="shared" si="66"/>
        <v>1</v>
      </c>
      <c r="BK93" s="9">
        <f t="shared" si="67"/>
        <v>1</v>
      </c>
      <c r="BL93" s="9">
        <f t="shared" si="68"/>
        <v>1</v>
      </c>
      <c r="BM93" s="12">
        <f>VLOOKUP($A93,'Results Check'!$A:$CH,BM$2,FALSE())</f>
        <v>1</v>
      </c>
      <c r="BN93" s="12">
        <f>VLOOKUP($A93,'Results Check'!$A:$CH,BN$2,FALSE())</f>
        <v>1</v>
      </c>
      <c r="BO93" s="12">
        <f>VLOOKUP($A93,'Results Check'!$A:$CH,BO$2,FALSE())</f>
        <v>1</v>
      </c>
      <c r="BP93" s="9">
        <f t="shared" si="69"/>
        <v>1</v>
      </c>
      <c r="BQ93" s="9">
        <f t="shared" si="70"/>
        <v>1</v>
      </c>
      <c r="BR93" s="9">
        <f t="shared" si="71"/>
        <v>1</v>
      </c>
      <c r="BS93" s="12">
        <f>VLOOKUP($A93,'Results Check'!$A:$CH,BS$2,FALSE())</f>
        <v>1</v>
      </c>
      <c r="BT93" s="12">
        <f>VLOOKUP($A93,'Results Check'!$A:$CH,BT$2,FALSE())</f>
        <v>1</v>
      </c>
      <c r="BU93" s="12">
        <f>VLOOKUP($A93,'Results Check'!$A:$CH,BU$2,FALSE())</f>
        <v>1</v>
      </c>
      <c r="BV93" s="9">
        <f t="shared" si="72"/>
        <v>1</v>
      </c>
      <c r="BW93" s="9">
        <f t="shared" si="73"/>
        <v>1</v>
      </c>
      <c r="BX93" s="9">
        <f t="shared" si="74"/>
        <v>1</v>
      </c>
      <c r="BY93" s="12">
        <f t="shared" si="57"/>
        <v>10</v>
      </c>
      <c r="BZ93" s="12">
        <f t="shared" si="58"/>
        <v>10</v>
      </c>
      <c r="CA93" s="12">
        <f t="shared" si="59"/>
        <v>11</v>
      </c>
      <c r="CB93" s="12">
        <f t="shared" si="75"/>
        <v>1</v>
      </c>
      <c r="CC93" s="12">
        <f t="shared" si="76"/>
        <v>0.90909090909090906</v>
      </c>
      <c r="CD93" s="12">
        <f t="shared" si="77"/>
        <v>0.95238095238095233</v>
      </c>
      <c r="CE93" s="12" t="str">
        <f>IF(VLOOKUP($A93,'Results Check'!$A:$CI,CE$2,FALSE())=0,"",VLOOKUP($A93,'Results Check'!$A:$CI,CE$2,FALSE()))</f>
        <v/>
      </c>
      <c r="CF93" s="12" t="str">
        <f>IF(VLOOKUP($A93,'Results Check'!$A:$CI,CF$2,FALSE())=0,"",VLOOKUP($A93,'Results Check'!$A:$CI,CF$2,FALSE()))</f>
        <v/>
      </c>
      <c r="CG93" s="12" t="str">
        <f>IF(VLOOKUP($A93,'Results Check'!$A:$CI,CG$2,FALSE())=0,"",VLOOKUP($A93,'Results Check'!$A:$CI,CG$2,FALSE()))</f>
        <v>Missing threat scenario</v>
      </c>
      <c r="CH93" s="12" t="str">
        <f>IF(VLOOKUP($A93,'Results Check'!$A:$CI,CH$2,FALSE())=0,"",VLOOKUP($A93,'Results Check'!$A:$CI,CH$2,FALSE()))</f>
        <v/>
      </c>
      <c r="CI93" s="12" t="str">
        <f>IF(VLOOKUP($A93,'Results Check'!$A:$CI,CI$2,FALSE())=0,"",VLOOKUP($A93,'Results Check'!$A:$CI,CI$2,FALSE()))</f>
        <v/>
      </c>
      <c r="CJ93" s="12" t="str">
        <f>IF(VLOOKUP($A93,'Results Check'!$A:$CI,CJ$2,FALSE())=0,"",VLOOKUP($A93,'Results Check'!$A:$CI,CJ$2,FALSE()))</f>
        <v/>
      </c>
      <c r="CK93" s="12">
        <f>VLOOKUP(VLOOKUP($A93,'dataset combined'!$A:$BJ,CK$2,FALSE()),Dictionary!$A$1:$B$23,2,FALSE())</f>
        <v>3</v>
      </c>
      <c r="CL93" s="12">
        <f>VLOOKUP(VLOOKUP($A93,'dataset combined'!$A:$BJ,CL$2,FALSE()),Dictionary!$A$1:$B$23,2,FALSE())</f>
        <v>3</v>
      </c>
      <c r="CM93" s="12">
        <f>VLOOKUP(VLOOKUP($A93,'dataset combined'!$A:$BJ,CM$2,FALSE()),Dictionary!$A$1:$B$23,2,FALSE())</f>
        <v>3</v>
      </c>
      <c r="CN93" s="12">
        <f>VLOOKUP(VLOOKUP($A93,'dataset combined'!$A:$BJ,CN$2,FALSE()),Dictionary!$A$1:$B$23,2,FALSE())</f>
        <v>3</v>
      </c>
      <c r="CO93" s="12">
        <f>VLOOKUP(VLOOKUP($A93,'dataset combined'!$A:$BJ,CO$2,FALSE()),Dictionary!$A$1:$B$23,2,FALSE())</f>
        <v>3</v>
      </c>
      <c r="CP93" s="12">
        <f>VLOOKUP(VLOOKUP($A93,'dataset combined'!$A:$BJ,CP$2,FALSE()),Dictionary!$A$1:$B$23,2,FALSE())</f>
        <v>3</v>
      </c>
      <c r="CQ93" s="12">
        <f>VLOOKUP(VLOOKUP($A93,'dataset combined'!$A:$BJ,CQ$2,FALSE()),Dictionary!$A$1:$B$23,2,FALSE())</f>
        <v>3</v>
      </c>
      <c r="CR93" s="12">
        <f>VLOOKUP(VLOOKUP($A93,'dataset combined'!$A:$BJ,CR$2,FALSE()),Dictionary!$A$1:$B$23,2,FALSE())</f>
        <v>3</v>
      </c>
      <c r="CS93" s="12">
        <f>VLOOKUP(VLOOKUP($A93,'dataset combined'!$A:$BJ,CS$2,FALSE()),Dictionary!$A$1:$B$23,2,FALSE())</f>
        <v>3</v>
      </c>
      <c r="CT93" s="12">
        <f>VLOOKUP(VLOOKUP($A93,'dataset combined'!$A:$BJ,CT$2,FALSE()),Dictionary!$A$1:$B$23,2,FALSE())</f>
        <v>3</v>
      </c>
      <c r="CU93" s="12">
        <f>VLOOKUP(VLOOKUP($A93,'dataset combined'!$A:$BJ,CU$2,FALSE()),Dictionary!$A$1:$B$23,2,FALSE())</f>
        <v>3</v>
      </c>
      <c r="CV93" s="12">
        <f>VLOOKUP(VLOOKUP($A93,'dataset combined'!$A:$BJ,CV$2,FALSE()),Dictionary!$A$1:$B$23,2,FALSE())</f>
        <v>3</v>
      </c>
    </row>
    <row r="94" spans="1:111" x14ac:dyDescent="0.2">
      <c r="A94" s="13" t="str">
        <f t="shared" si="51"/>
        <v>3117405-P1</v>
      </c>
      <c r="B94" s="11">
        <v>3117405</v>
      </c>
      <c r="C94" s="11">
        <v>3117330</v>
      </c>
      <c r="D94" s="11" t="s">
        <v>420</v>
      </c>
      <c r="E94" s="13" t="s">
        <v>154</v>
      </c>
      <c r="F94" s="13" t="s">
        <v>440</v>
      </c>
      <c r="G94" s="11" t="s">
        <v>402</v>
      </c>
      <c r="H94" s="11" t="str">
        <f t="shared" si="52"/>
        <v>HCN</v>
      </c>
      <c r="I94" s="11"/>
      <c r="J94" s="12"/>
      <c r="K94" s="13">
        <v>37</v>
      </c>
      <c r="L94" s="13" t="s">
        <v>180</v>
      </c>
      <c r="M94" s="13" t="s">
        <v>179</v>
      </c>
      <c r="N94" s="13">
        <v>7</v>
      </c>
      <c r="O94" s="13" t="s">
        <v>285</v>
      </c>
      <c r="P94" s="13" t="s">
        <v>177</v>
      </c>
      <c r="Q94" s="13">
        <v>10</v>
      </c>
      <c r="R94" s="13" t="s">
        <v>286</v>
      </c>
      <c r="S94" s="13" t="s">
        <v>177</v>
      </c>
      <c r="T94" s="13" t="s">
        <v>287</v>
      </c>
      <c r="U94" s="13" t="s">
        <v>156</v>
      </c>
      <c r="V94" s="13">
        <f>VLOOKUP(VLOOKUP($A94,'dataset combined'!$A:$AF,V$2,FALSE()),Dictionary!$A:$B,2,FALSE())</f>
        <v>3</v>
      </c>
      <c r="W94" s="13">
        <f>VLOOKUP(VLOOKUP($A94,'dataset combined'!$A:$AF,W$2,FALSE()),Dictionary!$A:$B,2,FALSE())</f>
        <v>4</v>
      </c>
      <c r="X94" s="13">
        <f>VLOOKUP(VLOOKUP($A94,'dataset combined'!$A:$AF,X$2,FALSE()),Dictionary!$A:$B,2,FALSE())</f>
        <v>3</v>
      </c>
      <c r="Y94" s="13">
        <f>VLOOKUP(VLOOKUP($A94,'dataset combined'!$A:$AF,Y$2,FALSE()),Dictionary!$A:$B,2,FALSE())</f>
        <v>3</v>
      </c>
      <c r="Z94" s="12">
        <f t="shared" si="53"/>
        <v>4</v>
      </c>
      <c r="AA94" s="13">
        <f>VLOOKUP(VLOOKUP($A94,'dataset combined'!$A:$AF,AA$2,FALSE()),Dictionary!$A:$B,2,FALSE())</f>
        <v>3</v>
      </c>
      <c r="AB94" s="13">
        <f>VLOOKUP(VLOOKUP($A94,'dataset combined'!$A:$AF,AB$2,FALSE()),Dictionary!$A:$B,2,FALSE())</f>
        <v>4</v>
      </c>
      <c r="AC94" s="13">
        <f>VLOOKUP(VLOOKUP($A94,'dataset combined'!$A:$AF,AC$2,FALSE()),Dictionary!$A:$B,2,FALSE())</f>
        <v>3</v>
      </c>
      <c r="AD94" s="13">
        <f>VLOOKUP(VLOOKUP($A94,'dataset combined'!$A:$AF,AD$2,FALSE()),Dictionary!$A:$B,2,FALSE())</f>
        <v>2</v>
      </c>
      <c r="AE94" s="13">
        <f>VLOOKUP(VLOOKUP($A94,'dataset combined'!$A:$AF,AE$2,FALSE()),Dictionary!$A:$B,2,FALSE())</f>
        <v>2</v>
      </c>
      <c r="AF94" s="13">
        <f>VLOOKUP(VLOOKUP($A94,'dataset combined'!$A:$BJ,dataset!AF$2,FALSE()),Dictionary!$A:$B,2,FALSE())</f>
        <v>4</v>
      </c>
      <c r="AG94" s="13">
        <f>VLOOKUP(VLOOKUP($A94,'dataset combined'!$A:$BJ,dataset!AG$2,FALSE()),Dictionary!$A:$B,2,FALSE())</f>
        <v>4</v>
      </c>
      <c r="AH94" s="13">
        <f>VLOOKUP(VLOOKUP($A94,'dataset combined'!$A:$BJ,dataset!AH$2,FALSE()),Dictionary!$A:$B,2,FALSE())</f>
        <v>4</v>
      </c>
      <c r="AI94" s="13">
        <f>VLOOKUP(VLOOKUP($A94,'dataset combined'!$A:$BJ,dataset!AI$2,FALSE()),Dictionary!$A:$B,2,FALSE())</f>
        <v>4</v>
      </c>
      <c r="AJ94" s="13">
        <f>VLOOKUP(VLOOKUP($A94,'dataset combined'!$A:$BJ,dataset!AJ$2,FALSE()),Dictionary!$A:$B,2,FALSE())</f>
        <v>2</v>
      </c>
      <c r="AK94" s="13">
        <f>VLOOKUP(VLOOKUP($A94,'dataset combined'!$A:$BJ,dataset!AK$2,FALSE()),Dictionary!$A:$B,2,FALSE())</f>
        <v>4</v>
      </c>
      <c r="AL94" s="13">
        <f>VLOOKUP(VLOOKUP($A94,'dataset combined'!$A:$BJ,dataset!AL$2,FALSE()),Dictionary!$A:$B,2,FALSE())</f>
        <v>4</v>
      </c>
      <c r="AM94" s="13">
        <f>VLOOKUP(VLOOKUP($A94,'dataset combined'!$A:$BJ,dataset!AM$2,FALSE()),Dictionary!$A:$B,2,FALSE())</f>
        <v>4</v>
      </c>
      <c r="AN94" s="13">
        <f>VLOOKUP(VLOOKUP($A94,'dataset combined'!$A:$BJ,dataset!AN$2,FALSE()),Dictionary!$A:$B,2,FALSE())</f>
        <v>0</v>
      </c>
      <c r="AO94" s="12">
        <f>VLOOKUP($A94,'Results Check'!$A:$CH,AO$2,FALSE())</f>
        <v>0</v>
      </c>
      <c r="AP94" s="12">
        <f>VLOOKUP($A94,'Results Check'!$A:$CH,AP$2,FALSE())</f>
        <v>4</v>
      </c>
      <c r="AQ94" s="12">
        <f>VLOOKUP($A94,'Results Check'!$A:$CH,AQ$2,FALSE())</f>
        <v>3</v>
      </c>
      <c r="AR94" s="9">
        <f t="shared" si="54"/>
        <v>0</v>
      </c>
      <c r="AS94" s="9">
        <f t="shared" si="55"/>
        <v>0</v>
      </c>
      <c r="AT94" s="9">
        <f t="shared" si="56"/>
        <v>0</v>
      </c>
      <c r="AU94" s="12">
        <f>VLOOKUP($A94,'Results Check'!$A:$CH,AU$2,FALSE())</f>
        <v>1</v>
      </c>
      <c r="AV94" s="12">
        <f>VLOOKUP($A94,'Results Check'!$A:$CH,AV$2,FALSE())</f>
        <v>3</v>
      </c>
      <c r="AW94" s="12">
        <f>VLOOKUP($A94,'Results Check'!$A:$CH,AW$2,FALSE())</f>
        <v>2</v>
      </c>
      <c r="AX94" s="9">
        <f t="shared" si="60"/>
        <v>0.33333333333333331</v>
      </c>
      <c r="AY94" s="9">
        <f t="shared" si="61"/>
        <v>0.5</v>
      </c>
      <c r="AZ94" s="9">
        <f t="shared" si="62"/>
        <v>0.4</v>
      </c>
      <c r="BA94" s="12">
        <f>VLOOKUP($A94,'Results Check'!$A:$CH,BA$2,FALSE())</f>
        <v>2</v>
      </c>
      <c r="BB94" s="12">
        <f>VLOOKUP($A94,'Results Check'!$A:$CH,BB$2,FALSE())</f>
        <v>2</v>
      </c>
      <c r="BC94" s="12">
        <f>VLOOKUP($A94,'Results Check'!$A:$CH,BC$2,FALSE())</f>
        <v>5</v>
      </c>
      <c r="BD94" s="9">
        <f t="shared" si="63"/>
        <v>1</v>
      </c>
      <c r="BE94" s="9">
        <f t="shared" si="64"/>
        <v>0.4</v>
      </c>
      <c r="BF94" s="9">
        <f t="shared" si="65"/>
        <v>0.57142857142857151</v>
      </c>
      <c r="BG94" s="12">
        <f>VLOOKUP($A94,'Results Check'!$A:$CH,BG$2,FALSE())</f>
        <v>2</v>
      </c>
      <c r="BH94" s="12">
        <f>VLOOKUP($A94,'Results Check'!$A:$CH,BH$2,FALSE())</f>
        <v>3</v>
      </c>
      <c r="BI94" s="12">
        <f>VLOOKUP($A94,'Results Check'!$A:$CH,BI$2,FALSE())</f>
        <v>3</v>
      </c>
      <c r="BJ94" s="9">
        <f t="shared" si="66"/>
        <v>0.66666666666666663</v>
      </c>
      <c r="BK94" s="9">
        <f t="shared" si="67"/>
        <v>0.66666666666666663</v>
      </c>
      <c r="BL94" s="9">
        <f t="shared" si="68"/>
        <v>0.66666666666666663</v>
      </c>
      <c r="BM94" s="12">
        <f>VLOOKUP($A94,'Results Check'!$A:$CH,BM$2,FALSE())</f>
        <v>0</v>
      </c>
      <c r="BN94" s="12">
        <f>VLOOKUP($A94,'Results Check'!$A:$CH,BN$2,FALSE())</f>
        <v>3</v>
      </c>
      <c r="BO94" s="12">
        <f>VLOOKUP($A94,'Results Check'!$A:$CH,BO$2,FALSE())</f>
        <v>1</v>
      </c>
      <c r="BP94" s="9">
        <f t="shared" si="69"/>
        <v>0</v>
      </c>
      <c r="BQ94" s="9">
        <f t="shared" si="70"/>
        <v>0</v>
      </c>
      <c r="BR94" s="9">
        <f t="shared" si="71"/>
        <v>0</v>
      </c>
      <c r="BS94" s="12">
        <f>VLOOKUP($A94,'Results Check'!$A:$CH,BS$2,FALSE())</f>
        <v>0</v>
      </c>
      <c r="BT94" s="12">
        <f>VLOOKUP($A94,'Results Check'!$A:$CH,BT$2,FALSE())</f>
        <v>2</v>
      </c>
      <c r="BU94" s="12">
        <f>VLOOKUP($A94,'Results Check'!$A:$CH,BU$2,FALSE())</f>
        <v>1</v>
      </c>
      <c r="BV94" s="9">
        <f t="shared" si="72"/>
        <v>0</v>
      </c>
      <c r="BW94" s="9">
        <f t="shared" si="73"/>
        <v>0</v>
      </c>
      <c r="BX94" s="9">
        <f t="shared" si="74"/>
        <v>0</v>
      </c>
      <c r="BY94" s="12">
        <f t="shared" si="57"/>
        <v>5</v>
      </c>
      <c r="BZ94" s="12">
        <f t="shared" si="58"/>
        <v>17</v>
      </c>
      <c r="CA94" s="12">
        <f t="shared" si="59"/>
        <v>15</v>
      </c>
      <c r="CB94" s="12">
        <f t="shared" si="75"/>
        <v>0.29411764705882354</v>
      </c>
      <c r="CC94" s="12">
        <f t="shared" si="76"/>
        <v>0.33333333333333331</v>
      </c>
      <c r="CD94" s="12">
        <f t="shared" si="77"/>
        <v>0.3125</v>
      </c>
      <c r="CE94" s="12" t="str">
        <f>IF(VLOOKUP($A94,'Results Check'!$A:$CI,CE$2,FALSE())=0,"",VLOOKUP($A94,'Results Check'!$A:$CI,CE$2,FALSE()))</f>
        <v>Threat scenario</v>
      </c>
      <c r="CF94" s="12" t="str">
        <f>IF(VLOOKUP($A94,'Results Check'!$A:$CI,CF$2,FALSE())=0,"",VLOOKUP($A94,'Results Check'!$A:$CI,CF$2,FALSE()))</f>
        <v>Mixed concepts</v>
      </c>
      <c r="CG94" s="12" t="str">
        <f>IF(VLOOKUP($A94,'Results Check'!$A:$CI,CG$2,FALSE())=0,"",VLOOKUP($A94,'Results Check'!$A:$CI,CG$2,FALSE()))</f>
        <v>Missing threat scenario</v>
      </c>
      <c r="CH94" s="12" t="str">
        <f>IF(VLOOKUP($A94,'Results Check'!$A:$CI,CH$2,FALSE())=0,"",VLOOKUP($A94,'Results Check'!$A:$CI,CH$2,FALSE()))</f>
        <v>Threat scenario</v>
      </c>
      <c r="CI94" s="12" t="str">
        <f>IF(VLOOKUP($A94,'Results Check'!$A:$CI,CI$2,FALSE())=0,"",VLOOKUP($A94,'Results Check'!$A:$CI,CI$2,FALSE()))</f>
        <v>Mixed concepts</v>
      </c>
      <c r="CJ94" s="12" t="str">
        <f>IF(VLOOKUP($A94,'Results Check'!$A:$CI,CJ$2,FALSE())=0,"",VLOOKUP($A94,'Results Check'!$A:$CI,CJ$2,FALSE()))</f>
        <v>Threat scenario</v>
      </c>
      <c r="CK94" s="12">
        <f>VLOOKUP(VLOOKUP($A94,'dataset combined'!$A:$BJ,CK$2,FALSE()),Dictionary!$A$1:$B$23,2,FALSE())</f>
        <v>3</v>
      </c>
      <c r="CL94" s="12">
        <f>VLOOKUP(VLOOKUP($A94,'dataset combined'!$A:$BJ,CL$2,FALSE()),Dictionary!$A$1:$B$23,2,FALSE())</f>
        <v>3</v>
      </c>
      <c r="CM94" s="12">
        <f>VLOOKUP(VLOOKUP($A94,'dataset combined'!$A:$BJ,CM$2,FALSE()),Dictionary!$A$1:$B$23,2,FALSE())</f>
        <v>3</v>
      </c>
      <c r="CN94" s="12">
        <f>VLOOKUP(VLOOKUP($A94,'dataset combined'!$A:$BJ,CN$2,FALSE()),Dictionary!$A$1:$B$23,2,FALSE())</f>
        <v>3</v>
      </c>
      <c r="CO94" s="12">
        <f>VLOOKUP(VLOOKUP($A94,'dataset combined'!$A:$BJ,CO$2,FALSE()),Dictionary!$A$1:$B$23,2,FALSE())</f>
        <v>4</v>
      </c>
      <c r="CP94" s="12">
        <f>VLOOKUP(VLOOKUP($A94,'dataset combined'!$A:$BJ,CP$2,FALSE()),Dictionary!$A$1:$B$23,2,FALSE())</f>
        <v>4</v>
      </c>
      <c r="CQ94" s="12">
        <f>VLOOKUP(VLOOKUP($A94,'dataset combined'!$A:$BJ,CQ$2,FALSE()),Dictionary!$A$1:$B$23,2,FALSE())</f>
        <v>4</v>
      </c>
      <c r="CR94" s="12">
        <f>VLOOKUP(VLOOKUP($A94,'dataset combined'!$A:$BJ,CR$2,FALSE()),Dictionary!$A$1:$B$23,2,FALSE())</f>
        <v>3</v>
      </c>
      <c r="CS94" s="12">
        <f>VLOOKUP(VLOOKUP($A94,'dataset combined'!$A:$BJ,CS$2,FALSE()),Dictionary!$A$1:$B$23,2,FALSE())</f>
        <v>3</v>
      </c>
      <c r="CT94" s="12">
        <f>VLOOKUP(VLOOKUP($A94,'dataset combined'!$A:$BJ,CT$2,FALSE()),Dictionary!$A$1:$B$23,2,FALSE())</f>
        <v>3</v>
      </c>
      <c r="CU94" s="12">
        <f>VLOOKUP(VLOOKUP($A94,'dataset combined'!$A:$BJ,CU$2,FALSE()),Dictionary!$A$1:$B$23,2,FALSE())</f>
        <v>2</v>
      </c>
      <c r="CV94" s="12">
        <f>VLOOKUP(VLOOKUP($A94,'dataset combined'!$A:$BJ,CV$2,FALSE()),Dictionary!$A$1:$B$23,2,FALSE())</f>
        <v>2</v>
      </c>
    </row>
    <row r="95" spans="1:111" x14ac:dyDescent="0.2">
      <c r="A95" s="13" t="str">
        <f t="shared" si="51"/>
        <v>3117405-P2</v>
      </c>
      <c r="B95" s="11">
        <v>3117405</v>
      </c>
      <c r="C95" s="11">
        <v>3117330</v>
      </c>
      <c r="D95" s="11" t="s">
        <v>420</v>
      </c>
      <c r="E95" s="13" t="s">
        <v>154</v>
      </c>
      <c r="F95" s="13" t="s">
        <v>440</v>
      </c>
      <c r="G95" s="11" t="s">
        <v>433</v>
      </c>
      <c r="H95" s="11" t="str">
        <f t="shared" si="52"/>
        <v>OB</v>
      </c>
      <c r="I95" s="11"/>
      <c r="J95" s="12"/>
      <c r="K95" s="13">
        <v>37</v>
      </c>
      <c r="L95" s="13" t="s">
        <v>180</v>
      </c>
      <c r="M95" s="13" t="s">
        <v>179</v>
      </c>
      <c r="N95" s="13">
        <v>7</v>
      </c>
      <c r="O95" s="13" t="s">
        <v>285</v>
      </c>
      <c r="P95" s="13" t="s">
        <v>177</v>
      </c>
      <c r="Q95" s="13">
        <v>10</v>
      </c>
      <c r="R95" s="13" t="s">
        <v>286</v>
      </c>
      <c r="S95" s="13" t="s">
        <v>177</v>
      </c>
      <c r="T95" s="13" t="s">
        <v>287</v>
      </c>
      <c r="U95" s="13" t="s">
        <v>156</v>
      </c>
      <c r="V95" s="13">
        <f>VLOOKUP(VLOOKUP($A95,'dataset combined'!$A:$AF,V$2,FALSE()),Dictionary!$A:$B,2,FALSE())</f>
        <v>3</v>
      </c>
      <c r="W95" s="13">
        <f>VLOOKUP(VLOOKUP($A95,'dataset combined'!$A:$AF,W$2,FALSE()),Dictionary!$A:$B,2,FALSE())</f>
        <v>4</v>
      </c>
      <c r="X95" s="13">
        <f>VLOOKUP(VLOOKUP($A95,'dataset combined'!$A:$AF,X$2,FALSE()),Dictionary!$A:$B,2,FALSE())</f>
        <v>3</v>
      </c>
      <c r="Y95" s="13">
        <f>VLOOKUP(VLOOKUP($A95,'dataset combined'!$A:$AF,Y$2,FALSE()),Dictionary!$A:$B,2,FALSE())</f>
        <v>3</v>
      </c>
      <c r="Z95" s="12">
        <f t="shared" si="53"/>
        <v>4</v>
      </c>
      <c r="AA95" s="13">
        <f>VLOOKUP(VLOOKUP($A95,'dataset combined'!$A:$AF,AA$2,FALSE()),Dictionary!$A:$B,2,FALSE())</f>
        <v>3</v>
      </c>
      <c r="AB95" s="13">
        <f>VLOOKUP(VLOOKUP($A95,'dataset combined'!$A:$AF,AB$2,FALSE()),Dictionary!$A:$B,2,FALSE())</f>
        <v>4</v>
      </c>
      <c r="AC95" s="13">
        <f>VLOOKUP(VLOOKUP($A95,'dataset combined'!$A:$AF,AC$2,FALSE()),Dictionary!$A:$B,2,FALSE())</f>
        <v>3</v>
      </c>
      <c r="AD95" s="13">
        <f>VLOOKUP(VLOOKUP($A95,'dataset combined'!$A:$AF,AD$2,FALSE()),Dictionary!$A:$B,2,FALSE())</f>
        <v>2</v>
      </c>
      <c r="AE95" s="13">
        <f>VLOOKUP(VLOOKUP($A95,'dataset combined'!$A:$AF,AE$2,FALSE()),Dictionary!$A:$B,2,FALSE())</f>
        <v>2</v>
      </c>
      <c r="AF95" s="13">
        <f>VLOOKUP(VLOOKUP($A95,'dataset combined'!$A:$BJ,dataset!AF$2,FALSE()),Dictionary!$A:$B,2,FALSE())</f>
        <v>4</v>
      </c>
      <c r="AG95" s="13">
        <f>VLOOKUP(VLOOKUP($A95,'dataset combined'!$A:$BJ,dataset!AG$2,FALSE()),Dictionary!$A:$B,2,FALSE())</f>
        <v>4</v>
      </c>
      <c r="AH95" s="13">
        <f>VLOOKUP(VLOOKUP($A95,'dataset combined'!$A:$BJ,dataset!AH$2,FALSE()),Dictionary!$A:$B,2,FALSE())</f>
        <v>4</v>
      </c>
      <c r="AI95" s="13">
        <f>VLOOKUP(VLOOKUP($A95,'dataset combined'!$A:$BJ,dataset!AI$2,FALSE()),Dictionary!$A:$B,2,FALSE())</f>
        <v>5</v>
      </c>
      <c r="AJ95" s="13">
        <f>VLOOKUP(VLOOKUP($A95,'dataset combined'!$A:$BJ,dataset!AJ$2,FALSE()),Dictionary!$A:$B,2,FALSE())</f>
        <v>5</v>
      </c>
      <c r="AK95" s="13">
        <f>VLOOKUP(VLOOKUP($A95,'dataset combined'!$A:$BJ,dataset!AK$2,FALSE()),Dictionary!$A:$B,2,FALSE())</f>
        <v>5</v>
      </c>
      <c r="AL95" s="13">
        <f>VLOOKUP(VLOOKUP($A95,'dataset combined'!$A:$BJ,dataset!AL$2,FALSE()),Dictionary!$A:$B,2,FALSE())</f>
        <v>5</v>
      </c>
      <c r="AM95" s="13">
        <f>VLOOKUP(VLOOKUP($A95,'dataset combined'!$A:$BJ,dataset!AM$2,FALSE()),Dictionary!$A:$B,2,FALSE())</f>
        <v>4</v>
      </c>
      <c r="AN95" s="13">
        <f>VLOOKUP(VLOOKUP($A95,'dataset combined'!$A:$BJ,dataset!AN$2,FALSE()),Dictionary!$A:$B,2,FALSE())</f>
        <v>5</v>
      </c>
      <c r="AO95" s="12">
        <f>VLOOKUP($A95,'Results Check'!$A:$CH,AO$2,FALSE())</f>
        <v>2</v>
      </c>
      <c r="AP95" s="12">
        <f>VLOOKUP($A95,'Results Check'!$A:$CH,AP$2,FALSE())</f>
        <v>2</v>
      </c>
      <c r="AQ95" s="12">
        <f>VLOOKUP($A95,'Results Check'!$A:$CH,AQ$2,FALSE())</f>
        <v>2</v>
      </c>
      <c r="AR95" s="9">
        <f t="shared" si="54"/>
        <v>1</v>
      </c>
      <c r="AS95" s="9">
        <f t="shared" si="55"/>
        <v>1</v>
      </c>
      <c r="AT95" s="9">
        <f t="shared" si="56"/>
        <v>1</v>
      </c>
      <c r="AU95" s="12">
        <f>VLOOKUP($A95,'Results Check'!$A:$CH,AU$2,FALSE())</f>
        <v>2</v>
      </c>
      <c r="AV95" s="12">
        <f>VLOOKUP($A95,'Results Check'!$A:$CH,AV$2,FALSE())</f>
        <v>2</v>
      </c>
      <c r="AW95" s="12">
        <f>VLOOKUP($A95,'Results Check'!$A:$CH,AW$2,FALSE())</f>
        <v>2</v>
      </c>
      <c r="AX95" s="9">
        <f t="shared" si="60"/>
        <v>1</v>
      </c>
      <c r="AY95" s="9">
        <f t="shared" si="61"/>
        <v>1</v>
      </c>
      <c r="AZ95" s="9">
        <f t="shared" si="62"/>
        <v>1</v>
      </c>
      <c r="BA95" s="12">
        <f>VLOOKUP($A95,'Results Check'!$A:$CH,BA$2,FALSE())</f>
        <v>4</v>
      </c>
      <c r="BB95" s="12">
        <f>VLOOKUP($A95,'Results Check'!$A:$CH,BB$2,FALSE())</f>
        <v>4</v>
      </c>
      <c r="BC95" s="12">
        <f>VLOOKUP($A95,'Results Check'!$A:$CH,BC$2,FALSE())</f>
        <v>4</v>
      </c>
      <c r="BD95" s="9">
        <f t="shared" si="63"/>
        <v>1</v>
      </c>
      <c r="BE95" s="9">
        <f t="shared" si="64"/>
        <v>1</v>
      </c>
      <c r="BF95" s="9">
        <f t="shared" si="65"/>
        <v>1</v>
      </c>
      <c r="BG95" s="12">
        <f>VLOOKUP($A95,'Results Check'!$A:$CH,BG$2,FALSE())</f>
        <v>2</v>
      </c>
      <c r="BH95" s="12">
        <f>VLOOKUP($A95,'Results Check'!$A:$CH,BH$2,FALSE())</f>
        <v>2</v>
      </c>
      <c r="BI95" s="12">
        <f>VLOOKUP($A95,'Results Check'!$A:$CH,BI$2,FALSE())</f>
        <v>2</v>
      </c>
      <c r="BJ95" s="9">
        <f t="shared" si="66"/>
        <v>1</v>
      </c>
      <c r="BK95" s="9">
        <f t="shared" si="67"/>
        <v>1</v>
      </c>
      <c r="BL95" s="9">
        <f t="shared" si="68"/>
        <v>1</v>
      </c>
      <c r="BM95" s="12">
        <f>VLOOKUP($A95,'Results Check'!$A:$CH,BM$2,FALSE())</f>
        <v>0</v>
      </c>
      <c r="BN95" s="12">
        <f>VLOOKUP($A95,'Results Check'!$A:$CH,BN$2,FALSE())</f>
        <v>1</v>
      </c>
      <c r="BO95" s="12">
        <f>VLOOKUP($A95,'Results Check'!$A:$CH,BO$2,FALSE())</f>
        <v>1</v>
      </c>
      <c r="BP95" s="9">
        <f t="shared" si="69"/>
        <v>0</v>
      </c>
      <c r="BQ95" s="9">
        <f t="shared" si="70"/>
        <v>0</v>
      </c>
      <c r="BR95" s="9">
        <f t="shared" si="71"/>
        <v>0</v>
      </c>
      <c r="BS95" s="12">
        <f>VLOOKUP($A95,'Results Check'!$A:$CH,BS$2,FALSE())</f>
        <v>1</v>
      </c>
      <c r="BT95" s="12">
        <f>VLOOKUP($A95,'Results Check'!$A:$CH,BT$2,FALSE())</f>
        <v>1</v>
      </c>
      <c r="BU95" s="12">
        <f>VLOOKUP($A95,'Results Check'!$A:$CH,BU$2,FALSE())</f>
        <v>1</v>
      </c>
      <c r="BV95" s="9">
        <f t="shared" si="72"/>
        <v>1</v>
      </c>
      <c r="BW95" s="9">
        <f t="shared" si="73"/>
        <v>1</v>
      </c>
      <c r="BX95" s="9">
        <f t="shared" si="74"/>
        <v>1</v>
      </c>
      <c r="BY95" s="12">
        <f t="shared" si="57"/>
        <v>11</v>
      </c>
      <c r="BZ95" s="12">
        <f t="shared" si="58"/>
        <v>12</v>
      </c>
      <c r="CA95" s="12">
        <f t="shared" si="59"/>
        <v>12</v>
      </c>
      <c r="CB95" s="12">
        <f t="shared" si="75"/>
        <v>0.91666666666666663</v>
      </c>
      <c r="CC95" s="12">
        <f t="shared" si="76"/>
        <v>0.91666666666666663</v>
      </c>
      <c r="CD95" s="12">
        <f t="shared" si="77"/>
        <v>0.91666666666666663</v>
      </c>
      <c r="CE95" s="12" t="str">
        <f>IF(VLOOKUP($A95,'Results Check'!$A:$CI,CE$2,FALSE())=0,"",VLOOKUP($A95,'Results Check'!$A:$CI,CE$2,FALSE()))</f>
        <v/>
      </c>
      <c r="CF95" s="12" t="str">
        <f>IF(VLOOKUP($A95,'Results Check'!$A:$CI,CF$2,FALSE())=0,"",VLOOKUP($A95,'Results Check'!$A:$CI,CF$2,FALSE()))</f>
        <v/>
      </c>
      <c r="CG95" s="12" t="str">
        <f>IF(VLOOKUP($A95,'Results Check'!$A:$CI,CG$2,FALSE())=0,"",VLOOKUP($A95,'Results Check'!$A:$CI,CG$2,FALSE()))</f>
        <v/>
      </c>
      <c r="CH95" s="12" t="str">
        <f>IF(VLOOKUP($A95,'Results Check'!$A:$CI,CH$2,FALSE())=0,"",VLOOKUP($A95,'Results Check'!$A:$CI,CH$2,FALSE()))</f>
        <v/>
      </c>
      <c r="CI95" s="12" t="str">
        <f>IF(VLOOKUP($A95,'Results Check'!$A:$CI,CI$2,FALSE())=0,"",VLOOKUP($A95,'Results Check'!$A:$CI,CI$2,FALSE()))</f>
        <v>Consequence</v>
      </c>
      <c r="CJ95" s="12" t="str">
        <f>IF(VLOOKUP($A95,'Results Check'!$A:$CI,CJ$2,FALSE())=0,"",VLOOKUP($A95,'Results Check'!$A:$CI,CJ$2,FALSE()))</f>
        <v/>
      </c>
      <c r="CK95" s="12">
        <f>VLOOKUP(VLOOKUP($A95,'dataset combined'!$A:$BJ,CK$2,FALSE()),Dictionary!$A$1:$B$23,2,FALSE())</f>
        <v>4</v>
      </c>
      <c r="CL95" s="12">
        <f>VLOOKUP(VLOOKUP($A95,'dataset combined'!$A:$BJ,CL$2,FALSE()),Dictionary!$A$1:$B$23,2,FALSE())</f>
        <v>4</v>
      </c>
      <c r="CM95" s="12">
        <f>VLOOKUP(VLOOKUP($A95,'dataset combined'!$A:$BJ,CM$2,FALSE()),Dictionary!$A$1:$B$23,2,FALSE())</f>
        <v>4</v>
      </c>
      <c r="CN95" s="12">
        <f>VLOOKUP(VLOOKUP($A95,'dataset combined'!$A:$BJ,CN$2,FALSE()),Dictionary!$A$1:$B$23,2,FALSE())</f>
        <v>4</v>
      </c>
      <c r="CO95" s="12">
        <f>VLOOKUP(VLOOKUP($A95,'dataset combined'!$A:$BJ,CO$2,FALSE()),Dictionary!$A$1:$B$23,2,FALSE())</f>
        <v>4</v>
      </c>
      <c r="CP95" s="12">
        <f>VLOOKUP(VLOOKUP($A95,'dataset combined'!$A:$BJ,CP$2,FALSE()),Dictionary!$A$1:$B$23,2,FALSE())</f>
        <v>4</v>
      </c>
      <c r="CQ95" s="12">
        <f>VLOOKUP(VLOOKUP($A95,'dataset combined'!$A:$BJ,CQ$2,FALSE()),Dictionary!$A$1:$B$23,2,FALSE())</f>
        <v>4</v>
      </c>
      <c r="CR95" s="12">
        <f>VLOOKUP(VLOOKUP($A95,'dataset combined'!$A:$BJ,CR$2,FALSE()),Dictionary!$A$1:$B$23,2,FALSE())</f>
        <v>4</v>
      </c>
      <c r="CS95" s="12">
        <f>VLOOKUP(VLOOKUP($A95,'dataset combined'!$A:$BJ,CS$2,FALSE()),Dictionary!$A$1:$B$23,2,FALSE())</f>
        <v>3</v>
      </c>
      <c r="CT95" s="12">
        <f>VLOOKUP(VLOOKUP($A95,'dataset combined'!$A:$BJ,CT$2,FALSE()),Dictionary!$A$1:$B$23,2,FALSE())</f>
        <v>3</v>
      </c>
      <c r="CU95" s="12">
        <f>VLOOKUP(VLOOKUP($A95,'dataset combined'!$A:$BJ,CU$2,FALSE()),Dictionary!$A$1:$B$23,2,FALSE())</f>
        <v>4</v>
      </c>
      <c r="CV95" s="12">
        <f>VLOOKUP(VLOOKUP($A95,'dataset combined'!$A:$BJ,CV$2,FALSE()),Dictionary!$A$1:$B$23,2,FALSE())</f>
        <v>4</v>
      </c>
    </row>
    <row r="96" spans="1:111" x14ac:dyDescent="0.2">
      <c r="A96" s="13" t="str">
        <f t="shared" si="51"/>
        <v>3117408-P1</v>
      </c>
      <c r="B96" s="11">
        <v>3117408</v>
      </c>
      <c r="C96" s="11">
        <v>3117304</v>
      </c>
      <c r="D96" s="11" t="s">
        <v>637</v>
      </c>
      <c r="E96" s="13" t="s">
        <v>568</v>
      </c>
      <c r="F96" s="13" t="s">
        <v>381</v>
      </c>
      <c r="G96" s="11" t="s">
        <v>402</v>
      </c>
      <c r="H96" s="11" t="str">
        <f t="shared" si="52"/>
        <v>OB</v>
      </c>
      <c r="I96" s="11"/>
      <c r="J96" s="12"/>
      <c r="K96" s="13">
        <v>24</v>
      </c>
      <c r="L96" s="13" t="s">
        <v>180</v>
      </c>
      <c r="M96" s="13" t="s">
        <v>179</v>
      </c>
      <c r="N96" s="13">
        <v>5</v>
      </c>
      <c r="O96" s="13" t="s">
        <v>221</v>
      </c>
      <c r="P96" s="13" t="s">
        <v>177</v>
      </c>
      <c r="Q96" s="13">
        <v>9</v>
      </c>
      <c r="R96" s="13" t="s">
        <v>222</v>
      </c>
      <c r="S96" s="13" t="s">
        <v>176</v>
      </c>
      <c r="T96" s="13"/>
      <c r="U96" s="13" t="s">
        <v>153</v>
      </c>
      <c r="V96" s="13">
        <f>VLOOKUP(VLOOKUP($A96,'dataset combined'!$A:$AF,V$2,FALSE()),Dictionary!$A:$B,2,FALSE())</f>
        <v>2</v>
      </c>
      <c r="W96" s="13">
        <f>VLOOKUP(VLOOKUP($A96,'dataset combined'!$A:$AF,W$2,FALSE()),Dictionary!$A:$B,2,FALSE())</f>
        <v>2</v>
      </c>
      <c r="X96" s="13">
        <f>VLOOKUP(VLOOKUP($A96,'dataset combined'!$A:$AF,X$2,FALSE()),Dictionary!$A:$B,2,FALSE())</f>
        <v>2</v>
      </c>
      <c r="Y96" s="13">
        <f>VLOOKUP(VLOOKUP($A96,'dataset combined'!$A:$AF,Y$2,FALSE()),Dictionary!$A:$B,2,FALSE())</f>
        <v>2</v>
      </c>
      <c r="Z96" s="12">
        <f t="shared" si="53"/>
        <v>2</v>
      </c>
      <c r="AA96" s="13">
        <f>VLOOKUP(VLOOKUP($A96,'dataset combined'!$A:$AF,AA$2,FALSE()),Dictionary!$A:$B,2,FALSE())</f>
        <v>2</v>
      </c>
      <c r="AB96" s="13">
        <f>VLOOKUP(VLOOKUP($A96,'dataset combined'!$A:$AF,AB$2,FALSE()),Dictionary!$A:$B,2,FALSE())</f>
        <v>4</v>
      </c>
      <c r="AC96" s="13">
        <f>VLOOKUP(VLOOKUP($A96,'dataset combined'!$A:$AF,AC$2,FALSE()),Dictionary!$A:$B,2,FALSE())</f>
        <v>4</v>
      </c>
      <c r="AD96" s="13">
        <f>VLOOKUP(VLOOKUP($A96,'dataset combined'!$A:$AF,AD$2,FALSE()),Dictionary!$A:$B,2,FALSE())</f>
        <v>3</v>
      </c>
      <c r="AE96" s="13">
        <f>VLOOKUP(VLOOKUP($A96,'dataset combined'!$A:$AF,AE$2,FALSE()),Dictionary!$A:$B,2,FALSE())</f>
        <v>2</v>
      </c>
      <c r="AF96" s="13">
        <f>VLOOKUP(VLOOKUP($A96,'dataset combined'!$A:$BJ,dataset!AF$2,FALSE()),Dictionary!$A:$B,2,FALSE())</f>
        <v>5</v>
      </c>
      <c r="AG96" s="13">
        <f>VLOOKUP(VLOOKUP($A96,'dataset combined'!$A:$BJ,dataset!AG$2,FALSE()),Dictionary!$A:$B,2,FALSE())</f>
        <v>5</v>
      </c>
      <c r="AH96" s="13">
        <f>VLOOKUP(VLOOKUP($A96,'dataset combined'!$A:$BJ,dataset!AH$2,FALSE()),Dictionary!$A:$B,2,FALSE())</f>
        <v>5</v>
      </c>
      <c r="AI96" s="13">
        <f>VLOOKUP(VLOOKUP($A96,'dataset combined'!$A:$BJ,dataset!AI$2,FALSE()),Dictionary!$A:$B,2,FALSE())</f>
        <v>5</v>
      </c>
      <c r="AJ96" s="13">
        <f>VLOOKUP(VLOOKUP($A96,'dataset combined'!$A:$BJ,dataset!AJ$2,FALSE()),Dictionary!$A:$B,2,FALSE())</f>
        <v>5</v>
      </c>
      <c r="AK96" s="13">
        <f>VLOOKUP(VLOOKUP($A96,'dataset combined'!$A:$BJ,dataset!AK$2,FALSE()),Dictionary!$A:$B,2,FALSE())</f>
        <v>5</v>
      </c>
      <c r="AL96" s="13">
        <f>VLOOKUP(VLOOKUP($A96,'dataset combined'!$A:$BJ,dataset!AL$2,FALSE()),Dictionary!$A:$B,2,FALSE())</f>
        <v>5</v>
      </c>
      <c r="AM96" s="13">
        <f>VLOOKUP(VLOOKUP($A96,'dataset combined'!$A:$BJ,dataset!AM$2,FALSE()),Dictionary!$A:$B,2,FALSE())</f>
        <v>5</v>
      </c>
      <c r="AN96" s="13">
        <f>VLOOKUP(VLOOKUP($A96,'dataset combined'!$A:$BJ,dataset!AN$2,FALSE()),Dictionary!$A:$B,2,FALSE())</f>
        <v>1</v>
      </c>
      <c r="AO96" s="12">
        <f>VLOOKUP($A96,'Results Check'!$A:$CH,AO$2,FALSE())</f>
        <v>2</v>
      </c>
      <c r="AP96" s="12">
        <f>VLOOKUP($A96,'Results Check'!$A:$CH,AP$2,FALSE())</f>
        <v>2</v>
      </c>
      <c r="AQ96" s="12">
        <f>VLOOKUP($A96,'Results Check'!$A:$CH,AQ$2,FALSE())</f>
        <v>2</v>
      </c>
      <c r="AR96" s="9">
        <f t="shared" si="54"/>
        <v>1</v>
      </c>
      <c r="AS96" s="9">
        <f t="shared" si="55"/>
        <v>1</v>
      </c>
      <c r="AT96" s="9">
        <f t="shared" si="56"/>
        <v>1</v>
      </c>
      <c r="AU96" s="12">
        <f>VLOOKUP($A96,'Results Check'!$A:$CH,AU$2,FALSE())</f>
        <v>1</v>
      </c>
      <c r="AV96" s="12">
        <f>VLOOKUP($A96,'Results Check'!$A:$CH,AV$2,FALSE())</f>
        <v>1</v>
      </c>
      <c r="AW96" s="12">
        <f>VLOOKUP($A96,'Results Check'!$A:$CH,AW$2,FALSE())</f>
        <v>2</v>
      </c>
      <c r="AX96" s="9">
        <f t="shared" si="60"/>
        <v>1</v>
      </c>
      <c r="AY96" s="9">
        <f t="shared" si="61"/>
        <v>0.5</v>
      </c>
      <c r="AZ96" s="9">
        <f t="shared" si="62"/>
        <v>0.66666666666666663</v>
      </c>
      <c r="BA96" s="12">
        <f>VLOOKUP($A96,'Results Check'!$A:$CH,BA$2,FALSE())</f>
        <v>3</v>
      </c>
      <c r="BB96" s="12">
        <f>VLOOKUP($A96,'Results Check'!$A:$CH,BB$2,FALSE())</f>
        <v>3</v>
      </c>
      <c r="BC96" s="12">
        <f>VLOOKUP($A96,'Results Check'!$A:$CH,BC$2,FALSE())</f>
        <v>3</v>
      </c>
      <c r="BD96" s="9">
        <f t="shared" si="63"/>
        <v>1</v>
      </c>
      <c r="BE96" s="9">
        <f t="shared" si="64"/>
        <v>1</v>
      </c>
      <c r="BF96" s="9">
        <f t="shared" si="65"/>
        <v>1</v>
      </c>
      <c r="BG96" s="12">
        <f>VLOOKUP($A96,'Results Check'!$A:$CH,BG$2,FALSE())</f>
        <v>2</v>
      </c>
      <c r="BH96" s="12">
        <f>VLOOKUP($A96,'Results Check'!$A:$CH,BH$2,FALSE())</f>
        <v>2</v>
      </c>
      <c r="BI96" s="12">
        <f>VLOOKUP($A96,'Results Check'!$A:$CH,BI$2,FALSE())</f>
        <v>2</v>
      </c>
      <c r="BJ96" s="9">
        <f t="shared" si="66"/>
        <v>1</v>
      </c>
      <c r="BK96" s="9">
        <f t="shared" si="67"/>
        <v>1</v>
      </c>
      <c r="BL96" s="9">
        <f t="shared" si="68"/>
        <v>1</v>
      </c>
      <c r="BM96" s="12">
        <f>VLOOKUP($A96,'Results Check'!$A:$CH,BM$2,FALSE())</f>
        <v>1</v>
      </c>
      <c r="BN96" s="12">
        <f>VLOOKUP($A96,'Results Check'!$A:$CH,BN$2,FALSE())</f>
        <v>1</v>
      </c>
      <c r="BO96" s="12">
        <f>VLOOKUP($A96,'Results Check'!$A:$CH,BO$2,FALSE())</f>
        <v>1</v>
      </c>
      <c r="BP96" s="9">
        <f t="shared" si="69"/>
        <v>1</v>
      </c>
      <c r="BQ96" s="9">
        <f t="shared" si="70"/>
        <v>1</v>
      </c>
      <c r="BR96" s="9">
        <f t="shared" si="71"/>
        <v>1</v>
      </c>
      <c r="BS96" s="12">
        <f>VLOOKUP($A96,'Results Check'!$A:$CH,BS$2,FALSE())</f>
        <v>1</v>
      </c>
      <c r="BT96" s="12">
        <f>VLOOKUP($A96,'Results Check'!$A:$CH,BT$2,FALSE())</f>
        <v>1</v>
      </c>
      <c r="BU96" s="12">
        <f>VLOOKUP($A96,'Results Check'!$A:$CH,BU$2,FALSE())</f>
        <v>1</v>
      </c>
      <c r="BV96" s="9">
        <f t="shared" si="72"/>
        <v>1</v>
      </c>
      <c r="BW96" s="9">
        <f t="shared" si="73"/>
        <v>1</v>
      </c>
      <c r="BX96" s="9">
        <f t="shared" si="74"/>
        <v>1</v>
      </c>
      <c r="BY96" s="12">
        <f t="shared" si="57"/>
        <v>10</v>
      </c>
      <c r="BZ96" s="12">
        <f t="shared" si="58"/>
        <v>10</v>
      </c>
      <c r="CA96" s="12">
        <f t="shared" si="59"/>
        <v>11</v>
      </c>
      <c r="CB96" s="12">
        <f t="shared" si="75"/>
        <v>1</v>
      </c>
      <c r="CC96" s="12">
        <f t="shared" si="76"/>
        <v>0.90909090909090906</v>
      </c>
      <c r="CD96" s="12">
        <f t="shared" si="77"/>
        <v>0.95238095238095233</v>
      </c>
      <c r="CE96" s="12" t="str">
        <f>IF(VLOOKUP($A96,'Results Check'!$A:$CI,CE$2,FALSE())=0,"",VLOOKUP($A96,'Results Check'!$A:$CI,CE$2,FALSE()))</f>
        <v/>
      </c>
      <c r="CF96" s="12" t="str">
        <f>IF(VLOOKUP($A96,'Results Check'!$A:$CI,CF$2,FALSE())=0,"",VLOOKUP($A96,'Results Check'!$A:$CI,CF$2,FALSE()))</f>
        <v>Missing asset</v>
      </c>
      <c r="CG96" s="12" t="str">
        <f>IF(VLOOKUP($A96,'Results Check'!$A:$CI,CG$2,FALSE())=0,"",VLOOKUP($A96,'Results Check'!$A:$CI,CG$2,FALSE()))</f>
        <v/>
      </c>
      <c r="CH96" s="12" t="str">
        <f>IF(VLOOKUP($A96,'Results Check'!$A:$CI,CH$2,FALSE())=0,"",VLOOKUP($A96,'Results Check'!$A:$CI,CH$2,FALSE()))</f>
        <v/>
      </c>
      <c r="CI96" s="12" t="str">
        <f>IF(VLOOKUP($A96,'Results Check'!$A:$CI,CI$2,FALSE())=0,"",VLOOKUP($A96,'Results Check'!$A:$CI,CI$2,FALSE()))</f>
        <v/>
      </c>
      <c r="CJ96" s="12" t="str">
        <f>IF(VLOOKUP($A96,'Results Check'!$A:$CI,CJ$2,FALSE())=0,"",VLOOKUP($A96,'Results Check'!$A:$CI,CJ$2,FALSE()))</f>
        <v/>
      </c>
      <c r="CK96" s="12">
        <f>VLOOKUP(VLOOKUP($A96,'dataset combined'!$A:$BJ,CK$2,FALSE()),Dictionary!$A$1:$B$23,2,FALSE())</f>
        <v>5</v>
      </c>
      <c r="CL96" s="12">
        <f>VLOOKUP(VLOOKUP($A96,'dataset combined'!$A:$BJ,CL$2,FALSE()),Dictionary!$A$1:$B$23,2,FALSE())</f>
        <v>5</v>
      </c>
      <c r="CM96" s="12">
        <f>VLOOKUP(VLOOKUP($A96,'dataset combined'!$A:$BJ,CM$2,FALSE()),Dictionary!$A$1:$B$23,2,FALSE())</f>
        <v>5</v>
      </c>
      <c r="CN96" s="12">
        <f>VLOOKUP(VLOOKUP($A96,'dataset combined'!$A:$BJ,CN$2,FALSE()),Dictionary!$A$1:$B$23,2,FALSE())</f>
        <v>5</v>
      </c>
      <c r="CO96" s="12">
        <f>VLOOKUP(VLOOKUP($A96,'dataset combined'!$A:$BJ,CO$2,FALSE()),Dictionary!$A$1:$B$23,2,FALSE())</f>
        <v>5</v>
      </c>
      <c r="CP96" s="12">
        <f>VLOOKUP(VLOOKUP($A96,'dataset combined'!$A:$BJ,CP$2,FALSE()),Dictionary!$A$1:$B$23,2,FALSE())</f>
        <v>5</v>
      </c>
      <c r="CQ96" s="12">
        <f>VLOOKUP(VLOOKUP($A96,'dataset combined'!$A:$BJ,CQ$2,FALSE()),Dictionary!$A$1:$B$23,2,FALSE())</f>
        <v>5</v>
      </c>
      <c r="CR96" s="12">
        <f>VLOOKUP(VLOOKUP($A96,'dataset combined'!$A:$BJ,CR$2,FALSE()),Dictionary!$A$1:$B$23,2,FALSE())</f>
        <v>5</v>
      </c>
      <c r="CS96" s="12">
        <f>VLOOKUP(VLOOKUP($A96,'dataset combined'!$A:$BJ,CS$2,FALSE()),Dictionary!$A$1:$B$23,2,FALSE())</f>
        <v>5</v>
      </c>
      <c r="CT96" s="12">
        <f>VLOOKUP(VLOOKUP($A96,'dataset combined'!$A:$BJ,CT$2,FALSE()),Dictionary!$A$1:$B$23,2,FALSE())</f>
        <v>5</v>
      </c>
      <c r="CU96" s="12">
        <f>VLOOKUP(VLOOKUP($A96,'dataset combined'!$A:$BJ,CU$2,FALSE()),Dictionary!$A$1:$B$23,2,FALSE())</f>
        <v>5</v>
      </c>
      <c r="CV96" s="12">
        <f>VLOOKUP(VLOOKUP($A96,'dataset combined'!$A:$BJ,CV$2,FALSE()),Dictionary!$A$1:$B$23,2,FALSE())</f>
        <v>5</v>
      </c>
    </row>
    <row r="97" spans="1:100" x14ac:dyDescent="0.2">
      <c r="A97" s="13" t="str">
        <f t="shared" si="51"/>
        <v>3117408-P2</v>
      </c>
      <c r="B97" s="11">
        <v>3117408</v>
      </c>
      <c r="C97" s="11">
        <v>3117304</v>
      </c>
      <c r="D97" s="11" t="s">
        <v>637</v>
      </c>
      <c r="E97" s="13" t="s">
        <v>568</v>
      </c>
      <c r="F97" s="13" t="s">
        <v>381</v>
      </c>
      <c r="G97" s="13" t="s">
        <v>433</v>
      </c>
      <c r="H97" s="11" t="str">
        <f t="shared" si="52"/>
        <v>HCN</v>
      </c>
      <c r="I97" s="11"/>
      <c r="J97" s="12"/>
      <c r="K97" s="13">
        <v>24</v>
      </c>
      <c r="L97" s="13" t="s">
        <v>180</v>
      </c>
      <c r="M97" s="13" t="s">
        <v>179</v>
      </c>
      <c r="N97" s="13">
        <v>5</v>
      </c>
      <c r="O97" s="13" t="s">
        <v>221</v>
      </c>
      <c r="P97" s="13" t="s">
        <v>177</v>
      </c>
      <c r="Q97" s="13">
        <v>9</v>
      </c>
      <c r="R97" s="13" t="s">
        <v>222</v>
      </c>
      <c r="S97" s="13" t="s">
        <v>176</v>
      </c>
      <c r="T97" s="13"/>
      <c r="U97" s="13" t="s">
        <v>153</v>
      </c>
      <c r="V97" s="13">
        <f>VLOOKUP(VLOOKUP($A97,'dataset combined'!$A:$AF,V$2,FALSE()),Dictionary!$A:$B,2,FALSE())</f>
        <v>2</v>
      </c>
      <c r="W97" s="13">
        <f>VLOOKUP(VLOOKUP($A97,'dataset combined'!$A:$AF,W$2,FALSE()),Dictionary!$A:$B,2,FALSE())</f>
        <v>2</v>
      </c>
      <c r="X97" s="13">
        <f>VLOOKUP(VLOOKUP($A97,'dataset combined'!$A:$AF,X$2,FALSE()),Dictionary!$A:$B,2,FALSE())</f>
        <v>2</v>
      </c>
      <c r="Y97" s="13">
        <f>VLOOKUP(VLOOKUP($A97,'dataset combined'!$A:$AF,Y$2,FALSE()),Dictionary!$A:$B,2,FALSE())</f>
        <v>2</v>
      </c>
      <c r="Z97" s="12">
        <f t="shared" si="53"/>
        <v>2</v>
      </c>
      <c r="AA97" s="13">
        <f>VLOOKUP(VLOOKUP($A97,'dataset combined'!$A:$AF,AA$2,FALSE()),Dictionary!$A:$B,2,FALSE())</f>
        <v>2</v>
      </c>
      <c r="AB97" s="13">
        <f>VLOOKUP(VLOOKUP($A97,'dataset combined'!$A:$AF,AB$2,FALSE()),Dictionary!$A:$B,2,FALSE())</f>
        <v>4</v>
      </c>
      <c r="AC97" s="13">
        <f>VLOOKUP(VLOOKUP($A97,'dataset combined'!$A:$AF,AC$2,FALSE()),Dictionary!$A:$B,2,FALSE())</f>
        <v>4</v>
      </c>
      <c r="AD97" s="13">
        <f>VLOOKUP(VLOOKUP($A97,'dataset combined'!$A:$AF,AD$2,FALSE()),Dictionary!$A:$B,2,FALSE())</f>
        <v>3</v>
      </c>
      <c r="AE97" s="13">
        <f>VLOOKUP(VLOOKUP($A97,'dataset combined'!$A:$AF,AE$2,FALSE()),Dictionary!$A:$B,2,FALSE())</f>
        <v>2</v>
      </c>
      <c r="AF97" s="13">
        <f>VLOOKUP(VLOOKUP($A97,'dataset combined'!$A:$BJ,dataset!AF$2,FALSE()),Dictionary!$A:$B,2,FALSE())</f>
        <v>5</v>
      </c>
      <c r="AG97" s="13">
        <f>VLOOKUP(VLOOKUP($A97,'dataset combined'!$A:$BJ,dataset!AG$2,FALSE()),Dictionary!$A:$B,2,FALSE())</f>
        <v>5</v>
      </c>
      <c r="AH97" s="13">
        <f>VLOOKUP(VLOOKUP($A97,'dataset combined'!$A:$BJ,dataset!AH$2,FALSE()),Dictionary!$A:$B,2,FALSE())</f>
        <v>5</v>
      </c>
      <c r="AI97" s="13">
        <f>VLOOKUP(VLOOKUP($A97,'dataset combined'!$A:$BJ,dataset!AI$2,FALSE()),Dictionary!$A:$B,2,FALSE())</f>
        <v>5</v>
      </c>
      <c r="AJ97" s="13">
        <f>VLOOKUP(VLOOKUP($A97,'dataset combined'!$A:$BJ,dataset!AJ$2,FALSE()),Dictionary!$A:$B,2,FALSE())</f>
        <v>5</v>
      </c>
      <c r="AK97" s="13">
        <f>VLOOKUP(VLOOKUP($A97,'dataset combined'!$A:$BJ,dataset!AK$2,FALSE()),Dictionary!$A:$B,2,FALSE())</f>
        <v>5</v>
      </c>
      <c r="AL97" s="13">
        <f>VLOOKUP(VLOOKUP($A97,'dataset combined'!$A:$BJ,dataset!AL$2,FALSE()),Dictionary!$A:$B,2,FALSE())</f>
        <v>5</v>
      </c>
      <c r="AM97" s="13">
        <f>VLOOKUP(VLOOKUP($A97,'dataset combined'!$A:$BJ,dataset!AM$2,FALSE()),Dictionary!$A:$B,2,FALSE())</f>
        <v>5</v>
      </c>
      <c r="AN97" s="13">
        <f>VLOOKUP(VLOOKUP($A97,'dataset combined'!$A:$BJ,dataset!AN$2,FALSE()),Dictionary!$A:$B,2,FALSE())</f>
        <v>5</v>
      </c>
      <c r="AO97" s="12">
        <f>VLOOKUP($A97,'Results Check'!$A:$CH,AO$2,FALSE())</f>
        <v>3</v>
      </c>
      <c r="AP97" s="12">
        <f>VLOOKUP($A97,'Results Check'!$A:$CH,AP$2,FALSE())</f>
        <v>3</v>
      </c>
      <c r="AQ97" s="12">
        <f>VLOOKUP($A97,'Results Check'!$A:$CH,AQ$2,FALSE())</f>
        <v>3</v>
      </c>
      <c r="AR97" s="9">
        <f t="shared" si="54"/>
        <v>1</v>
      </c>
      <c r="AS97" s="9">
        <f t="shared" si="55"/>
        <v>1</v>
      </c>
      <c r="AT97" s="9">
        <f t="shared" si="56"/>
        <v>1</v>
      </c>
      <c r="AU97" s="12">
        <f>VLOOKUP($A97,'Results Check'!$A:$CH,AU$2,FALSE())</f>
        <v>2</v>
      </c>
      <c r="AV97" s="12">
        <f>VLOOKUP($A97,'Results Check'!$A:$CH,AV$2,FALSE())</f>
        <v>2</v>
      </c>
      <c r="AW97" s="12">
        <f>VLOOKUP($A97,'Results Check'!$A:$CH,AW$2,FALSE())</f>
        <v>2</v>
      </c>
      <c r="AX97" s="9">
        <f t="shared" si="60"/>
        <v>1</v>
      </c>
      <c r="AY97" s="9">
        <f t="shared" si="61"/>
        <v>1</v>
      </c>
      <c r="AZ97" s="9">
        <f t="shared" si="62"/>
        <v>1</v>
      </c>
      <c r="BA97" s="12">
        <f>VLOOKUP($A97,'Results Check'!$A:$CH,BA$2,FALSE())</f>
        <v>2</v>
      </c>
      <c r="BB97" s="12">
        <f>VLOOKUP($A97,'Results Check'!$A:$CH,BB$2,FALSE())</f>
        <v>2</v>
      </c>
      <c r="BC97" s="12">
        <f>VLOOKUP($A97,'Results Check'!$A:$CH,BC$2,FALSE())</f>
        <v>2</v>
      </c>
      <c r="BD97" s="9">
        <f t="shared" si="63"/>
        <v>1</v>
      </c>
      <c r="BE97" s="9">
        <f t="shared" si="64"/>
        <v>1</v>
      </c>
      <c r="BF97" s="9">
        <f t="shared" si="65"/>
        <v>1</v>
      </c>
      <c r="BG97" s="12">
        <f>VLOOKUP($A97,'Results Check'!$A:$CH,BG$2,FALSE())</f>
        <v>3</v>
      </c>
      <c r="BH97" s="12">
        <f>VLOOKUP($A97,'Results Check'!$A:$CH,BH$2,FALSE())</f>
        <v>3</v>
      </c>
      <c r="BI97" s="12">
        <f>VLOOKUP($A97,'Results Check'!$A:$CH,BI$2,FALSE())</f>
        <v>5</v>
      </c>
      <c r="BJ97" s="9">
        <f t="shared" si="66"/>
        <v>1</v>
      </c>
      <c r="BK97" s="9">
        <f t="shared" si="67"/>
        <v>0.6</v>
      </c>
      <c r="BL97" s="9">
        <f t="shared" si="68"/>
        <v>0.74999999999999989</v>
      </c>
      <c r="BM97" s="12">
        <f>VLOOKUP($A97,'Results Check'!$A:$CH,BM$2,FALSE())</f>
        <v>1</v>
      </c>
      <c r="BN97" s="12">
        <f>VLOOKUP($A97,'Results Check'!$A:$CH,BN$2,FALSE())</f>
        <v>1</v>
      </c>
      <c r="BO97" s="12">
        <f>VLOOKUP($A97,'Results Check'!$A:$CH,BO$2,FALSE())</f>
        <v>1</v>
      </c>
      <c r="BP97" s="9">
        <f t="shared" si="69"/>
        <v>1</v>
      </c>
      <c r="BQ97" s="9">
        <f t="shared" si="70"/>
        <v>1</v>
      </c>
      <c r="BR97" s="9">
        <f t="shared" si="71"/>
        <v>1</v>
      </c>
      <c r="BS97" s="12">
        <f>VLOOKUP($A97,'Results Check'!$A:$CH,BS$2,FALSE())</f>
        <v>1</v>
      </c>
      <c r="BT97" s="12">
        <f>VLOOKUP($A97,'Results Check'!$A:$CH,BT$2,FALSE())</f>
        <v>1</v>
      </c>
      <c r="BU97" s="12">
        <f>VLOOKUP($A97,'Results Check'!$A:$CH,BU$2,FALSE())</f>
        <v>1</v>
      </c>
      <c r="BV97" s="9">
        <f t="shared" si="72"/>
        <v>1</v>
      </c>
      <c r="BW97" s="9">
        <f t="shared" si="73"/>
        <v>1</v>
      </c>
      <c r="BX97" s="9">
        <f t="shared" si="74"/>
        <v>1</v>
      </c>
      <c r="BY97" s="12">
        <f t="shared" si="57"/>
        <v>12</v>
      </c>
      <c r="BZ97" s="12">
        <f t="shared" si="58"/>
        <v>12</v>
      </c>
      <c r="CA97" s="12">
        <f t="shared" si="59"/>
        <v>14</v>
      </c>
      <c r="CB97" s="12">
        <f t="shared" si="75"/>
        <v>1</v>
      </c>
      <c r="CC97" s="12">
        <f t="shared" si="76"/>
        <v>0.8571428571428571</v>
      </c>
      <c r="CD97" s="12">
        <f t="shared" si="77"/>
        <v>0.92307692307692302</v>
      </c>
      <c r="CE97" s="12" t="str">
        <f>IF(VLOOKUP($A97,'Results Check'!$A:$CI,CE$2,FALSE())=0,"",VLOOKUP($A97,'Results Check'!$A:$CI,CE$2,FALSE()))</f>
        <v/>
      </c>
      <c r="CF97" s="12" t="str">
        <f>IF(VLOOKUP($A97,'Results Check'!$A:$CI,CF$2,FALSE())=0,"",VLOOKUP($A97,'Results Check'!$A:$CI,CF$2,FALSE()))</f>
        <v/>
      </c>
      <c r="CG97" s="12" t="str">
        <f>IF(VLOOKUP($A97,'Results Check'!$A:$CI,CG$2,FALSE())=0,"",VLOOKUP($A97,'Results Check'!$A:$CI,CG$2,FALSE()))</f>
        <v/>
      </c>
      <c r="CH97" s="12" t="str">
        <f>IF(VLOOKUP($A97,'Results Check'!$A:$CI,CH$2,FALSE())=0,"",VLOOKUP($A97,'Results Check'!$A:$CI,CH$2,FALSE()))</f>
        <v>Missed threat</v>
      </c>
      <c r="CI97" s="12" t="str">
        <f>IF(VLOOKUP($A97,'Results Check'!$A:$CI,CI$2,FALSE())=0,"",VLOOKUP($A97,'Results Check'!$A:$CI,CI$2,FALSE()))</f>
        <v/>
      </c>
      <c r="CJ97" s="12" t="str">
        <f>IF(VLOOKUP($A97,'Results Check'!$A:$CI,CJ$2,FALSE())=0,"",VLOOKUP($A97,'Results Check'!$A:$CI,CJ$2,FALSE()))</f>
        <v/>
      </c>
      <c r="CK97" s="12">
        <f>VLOOKUP(VLOOKUP($A97,'dataset combined'!$A:$BJ,CK$2,FALSE()),Dictionary!$A$1:$B$23,2,FALSE())</f>
        <v>5</v>
      </c>
      <c r="CL97" s="12">
        <f>VLOOKUP(VLOOKUP($A97,'dataset combined'!$A:$BJ,CL$2,FALSE()),Dictionary!$A$1:$B$23,2,FALSE())</f>
        <v>5</v>
      </c>
      <c r="CM97" s="12">
        <f>VLOOKUP(VLOOKUP($A97,'dataset combined'!$A:$BJ,CM$2,FALSE()),Dictionary!$A$1:$B$23,2,FALSE())</f>
        <v>5</v>
      </c>
      <c r="CN97" s="12">
        <f>VLOOKUP(VLOOKUP($A97,'dataset combined'!$A:$BJ,CN$2,FALSE()),Dictionary!$A$1:$B$23,2,FALSE())</f>
        <v>5</v>
      </c>
      <c r="CO97" s="12">
        <f>VLOOKUP(VLOOKUP($A97,'dataset combined'!$A:$BJ,CO$2,FALSE()),Dictionary!$A$1:$B$23,2,FALSE())</f>
        <v>5</v>
      </c>
      <c r="CP97" s="12">
        <f>VLOOKUP(VLOOKUP($A97,'dataset combined'!$A:$BJ,CP$2,FALSE()),Dictionary!$A$1:$B$23,2,FALSE())</f>
        <v>5</v>
      </c>
      <c r="CQ97" s="12">
        <f>VLOOKUP(VLOOKUP($A97,'dataset combined'!$A:$BJ,CQ$2,FALSE()),Dictionary!$A$1:$B$23,2,FALSE())</f>
        <v>5</v>
      </c>
      <c r="CR97" s="12">
        <f>VLOOKUP(VLOOKUP($A97,'dataset combined'!$A:$BJ,CR$2,FALSE()),Dictionary!$A$1:$B$23,2,FALSE())</f>
        <v>5</v>
      </c>
      <c r="CS97" s="12">
        <f>VLOOKUP(VLOOKUP($A97,'dataset combined'!$A:$BJ,CS$2,FALSE()),Dictionary!$A$1:$B$23,2,FALSE())</f>
        <v>5</v>
      </c>
      <c r="CT97" s="12">
        <f>VLOOKUP(VLOOKUP($A97,'dataset combined'!$A:$BJ,CT$2,FALSE()),Dictionary!$A$1:$B$23,2,FALSE())</f>
        <v>5</v>
      </c>
      <c r="CU97" s="12">
        <f>VLOOKUP(VLOOKUP($A97,'dataset combined'!$A:$BJ,CU$2,FALSE()),Dictionary!$A$1:$B$23,2,FALSE())</f>
        <v>5</v>
      </c>
      <c r="CV97" s="12">
        <f>VLOOKUP(VLOOKUP($A97,'dataset combined'!$A:$BJ,CV$2,FALSE()),Dictionary!$A$1:$B$23,2,FALSE())</f>
        <v>5</v>
      </c>
    </row>
    <row r="98" spans="1:100" x14ac:dyDescent="0.2">
      <c r="A98" s="13" t="str">
        <f t="shared" si="51"/>
        <v>3117410-P1</v>
      </c>
      <c r="B98" s="11">
        <v>3117410</v>
      </c>
      <c r="C98" s="11">
        <v>3117339</v>
      </c>
      <c r="D98" s="11" t="s">
        <v>564</v>
      </c>
      <c r="E98" s="13" t="s">
        <v>538</v>
      </c>
      <c r="F98" s="13" t="s">
        <v>440</v>
      </c>
      <c r="G98" s="11" t="s">
        <v>402</v>
      </c>
      <c r="H98" s="11" t="str">
        <f t="shared" si="52"/>
        <v>HCN</v>
      </c>
      <c r="I98" s="11"/>
      <c r="J98" s="12"/>
      <c r="K98" s="13">
        <v>26</v>
      </c>
      <c r="L98" s="13" t="s">
        <v>178</v>
      </c>
      <c r="M98" s="13" t="s">
        <v>188</v>
      </c>
      <c r="N98" s="13">
        <v>5</v>
      </c>
      <c r="O98" s="13" t="s">
        <v>305</v>
      </c>
      <c r="P98" s="13" t="s">
        <v>176</v>
      </c>
      <c r="Q98" s="13"/>
      <c r="R98" s="13"/>
      <c r="S98" s="13" t="s">
        <v>176</v>
      </c>
      <c r="T98" s="13"/>
      <c r="U98" s="13" t="s">
        <v>160</v>
      </c>
      <c r="V98" s="13">
        <f>VLOOKUP(VLOOKUP($A98,'dataset combined'!$A:$AF,V$2,FALSE()),Dictionary!$A:$B,2,FALSE())</f>
        <v>1</v>
      </c>
      <c r="W98" s="13">
        <f>VLOOKUP(VLOOKUP($A98,'dataset combined'!$A:$AF,W$2,FALSE()),Dictionary!$A:$B,2,FALSE())</f>
        <v>1</v>
      </c>
      <c r="X98" s="13">
        <f>VLOOKUP(VLOOKUP($A98,'dataset combined'!$A:$AF,X$2,FALSE()),Dictionary!$A:$B,2,FALSE())</f>
        <v>1</v>
      </c>
      <c r="Y98" s="13">
        <f>VLOOKUP(VLOOKUP($A98,'dataset combined'!$A:$AF,Y$2,FALSE()),Dictionary!$A:$B,2,FALSE())</f>
        <v>1</v>
      </c>
      <c r="Z98" s="12">
        <f t="shared" si="53"/>
        <v>1</v>
      </c>
      <c r="AA98" s="13">
        <f>VLOOKUP(VLOOKUP($A98,'dataset combined'!$A:$AF,AA$2,FALSE()),Dictionary!$A:$B,2,FALSE())</f>
        <v>1</v>
      </c>
      <c r="AB98" s="13">
        <f>VLOOKUP(VLOOKUP($A98,'dataset combined'!$A:$AF,AB$2,FALSE()),Dictionary!$A:$B,2,FALSE())</f>
        <v>1</v>
      </c>
      <c r="AC98" s="13">
        <f>VLOOKUP(VLOOKUP($A98,'dataset combined'!$A:$AF,AC$2,FALSE()),Dictionary!$A:$B,2,FALSE())</f>
        <v>1</v>
      </c>
      <c r="AD98" s="13">
        <f>VLOOKUP(VLOOKUP($A98,'dataset combined'!$A:$AF,AD$2,FALSE()),Dictionary!$A:$B,2,FALSE())</f>
        <v>1</v>
      </c>
      <c r="AE98" s="13">
        <f>VLOOKUP(VLOOKUP($A98,'dataset combined'!$A:$AF,AE$2,FALSE()),Dictionary!$A:$B,2,FALSE())</f>
        <v>1</v>
      </c>
      <c r="AF98" s="13">
        <f>VLOOKUP(VLOOKUP($A98,'dataset combined'!$A:$BJ,dataset!AF$2,FALSE()),Dictionary!$A:$B,2,FALSE())</f>
        <v>5</v>
      </c>
      <c r="AG98" s="13">
        <f>VLOOKUP(VLOOKUP($A98,'dataset combined'!$A:$BJ,dataset!AG$2,FALSE()),Dictionary!$A:$B,2,FALSE())</f>
        <v>4</v>
      </c>
      <c r="AH98" s="13">
        <f>VLOOKUP(VLOOKUP($A98,'dataset combined'!$A:$BJ,dataset!AH$2,FALSE()),Dictionary!$A:$B,2,FALSE())</f>
        <v>5</v>
      </c>
      <c r="AI98" s="13">
        <f>VLOOKUP(VLOOKUP($A98,'dataset combined'!$A:$BJ,dataset!AI$2,FALSE()),Dictionary!$A:$B,2,FALSE())</f>
        <v>4</v>
      </c>
      <c r="AJ98" s="13">
        <f>VLOOKUP(VLOOKUP($A98,'dataset combined'!$A:$BJ,dataset!AJ$2,FALSE()),Dictionary!$A:$B,2,FALSE())</f>
        <v>4</v>
      </c>
      <c r="AK98" s="13">
        <f>VLOOKUP(VLOOKUP($A98,'dataset combined'!$A:$BJ,dataset!AK$2,FALSE()),Dictionary!$A:$B,2,FALSE())</f>
        <v>5</v>
      </c>
      <c r="AL98" s="13">
        <f>VLOOKUP(VLOOKUP($A98,'dataset combined'!$A:$BJ,dataset!AL$2,FALSE()),Dictionary!$A:$B,2,FALSE())</f>
        <v>5</v>
      </c>
      <c r="AM98" s="13">
        <f>VLOOKUP(VLOOKUP($A98,'dataset combined'!$A:$BJ,dataset!AM$2,FALSE()),Dictionary!$A:$B,2,FALSE())</f>
        <v>5</v>
      </c>
      <c r="AN98" s="13">
        <f>VLOOKUP(VLOOKUP($A98,'dataset combined'!$A:$BJ,dataset!AN$2,FALSE()),Dictionary!$A:$B,2,FALSE())</f>
        <v>0</v>
      </c>
      <c r="AO98" s="12">
        <f>VLOOKUP($A98,'Results Check'!$A:$CH,AO$2,FALSE())</f>
        <v>3</v>
      </c>
      <c r="AP98" s="12">
        <f>VLOOKUP($A98,'Results Check'!$A:$CH,AP$2,FALSE())</f>
        <v>3</v>
      </c>
      <c r="AQ98" s="12">
        <f>VLOOKUP($A98,'Results Check'!$A:$CH,AQ$2,FALSE())</f>
        <v>3</v>
      </c>
      <c r="AR98" s="9">
        <f t="shared" si="54"/>
        <v>1</v>
      </c>
      <c r="AS98" s="9">
        <f t="shared" si="55"/>
        <v>1</v>
      </c>
      <c r="AT98" s="9">
        <f t="shared" si="56"/>
        <v>1</v>
      </c>
      <c r="AU98" s="12">
        <f>VLOOKUP($A98,'Results Check'!$A:$CH,AU$2,FALSE())</f>
        <v>2</v>
      </c>
      <c r="AV98" s="12">
        <f>VLOOKUP($A98,'Results Check'!$A:$CH,AV$2,FALSE())</f>
        <v>2</v>
      </c>
      <c r="AW98" s="12">
        <f>VLOOKUP($A98,'Results Check'!$A:$CH,AW$2,FALSE())</f>
        <v>2</v>
      </c>
      <c r="AX98" s="9">
        <f t="shared" si="60"/>
        <v>1</v>
      </c>
      <c r="AY98" s="9">
        <f t="shared" si="61"/>
        <v>1</v>
      </c>
      <c r="AZ98" s="9">
        <f t="shared" si="62"/>
        <v>1</v>
      </c>
      <c r="BA98" s="12">
        <f>VLOOKUP($A98,'Results Check'!$A:$CH,BA$2,FALSE())</f>
        <v>2</v>
      </c>
      <c r="BB98" s="12">
        <f>VLOOKUP($A98,'Results Check'!$A:$CH,BB$2,FALSE())</f>
        <v>2</v>
      </c>
      <c r="BC98" s="12">
        <f>VLOOKUP($A98,'Results Check'!$A:$CH,BC$2,FALSE())</f>
        <v>5</v>
      </c>
      <c r="BD98" s="9">
        <f t="shared" si="63"/>
        <v>1</v>
      </c>
      <c r="BE98" s="9">
        <f t="shared" si="64"/>
        <v>0.4</v>
      </c>
      <c r="BF98" s="9">
        <f t="shared" si="65"/>
        <v>0.57142857142857151</v>
      </c>
      <c r="BG98" s="12">
        <f>VLOOKUP($A98,'Results Check'!$A:$CH,BG$2,FALSE())</f>
        <v>3</v>
      </c>
      <c r="BH98" s="12">
        <f>VLOOKUP($A98,'Results Check'!$A:$CH,BH$2,FALSE())</f>
        <v>3</v>
      </c>
      <c r="BI98" s="12">
        <f>VLOOKUP($A98,'Results Check'!$A:$CH,BI$2,FALSE())</f>
        <v>3</v>
      </c>
      <c r="BJ98" s="9">
        <f t="shared" si="66"/>
        <v>1</v>
      </c>
      <c r="BK98" s="9">
        <f t="shared" si="67"/>
        <v>1</v>
      </c>
      <c r="BL98" s="9">
        <f t="shared" si="68"/>
        <v>1</v>
      </c>
      <c r="BM98" s="12">
        <f>VLOOKUP($A98,'Results Check'!$A:$CH,BM$2,FALSE())</f>
        <v>0</v>
      </c>
      <c r="BN98" s="12">
        <f>VLOOKUP($A98,'Results Check'!$A:$CH,BN$2,FALSE())</f>
        <v>2</v>
      </c>
      <c r="BO98" s="12">
        <f>VLOOKUP($A98,'Results Check'!$A:$CH,BO$2,FALSE())</f>
        <v>1</v>
      </c>
      <c r="BP98" s="9">
        <f t="shared" si="69"/>
        <v>0</v>
      </c>
      <c r="BQ98" s="9">
        <f t="shared" si="70"/>
        <v>0</v>
      </c>
      <c r="BR98" s="9">
        <f t="shared" si="71"/>
        <v>0</v>
      </c>
      <c r="BS98" s="12">
        <f>VLOOKUP($A98,'Results Check'!$A:$CH,BS$2,FALSE())</f>
        <v>1</v>
      </c>
      <c r="BT98" s="12">
        <f>VLOOKUP($A98,'Results Check'!$A:$CH,BT$2,FALSE())</f>
        <v>1</v>
      </c>
      <c r="BU98" s="12">
        <f>VLOOKUP($A98,'Results Check'!$A:$CH,BU$2,FALSE())</f>
        <v>1</v>
      </c>
      <c r="BV98" s="9">
        <f t="shared" si="72"/>
        <v>1</v>
      </c>
      <c r="BW98" s="9">
        <f t="shared" si="73"/>
        <v>1</v>
      </c>
      <c r="BX98" s="9">
        <f t="shared" si="74"/>
        <v>1</v>
      </c>
      <c r="BY98" s="12">
        <f t="shared" si="57"/>
        <v>11</v>
      </c>
      <c r="BZ98" s="12">
        <f t="shared" si="58"/>
        <v>13</v>
      </c>
      <c r="CA98" s="12">
        <f t="shared" si="59"/>
        <v>15</v>
      </c>
      <c r="CB98" s="12">
        <f t="shared" si="75"/>
        <v>0.84615384615384615</v>
      </c>
      <c r="CC98" s="12">
        <f t="shared" si="76"/>
        <v>0.73333333333333328</v>
      </c>
      <c r="CD98" s="12">
        <f t="shared" si="77"/>
        <v>0.78571428571428559</v>
      </c>
      <c r="CE98" s="12" t="str">
        <f>IF(VLOOKUP($A98,'Results Check'!$A:$CI,CE$2,FALSE())=0,"",VLOOKUP($A98,'Results Check'!$A:$CI,CE$2,FALSE()))</f>
        <v/>
      </c>
      <c r="CF98" s="12" t="str">
        <f>IF(VLOOKUP($A98,'Results Check'!$A:$CI,CF$2,FALSE())=0,"",VLOOKUP($A98,'Results Check'!$A:$CI,CF$2,FALSE()))</f>
        <v/>
      </c>
      <c r="CG98" s="12" t="str">
        <f>IF(VLOOKUP($A98,'Results Check'!$A:$CI,CG$2,FALSE())=0,"",VLOOKUP($A98,'Results Check'!$A:$CI,CG$2,FALSE()))</f>
        <v>Missing threat scenario</v>
      </c>
      <c r="CH98" s="12" t="str">
        <f>IF(VLOOKUP($A98,'Results Check'!$A:$CI,CH$2,FALSE())=0,"",VLOOKUP($A98,'Results Check'!$A:$CI,CH$2,FALSE()))</f>
        <v/>
      </c>
      <c r="CI98" s="12" t="str">
        <f>IF(VLOOKUP($A98,'Results Check'!$A:$CI,CI$2,FALSE())=0,"",VLOOKUP($A98,'Results Check'!$A:$CI,CI$2,FALSE()))</f>
        <v>Consequence</v>
      </c>
      <c r="CJ98" s="12" t="str">
        <f>IF(VLOOKUP($A98,'Results Check'!$A:$CI,CJ$2,FALSE())=0,"",VLOOKUP($A98,'Results Check'!$A:$CI,CJ$2,FALSE()))</f>
        <v/>
      </c>
      <c r="CK98" s="12">
        <f>VLOOKUP(VLOOKUP($A98,'dataset combined'!$A:$BJ,CK$2,FALSE()),Dictionary!$A$1:$B$23,2,FALSE())</f>
        <v>4</v>
      </c>
      <c r="CL98" s="12">
        <f>VLOOKUP(VLOOKUP($A98,'dataset combined'!$A:$BJ,CL$2,FALSE()),Dictionary!$A$1:$B$23,2,FALSE())</f>
        <v>3</v>
      </c>
      <c r="CM98" s="12">
        <f>VLOOKUP(VLOOKUP($A98,'dataset combined'!$A:$BJ,CM$2,FALSE()),Dictionary!$A$1:$B$23,2,FALSE())</f>
        <v>5</v>
      </c>
      <c r="CN98" s="12">
        <f>VLOOKUP(VLOOKUP($A98,'dataset combined'!$A:$BJ,CN$2,FALSE()),Dictionary!$A$1:$B$23,2,FALSE())</f>
        <v>3</v>
      </c>
      <c r="CO98" s="12">
        <f>VLOOKUP(VLOOKUP($A98,'dataset combined'!$A:$BJ,CO$2,FALSE()),Dictionary!$A$1:$B$23,2,FALSE())</f>
        <v>3</v>
      </c>
      <c r="CP98" s="12">
        <f>VLOOKUP(VLOOKUP($A98,'dataset combined'!$A:$BJ,CP$2,FALSE()),Dictionary!$A$1:$B$23,2,FALSE())</f>
        <v>3</v>
      </c>
      <c r="CQ98" s="12">
        <f>VLOOKUP(VLOOKUP($A98,'dataset combined'!$A:$BJ,CQ$2,FALSE()),Dictionary!$A$1:$B$23,2,FALSE())</f>
        <v>3</v>
      </c>
      <c r="CR98" s="12">
        <f>VLOOKUP(VLOOKUP($A98,'dataset combined'!$A:$BJ,CR$2,FALSE()),Dictionary!$A$1:$B$23,2,FALSE())</f>
        <v>2</v>
      </c>
      <c r="CS98" s="12">
        <f>VLOOKUP(VLOOKUP($A98,'dataset combined'!$A:$BJ,CS$2,FALSE()),Dictionary!$A$1:$B$23,2,FALSE())</f>
        <v>4</v>
      </c>
      <c r="CT98" s="12">
        <f>VLOOKUP(VLOOKUP($A98,'dataset combined'!$A:$BJ,CT$2,FALSE()),Dictionary!$A$1:$B$23,2,FALSE())</f>
        <v>2</v>
      </c>
      <c r="CU98" s="12">
        <f>VLOOKUP(VLOOKUP($A98,'dataset combined'!$A:$BJ,CU$2,FALSE()),Dictionary!$A$1:$B$23,2,FALSE())</f>
        <v>4</v>
      </c>
      <c r="CV98" s="12">
        <f>VLOOKUP(VLOOKUP($A98,'dataset combined'!$A:$BJ,CV$2,FALSE()),Dictionary!$A$1:$B$23,2,FALSE())</f>
        <v>2</v>
      </c>
    </row>
    <row r="99" spans="1:100" x14ac:dyDescent="0.2">
      <c r="A99" s="13" t="str">
        <f t="shared" si="51"/>
        <v>3117410-P2</v>
      </c>
      <c r="B99" s="11">
        <v>3117410</v>
      </c>
      <c r="C99" s="11">
        <v>3117339</v>
      </c>
      <c r="D99" s="11" t="s">
        <v>564</v>
      </c>
      <c r="E99" s="13" t="s">
        <v>538</v>
      </c>
      <c r="F99" s="13" t="s">
        <v>440</v>
      </c>
      <c r="G99" s="13" t="s">
        <v>433</v>
      </c>
      <c r="H99" s="11" t="str">
        <f t="shared" si="52"/>
        <v>OB</v>
      </c>
      <c r="I99" s="11"/>
      <c r="J99" s="12"/>
      <c r="K99" s="13">
        <v>26</v>
      </c>
      <c r="L99" s="13" t="s">
        <v>178</v>
      </c>
      <c r="M99" s="13" t="s">
        <v>188</v>
      </c>
      <c r="N99" s="13">
        <v>5</v>
      </c>
      <c r="O99" s="13" t="s">
        <v>305</v>
      </c>
      <c r="P99" s="13" t="s">
        <v>176</v>
      </c>
      <c r="Q99" s="13"/>
      <c r="R99" s="13"/>
      <c r="S99" s="13" t="s">
        <v>176</v>
      </c>
      <c r="T99" s="13"/>
      <c r="U99" s="13" t="s">
        <v>160</v>
      </c>
      <c r="V99" s="13">
        <f>VLOOKUP(VLOOKUP($A99,'dataset combined'!$A:$AF,V$2,FALSE()),Dictionary!$A:$B,2,FALSE())</f>
        <v>1</v>
      </c>
      <c r="W99" s="13">
        <f>VLOOKUP(VLOOKUP($A99,'dataset combined'!$A:$AF,W$2,FALSE()),Dictionary!$A:$B,2,FALSE())</f>
        <v>1</v>
      </c>
      <c r="X99" s="13">
        <f>VLOOKUP(VLOOKUP($A99,'dataset combined'!$A:$AF,X$2,FALSE()),Dictionary!$A:$B,2,FALSE())</f>
        <v>1</v>
      </c>
      <c r="Y99" s="13">
        <f>VLOOKUP(VLOOKUP($A99,'dataset combined'!$A:$AF,Y$2,FALSE()),Dictionary!$A:$B,2,FALSE())</f>
        <v>1</v>
      </c>
      <c r="Z99" s="12">
        <f t="shared" si="53"/>
        <v>1</v>
      </c>
      <c r="AA99" s="13">
        <f>VLOOKUP(VLOOKUP($A99,'dataset combined'!$A:$AF,AA$2,FALSE()),Dictionary!$A:$B,2,FALSE())</f>
        <v>1</v>
      </c>
      <c r="AB99" s="13">
        <f>VLOOKUP(VLOOKUP($A99,'dataset combined'!$A:$AF,AB$2,FALSE()),Dictionary!$A:$B,2,FALSE())</f>
        <v>1</v>
      </c>
      <c r="AC99" s="13">
        <f>VLOOKUP(VLOOKUP($A99,'dataset combined'!$A:$AF,AC$2,FALSE()),Dictionary!$A:$B,2,FALSE())</f>
        <v>1</v>
      </c>
      <c r="AD99" s="13">
        <f>VLOOKUP(VLOOKUP($A99,'dataset combined'!$A:$AF,AD$2,FALSE()),Dictionary!$A:$B,2,FALSE())</f>
        <v>1</v>
      </c>
      <c r="AE99" s="13">
        <f>VLOOKUP(VLOOKUP($A99,'dataset combined'!$A:$AF,AE$2,FALSE()),Dictionary!$A:$B,2,FALSE())</f>
        <v>1</v>
      </c>
      <c r="AF99" s="13">
        <f>VLOOKUP(VLOOKUP($A99,'dataset combined'!$A:$BJ,dataset!AF$2,FALSE()),Dictionary!$A:$B,2,FALSE())</f>
        <v>5</v>
      </c>
      <c r="AG99" s="13">
        <f>VLOOKUP(VLOOKUP($A99,'dataset combined'!$A:$BJ,dataset!AG$2,FALSE()),Dictionary!$A:$B,2,FALSE())</f>
        <v>4</v>
      </c>
      <c r="AH99" s="13">
        <f>VLOOKUP(VLOOKUP($A99,'dataset combined'!$A:$BJ,dataset!AH$2,FALSE()),Dictionary!$A:$B,2,FALSE())</f>
        <v>4</v>
      </c>
      <c r="AI99" s="13">
        <f>VLOOKUP(VLOOKUP($A99,'dataset combined'!$A:$BJ,dataset!AI$2,FALSE()),Dictionary!$A:$B,2,FALSE())</f>
        <v>3</v>
      </c>
      <c r="AJ99" s="13">
        <f>VLOOKUP(VLOOKUP($A99,'dataset combined'!$A:$BJ,dataset!AJ$2,FALSE()),Dictionary!$A:$B,2,FALSE())</f>
        <v>4</v>
      </c>
      <c r="AK99" s="13">
        <f>VLOOKUP(VLOOKUP($A99,'dataset combined'!$A:$BJ,dataset!AK$2,FALSE()),Dictionary!$A:$B,2,FALSE())</f>
        <v>4</v>
      </c>
      <c r="AL99" s="13">
        <f>VLOOKUP(VLOOKUP($A99,'dataset combined'!$A:$BJ,dataset!AL$2,FALSE()),Dictionary!$A:$B,2,FALSE())</f>
        <v>5</v>
      </c>
      <c r="AM99" s="13">
        <f>VLOOKUP(VLOOKUP($A99,'dataset combined'!$A:$BJ,dataset!AM$2,FALSE()),Dictionary!$A:$B,2,FALSE())</f>
        <v>5</v>
      </c>
      <c r="AN99" s="13">
        <f>VLOOKUP(VLOOKUP($A99,'dataset combined'!$A:$BJ,dataset!AN$2,FALSE()),Dictionary!$A:$B,2,FALSE())</f>
        <v>3</v>
      </c>
      <c r="AO99" s="12">
        <f>VLOOKUP($A99,'Results Check'!$A:$CH,AO$2,FALSE())</f>
        <v>2</v>
      </c>
      <c r="AP99" s="12">
        <f>VLOOKUP($A99,'Results Check'!$A:$CH,AP$2,FALSE())</f>
        <v>2</v>
      </c>
      <c r="AQ99" s="12">
        <f>VLOOKUP($A99,'Results Check'!$A:$CH,AQ$2,FALSE())</f>
        <v>2</v>
      </c>
      <c r="AR99" s="9">
        <f t="shared" si="54"/>
        <v>1</v>
      </c>
      <c r="AS99" s="9">
        <f t="shared" si="55"/>
        <v>1</v>
      </c>
      <c r="AT99" s="9">
        <f t="shared" si="56"/>
        <v>1</v>
      </c>
      <c r="AU99" s="12">
        <f>VLOOKUP($A99,'Results Check'!$A:$CH,AU$2,FALSE())</f>
        <v>2</v>
      </c>
      <c r="AV99" s="12">
        <f>VLOOKUP($A99,'Results Check'!$A:$CH,AV$2,FALSE())</f>
        <v>2</v>
      </c>
      <c r="AW99" s="12">
        <f>VLOOKUP($A99,'Results Check'!$A:$CH,AW$2,FALSE())</f>
        <v>2</v>
      </c>
      <c r="AX99" s="9">
        <f t="shared" si="60"/>
        <v>1</v>
      </c>
      <c r="AY99" s="9">
        <f t="shared" si="61"/>
        <v>1</v>
      </c>
      <c r="AZ99" s="9">
        <f t="shared" si="62"/>
        <v>1</v>
      </c>
      <c r="BA99" s="12">
        <f>VLOOKUP($A99,'Results Check'!$A:$CH,BA$2,FALSE())</f>
        <v>3</v>
      </c>
      <c r="BB99" s="12">
        <f>VLOOKUP($A99,'Results Check'!$A:$CH,BB$2,FALSE())</f>
        <v>3</v>
      </c>
      <c r="BC99" s="12">
        <f>VLOOKUP($A99,'Results Check'!$A:$CH,BC$2,FALSE())</f>
        <v>4</v>
      </c>
      <c r="BD99" s="9">
        <f t="shared" si="63"/>
        <v>1</v>
      </c>
      <c r="BE99" s="9">
        <f t="shared" si="64"/>
        <v>0.75</v>
      </c>
      <c r="BF99" s="9">
        <f t="shared" si="65"/>
        <v>0.8571428571428571</v>
      </c>
      <c r="BG99" s="12">
        <f>VLOOKUP($A99,'Results Check'!$A:$CH,BG$2,FALSE())</f>
        <v>2</v>
      </c>
      <c r="BH99" s="12">
        <f>VLOOKUP($A99,'Results Check'!$A:$CH,BH$2,FALSE())</f>
        <v>2</v>
      </c>
      <c r="BI99" s="12">
        <f>VLOOKUP($A99,'Results Check'!$A:$CH,BI$2,FALSE())</f>
        <v>2</v>
      </c>
      <c r="BJ99" s="9">
        <f t="shared" si="66"/>
        <v>1</v>
      </c>
      <c r="BK99" s="9">
        <f t="shared" si="67"/>
        <v>1</v>
      </c>
      <c r="BL99" s="9">
        <f t="shared" si="68"/>
        <v>1</v>
      </c>
      <c r="BM99" s="12">
        <f>VLOOKUP($A99,'Results Check'!$A:$CH,BM$2,FALSE())</f>
        <v>1</v>
      </c>
      <c r="BN99" s="12">
        <f>VLOOKUP($A99,'Results Check'!$A:$CH,BN$2,FALSE())</f>
        <v>2</v>
      </c>
      <c r="BO99" s="12">
        <f>VLOOKUP($A99,'Results Check'!$A:$CH,BO$2,FALSE())</f>
        <v>1</v>
      </c>
      <c r="BP99" s="9">
        <f t="shared" si="69"/>
        <v>0.5</v>
      </c>
      <c r="BQ99" s="9">
        <f t="shared" si="70"/>
        <v>1</v>
      </c>
      <c r="BR99" s="9">
        <f t="shared" si="71"/>
        <v>0.66666666666666663</v>
      </c>
      <c r="BS99" s="12">
        <f>VLOOKUP($A99,'Results Check'!$A:$CH,BS$2,FALSE())</f>
        <v>1</v>
      </c>
      <c r="BT99" s="12">
        <f>VLOOKUP($A99,'Results Check'!$A:$CH,BT$2,FALSE())</f>
        <v>1</v>
      </c>
      <c r="BU99" s="12">
        <f>VLOOKUP($A99,'Results Check'!$A:$CH,BU$2,FALSE())</f>
        <v>1</v>
      </c>
      <c r="BV99" s="9">
        <f t="shared" si="72"/>
        <v>1</v>
      </c>
      <c r="BW99" s="9">
        <f t="shared" si="73"/>
        <v>1</v>
      </c>
      <c r="BX99" s="9">
        <f t="shared" si="74"/>
        <v>1</v>
      </c>
      <c r="BY99" s="12">
        <f t="shared" si="57"/>
        <v>11</v>
      </c>
      <c r="BZ99" s="12">
        <f t="shared" si="58"/>
        <v>12</v>
      </c>
      <c r="CA99" s="12">
        <f t="shared" si="59"/>
        <v>12</v>
      </c>
      <c r="CB99" s="12">
        <f t="shared" si="75"/>
        <v>0.91666666666666663</v>
      </c>
      <c r="CC99" s="12">
        <f t="shared" si="76"/>
        <v>0.91666666666666663</v>
      </c>
      <c r="CD99" s="12">
        <f t="shared" si="77"/>
        <v>0.91666666666666663</v>
      </c>
      <c r="CE99" s="12" t="str">
        <f>IF(VLOOKUP($A99,'Results Check'!$A:$CI,CE$2,FALSE())=0,"",VLOOKUP($A99,'Results Check'!$A:$CI,CE$2,FALSE()))</f>
        <v/>
      </c>
      <c r="CF99" s="12" t="str">
        <f>IF(VLOOKUP($A99,'Results Check'!$A:$CI,CF$2,FALSE())=0,"",VLOOKUP($A99,'Results Check'!$A:$CI,CF$2,FALSE()))</f>
        <v/>
      </c>
      <c r="CG99" s="12" t="str">
        <f>IF(VLOOKUP($A99,'Results Check'!$A:$CI,CG$2,FALSE())=0,"",VLOOKUP($A99,'Results Check'!$A:$CI,CG$2,FALSE()))</f>
        <v>Missing threat scenario</v>
      </c>
      <c r="CH99" s="12" t="str">
        <f>IF(VLOOKUP($A99,'Results Check'!$A:$CI,CH$2,FALSE())=0,"",VLOOKUP($A99,'Results Check'!$A:$CI,CH$2,FALSE()))</f>
        <v/>
      </c>
      <c r="CI99" s="12" t="str">
        <f>IF(VLOOKUP($A99,'Results Check'!$A:$CI,CI$2,FALSE())=0,"",VLOOKUP($A99,'Results Check'!$A:$CI,CI$2,FALSE()))</f>
        <v>Wrong likelihood</v>
      </c>
      <c r="CJ99" s="12" t="str">
        <f>IF(VLOOKUP($A99,'Results Check'!$A:$CI,CJ$2,FALSE())=0,"",VLOOKUP($A99,'Results Check'!$A:$CI,CJ$2,FALSE()))</f>
        <v/>
      </c>
      <c r="CK99" s="12">
        <f>VLOOKUP(VLOOKUP($A99,'dataset combined'!$A:$BJ,CK$2,FALSE()),Dictionary!$A$1:$B$23,2,FALSE())</f>
        <v>4</v>
      </c>
      <c r="CL99" s="12">
        <f>VLOOKUP(VLOOKUP($A99,'dataset combined'!$A:$BJ,CL$2,FALSE()),Dictionary!$A$1:$B$23,2,FALSE())</f>
        <v>3</v>
      </c>
      <c r="CM99" s="12">
        <f>VLOOKUP(VLOOKUP($A99,'dataset combined'!$A:$BJ,CM$2,FALSE()),Dictionary!$A$1:$B$23,2,FALSE())</f>
        <v>3</v>
      </c>
      <c r="CN99" s="12">
        <f>VLOOKUP(VLOOKUP($A99,'dataset combined'!$A:$BJ,CN$2,FALSE()),Dictionary!$A$1:$B$23,2,FALSE())</f>
        <v>3</v>
      </c>
      <c r="CO99" s="12">
        <f>VLOOKUP(VLOOKUP($A99,'dataset combined'!$A:$BJ,CO$2,FALSE()),Dictionary!$A$1:$B$23,2,FALSE())</f>
        <v>3</v>
      </c>
      <c r="CP99" s="12">
        <f>VLOOKUP(VLOOKUP($A99,'dataset combined'!$A:$BJ,CP$2,FALSE()),Dictionary!$A$1:$B$23,2,FALSE())</f>
        <v>3</v>
      </c>
      <c r="CQ99" s="12">
        <f>VLOOKUP(VLOOKUP($A99,'dataset combined'!$A:$BJ,CQ$2,FALSE()),Dictionary!$A$1:$B$23,2,FALSE())</f>
        <v>3</v>
      </c>
      <c r="CR99" s="12">
        <f>VLOOKUP(VLOOKUP($A99,'dataset combined'!$A:$BJ,CR$2,FALSE()),Dictionary!$A$1:$B$23,2,FALSE())</f>
        <v>4</v>
      </c>
      <c r="CS99" s="12">
        <f>VLOOKUP(VLOOKUP($A99,'dataset combined'!$A:$BJ,CS$2,FALSE()),Dictionary!$A$1:$B$23,2,FALSE())</f>
        <v>2</v>
      </c>
      <c r="CT99" s="12">
        <f>VLOOKUP(VLOOKUP($A99,'dataset combined'!$A:$BJ,CT$2,FALSE()),Dictionary!$A$1:$B$23,2,FALSE())</f>
        <v>3</v>
      </c>
      <c r="CU99" s="12">
        <f>VLOOKUP(VLOOKUP($A99,'dataset combined'!$A:$BJ,CU$2,FALSE()),Dictionary!$A$1:$B$23,2,FALSE())</f>
        <v>4</v>
      </c>
      <c r="CV99" s="12">
        <f>VLOOKUP(VLOOKUP($A99,'dataset combined'!$A:$BJ,CV$2,FALSE()),Dictionary!$A$1:$B$23,2,FALSE())</f>
        <v>3</v>
      </c>
    </row>
    <row r="100" spans="1:100" x14ac:dyDescent="0.2">
      <c r="A100" s="13" t="str">
        <f t="shared" ref="A100:A119" si="78">B100&amp;"-"&amp;G100</f>
        <v>3117411-P1</v>
      </c>
      <c r="B100" s="11">
        <v>3117411</v>
      </c>
      <c r="C100" s="11">
        <v>3117308</v>
      </c>
      <c r="D100" s="11" t="s">
        <v>611</v>
      </c>
      <c r="E100" s="13" t="s">
        <v>568</v>
      </c>
      <c r="F100" s="13" t="s">
        <v>440</v>
      </c>
      <c r="G100" s="11" t="s">
        <v>402</v>
      </c>
      <c r="H100" s="11" t="str">
        <f t="shared" ref="H100:H119" si="79">IF(F100="HCN-OB",IF(G100="P1",LEFT(F101,SEARCH("-",F100,1)-1),RIGHT(F100,SEARCH("-",F100,1)-2)),IF(G100="P1",LEFT(F100,SEARCH("-",F100,1)-1),RIGHT(F100,SEARCH("-",F100,1))))</f>
        <v>HCN</v>
      </c>
      <c r="I100" s="11"/>
      <c r="J100" s="12"/>
      <c r="K100" s="13">
        <v>23</v>
      </c>
      <c r="L100" s="13" t="s">
        <v>178</v>
      </c>
      <c r="M100" s="13" t="s">
        <v>179</v>
      </c>
      <c r="N100" s="13">
        <v>5</v>
      </c>
      <c r="O100" s="13" t="s">
        <v>234</v>
      </c>
      <c r="P100" s="13" t="s">
        <v>177</v>
      </c>
      <c r="Q100" s="13">
        <v>2</v>
      </c>
      <c r="R100" s="13" t="s">
        <v>235</v>
      </c>
      <c r="S100" s="13" t="s">
        <v>176</v>
      </c>
      <c r="T100" s="13"/>
      <c r="U100" s="13" t="s">
        <v>160</v>
      </c>
      <c r="V100" s="13">
        <f>VLOOKUP(VLOOKUP($A100,'dataset combined'!$A:$AF,V$2,FALSE()),Dictionary!$A:$B,2,FALSE())</f>
        <v>1</v>
      </c>
      <c r="W100" s="13">
        <f>VLOOKUP(VLOOKUP($A100,'dataset combined'!$A:$AF,W$2,FALSE()),Dictionary!$A:$B,2,FALSE())</f>
        <v>1</v>
      </c>
      <c r="X100" s="13">
        <f>VLOOKUP(VLOOKUP($A100,'dataset combined'!$A:$AF,X$2,FALSE()),Dictionary!$A:$B,2,FALSE())</f>
        <v>1</v>
      </c>
      <c r="Y100" s="13">
        <f>VLOOKUP(VLOOKUP($A100,'dataset combined'!$A:$AF,Y$2,FALSE()),Dictionary!$A:$B,2,FALSE())</f>
        <v>1</v>
      </c>
      <c r="Z100" s="12">
        <f t="shared" ref="Z100:Z119" si="80">MAX(V100:Y100)</f>
        <v>1</v>
      </c>
      <c r="AA100" s="13">
        <f>VLOOKUP(VLOOKUP($A100,'dataset combined'!$A:$AF,AA$2,FALSE()),Dictionary!$A:$B,2,FALSE())</f>
        <v>1</v>
      </c>
      <c r="AB100" s="13">
        <f>VLOOKUP(VLOOKUP($A100,'dataset combined'!$A:$AF,AB$2,FALSE()),Dictionary!$A:$B,2,FALSE())</f>
        <v>1</v>
      </c>
      <c r="AC100" s="13">
        <f>VLOOKUP(VLOOKUP($A100,'dataset combined'!$A:$AF,AC$2,FALSE()),Dictionary!$A:$B,2,FALSE())</f>
        <v>1</v>
      </c>
      <c r="AD100" s="13">
        <f>VLOOKUP(VLOOKUP($A100,'dataset combined'!$A:$AF,AD$2,FALSE()),Dictionary!$A:$B,2,FALSE())</f>
        <v>2</v>
      </c>
      <c r="AE100" s="13">
        <f>VLOOKUP(VLOOKUP($A100,'dataset combined'!$A:$AF,AE$2,FALSE()),Dictionary!$A:$B,2,FALSE())</f>
        <v>1</v>
      </c>
      <c r="AF100" s="13">
        <f>VLOOKUP(VLOOKUP($A100,'dataset combined'!$A:$BJ,dataset!AF$2,FALSE()),Dictionary!$A:$B,2,FALSE())</f>
        <v>4</v>
      </c>
      <c r="AG100" s="13">
        <f>VLOOKUP(VLOOKUP($A100,'dataset combined'!$A:$BJ,dataset!AG$2,FALSE()),Dictionary!$A:$B,2,FALSE())</f>
        <v>3</v>
      </c>
      <c r="AH100" s="13">
        <f>VLOOKUP(VLOOKUP($A100,'dataset combined'!$A:$BJ,dataset!AH$2,FALSE()),Dictionary!$A:$B,2,FALSE())</f>
        <v>4</v>
      </c>
      <c r="AI100" s="13">
        <f>VLOOKUP(VLOOKUP($A100,'dataset combined'!$A:$BJ,dataset!AI$2,FALSE()),Dictionary!$A:$B,2,FALSE())</f>
        <v>4</v>
      </c>
      <c r="AJ100" s="13">
        <f>VLOOKUP(VLOOKUP($A100,'dataset combined'!$A:$BJ,dataset!AJ$2,FALSE()),Dictionary!$A:$B,2,FALSE())</f>
        <v>4</v>
      </c>
      <c r="AK100" s="13">
        <f>VLOOKUP(VLOOKUP($A100,'dataset combined'!$A:$BJ,dataset!AK$2,FALSE()),Dictionary!$A:$B,2,FALSE())</f>
        <v>4</v>
      </c>
      <c r="AL100" s="13">
        <f>VLOOKUP(VLOOKUP($A100,'dataset combined'!$A:$BJ,dataset!AL$2,FALSE()),Dictionary!$A:$B,2,FALSE())</f>
        <v>4</v>
      </c>
      <c r="AM100" s="13">
        <f>VLOOKUP(VLOOKUP($A100,'dataset combined'!$A:$BJ,dataset!AM$2,FALSE()),Dictionary!$A:$B,2,FALSE())</f>
        <v>4</v>
      </c>
      <c r="AN100" s="13">
        <f>VLOOKUP(VLOOKUP($A100,'dataset combined'!$A:$BJ,dataset!AN$2,FALSE()),Dictionary!$A:$B,2,FALSE())</f>
        <v>0</v>
      </c>
      <c r="AO100" s="12">
        <f>VLOOKUP($A100,'Results Check'!$A:$CH,AO$2,FALSE())</f>
        <v>3</v>
      </c>
      <c r="AP100" s="12">
        <f>VLOOKUP($A100,'Results Check'!$A:$CH,AP$2,FALSE())</f>
        <v>3</v>
      </c>
      <c r="AQ100" s="12">
        <f>VLOOKUP($A100,'Results Check'!$A:$CH,AQ$2,FALSE())</f>
        <v>3</v>
      </c>
      <c r="AR100" s="9">
        <f t="shared" si="54"/>
        <v>1</v>
      </c>
      <c r="AS100" s="9">
        <f t="shared" si="55"/>
        <v>1</v>
      </c>
      <c r="AT100" s="9">
        <f t="shared" si="56"/>
        <v>1</v>
      </c>
      <c r="AU100" s="12">
        <f>VLOOKUP($A100,'Results Check'!$A:$CH,AU$2,FALSE())</f>
        <v>2</v>
      </c>
      <c r="AV100" s="12">
        <f>VLOOKUP($A100,'Results Check'!$A:$CH,AV$2,FALSE())</f>
        <v>2</v>
      </c>
      <c r="AW100" s="12">
        <f>VLOOKUP($A100,'Results Check'!$A:$CH,AW$2,FALSE())</f>
        <v>2</v>
      </c>
      <c r="AX100" s="9">
        <f t="shared" si="60"/>
        <v>1</v>
      </c>
      <c r="AY100" s="9">
        <f t="shared" si="61"/>
        <v>1</v>
      </c>
      <c r="AZ100" s="9">
        <f t="shared" si="62"/>
        <v>1</v>
      </c>
      <c r="BA100" s="12">
        <f>VLOOKUP($A100,'Results Check'!$A:$CH,BA$2,FALSE())</f>
        <v>2</v>
      </c>
      <c r="BB100" s="12">
        <f>VLOOKUP($A100,'Results Check'!$A:$CH,BB$2,FALSE())</f>
        <v>2</v>
      </c>
      <c r="BC100" s="12">
        <f>VLOOKUP($A100,'Results Check'!$A:$CH,BC$2,FALSE())</f>
        <v>2</v>
      </c>
      <c r="BD100" s="9">
        <f t="shared" si="63"/>
        <v>1</v>
      </c>
      <c r="BE100" s="9">
        <f t="shared" si="64"/>
        <v>1</v>
      </c>
      <c r="BF100" s="9">
        <f t="shared" si="65"/>
        <v>1</v>
      </c>
      <c r="BG100" s="12">
        <f>VLOOKUP($A100,'Results Check'!$A:$CH,BG$2,FALSE())</f>
        <v>5</v>
      </c>
      <c r="BH100" s="12">
        <f>VLOOKUP($A100,'Results Check'!$A:$CH,BH$2,FALSE())</f>
        <v>5</v>
      </c>
      <c r="BI100" s="12">
        <f>VLOOKUP($A100,'Results Check'!$A:$CH,BI$2,FALSE())</f>
        <v>5</v>
      </c>
      <c r="BJ100" s="9">
        <f t="shared" si="66"/>
        <v>1</v>
      </c>
      <c r="BK100" s="9">
        <f t="shared" si="67"/>
        <v>1</v>
      </c>
      <c r="BL100" s="9">
        <f t="shared" si="68"/>
        <v>1</v>
      </c>
      <c r="BM100" s="12">
        <f>VLOOKUP($A100,'Results Check'!$A:$CH,BM$2,FALSE())</f>
        <v>1</v>
      </c>
      <c r="BN100" s="12">
        <f>VLOOKUP($A100,'Results Check'!$A:$CH,BN$2,FALSE())</f>
        <v>1</v>
      </c>
      <c r="BO100" s="12">
        <f>VLOOKUP($A100,'Results Check'!$A:$CH,BO$2,FALSE())</f>
        <v>1</v>
      </c>
      <c r="BP100" s="9">
        <f t="shared" si="69"/>
        <v>1</v>
      </c>
      <c r="BQ100" s="9">
        <f t="shared" si="70"/>
        <v>1</v>
      </c>
      <c r="BR100" s="9">
        <f t="shared" si="71"/>
        <v>1</v>
      </c>
      <c r="BS100" s="12">
        <f>VLOOKUP($A100,'Results Check'!$A:$CH,BS$2,FALSE())</f>
        <v>1</v>
      </c>
      <c r="BT100" s="12">
        <f>VLOOKUP($A100,'Results Check'!$A:$CH,BT$2,FALSE())</f>
        <v>1</v>
      </c>
      <c r="BU100" s="12">
        <f>VLOOKUP($A100,'Results Check'!$A:$CH,BU$2,FALSE())</f>
        <v>1</v>
      </c>
      <c r="BV100" s="9">
        <f t="shared" si="72"/>
        <v>1</v>
      </c>
      <c r="BW100" s="9">
        <f t="shared" si="73"/>
        <v>1</v>
      </c>
      <c r="BX100" s="9">
        <f t="shared" si="74"/>
        <v>1</v>
      </c>
      <c r="BY100" s="12">
        <f t="shared" ref="BY100:BY119" si="81">SUM(AO100,AU100,BA100,BG100,BM100,BS100)</f>
        <v>14</v>
      </c>
      <c r="BZ100" s="12">
        <f t="shared" ref="BZ100:BZ119" si="82">SUM(AP100,AV100,BB100,BH100,BN100,BT100)</f>
        <v>14</v>
      </c>
      <c r="CA100" s="12">
        <f t="shared" ref="CA100:CA119" si="83">SUM(AQ100,AW100,BC100,BI100,BO100,BU100)</f>
        <v>14</v>
      </c>
      <c r="CB100" s="12">
        <f t="shared" si="75"/>
        <v>1</v>
      </c>
      <c r="CC100" s="12">
        <f t="shared" si="76"/>
        <v>1</v>
      </c>
      <c r="CD100" s="12">
        <f t="shared" si="77"/>
        <v>1</v>
      </c>
      <c r="CE100" s="12" t="str">
        <f>IF(VLOOKUP($A100,'Results Check'!$A:$CI,CE$2,FALSE())=0,"",VLOOKUP($A100,'Results Check'!$A:$CI,CE$2,FALSE()))</f>
        <v/>
      </c>
      <c r="CF100" s="12" t="str">
        <f>IF(VLOOKUP($A100,'Results Check'!$A:$CI,CF$2,FALSE())=0,"",VLOOKUP($A100,'Results Check'!$A:$CI,CF$2,FALSE()))</f>
        <v/>
      </c>
      <c r="CG100" s="12" t="str">
        <f>IF(VLOOKUP($A100,'Results Check'!$A:$CI,CG$2,FALSE())=0,"",VLOOKUP($A100,'Results Check'!$A:$CI,CG$2,FALSE()))</f>
        <v/>
      </c>
      <c r="CH100" s="12" t="str">
        <f>IF(VLOOKUP($A100,'Results Check'!$A:$CI,CH$2,FALSE())=0,"",VLOOKUP($A100,'Results Check'!$A:$CI,CH$2,FALSE()))</f>
        <v/>
      </c>
      <c r="CI100" s="12" t="str">
        <f>IF(VLOOKUP($A100,'Results Check'!$A:$CI,CI$2,FALSE())=0,"",VLOOKUP($A100,'Results Check'!$A:$CI,CI$2,FALSE()))</f>
        <v/>
      </c>
      <c r="CJ100" s="12" t="str">
        <f>IF(VLOOKUP($A100,'Results Check'!$A:$CI,CJ$2,FALSE())=0,"",VLOOKUP($A100,'Results Check'!$A:$CI,CJ$2,FALSE()))</f>
        <v/>
      </c>
      <c r="CK100" s="12">
        <f>VLOOKUP(VLOOKUP($A100,'dataset combined'!$A:$BJ,CK$2,FALSE()),Dictionary!$A$1:$B$23,2,FALSE())</f>
        <v>4</v>
      </c>
      <c r="CL100" s="12">
        <f>VLOOKUP(VLOOKUP($A100,'dataset combined'!$A:$BJ,CL$2,FALSE()),Dictionary!$A$1:$B$23,2,FALSE())</f>
        <v>4</v>
      </c>
      <c r="CM100" s="12">
        <f>VLOOKUP(VLOOKUP($A100,'dataset combined'!$A:$BJ,CM$2,FALSE()),Dictionary!$A$1:$B$23,2,FALSE())</f>
        <v>4</v>
      </c>
      <c r="CN100" s="12">
        <f>VLOOKUP(VLOOKUP($A100,'dataset combined'!$A:$BJ,CN$2,FALSE()),Dictionary!$A$1:$B$23,2,FALSE())</f>
        <v>4</v>
      </c>
      <c r="CO100" s="12">
        <f>VLOOKUP(VLOOKUP($A100,'dataset combined'!$A:$BJ,CO$2,FALSE()),Dictionary!$A$1:$B$23,2,FALSE())</f>
        <v>4</v>
      </c>
      <c r="CP100" s="12">
        <f>VLOOKUP(VLOOKUP($A100,'dataset combined'!$A:$BJ,CP$2,FALSE()),Dictionary!$A$1:$B$23,2,FALSE())</f>
        <v>4</v>
      </c>
      <c r="CQ100" s="12">
        <f>VLOOKUP(VLOOKUP($A100,'dataset combined'!$A:$BJ,CQ$2,FALSE()),Dictionary!$A$1:$B$23,2,FALSE())</f>
        <v>4</v>
      </c>
      <c r="CR100" s="12">
        <f>VLOOKUP(VLOOKUP($A100,'dataset combined'!$A:$BJ,CR$2,FALSE()),Dictionary!$A$1:$B$23,2,FALSE())</f>
        <v>4</v>
      </c>
      <c r="CS100" s="12">
        <f>VLOOKUP(VLOOKUP($A100,'dataset combined'!$A:$BJ,CS$2,FALSE()),Dictionary!$A$1:$B$23,2,FALSE())</f>
        <v>4</v>
      </c>
      <c r="CT100" s="12">
        <f>VLOOKUP(VLOOKUP($A100,'dataset combined'!$A:$BJ,CT$2,FALSE()),Dictionary!$A$1:$B$23,2,FALSE())</f>
        <v>3</v>
      </c>
      <c r="CU100" s="12">
        <f>VLOOKUP(VLOOKUP($A100,'dataset combined'!$A:$BJ,CU$2,FALSE()),Dictionary!$A$1:$B$23,2,FALSE())</f>
        <v>3</v>
      </c>
      <c r="CV100" s="12">
        <f>VLOOKUP(VLOOKUP($A100,'dataset combined'!$A:$BJ,CV$2,FALSE()),Dictionary!$A$1:$B$23,2,FALSE())</f>
        <v>3</v>
      </c>
    </row>
    <row r="101" spans="1:100" x14ac:dyDescent="0.2">
      <c r="A101" s="13" t="str">
        <f t="shared" si="78"/>
        <v>3117411-P2</v>
      </c>
      <c r="B101" s="11">
        <v>3117411</v>
      </c>
      <c r="C101" s="11">
        <v>3117308</v>
      </c>
      <c r="D101" s="11" t="s">
        <v>611</v>
      </c>
      <c r="E101" s="13" t="s">
        <v>568</v>
      </c>
      <c r="F101" s="13" t="s">
        <v>440</v>
      </c>
      <c r="G101" s="13" t="s">
        <v>433</v>
      </c>
      <c r="H101" s="11" t="str">
        <f t="shared" si="79"/>
        <v>OB</v>
      </c>
      <c r="I101" s="11"/>
      <c r="J101" s="12"/>
      <c r="K101" s="13">
        <v>23</v>
      </c>
      <c r="L101" s="13" t="s">
        <v>178</v>
      </c>
      <c r="M101" s="13" t="s">
        <v>179</v>
      </c>
      <c r="N101" s="13">
        <v>5</v>
      </c>
      <c r="O101" s="13" t="s">
        <v>234</v>
      </c>
      <c r="P101" s="13" t="s">
        <v>177</v>
      </c>
      <c r="Q101" s="13">
        <v>2</v>
      </c>
      <c r="R101" s="13" t="s">
        <v>235</v>
      </c>
      <c r="S101" s="13" t="s">
        <v>176</v>
      </c>
      <c r="T101" s="13"/>
      <c r="U101" s="13" t="s">
        <v>160</v>
      </c>
      <c r="V101" s="13">
        <f>VLOOKUP(VLOOKUP($A101,'dataset combined'!$A:$AF,V$2,FALSE()),Dictionary!$A:$B,2,FALSE())</f>
        <v>1</v>
      </c>
      <c r="W101" s="13">
        <f>VLOOKUP(VLOOKUP($A101,'dataset combined'!$A:$AF,W$2,FALSE()),Dictionary!$A:$B,2,FALSE())</f>
        <v>1</v>
      </c>
      <c r="X101" s="13">
        <f>VLOOKUP(VLOOKUP($A101,'dataset combined'!$A:$AF,X$2,FALSE()),Dictionary!$A:$B,2,FALSE())</f>
        <v>1</v>
      </c>
      <c r="Y101" s="13">
        <f>VLOOKUP(VLOOKUP($A101,'dataset combined'!$A:$AF,Y$2,FALSE()),Dictionary!$A:$B,2,FALSE())</f>
        <v>1</v>
      </c>
      <c r="Z101" s="12">
        <f t="shared" si="80"/>
        <v>1</v>
      </c>
      <c r="AA101" s="13">
        <f>VLOOKUP(VLOOKUP($A101,'dataset combined'!$A:$AF,AA$2,FALSE()),Dictionary!$A:$B,2,FALSE())</f>
        <v>1</v>
      </c>
      <c r="AB101" s="13">
        <f>VLOOKUP(VLOOKUP($A101,'dataset combined'!$A:$AF,AB$2,FALSE()),Dictionary!$A:$B,2,FALSE())</f>
        <v>1</v>
      </c>
      <c r="AC101" s="13">
        <f>VLOOKUP(VLOOKUP($A101,'dataset combined'!$A:$AF,AC$2,FALSE()),Dictionary!$A:$B,2,FALSE())</f>
        <v>1</v>
      </c>
      <c r="AD101" s="13">
        <f>VLOOKUP(VLOOKUP($A101,'dataset combined'!$A:$AF,AD$2,FALSE()),Dictionary!$A:$B,2,FALSE())</f>
        <v>2</v>
      </c>
      <c r="AE101" s="13">
        <f>VLOOKUP(VLOOKUP($A101,'dataset combined'!$A:$AF,AE$2,FALSE()),Dictionary!$A:$B,2,FALSE())</f>
        <v>1</v>
      </c>
      <c r="AF101" s="13">
        <f>VLOOKUP(VLOOKUP($A101,'dataset combined'!$A:$BJ,dataset!AF$2,FALSE()),Dictionary!$A:$B,2,FALSE())</f>
        <v>4</v>
      </c>
      <c r="AG101" s="13">
        <f>VLOOKUP(VLOOKUP($A101,'dataset combined'!$A:$BJ,dataset!AG$2,FALSE()),Dictionary!$A:$B,2,FALSE())</f>
        <v>3</v>
      </c>
      <c r="AH101" s="13">
        <f>VLOOKUP(VLOOKUP($A101,'dataset combined'!$A:$BJ,dataset!AH$2,FALSE()),Dictionary!$A:$B,2,FALSE())</f>
        <v>4</v>
      </c>
      <c r="AI101" s="13">
        <f>VLOOKUP(VLOOKUP($A101,'dataset combined'!$A:$BJ,dataset!AI$2,FALSE()),Dictionary!$A:$B,2,FALSE())</f>
        <v>4</v>
      </c>
      <c r="AJ101" s="13">
        <f>VLOOKUP(VLOOKUP($A101,'dataset combined'!$A:$BJ,dataset!AJ$2,FALSE()),Dictionary!$A:$B,2,FALSE())</f>
        <v>4</v>
      </c>
      <c r="AK101" s="13">
        <f>VLOOKUP(VLOOKUP($A101,'dataset combined'!$A:$BJ,dataset!AK$2,FALSE()),Dictionary!$A:$B,2,FALSE())</f>
        <v>4</v>
      </c>
      <c r="AL101" s="13">
        <f>VLOOKUP(VLOOKUP($A101,'dataset combined'!$A:$BJ,dataset!AL$2,FALSE()),Dictionary!$A:$B,2,FALSE())</f>
        <v>4</v>
      </c>
      <c r="AM101" s="13">
        <f>VLOOKUP(VLOOKUP($A101,'dataset combined'!$A:$BJ,dataset!AM$2,FALSE()),Dictionary!$A:$B,2,FALSE())</f>
        <v>4</v>
      </c>
      <c r="AN101" s="13">
        <f>VLOOKUP(VLOOKUP($A101,'dataset combined'!$A:$BJ,dataset!AN$2,FALSE()),Dictionary!$A:$B,2,FALSE())</f>
        <v>5</v>
      </c>
      <c r="AO101" s="12">
        <f>VLOOKUP($A101,'Results Check'!$A:$CH,AO$2,FALSE())</f>
        <v>2</v>
      </c>
      <c r="AP101" s="12">
        <f>VLOOKUP($A101,'Results Check'!$A:$CH,AP$2,FALSE())</f>
        <v>3</v>
      </c>
      <c r="AQ101" s="12">
        <f>VLOOKUP($A101,'Results Check'!$A:$CH,AQ$2,FALSE())</f>
        <v>2</v>
      </c>
      <c r="AR101" s="9">
        <f t="shared" si="54"/>
        <v>0.66666666666666663</v>
      </c>
      <c r="AS101" s="9">
        <f t="shared" si="55"/>
        <v>1</v>
      </c>
      <c r="AT101" s="9">
        <f t="shared" si="56"/>
        <v>0.8</v>
      </c>
      <c r="AU101" s="12">
        <f>VLOOKUP($A101,'Results Check'!$A:$CH,AU$2,FALSE())</f>
        <v>2</v>
      </c>
      <c r="AV101" s="12">
        <f>VLOOKUP($A101,'Results Check'!$A:$CH,AV$2,FALSE())</f>
        <v>2</v>
      </c>
      <c r="AW101" s="12">
        <f>VLOOKUP($A101,'Results Check'!$A:$CH,AW$2,FALSE())</f>
        <v>2</v>
      </c>
      <c r="AX101" s="9">
        <f t="shared" si="60"/>
        <v>1</v>
      </c>
      <c r="AY101" s="9">
        <f t="shared" si="61"/>
        <v>1</v>
      </c>
      <c r="AZ101" s="9">
        <f t="shared" si="62"/>
        <v>1</v>
      </c>
      <c r="BA101" s="12">
        <f>VLOOKUP($A101,'Results Check'!$A:$CH,BA$2,FALSE())</f>
        <v>3</v>
      </c>
      <c r="BB101" s="12">
        <f>VLOOKUP($A101,'Results Check'!$A:$CH,BB$2,FALSE())</f>
        <v>3</v>
      </c>
      <c r="BC101" s="12">
        <f>VLOOKUP($A101,'Results Check'!$A:$CH,BC$2,FALSE())</f>
        <v>3</v>
      </c>
      <c r="BD101" s="9">
        <f t="shared" si="63"/>
        <v>1</v>
      </c>
      <c r="BE101" s="9">
        <f t="shared" si="64"/>
        <v>1</v>
      </c>
      <c r="BF101" s="9">
        <f t="shared" si="65"/>
        <v>1</v>
      </c>
      <c r="BG101" s="12">
        <f>VLOOKUP($A101,'Results Check'!$A:$CH,BG$2,FALSE())</f>
        <v>2</v>
      </c>
      <c r="BH101" s="12">
        <f>VLOOKUP($A101,'Results Check'!$A:$CH,BH$2,FALSE())</f>
        <v>2</v>
      </c>
      <c r="BI101" s="12">
        <f>VLOOKUP($A101,'Results Check'!$A:$CH,BI$2,FALSE())</f>
        <v>2</v>
      </c>
      <c r="BJ101" s="9">
        <f t="shared" si="66"/>
        <v>1</v>
      </c>
      <c r="BK101" s="9">
        <f t="shared" si="67"/>
        <v>1</v>
      </c>
      <c r="BL101" s="9">
        <f t="shared" si="68"/>
        <v>1</v>
      </c>
      <c r="BM101" s="12">
        <f>VLOOKUP($A101,'Results Check'!$A:$CH,BM$2,FALSE())</f>
        <v>1</v>
      </c>
      <c r="BN101" s="12">
        <f>VLOOKUP($A101,'Results Check'!$A:$CH,BN$2,FALSE())</f>
        <v>1</v>
      </c>
      <c r="BO101" s="12">
        <f>VLOOKUP($A101,'Results Check'!$A:$CH,BO$2,FALSE())</f>
        <v>1</v>
      </c>
      <c r="BP101" s="9">
        <f t="shared" si="69"/>
        <v>1</v>
      </c>
      <c r="BQ101" s="9">
        <f t="shared" si="70"/>
        <v>1</v>
      </c>
      <c r="BR101" s="9">
        <f t="shared" si="71"/>
        <v>1</v>
      </c>
      <c r="BS101" s="12">
        <f>VLOOKUP($A101,'Results Check'!$A:$CH,BS$2,FALSE())</f>
        <v>1</v>
      </c>
      <c r="BT101" s="12">
        <f>VLOOKUP($A101,'Results Check'!$A:$CH,BT$2,FALSE())</f>
        <v>1</v>
      </c>
      <c r="BU101" s="12">
        <f>VLOOKUP($A101,'Results Check'!$A:$CH,BU$2,FALSE())</f>
        <v>1</v>
      </c>
      <c r="BV101" s="9">
        <f t="shared" si="72"/>
        <v>1</v>
      </c>
      <c r="BW101" s="9">
        <f t="shared" si="73"/>
        <v>1</v>
      </c>
      <c r="BX101" s="9">
        <f t="shared" si="74"/>
        <v>1</v>
      </c>
      <c r="BY101" s="12">
        <f t="shared" si="81"/>
        <v>11</v>
      </c>
      <c r="BZ101" s="12">
        <f t="shared" si="82"/>
        <v>12</v>
      </c>
      <c r="CA101" s="12">
        <f t="shared" si="83"/>
        <v>11</v>
      </c>
      <c r="CB101" s="12">
        <f t="shared" si="75"/>
        <v>0.91666666666666663</v>
      </c>
      <c r="CC101" s="12">
        <f t="shared" si="76"/>
        <v>1</v>
      </c>
      <c r="CD101" s="12">
        <f t="shared" si="77"/>
        <v>0.95652173913043481</v>
      </c>
      <c r="CE101" s="12" t="str">
        <f>IF(VLOOKUP($A101,'Results Check'!$A:$CI,CE$2,FALSE())=0,"",VLOOKUP($A101,'Results Check'!$A:$CI,CE$2,FALSE()))</f>
        <v>Asset</v>
      </c>
      <c r="CF101" s="12" t="str">
        <f>IF(VLOOKUP($A101,'Results Check'!$A:$CI,CF$2,FALSE())=0,"",VLOOKUP($A101,'Results Check'!$A:$CI,CF$2,FALSE()))</f>
        <v/>
      </c>
      <c r="CG101" s="12" t="str">
        <f>IF(VLOOKUP($A101,'Results Check'!$A:$CI,CG$2,FALSE())=0,"",VLOOKUP($A101,'Results Check'!$A:$CI,CG$2,FALSE()))</f>
        <v/>
      </c>
      <c r="CH101" s="12" t="str">
        <f>IF(VLOOKUP($A101,'Results Check'!$A:$CI,CH$2,FALSE())=0,"",VLOOKUP($A101,'Results Check'!$A:$CI,CH$2,FALSE()))</f>
        <v/>
      </c>
      <c r="CI101" s="12" t="str">
        <f>IF(VLOOKUP($A101,'Results Check'!$A:$CI,CI$2,FALSE())=0,"",VLOOKUP($A101,'Results Check'!$A:$CI,CI$2,FALSE()))</f>
        <v/>
      </c>
      <c r="CJ101" s="12" t="str">
        <f>IF(VLOOKUP($A101,'Results Check'!$A:$CI,CJ$2,FALSE())=0,"",VLOOKUP($A101,'Results Check'!$A:$CI,CJ$2,FALSE()))</f>
        <v/>
      </c>
      <c r="CK101" s="12">
        <f>VLOOKUP(VLOOKUP($A101,'dataset combined'!$A:$BJ,CK$2,FALSE()),Dictionary!$A$1:$B$23,2,FALSE())</f>
        <v>4</v>
      </c>
      <c r="CL101" s="12">
        <f>VLOOKUP(VLOOKUP($A101,'dataset combined'!$A:$BJ,CL$2,FALSE()),Dictionary!$A$1:$B$23,2,FALSE())</f>
        <v>4</v>
      </c>
      <c r="CM101" s="12">
        <f>VLOOKUP(VLOOKUP($A101,'dataset combined'!$A:$BJ,CM$2,FALSE()),Dictionary!$A$1:$B$23,2,FALSE())</f>
        <v>4</v>
      </c>
      <c r="CN101" s="12">
        <f>VLOOKUP(VLOOKUP($A101,'dataset combined'!$A:$BJ,CN$2,FALSE()),Dictionary!$A$1:$B$23,2,FALSE())</f>
        <v>4</v>
      </c>
      <c r="CO101" s="12">
        <f>VLOOKUP(VLOOKUP($A101,'dataset combined'!$A:$BJ,CO$2,FALSE()),Dictionary!$A$1:$B$23,2,FALSE())</f>
        <v>4</v>
      </c>
      <c r="CP101" s="12">
        <f>VLOOKUP(VLOOKUP($A101,'dataset combined'!$A:$BJ,CP$2,FALSE()),Dictionary!$A$1:$B$23,2,FALSE())</f>
        <v>4</v>
      </c>
      <c r="CQ101" s="12">
        <f>VLOOKUP(VLOOKUP($A101,'dataset combined'!$A:$BJ,CQ$2,FALSE()),Dictionary!$A$1:$B$23,2,FALSE())</f>
        <v>4</v>
      </c>
      <c r="CR101" s="12">
        <f>VLOOKUP(VLOOKUP($A101,'dataset combined'!$A:$BJ,CR$2,FALSE()),Dictionary!$A$1:$B$23,2,FALSE())</f>
        <v>4</v>
      </c>
      <c r="CS101" s="12">
        <f>VLOOKUP(VLOOKUP($A101,'dataset combined'!$A:$BJ,CS$2,FALSE()),Dictionary!$A$1:$B$23,2,FALSE())</f>
        <v>4</v>
      </c>
      <c r="CT101" s="12">
        <f>VLOOKUP(VLOOKUP($A101,'dataset combined'!$A:$BJ,CT$2,FALSE()),Dictionary!$A$1:$B$23,2,FALSE())</f>
        <v>4</v>
      </c>
      <c r="CU101" s="12">
        <f>VLOOKUP(VLOOKUP($A101,'dataset combined'!$A:$BJ,CU$2,FALSE()),Dictionary!$A$1:$B$23,2,FALSE())</f>
        <v>4</v>
      </c>
      <c r="CV101" s="12">
        <f>VLOOKUP(VLOOKUP($A101,'dataset combined'!$A:$BJ,CV$2,FALSE()),Dictionary!$A$1:$B$23,2,FALSE())</f>
        <v>4</v>
      </c>
    </row>
    <row r="102" spans="1:100" x14ac:dyDescent="0.2">
      <c r="A102" s="13" t="str">
        <f t="shared" si="78"/>
        <v>3117416-P1</v>
      </c>
      <c r="B102" s="11">
        <v>3117416</v>
      </c>
      <c r="C102" s="11">
        <v>3117369</v>
      </c>
      <c r="D102" s="11" t="s">
        <v>376</v>
      </c>
      <c r="E102" s="13" t="s">
        <v>154</v>
      </c>
      <c r="F102" s="13" t="s">
        <v>381</v>
      </c>
      <c r="G102" s="11" t="s">
        <v>402</v>
      </c>
      <c r="H102" s="11" t="str">
        <f t="shared" si="79"/>
        <v>OB</v>
      </c>
      <c r="I102" s="11"/>
      <c r="J102" s="12"/>
      <c r="K102" s="13">
        <v>23</v>
      </c>
      <c r="L102" s="13" t="s">
        <v>180</v>
      </c>
      <c r="M102" s="13" t="s">
        <v>188</v>
      </c>
      <c r="N102" s="13">
        <v>5</v>
      </c>
      <c r="O102" s="13" t="s">
        <v>355</v>
      </c>
      <c r="P102" s="13" t="s">
        <v>177</v>
      </c>
      <c r="Q102" s="13">
        <v>3</v>
      </c>
      <c r="R102" s="13" t="s">
        <v>356</v>
      </c>
      <c r="S102" s="13" t="s">
        <v>176</v>
      </c>
      <c r="T102" s="13"/>
      <c r="U102" s="13" t="s">
        <v>160</v>
      </c>
      <c r="V102" s="13">
        <f>VLOOKUP(VLOOKUP($A102,'dataset combined'!$A:$AF,V$2,FALSE()),Dictionary!$A:$B,2,FALSE())</f>
        <v>1</v>
      </c>
      <c r="W102" s="13">
        <f>VLOOKUP(VLOOKUP($A102,'dataset combined'!$A:$AF,W$2,FALSE()),Dictionary!$A:$B,2,FALSE())</f>
        <v>4</v>
      </c>
      <c r="X102" s="13">
        <f>VLOOKUP(VLOOKUP($A102,'dataset combined'!$A:$AF,X$2,FALSE()),Dictionary!$A:$B,2,FALSE())</f>
        <v>3</v>
      </c>
      <c r="Y102" s="13">
        <f>VLOOKUP(VLOOKUP($A102,'dataset combined'!$A:$AF,Y$2,FALSE()),Dictionary!$A:$B,2,FALSE())</f>
        <v>4</v>
      </c>
      <c r="Z102" s="12">
        <f t="shared" si="80"/>
        <v>4</v>
      </c>
      <c r="AA102" s="13">
        <f>VLOOKUP(VLOOKUP($A102,'dataset combined'!$A:$AF,AA$2,FALSE()),Dictionary!$A:$B,2,FALSE())</f>
        <v>2</v>
      </c>
      <c r="AB102" s="13">
        <f>VLOOKUP(VLOOKUP($A102,'dataset combined'!$A:$AF,AB$2,FALSE()),Dictionary!$A:$B,2,FALSE())</f>
        <v>3</v>
      </c>
      <c r="AC102" s="13">
        <f>VLOOKUP(VLOOKUP($A102,'dataset combined'!$A:$AF,AC$2,FALSE()),Dictionary!$A:$B,2,FALSE())</f>
        <v>3</v>
      </c>
      <c r="AD102" s="13">
        <f>VLOOKUP(VLOOKUP($A102,'dataset combined'!$A:$AF,AD$2,FALSE()),Dictionary!$A:$B,2,FALSE())</f>
        <v>3</v>
      </c>
      <c r="AE102" s="13">
        <f>VLOOKUP(VLOOKUP($A102,'dataset combined'!$A:$AF,AE$2,FALSE()),Dictionary!$A:$B,2,FALSE())</f>
        <v>2</v>
      </c>
      <c r="AF102" s="13">
        <f>VLOOKUP(VLOOKUP($A102,'dataset combined'!$A:$BJ,dataset!AF$2,FALSE()),Dictionary!$A:$B,2,FALSE())</f>
        <v>5</v>
      </c>
      <c r="AG102" s="13">
        <f>VLOOKUP(VLOOKUP($A102,'dataset combined'!$A:$BJ,dataset!AG$2,FALSE()),Dictionary!$A:$B,2,FALSE())</f>
        <v>5</v>
      </c>
      <c r="AH102" s="13">
        <f>VLOOKUP(VLOOKUP($A102,'dataset combined'!$A:$BJ,dataset!AH$2,FALSE()),Dictionary!$A:$B,2,FALSE())</f>
        <v>5</v>
      </c>
      <c r="AI102" s="13">
        <f>VLOOKUP(VLOOKUP($A102,'dataset combined'!$A:$BJ,dataset!AI$2,FALSE()),Dictionary!$A:$B,2,FALSE())</f>
        <v>4</v>
      </c>
      <c r="AJ102" s="13">
        <f>VLOOKUP(VLOOKUP($A102,'dataset combined'!$A:$BJ,dataset!AJ$2,FALSE()),Dictionary!$A:$B,2,FALSE())</f>
        <v>5</v>
      </c>
      <c r="AK102" s="13">
        <f>VLOOKUP(VLOOKUP($A102,'dataset combined'!$A:$BJ,dataset!AK$2,FALSE()),Dictionary!$A:$B,2,FALSE())</f>
        <v>5</v>
      </c>
      <c r="AL102" s="13">
        <f>VLOOKUP(VLOOKUP($A102,'dataset combined'!$A:$BJ,dataset!AL$2,FALSE()),Dictionary!$A:$B,2,FALSE())</f>
        <v>4</v>
      </c>
      <c r="AM102" s="13">
        <f>VLOOKUP(VLOOKUP($A102,'dataset combined'!$A:$BJ,dataset!AM$2,FALSE()),Dictionary!$A:$B,2,FALSE())</f>
        <v>5</v>
      </c>
      <c r="AN102" s="13">
        <f>VLOOKUP(VLOOKUP($A102,'dataset combined'!$A:$BJ,dataset!AN$2,FALSE()),Dictionary!$A:$B,2,FALSE())</f>
        <v>0</v>
      </c>
      <c r="AO102" s="12">
        <f>VLOOKUP($A102,'Results Check'!$A:$CH,AO$2,FALSE())</f>
        <v>2</v>
      </c>
      <c r="AP102" s="12">
        <f>VLOOKUP($A102,'Results Check'!$A:$CH,AP$2,FALSE())</f>
        <v>2</v>
      </c>
      <c r="AQ102" s="12">
        <f>VLOOKUP($A102,'Results Check'!$A:$CH,AQ$2,FALSE())</f>
        <v>2</v>
      </c>
      <c r="AR102" s="9">
        <f t="shared" si="54"/>
        <v>1</v>
      </c>
      <c r="AS102" s="9">
        <f t="shared" si="55"/>
        <v>1</v>
      </c>
      <c r="AT102" s="9">
        <f t="shared" si="56"/>
        <v>1</v>
      </c>
      <c r="AU102" s="12">
        <f>VLOOKUP($A102,'Results Check'!$A:$CH,AU$2,FALSE())</f>
        <v>2</v>
      </c>
      <c r="AV102" s="12">
        <f>VLOOKUP($A102,'Results Check'!$A:$CH,AV$2,FALSE())</f>
        <v>2</v>
      </c>
      <c r="AW102" s="12">
        <f>VLOOKUP($A102,'Results Check'!$A:$CH,AW$2,FALSE())</f>
        <v>2</v>
      </c>
      <c r="AX102" s="9">
        <f t="shared" si="60"/>
        <v>1</v>
      </c>
      <c r="AY102" s="9">
        <f t="shared" si="61"/>
        <v>1</v>
      </c>
      <c r="AZ102" s="9">
        <f t="shared" si="62"/>
        <v>1</v>
      </c>
      <c r="BA102" s="12">
        <f>VLOOKUP($A102,'Results Check'!$A:$CH,BA$2,FALSE())</f>
        <v>4</v>
      </c>
      <c r="BB102" s="12">
        <f>VLOOKUP($A102,'Results Check'!$A:$CH,BB$2,FALSE())</f>
        <v>4</v>
      </c>
      <c r="BC102" s="12">
        <f>VLOOKUP($A102,'Results Check'!$A:$CH,BC$2,FALSE())</f>
        <v>4</v>
      </c>
      <c r="BD102" s="9">
        <f t="shared" si="63"/>
        <v>1</v>
      </c>
      <c r="BE102" s="9">
        <f t="shared" si="64"/>
        <v>1</v>
      </c>
      <c r="BF102" s="9">
        <f t="shared" si="65"/>
        <v>1</v>
      </c>
      <c r="BG102" s="12">
        <f>VLOOKUP($A102,'Results Check'!$A:$CH,BG$2,FALSE())</f>
        <v>2</v>
      </c>
      <c r="BH102" s="12">
        <f>VLOOKUP($A102,'Results Check'!$A:$CH,BH$2,FALSE())</f>
        <v>2</v>
      </c>
      <c r="BI102" s="12">
        <f>VLOOKUP($A102,'Results Check'!$A:$CH,BI$2,FALSE())</f>
        <v>2</v>
      </c>
      <c r="BJ102" s="9">
        <f t="shared" si="66"/>
        <v>1</v>
      </c>
      <c r="BK102" s="9">
        <f t="shared" si="67"/>
        <v>1</v>
      </c>
      <c r="BL102" s="9">
        <f t="shared" si="68"/>
        <v>1</v>
      </c>
      <c r="BM102" s="12">
        <f>VLOOKUP($A102,'Results Check'!$A:$CH,BM$2,FALSE())</f>
        <v>1</v>
      </c>
      <c r="BN102" s="12">
        <f>VLOOKUP($A102,'Results Check'!$A:$CH,BN$2,FALSE())</f>
        <v>1</v>
      </c>
      <c r="BO102" s="12">
        <f>VLOOKUP($A102,'Results Check'!$A:$CH,BO$2,FALSE())</f>
        <v>1</v>
      </c>
      <c r="BP102" s="9">
        <f t="shared" si="69"/>
        <v>1</v>
      </c>
      <c r="BQ102" s="9">
        <f t="shared" si="70"/>
        <v>1</v>
      </c>
      <c r="BR102" s="9">
        <f t="shared" si="71"/>
        <v>1</v>
      </c>
      <c r="BS102" s="12">
        <f>VLOOKUP($A102,'Results Check'!$A:$CH,BS$2,FALSE())</f>
        <v>1</v>
      </c>
      <c r="BT102" s="12">
        <f>VLOOKUP($A102,'Results Check'!$A:$CH,BT$2,FALSE())</f>
        <v>1</v>
      </c>
      <c r="BU102" s="12">
        <f>VLOOKUP($A102,'Results Check'!$A:$CH,BU$2,FALSE())</f>
        <v>1</v>
      </c>
      <c r="BV102" s="9">
        <f t="shared" si="72"/>
        <v>1</v>
      </c>
      <c r="BW102" s="9">
        <f t="shared" si="73"/>
        <v>1</v>
      </c>
      <c r="BX102" s="9">
        <f t="shared" si="74"/>
        <v>1</v>
      </c>
      <c r="BY102" s="12">
        <f t="shared" si="81"/>
        <v>12</v>
      </c>
      <c r="BZ102" s="12">
        <f t="shared" si="82"/>
        <v>12</v>
      </c>
      <c r="CA102" s="12">
        <f t="shared" si="83"/>
        <v>12</v>
      </c>
      <c r="CB102" s="12">
        <f t="shared" si="75"/>
        <v>1</v>
      </c>
      <c r="CC102" s="12">
        <f t="shared" si="76"/>
        <v>1</v>
      </c>
      <c r="CD102" s="12">
        <f t="shared" si="77"/>
        <v>1</v>
      </c>
      <c r="CE102" s="12" t="str">
        <f>IF(VLOOKUP($A102,'Results Check'!$A:$CI,CE$2,FALSE())=0,"",VLOOKUP($A102,'Results Check'!$A:$CI,CE$2,FALSE()))</f>
        <v/>
      </c>
      <c r="CF102" s="12" t="str">
        <f>IF(VLOOKUP($A102,'Results Check'!$A:$CI,CF$2,FALSE())=0,"",VLOOKUP($A102,'Results Check'!$A:$CI,CF$2,FALSE()))</f>
        <v/>
      </c>
      <c r="CG102" s="12" t="str">
        <f>IF(VLOOKUP($A102,'Results Check'!$A:$CI,CG$2,FALSE())=0,"",VLOOKUP($A102,'Results Check'!$A:$CI,CG$2,FALSE()))</f>
        <v/>
      </c>
      <c r="CH102" s="12" t="str">
        <f>IF(VLOOKUP($A102,'Results Check'!$A:$CI,CH$2,FALSE())=0,"",VLOOKUP($A102,'Results Check'!$A:$CI,CH$2,FALSE()))</f>
        <v/>
      </c>
      <c r="CI102" s="12" t="str">
        <f>IF(VLOOKUP($A102,'Results Check'!$A:$CI,CI$2,FALSE())=0,"",VLOOKUP($A102,'Results Check'!$A:$CI,CI$2,FALSE()))</f>
        <v/>
      </c>
      <c r="CJ102" s="12" t="str">
        <f>IF(VLOOKUP($A102,'Results Check'!$A:$CI,CJ$2,FALSE())=0,"",VLOOKUP($A102,'Results Check'!$A:$CI,CJ$2,FALSE()))</f>
        <v/>
      </c>
      <c r="CK102" s="12">
        <f>VLOOKUP(VLOOKUP($A102,'dataset combined'!$A:$BJ,CK$2,FALSE()),Dictionary!$A$1:$B$23,2,FALSE())</f>
        <v>5</v>
      </c>
      <c r="CL102" s="12">
        <f>VLOOKUP(VLOOKUP($A102,'dataset combined'!$A:$BJ,CL$2,FALSE()),Dictionary!$A$1:$B$23,2,FALSE())</f>
        <v>4</v>
      </c>
      <c r="CM102" s="12">
        <f>VLOOKUP(VLOOKUP($A102,'dataset combined'!$A:$BJ,CM$2,FALSE()),Dictionary!$A$1:$B$23,2,FALSE())</f>
        <v>5</v>
      </c>
      <c r="CN102" s="12">
        <f>VLOOKUP(VLOOKUP($A102,'dataset combined'!$A:$BJ,CN$2,FALSE()),Dictionary!$A$1:$B$23,2,FALSE())</f>
        <v>4</v>
      </c>
      <c r="CO102" s="12">
        <f>VLOOKUP(VLOOKUP($A102,'dataset combined'!$A:$BJ,CO$2,FALSE()),Dictionary!$A$1:$B$23,2,FALSE())</f>
        <v>3</v>
      </c>
      <c r="CP102" s="12">
        <f>VLOOKUP(VLOOKUP($A102,'dataset combined'!$A:$BJ,CP$2,FALSE()),Dictionary!$A$1:$B$23,2,FALSE())</f>
        <v>3</v>
      </c>
      <c r="CQ102" s="12">
        <f>VLOOKUP(VLOOKUP($A102,'dataset combined'!$A:$BJ,CQ$2,FALSE()),Dictionary!$A$1:$B$23,2,FALSE())</f>
        <v>5</v>
      </c>
      <c r="CR102" s="12">
        <f>VLOOKUP(VLOOKUP($A102,'dataset combined'!$A:$BJ,CR$2,FALSE()),Dictionary!$A$1:$B$23,2,FALSE())</f>
        <v>4</v>
      </c>
      <c r="CS102" s="12">
        <f>VLOOKUP(VLOOKUP($A102,'dataset combined'!$A:$BJ,CS$2,FALSE()),Dictionary!$A$1:$B$23,2,FALSE())</f>
        <v>5</v>
      </c>
      <c r="CT102" s="12">
        <f>VLOOKUP(VLOOKUP($A102,'dataset combined'!$A:$BJ,CT$2,FALSE()),Dictionary!$A$1:$B$23,2,FALSE())</f>
        <v>3</v>
      </c>
      <c r="CU102" s="12">
        <f>VLOOKUP(VLOOKUP($A102,'dataset combined'!$A:$BJ,CU$2,FALSE()),Dictionary!$A$1:$B$23,2,FALSE())</f>
        <v>5</v>
      </c>
      <c r="CV102" s="12">
        <f>VLOOKUP(VLOOKUP($A102,'dataset combined'!$A:$BJ,CV$2,FALSE()),Dictionary!$A$1:$B$23,2,FALSE())</f>
        <v>4</v>
      </c>
    </row>
    <row r="103" spans="1:100" x14ac:dyDescent="0.2">
      <c r="A103" s="13" t="str">
        <f t="shared" si="78"/>
        <v>3117416-P2</v>
      </c>
      <c r="B103" s="11">
        <v>3117416</v>
      </c>
      <c r="C103" s="11">
        <v>3117369</v>
      </c>
      <c r="D103" s="11" t="s">
        <v>376</v>
      </c>
      <c r="E103" s="13" t="s">
        <v>154</v>
      </c>
      <c r="F103" s="13" t="s">
        <v>381</v>
      </c>
      <c r="G103" s="13" t="s">
        <v>433</v>
      </c>
      <c r="H103" s="11" t="str">
        <f t="shared" si="79"/>
        <v>HCN</v>
      </c>
      <c r="I103" s="11"/>
      <c r="J103" s="12"/>
      <c r="K103" s="13">
        <v>23</v>
      </c>
      <c r="L103" s="13" t="s">
        <v>180</v>
      </c>
      <c r="M103" s="13" t="s">
        <v>188</v>
      </c>
      <c r="N103" s="13">
        <v>5</v>
      </c>
      <c r="O103" s="13" t="s">
        <v>355</v>
      </c>
      <c r="P103" s="13" t="s">
        <v>177</v>
      </c>
      <c r="Q103" s="13">
        <v>3</v>
      </c>
      <c r="R103" s="13" t="s">
        <v>356</v>
      </c>
      <c r="S103" s="13" t="s">
        <v>176</v>
      </c>
      <c r="T103" s="13"/>
      <c r="U103" s="13" t="s">
        <v>160</v>
      </c>
      <c r="V103" s="13">
        <f>VLOOKUP(VLOOKUP($A103,'dataset combined'!$A:$AF,V$2,FALSE()),Dictionary!$A:$B,2,FALSE())</f>
        <v>1</v>
      </c>
      <c r="W103" s="13">
        <f>VLOOKUP(VLOOKUP($A103,'dataset combined'!$A:$AF,W$2,FALSE()),Dictionary!$A:$B,2,FALSE())</f>
        <v>4</v>
      </c>
      <c r="X103" s="13">
        <f>VLOOKUP(VLOOKUP($A103,'dataset combined'!$A:$AF,X$2,FALSE()),Dictionary!$A:$B,2,FALSE())</f>
        <v>3</v>
      </c>
      <c r="Y103" s="13">
        <f>VLOOKUP(VLOOKUP($A103,'dataset combined'!$A:$AF,Y$2,FALSE()),Dictionary!$A:$B,2,FALSE())</f>
        <v>4</v>
      </c>
      <c r="Z103" s="12">
        <f t="shared" si="80"/>
        <v>4</v>
      </c>
      <c r="AA103" s="13">
        <f>VLOOKUP(VLOOKUP($A103,'dataset combined'!$A:$AF,AA$2,FALSE()),Dictionary!$A:$B,2,FALSE())</f>
        <v>2</v>
      </c>
      <c r="AB103" s="13">
        <f>VLOOKUP(VLOOKUP($A103,'dataset combined'!$A:$AF,AB$2,FALSE()),Dictionary!$A:$B,2,FALSE())</f>
        <v>3</v>
      </c>
      <c r="AC103" s="13">
        <f>VLOOKUP(VLOOKUP($A103,'dataset combined'!$A:$AF,AC$2,FALSE()),Dictionary!$A:$B,2,FALSE())</f>
        <v>3</v>
      </c>
      <c r="AD103" s="13">
        <f>VLOOKUP(VLOOKUP($A103,'dataset combined'!$A:$AF,AD$2,FALSE()),Dictionary!$A:$B,2,FALSE())</f>
        <v>3</v>
      </c>
      <c r="AE103" s="13">
        <f>VLOOKUP(VLOOKUP($A103,'dataset combined'!$A:$AF,AE$2,FALSE()),Dictionary!$A:$B,2,FALSE())</f>
        <v>2</v>
      </c>
      <c r="AF103" s="13">
        <f>VLOOKUP(VLOOKUP($A103,'dataset combined'!$A:$BJ,dataset!AF$2,FALSE()),Dictionary!$A:$B,2,FALSE())</f>
        <v>5</v>
      </c>
      <c r="AG103" s="13">
        <f>VLOOKUP(VLOOKUP($A103,'dataset combined'!$A:$BJ,dataset!AG$2,FALSE()),Dictionary!$A:$B,2,FALSE())</f>
        <v>5</v>
      </c>
      <c r="AH103" s="13">
        <f>VLOOKUP(VLOOKUP($A103,'dataset combined'!$A:$BJ,dataset!AH$2,FALSE()),Dictionary!$A:$B,2,FALSE())</f>
        <v>5</v>
      </c>
      <c r="AI103" s="13">
        <f>VLOOKUP(VLOOKUP($A103,'dataset combined'!$A:$BJ,dataset!AI$2,FALSE()),Dictionary!$A:$B,2,FALSE())</f>
        <v>3</v>
      </c>
      <c r="AJ103" s="13">
        <f>VLOOKUP(VLOOKUP($A103,'dataset combined'!$A:$BJ,dataset!AJ$2,FALSE()),Dictionary!$A:$B,2,FALSE())</f>
        <v>4</v>
      </c>
      <c r="AK103" s="13">
        <f>VLOOKUP(VLOOKUP($A103,'dataset combined'!$A:$BJ,dataset!AK$2,FALSE()),Dictionary!$A:$B,2,FALSE())</f>
        <v>5</v>
      </c>
      <c r="AL103" s="13">
        <f>VLOOKUP(VLOOKUP($A103,'dataset combined'!$A:$BJ,dataset!AL$2,FALSE()),Dictionary!$A:$B,2,FALSE())</f>
        <v>5</v>
      </c>
      <c r="AM103" s="13">
        <f>VLOOKUP(VLOOKUP($A103,'dataset combined'!$A:$BJ,dataset!AM$2,FALSE()),Dictionary!$A:$B,2,FALSE())</f>
        <v>5</v>
      </c>
      <c r="AN103" s="13">
        <f>VLOOKUP(VLOOKUP($A103,'dataset combined'!$A:$BJ,dataset!AN$2,FALSE()),Dictionary!$A:$B,2,FALSE())</f>
        <v>5</v>
      </c>
      <c r="AO103" s="12">
        <f>VLOOKUP($A103,'Results Check'!$A:$CH,AO$2,FALSE())</f>
        <v>3</v>
      </c>
      <c r="AP103" s="12">
        <f>VLOOKUP($A103,'Results Check'!$A:$CH,AP$2,FALSE())</f>
        <v>3</v>
      </c>
      <c r="AQ103" s="12">
        <f>VLOOKUP($A103,'Results Check'!$A:$CH,AQ$2,FALSE())</f>
        <v>3</v>
      </c>
      <c r="AR103" s="9">
        <f t="shared" si="54"/>
        <v>1</v>
      </c>
      <c r="AS103" s="9">
        <f t="shared" si="55"/>
        <v>1</v>
      </c>
      <c r="AT103" s="9">
        <f t="shared" si="56"/>
        <v>1</v>
      </c>
      <c r="AU103" s="12">
        <f>VLOOKUP($A103,'Results Check'!$A:$CH,AU$2,FALSE())</f>
        <v>2</v>
      </c>
      <c r="AV103" s="12">
        <f>VLOOKUP($A103,'Results Check'!$A:$CH,AV$2,FALSE())</f>
        <v>2</v>
      </c>
      <c r="AW103" s="12">
        <f>VLOOKUP($A103,'Results Check'!$A:$CH,AW$2,FALSE())</f>
        <v>2</v>
      </c>
      <c r="AX103" s="9">
        <f t="shared" si="60"/>
        <v>1</v>
      </c>
      <c r="AY103" s="9">
        <f t="shared" si="61"/>
        <v>1</v>
      </c>
      <c r="AZ103" s="9">
        <f t="shared" si="62"/>
        <v>1</v>
      </c>
      <c r="BA103" s="12">
        <f>VLOOKUP($A103,'Results Check'!$A:$CH,BA$2,FALSE())</f>
        <v>2</v>
      </c>
      <c r="BB103" s="12">
        <f>VLOOKUP($A103,'Results Check'!$A:$CH,BB$2,FALSE())</f>
        <v>2</v>
      </c>
      <c r="BC103" s="12">
        <f>VLOOKUP($A103,'Results Check'!$A:$CH,BC$2,FALSE())</f>
        <v>5</v>
      </c>
      <c r="BD103" s="9">
        <f t="shared" si="63"/>
        <v>1</v>
      </c>
      <c r="BE103" s="9">
        <f t="shared" si="64"/>
        <v>0.4</v>
      </c>
      <c r="BF103" s="9">
        <f t="shared" si="65"/>
        <v>0.57142857142857151</v>
      </c>
      <c r="BG103" s="12">
        <f>VLOOKUP($A103,'Results Check'!$A:$CH,BG$2,FALSE())</f>
        <v>2</v>
      </c>
      <c r="BH103" s="12">
        <f>VLOOKUP($A103,'Results Check'!$A:$CH,BH$2,FALSE())</f>
        <v>5</v>
      </c>
      <c r="BI103" s="12">
        <f>VLOOKUP($A103,'Results Check'!$A:$CH,BI$2,FALSE())</f>
        <v>3</v>
      </c>
      <c r="BJ103" s="9">
        <f t="shared" si="66"/>
        <v>0.4</v>
      </c>
      <c r="BK103" s="9">
        <f t="shared" si="67"/>
        <v>0.66666666666666663</v>
      </c>
      <c r="BL103" s="9">
        <f t="shared" si="68"/>
        <v>0.5</v>
      </c>
      <c r="BM103" s="12">
        <f>VLOOKUP($A103,'Results Check'!$A:$CH,BM$2,FALSE())</f>
        <v>1</v>
      </c>
      <c r="BN103" s="12">
        <f>VLOOKUP($A103,'Results Check'!$A:$CH,BN$2,FALSE())</f>
        <v>1</v>
      </c>
      <c r="BO103" s="12">
        <f>VLOOKUP($A103,'Results Check'!$A:$CH,BO$2,FALSE())</f>
        <v>1</v>
      </c>
      <c r="BP103" s="9">
        <f t="shared" si="69"/>
        <v>1</v>
      </c>
      <c r="BQ103" s="9">
        <f t="shared" si="70"/>
        <v>1</v>
      </c>
      <c r="BR103" s="9">
        <f t="shared" si="71"/>
        <v>1</v>
      </c>
      <c r="BS103" s="12">
        <f>VLOOKUP($A103,'Results Check'!$A:$CH,BS$2,FALSE())</f>
        <v>1</v>
      </c>
      <c r="BT103" s="12">
        <f>VLOOKUP($A103,'Results Check'!$A:$CH,BT$2,FALSE())</f>
        <v>1</v>
      </c>
      <c r="BU103" s="12">
        <f>VLOOKUP($A103,'Results Check'!$A:$CH,BU$2,FALSE())</f>
        <v>1</v>
      </c>
      <c r="BV103" s="9">
        <f t="shared" si="72"/>
        <v>1</v>
      </c>
      <c r="BW103" s="9">
        <f t="shared" si="73"/>
        <v>1</v>
      </c>
      <c r="BX103" s="9">
        <f t="shared" si="74"/>
        <v>1</v>
      </c>
      <c r="BY103" s="12">
        <f t="shared" si="81"/>
        <v>11</v>
      </c>
      <c r="BZ103" s="12">
        <f t="shared" si="82"/>
        <v>14</v>
      </c>
      <c r="CA103" s="12">
        <f t="shared" si="83"/>
        <v>15</v>
      </c>
      <c r="CB103" s="12">
        <f t="shared" si="75"/>
        <v>0.7857142857142857</v>
      </c>
      <c r="CC103" s="12">
        <f t="shared" si="76"/>
        <v>0.73333333333333328</v>
      </c>
      <c r="CD103" s="12">
        <f t="shared" si="77"/>
        <v>0.75862068965517238</v>
      </c>
      <c r="CE103" s="12" t="str">
        <f>IF(VLOOKUP($A103,'Results Check'!$A:$CI,CE$2,FALSE())=0,"",VLOOKUP($A103,'Results Check'!$A:$CI,CE$2,FALSE()))</f>
        <v/>
      </c>
      <c r="CF103" s="12" t="str">
        <f>IF(VLOOKUP($A103,'Results Check'!$A:$CI,CF$2,FALSE())=0,"",VLOOKUP($A103,'Results Check'!$A:$CI,CF$2,FALSE()))</f>
        <v/>
      </c>
      <c r="CG103" s="12" t="str">
        <f>IF(VLOOKUP($A103,'Results Check'!$A:$CI,CG$2,FALSE())=0,"",VLOOKUP($A103,'Results Check'!$A:$CI,CG$2,FALSE()))</f>
        <v>Missing threat scenario</v>
      </c>
      <c r="CH103" s="12" t="str">
        <f>IF(VLOOKUP($A103,'Results Check'!$A:$CI,CH$2,FALSE())=0,"",VLOOKUP($A103,'Results Check'!$A:$CI,CH$2,FALSE()))</f>
        <v>Threat scenario</v>
      </c>
      <c r="CI103" s="12" t="str">
        <f>IF(VLOOKUP($A103,'Results Check'!$A:$CI,CI$2,FALSE())=0,"",VLOOKUP($A103,'Results Check'!$A:$CI,CI$2,FALSE()))</f>
        <v/>
      </c>
      <c r="CJ103" s="12" t="str">
        <f>IF(VLOOKUP($A103,'Results Check'!$A:$CI,CJ$2,FALSE())=0,"",VLOOKUP($A103,'Results Check'!$A:$CI,CJ$2,FALSE()))</f>
        <v/>
      </c>
      <c r="CK103" s="12">
        <f>VLOOKUP(VLOOKUP($A103,'dataset combined'!$A:$BJ,CK$2,FALSE()),Dictionary!$A$1:$B$23,2,FALSE())</f>
        <v>3</v>
      </c>
      <c r="CL103" s="12">
        <f>VLOOKUP(VLOOKUP($A103,'dataset combined'!$A:$BJ,CL$2,FALSE()),Dictionary!$A$1:$B$23,2,FALSE())</f>
        <v>4</v>
      </c>
      <c r="CM103" s="12">
        <f>VLOOKUP(VLOOKUP($A103,'dataset combined'!$A:$BJ,CM$2,FALSE()),Dictionary!$A$1:$B$23,2,FALSE())</f>
        <v>5</v>
      </c>
      <c r="CN103" s="12">
        <f>VLOOKUP(VLOOKUP($A103,'dataset combined'!$A:$BJ,CN$2,FALSE()),Dictionary!$A$1:$B$23,2,FALSE())</f>
        <v>4</v>
      </c>
      <c r="CO103" s="12">
        <f>VLOOKUP(VLOOKUP($A103,'dataset combined'!$A:$BJ,CO$2,FALSE()),Dictionary!$A$1:$B$23,2,FALSE())</f>
        <v>3</v>
      </c>
      <c r="CP103" s="12">
        <f>VLOOKUP(VLOOKUP($A103,'dataset combined'!$A:$BJ,CP$2,FALSE()),Dictionary!$A$1:$B$23,2,FALSE())</f>
        <v>3</v>
      </c>
      <c r="CQ103" s="12">
        <f>VLOOKUP(VLOOKUP($A103,'dataset combined'!$A:$BJ,CQ$2,FALSE()),Dictionary!$A$1:$B$23,2,FALSE())</f>
        <v>4</v>
      </c>
      <c r="CR103" s="12">
        <f>VLOOKUP(VLOOKUP($A103,'dataset combined'!$A:$BJ,CR$2,FALSE()),Dictionary!$A$1:$B$23,2,FALSE())</f>
        <v>3</v>
      </c>
      <c r="CS103" s="12">
        <f>VLOOKUP(VLOOKUP($A103,'dataset combined'!$A:$BJ,CS$2,FALSE()),Dictionary!$A$1:$B$23,2,FALSE())</f>
        <v>5</v>
      </c>
      <c r="CT103" s="12">
        <f>VLOOKUP(VLOOKUP($A103,'dataset combined'!$A:$BJ,CT$2,FALSE()),Dictionary!$A$1:$B$23,2,FALSE())</f>
        <v>3</v>
      </c>
      <c r="CU103" s="12">
        <f>VLOOKUP(VLOOKUP($A103,'dataset combined'!$A:$BJ,CU$2,FALSE()),Dictionary!$A$1:$B$23,2,FALSE())</f>
        <v>4</v>
      </c>
      <c r="CV103" s="12">
        <f>VLOOKUP(VLOOKUP($A103,'dataset combined'!$A:$BJ,CV$2,FALSE()),Dictionary!$A$1:$B$23,2,FALSE())</f>
        <v>3</v>
      </c>
    </row>
    <row r="104" spans="1:100" x14ac:dyDescent="0.2">
      <c r="A104" s="13" t="str">
        <f t="shared" si="78"/>
        <v>3117417-P1</v>
      </c>
      <c r="B104" s="11">
        <v>3117417</v>
      </c>
      <c r="C104" s="11">
        <v>3117371</v>
      </c>
      <c r="D104" s="11" t="s">
        <v>545</v>
      </c>
      <c r="E104" s="13" t="s">
        <v>538</v>
      </c>
      <c r="F104" s="13" t="s">
        <v>381</v>
      </c>
      <c r="G104" s="11" t="s">
        <v>402</v>
      </c>
      <c r="H104" s="11" t="str">
        <f t="shared" si="79"/>
        <v>OB</v>
      </c>
      <c r="I104" s="11"/>
      <c r="J104" s="12"/>
      <c r="K104" s="13">
        <v>22</v>
      </c>
      <c r="L104" s="13" t="s">
        <v>180</v>
      </c>
      <c r="M104" s="13" t="s">
        <v>179</v>
      </c>
      <c r="N104" s="13">
        <v>4</v>
      </c>
      <c r="O104" s="13" t="s">
        <v>329</v>
      </c>
      <c r="P104" s="13" t="s">
        <v>177</v>
      </c>
      <c r="Q104" s="13">
        <v>1</v>
      </c>
      <c r="R104" s="13" t="s">
        <v>330</v>
      </c>
      <c r="S104" s="13" t="s">
        <v>176</v>
      </c>
      <c r="T104" s="13"/>
      <c r="U104" s="13" t="s">
        <v>160</v>
      </c>
      <c r="V104" s="13">
        <f>VLOOKUP(VLOOKUP($A104,'dataset combined'!$A:$AF,V$2,FALSE()),Dictionary!$A:$B,2,FALSE())</f>
        <v>2</v>
      </c>
      <c r="W104" s="13">
        <f>VLOOKUP(VLOOKUP($A104,'dataset combined'!$A:$AF,W$2,FALSE()),Dictionary!$A:$B,2,FALSE())</f>
        <v>3</v>
      </c>
      <c r="X104" s="13">
        <f>VLOOKUP(VLOOKUP($A104,'dataset combined'!$A:$AF,X$2,FALSE()),Dictionary!$A:$B,2,FALSE())</f>
        <v>2</v>
      </c>
      <c r="Y104" s="13">
        <f>VLOOKUP(VLOOKUP($A104,'dataset combined'!$A:$AF,Y$2,FALSE()),Dictionary!$A:$B,2,FALSE())</f>
        <v>3</v>
      </c>
      <c r="Z104" s="12">
        <f t="shared" si="80"/>
        <v>3</v>
      </c>
      <c r="AA104" s="13">
        <f>VLOOKUP(VLOOKUP($A104,'dataset combined'!$A:$AF,AA$2,FALSE()),Dictionary!$A:$B,2,FALSE())</f>
        <v>2</v>
      </c>
      <c r="AB104" s="13">
        <f>VLOOKUP(VLOOKUP($A104,'dataset combined'!$A:$AF,AB$2,FALSE()),Dictionary!$A:$B,2,FALSE())</f>
        <v>2</v>
      </c>
      <c r="AC104" s="13">
        <f>VLOOKUP(VLOOKUP($A104,'dataset combined'!$A:$AF,AC$2,FALSE()),Dictionary!$A:$B,2,FALSE())</f>
        <v>3</v>
      </c>
      <c r="AD104" s="13">
        <f>VLOOKUP(VLOOKUP($A104,'dataset combined'!$A:$AF,AD$2,FALSE()),Dictionary!$A:$B,2,FALSE())</f>
        <v>2</v>
      </c>
      <c r="AE104" s="13">
        <f>VLOOKUP(VLOOKUP($A104,'dataset combined'!$A:$AF,AE$2,FALSE()),Dictionary!$A:$B,2,FALSE())</f>
        <v>1</v>
      </c>
      <c r="AF104" s="13">
        <f>VLOOKUP(VLOOKUP($A104,'dataset combined'!$A:$BJ,dataset!AF$2,FALSE()),Dictionary!$A:$B,2,FALSE())</f>
        <v>4</v>
      </c>
      <c r="AG104" s="13">
        <f>VLOOKUP(VLOOKUP($A104,'dataset combined'!$A:$BJ,dataset!AG$2,FALSE()),Dictionary!$A:$B,2,FALSE())</f>
        <v>4</v>
      </c>
      <c r="AH104" s="13">
        <f>VLOOKUP(VLOOKUP($A104,'dataset combined'!$A:$BJ,dataset!AH$2,FALSE()),Dictionary!$A:$B,2,FALSE())</f>
        <v>4</v>
      </c>
      <c r="AI104" s="13">
        <f>VLOOKUP(VLOOKUP($A104,'dataset combined'!$A:$BJ,dataset!AI$2,FALSE()),Dictionary!$A:$B,2,FALSE())</f>
        <v>4</v>
      </c>
      <c r="AJ104" s="13">
        <f>VLOOKUP(VLOOKUP($A104,'dataset combined'!$A:$BJ,dataset!AJ$2,FALSE()),Dictionary!$A:$B,2,FALSE())</f>
        <v>4</v>
      </c>
      <c r="AK104" s="13">
        <f>VLOOKUP(VLOOKUP($A104,'dataset combined'!$A:$BJ,dataset!AK$2,FALSE()),Dictionary!$A:$B,2,FALSE())</f>
        <v>5</v>
      </c>
      <c r="AL104" s="13">
        <f>VLOOKUP(VLOOKUP($A104,'dataset combined'!$A:$BJ,dataset!AL$2,FALSE()),Dictionary!$A:$B,2,FALSE())</f>
        <v>5</v>
      </c>
      <c r="AM104" s="13">
        <f>VLOOKUP(VLOOKUP($A104,'dataset combined'!$A:$BJ,dataset!AM$2,FALSE()),Dictionary!$A:$B,2,FALSE())</f>
        <v>5</v>
      </c>
      <c r="AN104" s="13">
        <f>VLOOKUP(VLOOKUP($A104,'dataset combined'!$A:$BJ,dataset!AN$2,FALSE()),Dictionary!$A:$B,2,FALSE())</f>
        <v>1</v>
      </c>
      <c r="AO104" s="12">
        <f>VLOOKUP($A104,'Results Check'!$A:$CH,AO$2,FALSE())</f>
        <v>1</v>
      </c>
      <c r="AP104" s="12">
        <f>VLOOKUP($A104,'Results Check'!$A:$CH,AP$2,FALSE())</f>
        <v>2</v>
      </c>
      <c r="AQ104" s="12">
        <f>VLOOKUP($A104,'Results Check'!$A:$CH,AQ$2,FALSE())</f>
        <v>2</v>
      </c>
      <c r="AR104" s="9">
        <f t="shared" si="54"/>
        <v>0.5</v>
      </c>
      <c r="AS104" s="9">
        <f t="shared" si="55"/>
        <v>0.5</v>
      </c>
      <c r="AT104" s="9">
        <f t="shared" si="56"/>
        <v>0.5</v>
      </c>
      <c r="AU104" s="12">
        <f>VLOOKUP($A104,'Results Check'!$A:$CH,AU$2,FALSE())</f>
        <v>2</v>
      </c>
      <c r="AV104" s="12">
        <f>VLOOKUP($A104,'Results Check'!$A:$CH,AV$2,FALSE())</f>
        <v>2</v>
      </c>
      <c r="AW104" s="12">
        <f>VLOOKUP($A104,'Results Check'!$A:$CH,AW$2,FALSE())</f>
        <v>2</v>
      </c>
      <c r="AX104" s="9">
        <f t="shared" si="60"/>
        <v>1</v>
      </c>
      <c r="AY104" s="9">
        <f t="shared" si="61"/>
        <v>1</v>
      </c>
      <c r="AZ104" s="9">
        <f t="shared" si="62"/>
        <v>1</v>
      </c>
      <c r="BA104" s="12">
        <f>VLOOKUP($A104,'Results Check'!$A:$CH,BA$2,FALSE())</f>
        <v>1</v>
      </c>
      <c r="BB104" s="12">
        <f>VLOOKUP($A104,'Results Check'!$A:$CH,BB$2,FALSE())</f>
        <v>1</v>
      </c>
      <c r="BC104" s="12">
        <f>VLOOKUP($A104,'Results Check'!$A:$CH,BC$2,FALSE())</f>
        <v>4</v>
      </c>
      <c r="BD104" s="9">
        <f t="shared" si="63"/>
        <v>1</v>
      </c>
      <c r="BE104" s="9">
        <f t="shared" si="64"/>
        <v>0.25</v>
      </c>
      <c r="BF104" s="9">
        <f t="shared" si="65"/>
        <v>0.4</v>
      </c>
      <c r="BG104" s="12">
        <f>VLOOKUP($A104,'Results Check'!$A:$CH,BG$2,FALSE())</f>
        <v>2</v>
      </c>
      <c r="BH104" s="12">
        <f>VLOOKUP($A104,'Results Check'!$A:$CH,BH$2,FALSE())</f>
        <v>2</v>
      </c>
      <c r="BI104" s="12">
        <f>VLOOKUP($A104,'Results Check'!$A:$CH,BI$2,FALSE())</f>
        <v>2</v>
      </c>
      <c r="BJ104" s="9">
        <f t="shared" si="66"/>
        <v>1</v>
      </c>
      <c r="BK104" s="9">
        <f t="shared" si="67"/>
        <v>1</v>
      </c>
      <c r="BL104" s="9">
        <f t="shared" si="68"/>
        <v>1</v>
      </c>
      <c r="BM104" s="12">
        <f>VLOOKUP($A104,'Results Check'!$A:$CH,BM$2,FALSE())</f>
        <v>1</v>
      </c>
      <c r="BN104" s="12">
        <f>VLOOKUP($A104,'Results Check'!$A:$CH,BN$2,FALSE())</f>
        <v>1</v>
      </c>
      <c r="BO104" s="12">
        <f>VLOOKUP($A104,'Results Check'!$A:$CH,BO$2,FALSE())</f>
        <v>1</v>
      </c>
      <c r="BP104" s="9">
        <f t="shared" si="69"/>
        <v>1</v>
      </c>
      <c r="BQ104" s="9">
        <f t="shared" si="70"/>
        <v>1</v>
      </c>
      <c r="BR104" s="9">
        <f t="shared" si="71"/>
        <v>1</v>
      </c>
      <c r="BS104" s="12">
        <f>VLOOKUP($A104,'Results Check'!$A:$CH,BS$2,FALSE())</f>
        <v>1</v>
      </c>
      <c r="BT104" s="12">
        <f>VLOOKUP($A104,'Results Check'!$A:$CH,BT$2,FALSE())</f>
        <v>1</v>
      </c>
      <c r="BU104" s="12">
        <f>VLOOKUP($A104,'Results Check'!$A:$CH,BU$2,FALSE())</f>
        <v>1</v>
      </c>
      <c r="BV104" s="9">
        <f t="shared" si="72"/>
        <v>1</v>
      </c>
      <c r="BW104" s="9">
        <f t="shared" si="73"/>
        <v>1</v>
      </c>
      <c r="BX104" s="9">
        <f t="shared" si="74"/>
        <v>1</v>
      </c>
      <c r="BY104" s="12">
        <f t="shared" si="81"/>
        <v>8</v>
      </c>
      <c r="BZ104" s="12">
        <f t="shared" si="82"/>
        <v>9</v>
      </c>
      <c r="CA104" s="12">
        <f t="shared" si="83"/>
        <v>12</v>
      </c>
      <c r="CB104" s="12">
        <f t="shared" si="75"/>
        <v>0.88888888888888884</v>
      </c>
      <c r="CC104" s="12">
        <f t="shared" si="76"/>
        <v>0.66666666666666663</v>
      </c>
      <c r="CD104" s="12">
        <f t="shared" si="77"/>
        <v>0.76190476190476197</v>
      </c>
      <c r="CE104" s="12" t="str">
        <f>IF(VLOOKUP($A104,'Results Check'!$A:$CI,CE$2,FALSE())=0,"",VLOOKUP($A104,'Results Check'!$A:$CI,CE$2,FALSE()))</f>
        <v>Impact</v>
      </c>
      <c r="CF104" s="12" t="str">
        <f>IF(VLOOKUP($A104,'Results Check'!$A:$CI,CF$2,FALSE())=0,"",VLOOKUP($A104,'Results Check'!$A:$CI,CF$2,FALSE()))</f>
        <v/>
      </c>
      <c r="CG104" s="12" t="str">
        <f>IF(VLOOKUP($A104,'Results Check'!$A:$CI,CG$2,FALSE())=0,"",VLOOKUP($A104,'Results Check'!$A:$CI,CG$2,FALSE()))</f>
        <v>Missing threat scenario</v>
      </c>
      <c r="CH104" s="12" t="str">
        <f>IF(VLOOKUP($A104,'Results Check'!$A:$CI,CH$2,FALSE())=0,"",VLOOKUP($A104,'Results Check'!$A:$CI,CH$2,FALSE()))</f>
        <v/>
      </c>
      <c r="CI104" s="12" t="str">
        <f>IF(VLOOKUP($A104,'Results Check'!$A:$CI,CI$2,FALSE())=0,"",VLOOKUP($A104,'Results Check'!$A:$CI,CI$2,FALSE()))</f>
        <v/>
      </c>
      <c r="CJ104" s="12" t="str">
        <f>IF(VLOOKUP($A104,'Results Check'!$A:$CI,CJ$2,FALSE())=0,"",VLOOKUP($A104,'Results Check'!$A:$CI,CJ$2,FALSE()))</f>
        <v/>
      </c>
      <c r="CK104" s="12">
        <f>VLOOKUP(VLOOKUP($A104,'dataset combined'!$A:$BJ,CK$2,FALSE()),Dictionary!$A$1:$B$23,2,FALSE())</f>
        <v>5</v>
      </c>
      <c r="CL104" s="12">
        <f>VLOOKUP(VLOOKUP($A104,'dataset combined'!$A:$BJ,CL$2,FALSE()),Dictionary!$A$1:$B$23,2,FALSE())</f>
        <v>5</v>
      </c>
      <c r="CM104" s="12">
        <f>VLOOKUP(VLOOKUP($A104,'dataset combined'!$A:$BJ,CM$2,FALSE()),Dictionary!$A$1:$B$23,2,FALSE())</f>
        <v>5</v>
      </c>
      <c r="CN104" s="12">
        <f>VLOOKUP(VLOOKUP($A104,'dataset combined'!$A:$BJ,CN$2,FALSE()),Dictionary!$A$1:$B$23,2,FALSE())</f>
        <v>5</v>
      </c>
      <c r="CO104" s="12">
        <f>VLOOKUP(VLOOKUP($A104,'dataset combined'!$A:$BJ,CO$2,FALSE()),Dictionary!$A$1:$B$23,2,FALSE())</f>
        <v>5</v>
      </c>
      <c r="CP104" s="12">
        <f>VLOOKUP(VLOOKUP($A104,'dataset combined'!$A:$BJ,CP$2,FALSE()),Dictionary!$A$1:$B$23,2,FALSE())</f>
        <v>5</v>
      </c>
      <c r="CQ104" s="12">
        <f>VLOOKUP(VLOOKUP($A104,'dataset combined'!$A:$BJ,CQ$2,FALSE()),Dictionary!$A$1:$B$23,2,FALSE())</f>
        <v>5</v>
      </c>
      <c r="CR104" s="12">
        <f>VLOOKUP(VLOOKUP($A104,'dataset combined'!$A:$BJ,CR$2,FALSE()),Dictionary!$A$1:$B$23,2,FALSE())</f>
        <v>5</v>
      </c>
      <c r="CS104" s="12">
        <f>VLOOKUP(VLOOKUP($A104,'dataset combined'!$A:$BJ,CS$2,FALSE()),Dictionary!$A$1:$B$23,2,FALSE())</f>
        <v>5</v>
      </c>
      <c r="CT104" s="12">
        <f>VLOOKUP(VLOOKUP($A104,'dataset combined'!$A:$BJ,CT$2,FALSE()),Dictionary!$A$1:$B$23,2,FALSE())</f>
        <v>5</v>
      </c>
      <c r="CU104" s="12">
        <f>VLOOKUP(VLOOKUP($A104,'dataset combined'!$A:$BJ,CU$2,FALSE()),Dictionary!$A$1:$B$23,2,FALSE())</f>
        <v>5</v>
      </c>
      <c r="CV104" s="12">
        <f>VLOOKUP(VLOOKUP($A104,'dataset combined'!$A:$BJ,CV$2,FALSE()),Dictionary!$A$1:$B$23,2,FALSE())</f>
        <v>5</v>
      </c>
    </row>
    <row r="105" spans="1:100" x14ac:dyDescent="0.2">
      <c r="A105" s="13" t="str">
        <f t="shared" si="78"/>
        <v>3117417-P2</v>
      </c>
      <c r="B105" s="11">
        <v>3117417</v>
      </c>
      <c r="C105" s="11">
        <v>3117371</v>
      </c>
      <c r="D105" s="11" t="s">
        <v>545</v>
      </c>
      <c r="E105" s="13" t="s">
        <v>538</v>
      </c>
      <c r="F105" s="13" t="s">
        <v>381</v>
      </c>
      <c r="G105" s="13" t="s">
        <v>433</v>
      </c>
      <c r="H105" s="11" t="str">
        <f t="shared" si="79"/>
        <v>HCN</v>
      </c>
      <c r="I105" s="11"/>
      <c r="J105" s="12"/>
      <c r="K105" s="13">
        <v>22</v>
      </c>
      <c r="L105" s="13" t="s">
        <v>180</v>
      </c>
      <c r="M105" s="13" t="s">
        <v>179</v>
      </c>
      <c r="N105" s="13">
        <v>4</v>
      </c>
      <c r="O105" s="13" t="s">
        <v>329</v>
      </c>
      <c r="P105" s="13" t="s">
        <v>177</v>
      </c>
      <c r="Q105" s="13">
        <v>1</v>
      </c>
      <c r="R105" s="13" t="s">
        <v>330</v>
      </c>
      <c r="S105" s="13" t="s">
        <v>176</v>
      </c>
      <c r="T105" s="13"/>
      <c r="U105" s="13" t="s">
        <v>160</v>
      </c>
      <c r="V105" s="13">
        <f>VLOOKUP(VLOOKUP($A105,'dataset combined'!$A:$AF,V$2,FALSE()),Dictionary!$A:$B,2,FALSE())</f>
        <v>2</v>
      </c>
      <c r="W105" s="13">
        <f>VLOOKUP(VLOOKUP($A105,'dataset combined'!$A:$AF,W$2,FALSE()),Dictionary!$A:$B,2,FALSE())</f>
        <v>3</v>
      </c>
      <c r="X105" s="13">
        <f>VLOOKUP(VLOOKUP($A105,'dataset combined'!$A:$AF,X$2,FALSE()),Dictionary!$A:$B,2,FALSE())</f>
        <v>2</v>
      </c>
      <c r="Y105" s="13">
        <f>VLOOKUP(VLOOKUP($A105,'dataset combined'!$A:$AF,Y$2,FALSE()),Dictionary!$A:$B,2,FALSE())</f>
        <v>3</v>
      </c>
      <c r="Z105" s="12">
        <f t="shared" si="80"/>
        <v>3</v>
      </c>
      <c r="AA105" s="13">
        <f>VLOOKUP(VLOOKUP($A105,'dataset combined'!$A:$AF,AA$2,FALSE()),Dictionary!$A:$B,2,FALSE())</f>
        <v>2</v>
      </c>
      <c r="AB105" s="13">
        <f>VLOOKUP(VLOOKUP($A105,'dataset combined'!$A:$AF,AB$2,FALSE()),Dictionary!$A:$B,2,FALSE())</f>
        <v>2</v>
      </c>
      <c r="AC105" s="13">
        <f>VLOOKUP(VLOOKUP($A105,'dataset combined'!$A:$AF,AC$2,FALSE()),Dictionary!$A:$B,2,FALSE())</f>
        <v>3</v>
      </c>
      <c r="AD105" s="13">
        <f>VLOOKUP(VLOOKUP($A105,'dataset combined'!$A:$AF,AD$2,FALSE()),Dictionary!$A:$B,2,FALSE())</f>
        <v>2</v>
      </c>
      <c r="AE105" s="13">
        <f>VLOOKUP(VLOOKUP($A105,'dataset combined'!$A:$AF,AE$2,FALSE()),Dictionary!$A:$B,2,FALSE())</f>
        <v>1</v>
      </c>
      <c r="AF105" s="13">
        <f>VLOOKUP(VLOOKUP($A105,'dataset combined'!$A:$BJ,dataset!AF$2,FALSE()),Dictionary!$A:$B,2,FALSE())</f>
        <v>4</v>
      </c>
      <c r="AG105" s="13">
        <f>VLOOKUP(VLOOKUP($A105,'dataset combined'!$A:$BJ,dataset!AG$2,FALSE()),Dictionary!$A:$B,2,FALSE())</f>
        <v>4</v>
      </c>
      <c r="AH105" s="13">
        <f>VLOOKUP(VLOOKUP($A105,'dataset combined'!$A:$BJ,dataset!AH$2,FALSE()),Dictionary!$A:$B,2,FALSE())</f>
        <v>4</v>
      </c>
      <c r="AI105" s="13">
        <f>VLOOKUP(VLOOKUP($A105,'dataset combined'!$A:$BJ,dataset!AI$2,FALSE()),Dictionary!$A:$B,2,FALSE())</f>
        <v>4</v>
      </c>
      <c r="AJ105" s="13">
        <f>VLOOKUP(VLOOKUP($A105,'dataset combined'!$A:$BJ,dataset!AJ$2,FALSE()),Dictionary!$A:$B,2,FALSE())</f>
        <v>4</v>
      </c>
      <c r="AK105" s="13">
        <f>VLOOKUP(VLOOKUP($A105,'dataset combined'!$A:$BJ,dataset!AK$2,FALSE()),Dictionary!$A:$B,2,FALSE())</f>
        <v>5</v>
      </c>
      <c r="AL105" s="13">
        <f>VLOOKUP(VLOOKUP($A105,'dataset combined'!$A:$BJ,dataset!AL$2,FALSE()),Dictionary!$A:$B,2,FALSE())</f>
        <v>5</v>
      </c>
      <c r="AM105" s="13">
        <f>VLOOKUP(VLOOKUP($A105,'dataset combined'!$A:$BJ,dataset!AM$2,FALSE()),Dictionary!$A:$B,2,FALSE())</f>
        <v>5</v>
      </c>
      <c r="AN105" s="13">
        <f>VLOOKUP(VLOOKUP($A105,'dataset combined'!$A:$BJ,dataset!AN$2,FALSE()),Dictionary!$A:$B,2,FALSE())</f>
        <v>5</v>
      </c>
      <c r="AO105" s="12">
        <f>VLOOKUP($A105,'Results Check'!$A:$CH,AO$2,FALSE())</f>
        <v>1</v>
      </c>
      <c r="AP105" s="12">
        <f>VLOOKUP($A105,'Results Check'!$A:$CH,AP$2,FALSE())</f>
        <v>1</v>
      </c>
      <c r="AQ105" s="12">
        <f>VLOOKUP($A105,'Results Check'!$A:$CH,AQ$2,FALSE())</f>
        <v>3</v>
      </c>
      <c r="AR105" s="9">
        <f t="shared" si="54"/>
        <v>1</v>
      </c>
      <c r="AS105" s="9">
        <f t="shared" si="55"/>
        <v>0.33333333333333331</v>
      </c>
      <c r="AT105" s="9">
        <f t="shared" si="56"/>
        <v>0.5</v>
      </c>
      <c r="AU105" s="12">
        <f>VLOOKUP($A105,'Results Check'!$A:$CH,AU$2,FALSE())</f>
        <v>2</v>
      </c>
      <c r="AV105" s="12">
        <f>VLOOKUP($A105,'Results Check'!$A:$CH,AV$2,FALSE())</f>
        <v>2</v>
      </c>
      <c r="AW105" s="12">
        <f>VLOOKUP($A105,'Results Check'!$A:$CH,AW$2,FALSE())</f>
        <v>2</v>
      </c>
      <c r="AX105" s="9">
        <f t="shared" si="60"/>
        <v>1</v>
      </c>
      <c r="AY105" s="9">
        <f t="shared" si="61"/>
        <v>1</v>
      </c>
      <c r="AZ105" s="9">
        <f t="shared" si="62"/>
        <v>1</v>
      </c>
      <c r="BA105" s="12">
        <f>VLOOKUP($A105,'Results Check'!$A:$CH,BA$2,FALSE())</f>
        <v>2</v>
      </c>
      <c r="BB105" s="12">
        <f>VLOOKUP($A105,'Results Check'!$A:$CH,BB$2,FALSE())</f>
        <v>2</v>
      </c>
      <c r="BC105" s="12">
        <f>VLOOKUP($A105,'Results Check'!$A:$CH,BC$2,FALSE())</f>
        <v>5</v>
      </c>
      <c r="BD105" s="9">
        <f t="shared" si="63"/>
        <v>1</v>
      </c>
      <c r="BE105" s="9">
        <f t="shared" si="64"/>
        <v>0.4</v>
      </c>
      <c r="BF105" s="9">
        <f t="shared" si="65"/>
        <v>0.57142857142857151</v>
      </c>
      <c r="BG105" s="12">
        <f>VLOOKUP($A105,'Results Check'!$A:$CH,BG$2,FALSE())</f>
        <v>2</v>
      </c>
      <c r="BH105" s="12">
        <f>VLOOKUP($A105,'Results Check'!$A:$CH,BH$2,FALSE())</f>
        <v>2</v>
      </c>
      <c r="BI105" s="12">
        <f>VLOOKUP($A105,'Results Check'!$A:$CH,BI$2,FALSE())</f>
        <v>3</v>
      </c>
      <c r="BJ105" s="9">
        <f t="shared" si="66"/>
        <v>1</v>
      </c>
      <c r="BK105" s="9">
        <f t="shared" si="67"/>
        <v>0.66666666666666663</v>
      </c>
      <c r="BL105" s="9">
        <f t="shared" si="68"/>
        <v>0.8</v>
      </c>
      <c r="BM105" s="12">
        <f>VLOOKUP($A105,'Results Check'!$A:$CH,BM$2,FALSE())</f>
        <v>1</v>
      </c>
      <c r="BN105" s="12">
        <f>VLOOKUP($A105,'Results Check'!$A:$CH,BN$2,FALSE())</f>
        <v>1</v>
      </c>
      <c r="BO105" s="12">
        <f>VLOOKUP($A105,'Results Check'!$A:$CH,BO$2,FALSE())</f>
        <v>1</v>
      </c>
      <c r="BP105" s="9">
        <f t="shared" si="69"/>
        <v>1</v>
      </c>
      <c r="BQ105" s="9">
        <f t="shared" si="70"/>
        <v>1</v>
      </c>
      <c r="BR105" s="9">
        <f t="shared" si="71"/>
        <v>1</v>
      </c>
      <c r="BS105" s="12">
        <f>VLOOKUP($A105,'Results Check'!$A:$CH,BS$2,FALSE())</f>
        <v>1</v>
      </c>
      <c r="BT105" s="12">
        <f>VLOOKUP($A105,'Results Check'!$A:$CH,BT$2,FALSE())</f>
        <v>1</v>
      </c>
      <c r="BU105" s="12">
        <f>VLOOKUP($A105,'Results Check'!$A:$CH,BU$2,FALSE())</f>
        <v>1</v>
      </c>
      <c r="BV105" s="9">
        <f t="shared" si="72"/>
        <v>1</v>
      </c>
      <c r="BW105" s="9">
        <f t="shared" si="73"/>
        <v>1</v>
      </c>
      <c r="BX105" s="9">
        <f t="shared" si="74"/>
        <v>1</v>
      </c>
      <c r="BY105" s="12">
        <f t="shared" si="81"/>
        <v>9</v>
      </c>
      <c r="BZ105" s="12">
        <f t="shared" si="82"/>
        <v>9</v>
      </c>
      <c r="CA105" s="12">
        <f t="shared" si="83"/>
        <v>15</v>
      </c>
      <c r="CB105" s="12">
        <f t="shared" si="75"/>
        <v>1</v>
      </c>
      <c r="CC105" s="12">
        <f t="shared" si="76"/>
        <v>0.6</v>
      </c>
      <c r="CD105" s="12">
        <f t="shared" si="77"/>
        <v>0.74999999999999989</v>
      </c>
      <c r="CE105" s="12" t="str">
        <f>IF(VLOOKUP($A105,'Results Check'!$A:$CI,CE$2,FALSE())=0,"",VLOOKUP($A105,'Results Check'!$A:$CI,CE$2,FALSE()))</f>
        <v>Missing vulnerability</v>
      </c>
      <c r="CF105" s="12" t="str">
        <f>IF(VLOOKUP($A105,'Results Check'!$A:$CI,CF$2,FALSE())=0,"",VLOOKUP($A105,'Results Check'!$A:$CI,CF$2,FALSE()))</f>
        <v/>
      </c>
      <c r="CG105" s="12" t="str">
        <f>IF(VLOOKUP($A105,'Results Check'!$A:$CI,CG$2,FALSE())=0,"",VLOOKUP($A105,'Results Check'!$A:$CI,CG$2,FALSE()))</f>
        <v>Missing threat scenario</v>
      </c>
      <c r="CH105" s="12" t="str">
        <f>IF(VLOOKUP($A105,'Results Check'!$A:$CI,CH$2,FALSE())=0,"",VLOOKUP($A105,'Results Check'!$A:$CI,CH$2,FALSE()))</f>
        <v>Missed threat</v>
      </c>
      <c r="CI105" s="12" t="str">
        <f>IF(VLOOKUP($A105,'Results Check'!$A:$CI,CI$2,FALSE())=0,"",VLOOKUP($A105,'Results Check'!$A:$CI,CI$2,FALSE()))</f>
        <v/>
      </c>
      <c r="CJ105" s="12" t="str">
        <f>IF(VLOOKUP($A105,'Results Check'!$A:$CI,CJ$2,FALSE())=0,"",VLOOKUP($A105,'Results Check'!$A:$CI,CJ$2,FALSE()))</f>
        <v/>
      </c>
      <c r="CK105" s="12">
        <f>VLOOKUP(VLOOKUP($A105,'dataset combined'!$A:$BJ,CK$2,FALSE()),Dictionary!$A$1:$B$23,2,FALSE())</f>
        <v>5</v>
      </c>
      <c r="CL105" s="12">
        <f>VLOOKUP(VLOOKUP($A105,'dataset combined'!$A:$BJ,CL$2,FALSE()),Dictionary!$A$1:$B$23,2,FALSE())</f>
        <v>5</v>
      </c>
      <c r="CM105" s="12">
        <f>VLOOKUP(VLOOKUP($A105,'dataset combined'!$A:$BJ,CM$2,FALSE()),Dictionary!$A$1:$B$23,2,FALSE())</f>
        <v>5</v>
      </c>
      <c r="CN105" s="12">
        <f>VLOOKUP(VLOOKUP($A105,'dataset combined'!$A:$BJ,CN$2,FALSE()),Dictionary!$A$1:$B$23,2,FALSE())</f>
        <v>5</v>
      </c>
      <c r="CO105" s="12">
        <f>VLOOKUP(VLOOKUP($A105,'dataset combined'!$A:$BJ,CO$2,FALSE()),Dictionary!$A$1:$B$23,2,FALSE())</f>
        <v>5</v>
      </c>
      <c r="CP105" s="12">
        <f>VLOOKUP(VLOOKUP($A105,'dataset combined'!$A:$BJ,CP$2,FALSE()),Dictionary!$A$1:$B$23,2,FALSE())</f>
        <v>5</v>
      </c>
      <c r="CQ105" s="12">
        <f>VLOOKUP(VLOOKUP($A105,'dataset combined'!$A:$BJ,CQ$2,FALSE()),Dictionary!$A$1:$B$23,2,FALSE())</f>
        <v>5</v>
      </c>
      <c r="CR105" s="12">
        <f>VLOOKUP(VLOOKUP($A105,'dataset combined'!$A:$BJ,CR$2,FALSE()),Dictionary!$A$1:$B$23,2,FALSE())</f>
        <v>5</v>
      </c>
      <c r="CS105" s="12">
        <f>VLOOKUP(VLOOKUP($A105,'dataset combined'!$A:$BJ,CS$2,FALSE()),Dictionary!$A$1:$B$23,2,FALSE())</f>
        <v>4</v>
      </c>
      <c r="CT105" s="12">
        <f>VLOOKUP(VLOOKUP($A105,'dataset combined'!$A:$BJ,CT$2,FALSE()),Dictionary!$A$1:$B$23,2,FALSE())</f>
        <v>5</v>
      </c>
      <c r="CU105" s="12">
        <f>VLOOKUP(VLOOKUP($A105,'dataset combined'!$A:$BJ,CU$2,FALSE()),Dictionary!$A$1:$B$23,2,FALSE())</f>
        <v>4</v>
      </c>
      <c r="CV105" s="12">
        <f>VLOOKUP(VLOOKUP($A105,'dataset combined'!$A:$BJ,CV$2,FALSE()),Dictionary!$A$1:$B$23,2,FALSE())</f>
        <v>5</v>
      </c>
    </row>
    <row r="106" spans="1:100" x14ac:dyDescent="0.2">
      <c r="A106" s="13" t="str">
        <f t="shared" si="78"/>
        <v>3117418-P1</v>
      </c>
      <c r="B106" s="11">
        <v>3117418</v>
      </c>
      <c r="C106" s="11">
        <v>3117335</v>
      </c>
      <c r="D106" s="11" t="s">
        <v>378</v>
      </c>
      <c r="E106" s="13" t="s">
        <v>154</v>
      </c>
      <c r="F106" s="13" t="s">
        <v>381</v>
      </c>
      <c r="G106" s="11" t="s">
        <v>402</v>
      </c>
      <c r="H106" s="11" t="str">
        <f t="shared" si="79"/>
        <v>OB</v>
      </c>
      <c r="I106" s="11"/>
      <c r="J106" s="12"/>
      <c r="K106" s="13">
        <v>22</v>
      </c>
      <c r="L106" s="13" t="s">
        <v>180</v>
      </c>
      <c r="M106" s="13" t="s">
        <v>179</v>
      </c>
      <c r="N106" s="13">
        <v>5</v>
      </c>
      <c r="O106" s="13" t="s">
        <v>230</v>
      </c>
      <c r="P106" s="13" t="s">
        <v>177</v>
      </c>
      <c r="Q106" s="13">
        <v>1</v>
      </c>
      <c r="R106" s="13" t="s">
        <v>297</v>
      </c>
      <c r="S106" s="13" t="s">
        <v>176</v>
      </c>
      <c r="T106" s="13"/>
      <c r="U106" s="13" t="s">
        <v>156</v>
      </c>
      <c r="V106" s="13">
        <f>VLOOKUP(VLOOKUP($A106,'dataset combined'!$A:$AF,V$2,FALSE()),Dictionary!$A:$B,2,FALSE())</f>
        <v>2</v>
      </c>
      <c r="W106" s="13">
        <f>VLOOKUP(VLOOKUP($A106,'dataset combined'!$A:$AF,W$2,FALSE()),Dictionary!$A:$B,2,FALSE())</f>
        <v>1</v>
      </c>
      <c r="X106" s="13">
        <f>VLOOKUP(VLOOKUP($A106,'dataset combined'!$A:$AF,X$2,FALSE()),Dictionary!$A:$B,2,FALSE())</f>
        <v>2</v>
      </c>
      <c r="Y106" s="13">
        <f>VLOOKUP(VLOOKUP($A106,'dataset combined'!$A:$AF,Y$2,FALSE()),Dictionary!$A:$B,2,FALSE())</f>
        <v>1</v>
      </c>
      <c r="Z106" s="12">
        <f t="shared" si="80"/>
        <v>2</v>
      </c>
      <c r="AA106" s="13">
        <f>VLOOKUP(VLOOKUP($A106,'dataset combined'!$A:$AF,AA$2,FALSE()),Dictionary!$A:$B,2,FALSE())</f>
        <v>1</v>
      </c>
      <c r="AB106" s="13">
        <f>VLOOKUP(VLOOKUP($A106,'dataset combined'!$A:$AF,AB$2,FALSE()),Dictionary!$A:$B,2,FALSE())</f>
        <v>1</v>
      </c>
      <c r="AC106" s="13">
        <f>VLOOKUP(VLOOKUP($A106,'dataset combined'!$A:$AF,AC$2,FALSE()),Dictionary!$A:$B,2,FALSE())</f>
        <v>3</v>
      </c>
      <c r="AD106" s="13">
        <f>VLOOKUP(VLOOKUP($A106,'dataset combined'!$A:$AF,AD$2,FALSE()),Dictionary!$A:$B,2,FALSE())</f>
        <v>2</v>
      </c>
      <c r="AE106" s="13">
        <f>VLOOKUP(VLOOKUP($A106,'dataset combined'!$A:$AF,AE$2,FALSE()),Dictionary!$A:$B,2,FALSE())</f>
        <v>1</v>
      </c>
      <c r="AF106" s="13">
        <f>VLOOKUP(VLOOKUP($A106,'dataset combined'!$A:$BJ,dataset!AF$2,FALSE()),Dictionary!$A:$B,2,FALSE())</f>
        <v>5</v>
      </c>
      <c r="AG106" s="13">
        <f>VLOOKUP(VLOOKUP($A106,'dataset combined'!$A:$BJ,dataset!AG$2,FALSE()),Dictionary!$A:$B,2,FALSE())</f>
        <v>4</v>
      </c>
      <c r="AH106" s="13">
        <f>VLOOKUP(VLOOKUP($A106,'dataset combined'!$A:$BJ,dataset!AH$2,FALSE()),Dictionary!$A:$B,2,FALSE())</f>
        <v>4</v>
      </c>
      <c r="AI106" s="13">
        <f>VLOOKUP(VLOOKUP($A106,'dataset combined'!$A:$BJ,dataset!AI$2,FALSE()),Dictionary!$A:$B,2,FALSE())</f>
        <v>4</v>
      </c>
      <c r="AJ106" s="13">
        <f>VLOOKUP(VLOOKUP($A106,'dataset combined'!$A:$BJ,dataset!AJ$2,FALSE()),Dictionary!$A:$B,2,FALSE())</f>
        <v>3</v>
      </c>
      <c r="AK106" s="13">
        <f>VLOOKUP(VLOOKUP($A106,'dataset combined'!$A:$BJ,dataset!AK$2,FALSE()),Dictionary!$A:$B,2,FALSE())</f>
        <v>4</v>
      </c>
      <c r="AL106" s="13">
        <f>VLOOKUP(VLOOKUP($A106,'dataset combined'!$A:$BJ,dataset!AL$2,FALSE()),Dictionary!$A:$B,2,FALSE())</f>
        <v>4</v>
      </c>
      <c r="AM106" s="13">
        <f>VLOOKUP(VLOOKUP($A106,'dataset combined'!$A:$BJ,dataset!AM$2,FALSE()),Dictionary!$A:$B,2,FALSE())</f>
        <v>5</v>
      </c>
      <c r="AN106" s="13">
        <f>VLOOKUP(VLOOKUP($A106,'dataset combined'!$A:$BJ,dataset!AN$2,FALSE()),Dictionary!$A:$B,2,FALSE())</f>
        <v>0</v>
      </c>
      <c r="AO106" s="12">
        <f>VLOOKUP($A106,'Results Check'!$A:$CH,AO$2,FALSE())</f>
        <v>2</v>
      </c>
      <c r="AP106" s="12">
        <f>VLOOKUP($A106,'Results Check'!$A:$CH,AP$2,FALSE())</f>
        <v>2</v>
      </c>
      <c r="AQ106" s="12">
        <f>VLOOKUP($A106,'Results Check'!$A:$CH,AQ$2,FALSE())</f>
        <v>2</v>
      </c>
      <c r="AR106" s="9">
        <f t="shared" si="54"/>
        <v>1</v>
      </c>
      <c r="AS106" s="9">
        <f t="shared" si="55"/>
        <v>1</v>
      </c>
      <c r="AT106" s="9">
        <f t="shared" si="56"/>
        <v>1</v>
      </c>
      <c r="AU106" s="12">
        <f>VLOOKUP($A106,'Results Check'!$A:$CH,AU$2,FALSE())</f>
        <v>2</v>
      </c>
      <c r="AV106" s="12">
        <f>VLOOKUP($A106,'Results Check'!$A:$CH,AV$2,FALSE())</f>
        <v>2</v>
      </c>
      <c r="AW106" s="12">
        <f>VLOOKUP($A106,'Results Check'!$A:$CH,AW$2,FALSE())</f>
        <v>2</v>
      </c>
      <c r="AX106" s="9">
        <f t="shared" si="60"/>
        <v>1</v>
      </c>
      <c r="AY106" s="9">
        <f t="shared" si="61"/>
        <v>1</v>
      </c>
      <c r="AZ106" s="9">
        <f t="shared" si="62"/>
        <v>1</v>
      </c>
      <c r="BA106" s="12">
        <f>VLOOKUP($A106,'Results Check'!$A:$CH,BA$2,FALSE())</f>
        <v>4</v>
      </c>
      <c r="BB106" s="12">
        <f>VLOOKUP($A106,'Results Check'!$A:$CH,BB$2,FALSE())</f>
        <v>4</v>
      </c>
      <c r="BC106" s="12">
        <f>VLOOKUP($A106,'Results Check'!$A:$CH,BC$2,FALSE())</f>
        <v>4</v>
      </c>
      <c r="BD106" s="9">
        <f t="shared" si="63"/>
        <v>1</v>
      </c>
      <c r="BE106" s="9">
        <f t="shared" si="64"/>
        <v>1</v>
      </c>
      <c r="BF106" s="9">
        <f t="shared" si="65"/>
        <v>1</v>
      </c>
      <c r="BG106" s="12">
        <f>VLOOKUP($A106,'Results Check'!$A:$CH,BG$2,FALSE())</f>
        <v>2</v>
      </c>
      <c r="BH106" s="12">
        <f>VLOOKUP($A106,'Results Check'!$A:$CH,BH$2,FALSE())</f>
        <v>2</v>
      </c>
      <c r="BI106" s="12">
        <f>VLOOKUP($A106,'Results Check'!$A:$CH,BI$2,FALSE())</f>
        <v>2</v>
      </c>
      <c r="BJ106" s="9">
        <f t="shared" si="66"/>
        <v>1</v>
      </c>
      <c r="BK106" s="9">
        <f t="shared" si="67"/>
        <v>1</v>
      </c>
      <c r="BL106" s="9">
        <f t="shared" si="68"/>
        <v>1</v>
      </c>
      <c r="BM106" s="12">
        <f>VLOOKUP($A106,'Results Check'!$A:$CH,BM$2,FALSE())</f>
        <v>1</v>
      </c>
      <c r="BN106" s="12">
        <f>VLOOKUP($A106,'Results Check'!$A:$CH,BN$2,FALSE())</f>
        <v>1</v>
      </c>
      <c r="BO106" s="12">
        <f>VLOOKUP($A106,'Results Check'!$A:$CH,BO$2,FALSE())</f>
        <v>1</v>
      </c>
      <c r="BP106" s="9">
        <f t="shared" si="69"/>
        <v>1</v>
      </c>
      <c r="BQ106" s="9">
        <f t="shared" si="70"/>
        <v>1</v>
      </c>
      <c r="BR106" s="9">
        <f t="shared" si="71"/>
        <v>1</v>
      </c>
      <c r="BS106" s="12">
        <f>VLOOKUP($A106,'Results Check'!$A:$CH,BS$2,FALSE())</f>
        <v>1</v>
      </c>
      <c r="BT106" s="12">
        <f>VLOOKUP($A106,'Results Check'!$A:$CH,BT$2,FALSE())</f>
        <v>1</v>
      </c>
      <c r="BU106" s="12">
        <f>VLOOKUP($A106,'Results Check'!$A:$CH,BU$2,FALSE())</f>
        <v>1</v>
      </c>
      <c r="BV106" s="9">
        <f t="shared" si="72"/>
        <v>1</v>
      </c>
      <c r="BW106" s="9">
        <f t="shared" si="73"/>
        <v>1</v>
      </c>
      <c r="BX106" s="9">
        <f t="shared" si="74"/>
        <v>1</v>
      </c>
      <c r="BY106" s="12">
        <f t="shared" si="81"/>
        <v>12</v>
      </c>
      <c r="BZ106" s="12">
        <f t="shared" si="82"/>
        <v>12</v>
      </c>
      <c r="CA106" s="12">
        <f t="shared" si="83"/>
        <v>12</v>
      </c>
      <c r="CB106" s="12">
        <f t="shared" si="75"/>
        <v>1</v>
      </c>
      <c r="CC106" s="12">
        <f t="shared" si="76"/>
        <v>1</v>
      </c>
      <c r="CD106" s="12">
        <f t="shared" si="77"/>
        <v>1</v>
      </c>
      <c r="CE106" s="12" t="str">
        <f>IF(VLOOKUP($A106,'Results Check'!$A:$CI,CE$2,FALSE())=0,"",VLOOKUP($A106,'Results Check'!$A:$CI,CE$2,FALSE()))</f>
        <v/>
      </c>
      <c r="CF106" s="12" t="str">
        <f>IF(VLOOKUP($A106,'Results Check'!$A:$CI,CF$2,FALSE())=0,"",VLOOKUP($A106,'Results Check'!$A:$CI,CF$2,FALSE()))</f>
        <v/>
      </c>
      <c r="CG106" s="12" t="str">
        <f>IF(VLOOKUP($A106,'Results Check'!$A:$CI,CG$2,FALSE())=0,"",VLOOKUP($A106,'Results Check'!$A:$CI,CG$2,FALSE()))</f>
        <v/>
      </c>
      <c r="CH106" s="12" t="str">
        <f>IF(VLOOKUP($A106,'Results Check'!$A:$CI,CH$2,FALSE())=0,"",VLOOKUP($A106,'Results Check'!$A:$CI,CH$2,FALSE()))</f>
        <v/>
      </c>
      <c r="CI106" s="12" t="str">
        <f>IF(VLOOKUP($A106,'Results Check'!$A:$CI,CI$2,FALSE())=0,"",VLOOKUP($A106,'Results Check'!$A:$CI,CI$2,FALSE()))</f>
        <v/>
      </c>
      <c r="CJ106" s="12" t="str">
        <f>IF(VLOOKUP($A106,'Results Check'!$A:$CI,CJ$2,FALSE())=0,"",VLOOKUP($A106,'Results Check'!$A:$CI,CJ$2,FALSE()))</f>
        <v/>
      </c>
      <c r="CK106" s="12">
        <f>VLOOKUP(VLOOKUP($A106,'dataset combined'!$A:$BJ,CK$2,FALSE()),Dictionary!$A$1:$B$23,2,FALSE())</f>
        <v>4</v>
      </c>
      <c r="CL106" s="12">
        <f>VLOOKUP(VLOOKUP($A106,'dataset combined'!$A:$BJ,CL$2,FALSE()),Dictionary!$A$1:$B$23,2,FALSE())</f>
        <v>4</v>
      </c>
      <c r="CM106" s="12">
        <f>VLOOKUP(VLOOKUP($A106,'dataset combined'!$A:$BJ,CM$2,FALSE()),Dictionary!$A$1:$B$23,2,FALSE())</f>
        <v>4</v>
      </c>
      <c r="CN106" s="12">
        <f>VLOOKUP(VLOOKUP($A106,'dataset combined'!$A:$BJ,CN$2,FALSE()),Dictionary!$A$1:$B$23,2,FALSE())</f>
        <v>4</v>
      </c>
      <c r="CO106" s="12">
        <f>VLOOKUP(VLOOKUP($A106,'dataset combined'!$A:$BJ,CO$2,FALSE()),Dictionary!$A$1:$B$23,2,FALSE())</f>
        <v>4</v>
      </c>
      <c r="CP106" s="12">
        <f>VLOOKUP(VLOOKUP($A106,'dataset combined'!$A:$BJ,CP$2,FALSE()),Dictionary!$A$1:$B$23,2,FALSE())</f>
        <v>4</v>
      </c>
      <c r="CQ106" s="12">
        <f>VLOOKUP(VLOOKUP($A106,'dataset combined'!$A:$BJ,CQ$2,FALSE()),Dictionary!$A$1:$B$23,2,FALSE())</f>
        <v>4</v>
      </c>
      <c r="CR106" s="12">
        <f>VLOOKUP(VLOOKUP($A106,'dataset combined'!$A:$BJ,CR$2,FALSE()),Dictionary!$A$1:$B$23,2,FALSE())</f>
        <v>4</v>
      </c>
      <c r="CS106" s="12">
        <f>VLOOKUP(VLOOKUP($A106,'dataset combined'!$A:$BJ,CS$2,FALSE()),Dictionary!$A$1:$B$23,2,FALSE())</f>
        <v>4</v>
      </c>
      <c r="CT106" s="12">
        <f>VLOOKUP(VLOOKUP($A106,'dataset combined'!$A:$BJ,CT$2,FALSE()),Dictionary!$A$1:$B$23,2,FALSE())</f>
        <v>4</v>
      </c>
      <c r="CU106" s="12">
        <f>VLOOKUP(VLOOKUP($A106,'dataset combined'!$A:$BJ,CU$2,FALSE()),Dictionary!$A$1:$B$23,2,FALSE())</f>
        <v>4</v>
      </c>
      <c r="CV106" s="12">
        <f>VLOOKUP(VLOOKUP($A106,'dataset combined'!$A:$BJ,CV$2,FALSE()),Dictionary!$A$1:$B$23,2,FALSE())</f>
        <v>4</v>
      </c>
    </row>
    <row r="107" spans="1:100" x14ac:dyDescent="0.2">
      <c r="A107" s="13" t="str">
        <f t="shared" si="78"/>
        <v>3117418-P2</v>
      </c>
      <c r="B107" s="11">
        <v>3117418</v>
      </c>
      <c r="C107" s="11">
        <v>3117335</v>
      </c>
      <c r="D107" s="11" t="s">
        <v>378</v>
      </c>
      <c r="E107" s="13" t="s">
        <v>154</v>
      </c>
      <c r="F107" s="13" t="s">
        <v>381</v>
      </c>
      <c r="G107" s="13" t="s">
        <v>433</v>
      </c>
      <c r="H107" s="11" t="str">
        <f t="shared" si="79"/>
        <v>HCN</v>
      </c>
      <c r="I107" s="11"/>
      <c r="J107" s="12"/>
      <c r="K107" s="13">
        <v>22</v>
      </c>
      <c r="L107" s="13" t="s">
        <v>180</v>
      </c>
      <c r="M107" s="13" t="s">
        <v>179</v>
      </c>
      <c r="N107" s="13">
        <v>5</v>
      </c>
      <c r="O107" s="13" t="s">
        <v>230</v>
      </c>
      <c r="P107" s="13" t="s">
        <v>177</v>
      </c>
      <c r="Q107" s="13">
        <v>1</v>
      </c>
      <c r="R107" s="13" t="s">
        <v>297</v>
      </c>
      <c r="S107" s="13" t="s">
        <v>176</v>
      </c>
      <c r="T107" s="13"/>
      <c r="U107" s="13" t="s">
        <v>156</v>
      </c>
      <c r="V107" s="13">
        <f>VLOOKUP(VLOOKUP($A107,'dataset combined'!$A:$AF,V$2,FALSE()),Dictionary!$A:$B,2,FALSE())</f>
        <v>2</v>
      </c>
      <c r="W107" s="13">
        <f>VLOOKUP(VLOOKUP($A107,'dataset combined'!$A:$AF,W$2,FALSE()),Dictionary!$A:$B,2,FALSE())</f>
        <v>1</v>
      </c>
      <c r="X107" s="13">
        <f>VLOOKUP(VLOOKUP($A107,'dataset combined'!$A:$AF,X$2,FALSE()),Dictionary!$A:$B,2,FALSE())</f>
        <v>2</v>
      </c>
      <c r="Y107" s="13">
        <f>VLOOKUP(VLOOKUP($A107,'dataset combined'!$A:$AF,Y$2,FALSE()),Dictionary!$A:$B,2,FALSE())</f>
        <v>1</v>
      </c>
      <c r="Z107" s="12">
        <f t="shared" si="80"/>
        <v>2</v>
      </c>
      <c r="AA107" s="13">
        <f>VLOOKUP(VLOOKUP($A107,'dataset combined'!$A:$AF,AA$2,FALSE()),Dictionary!$A:$B,2,FALSE())</f>
        <v>1</v>
      </c>
      <c r="AB107" s="13">
        <f>VLOOKUP(VLOOKUP($A107,'dataset combined'!$A:$AF,AB$2,FALSE()),Dictionary!$A:$B,2,FALSE())</f>
        <v>1</v>
      </c>
      <c r="AC107" s="13">
        <f>VLOOKUP(VLOOKUP($A107,'dataset combined'!$A:$AF,AC$2,FALSE()),Dictionary!$A:$B,2,FALSE())</f>
        <v>3</v>
      </c>
      <c r="AD107" s="13">
        <f>VLOOKUP(VLOOKUP($A107,'dataset combined'!$A:$AF,AD$2,FALSE()),Dictionary!$A:$B,2,FALSE())</f>
        <v>2</v>
      </c>
      <c r="AE107" s="13">
        <f>VLOOKUP(VLOOKUP($A107,'dataset combined'!$A:$AF,AE$2,FALSE()),Dictionary!$A:$B,2,FALSE())</f>
        <v>1</v>
      </c>
      <c r="AF107" s="13">
        <f>VLOOKUP(VLOOKUP($A107,'dataset combined'!$A:$BJ,dataset!AF$2,FALSE()),Dictionary!$A:$B,2,FALSE())</f>
        <v>5</v>
      </c>
      <c r="AG107" s="13">
        <f>VLOOKUP(VLOOKUP($A107,'dataset combined'!$A:$BJ,dataset!AG$2,FALSE()),Dictionary!$A:$B,2,FALSE())</f>
        <v>5</v>
      </c>
      <c r="AH107" s="13">
        <f>VLOOKUP(VLOOKUP($A107,'dataset combined'!$A:$BJ,dataset!AH$2,FALSE()),Dictionary!$A:$B,2,FALSE())</f>
        <v>5</v>
      </c>
      <c r="AI107" s="13">
        <f>VLOOKUP(VLOOKUP($A107,'dataset combined'!$A:$BJ,dataset!AI$2,FALSE()),Dictionary!$A:$B,2,FALSE())</f>
        <v>4</v>
      </c>
      <c r="AJ107" s="13">
        <f>VLOOKUP(VLOOKUP($A107,'dataset combined'!$A:$BJ,dataset!AJ$2,FALSE()),Dictionary!$A:$B,2,FALSE())</f>
        <v>4</v>
      </c>
      <c r="AK107" s="13">
        <f>VLOOKUP(VLOOKUP($A107,'dataset combined'!$A:$BJ,dataset!AK$2,FALSE()),Dictionary!$A:$B,2,FALSE())</f>
        <v>5</v>
      </c>
      <c r="AL107" s="13">
        <f>VLOOKUP(VLOOKUP($A107,'dataset combined'!$A:$BJ,dataset!AL$2,FALSE()),Dictionary!$A:$B,2,FALSE())</f>
        <v>5</v>
      </c>
      <c r="AM107" s="13">
        <f>VLOOKUP(VLOOKUP($A107,'dataset combined'!$A:$BJ,dataset!AM$2,FALSE()),Dictionary!$A:$B,2,FALSE())</f>
        <v>5</v>
      </c>
      <c r="AN107" s="13">
        <f>VLOOKUP(VLOOKUP($A107,'dataset combined'!$A:$BJ,dataset!AN$2,FALSE()),Dictionary!$A:$B,2,FALSE())</f>
        <v>4</v>
      </c>
      <c r="AO107" s="12">
        <f>VLOOKUP($A107,'Results Check'!$A:$CH,AO$2,FALSE())</f>
        <v>3</v>
      </c>
      <c r="AP107" s="12">
        <f>VLOOKUP($A107,'Results Check'!$A:$CH,AP$2,FALSE())</f>
        <v>3</v>
      </c>
      <c r="AQ107" s="12">
        <f>VLOOKUP($A107,'Results Check'!$A:$CH,AQ$2,FALSE())</f>
        <v>3</v>
      </c>
      <c r="AR107" s="9">
        <f t="shared" si="54"/>
        <v>1</v>
      </c>
      <c r="AS107" s="9">
        <f t="shared" si="55"/>
        <v>1</v>
      </c>
      <c r="AT107" s="9">
        <f t="shared" si="56"/>
        <v>1</v>
      </c>
      <c r="AU107" s="12">
        <f>VLOOKUP($A107,'Results Check'!$A:$CH,AU$2,FALSE())</f>
        <v>2</v>
      </c>
      <c r="AV107" s="12">
        <f>VLOOKUP($A107,'Results Check'!$A:$CH,AV$2,FALSE())</f>
        <v>2</v>
      </c>
      <c r="AW107" s="12">
        <f>VLOOKUP($A107,'Results Check'!$A:$CH,AW$2,FALSE())</f>
        <v>2</v>
      </c>
      <c r="AX107" s="9">
        <f t="shared" si="60"/>
        <v>1</v>
      </c>
      <c r="AY107" s="9">
        <f t="shared" si="61"/>
        <v>1</v>
      </c>
      <c r="AZ107" s="9">
        <f t="shared" si="62"/>
        <v>1</v>
      </c>
      <c r="BA107" s="12">
        <f>VLOOKUP($A107,'Results Check'!$A:$CH,BA$2,FALSE())</f>
        <v>5</v>
      </c>
      <c r="BB107" s="12">
        <f>VLOOKUP($A107,'Results Check'!$A:$CH,BB$2,FALSE())</f>
        <v>5</v>
      </c>
      <c r="BC107" s="12">
        <f>VLOOKUP($A107,'Results Check'!$A:$CH,BC$2,FALSE())</f>
        <v>5</v>
      </c>
      <c r="BD107" s="9">
        <f t="shared" si="63"/>
        <v>1</v>
      </c>
      <c r="BE107" s="9">
        <f t="shared" si="64"/>
        <v>1</v>
      </c>
      <c r="BF107" s="9">
        <f t="shared" si="65"/>
        <v>1</v>
      </c>
      <c r="BG107" s="12">
        <f>VLOOKUP($A107,'Results Check'!$A:$CH,BG$2,FALSE())</f>
        <v>2</v>
      </c>
      <c r="BH107" s="12">
        <f>VLOOKUP($A107,'Results Check'!$A:$CH,BH$2,FALSE())</f>
        <v>2</v>
      </c>
      <c r="BI107" s="12">
        <f>VLOOKUP($A107,'Results Check'!$A:$CH,BI$2,FALSE())</f>
        <v>3</v>
      </c>
      <c r="BJ107" s="9">
        <f t="shared" si="66"/>
        <v>1</v>
      </c>
      <c r="BK107" s="9">
        <f t="shared" si="67"/>
        <v>0.66666666666666663</v>
      </c>
      <c r="BL107" s="9">
        <f t="shared" si="68"/>
        <v>0.8</v>
      </c>
      <c r="BM107" s="12">
        <f>VLOOKUP($A107,'Results Check'!$A:$CH,BM$2,FALSE())</f>
        <v>1</v>
      </c>
      <c r="BN107" s="12">
        <f>VLOOKUP($A107,'Results Check'!$A:$CH,BN$2,FALSE())</f>
        <v>1</v>
      </c>
      <c r="BO107" s="12">
        <f>VLOOKUP($A107,'Results Check'!$A:$CH,BO$2,FALSE())</f>
        <v>1</v>
      </c>
      <c r="BP107" s="9">
        <f t="shared" si="69"/>
        <v>1</v>
      </c>
      <c r="BQ107" s="9">
        <f t="shared" si="70"/>
        <v>1</v>
      </c>
      <c r="BR107" s="9">
        <f t="shared" si="71"/>
        <v>1</v>
      </c>
      <c r="BS107" s="12">
        <f>VLOOKUP($A107,'Results Check'!$A:$CH,BS$2,FALSE())</f>
        <v>1</v>
      </c>
      <c r="BT107" s="12">
        <f>VLOOKUP($A107,'Results Check'!$A:$CH,BT$2,FALSE())</f>
        <v>1</v>
      </c>
      <c r="BU107" s="12">
        <f>VLOOKUP($A107,'Results Check'!$A:$CH,BU$2,FALSE())</f>
        <v>1</v>
      </c>
      <c r="BV107" s="9">
        <f t="shared" si="72"/>
        <v>1</v>
      </c>
      <c r="BW107" s="9">
        <f t="shared" si="73"/>
        <v>1</v>
      </c>
      <c r="BX107" s="9">
        <f t="shared" si="74"/>
        <v>1</v>
      </c>
      <c r="BY107" s="12">
        <f t="shared" si="81"/>
        <v>14</v>
      </c>
      <c r="BZ107" s="12">
        <f t="shared" si="82"/>
        <v>14</v>
      </c>
      <c r="CA107" s="12">
        <f t="shared" si="83"/>
        <v>15</v>
      </c>
      <c r="CB107" s="12">
        <f t="shared" si="75"/>
        <v>1</v>
      </c>
      <c r="CC107" s="12">
        <f t="shared" si="76"/>
        <v>0.93333333333333335</v>
      </c>
      <c r="CD107" s="12">
        <f t="shared" si="77"/>
        <v>0.96551724137931039</v>
      </c>
      <c r="CE107" s="12" t="str">
        <f>IF(VLOOKUP($A107,'Results Check'!$A:$CI,CE$2,FALSE())=0,"",VLOOKUP($A107,'Results Check'!$A:$CI,CE$2,FALSE()))</f>
        <v/>
      </c>
      <c r="CF107" s="12" t="str">
        <f>IF(VLOOKUP($A107,'Results Check'!$A:$CI,CF$2,FALSE())=0,"",VLOOKUP($A107,'Results Check'!$A:$CI,CF$2,FALSE()))</f>
        <v/>
      </c>
      <c r="CG107" s="12" t="str">
        <f>IF(VLOOKUP($A107,'Results Check'!$A:$CI,CG$2,FALSE())=0,"",VLOOKUP($A107,'Results Check'!$A:$CI,CG$2,FALSE()))</f>
        <v/>
      </c>
      <c r="CH107" s="12" t="str">
        <f>IF(VLOOKUP($A107,'Results Check'!$A:$CI,CH$2,FALSE())=0,"",VLOOKUP($A107,'Results Check'!$A:$CI,CH$2,FALSE()))</f>
        <v>Missed threat</v>
      </c>
      <c r="CI107" s="12" t="str">
        <f>IF(VLOOKUP($A107,'Results Check'!$A:$CI,CI$2,FALSE())=0,"",VLOOKUP($A107,'Results Check'!$A:$CI,CI$2,FALSE()))</f>
        <v/>
      </c>
      <c r="CJ107" s="12" t="str">
        <f>IF(VLOOKUP($A107,'Results Check'!$A:$CI,CJ$2,FALSE())=0,"",VLOOKUP($A107,'Results Check'!$A:$CI,CJ$2,FALSE()))</f>
        <v/>
      </c>
      <c r="CK107" s="12">
        <f>VLOOKUP(VLOOKUP($A107,'dataset combined'!$A:$BJ,CK$2,FALSE()),Dictionary!$A$1:$B$23,2,FALSE())</f>
        <v>4</v>
      </c>
      <c r="CL107" s="12">
        <f>VLOOKUP(VLOOKUP($A107,'dataset combined'!$A:$BJ,CL$2,FALSE()),Dictionary!$A$1:$B$23,2,FALSE())</f>
        <v>4</v>
      </c>
      <c r="CM107" s="12">
        <f>VLOOKUP(VLOOKUP($A107,'dataset combined'!$A:$BJ,CM$2,FALSE()),Dictionary!$A$1:$B$23,2,FALSE())</f>
        <v>4</v>
      </c>
      <c r="CN107" s="12">
        <f>VLOOKUP(VLOOKUP($A107,'dataset combined'!$A:$BJ,CN$2,FALSE()),Dictionary!$A$1:$B$23,2,FALSE())</f>
        <v>4</v>
      </c>
      <c r="CO107" s="12">
        <f>VLOOKUP(VLOOKUP($A107,'dataset combined'!$A:$BJ,CO$2,FALSE()),Dictionary!$A$1:$B$23,2,FALSE())</f>
        <v>4</v>
      </c>
      <c r="CP107" s="12">
        <f>VLOOKUP(VLOOKUP($A107,'dataset combined'!$A:$BJ,CP$2,FALSE()),Dictionary!$A$1:$B$23,2,FALSE())</f>
        <v>4</v>
      </c>
      <c r="CQ107" s="12">
        <f>VLOOKUP(VLOOKUP($A107,'dataset combined'!$A:$BJ,CQ$2,FALSE()),Dictionary!$A$1:$B$23,2,FALSE())</f>
        <v>4</v>
      </c>
      <c r="CR107" s="12">
        <f>VLOOKUP(VLOOKUP($A107,'dataset combined'!$A:$BJ,CR$2,FALSE()),Dictionary!$A$1:$B$23,2,FALSE())</f>
        <v>4</v>
      </c>
      <c r="CS107" s="12">
        <f>VLOOKUP(VLOOKUP($A107,'dataset combined'!$A:$BJ,CS$2,FALSE()),Dictionary!$A$1:$B$23,2,FALSE())</f>
        <v>4</v>
      </c>
      <c r="CT107" s="12">
        <f>VLOOKUP(VLOOKUP($A107,'dataset combined'!$A:$BJ,CT$2,FALSE()),Dictionary!$A$1:$B$23,2,FALSE())</f>
        <v>4</v>
      </c>
      <c r="CU107" s="12">
        <f>VLOOKUP(VLOOKUP($A107,'dataset combined'!$A:$BJ,CU$2,FALSE()),Dictionary!$A$1:$B$23,2,FALSE())</f>
        <v>4</v>
      </c>
      <c r="CV107" s="12">
        <f>VLOOKUP(VLOOKUP($A107,'dataset combined'!$A:$BJ,CV$2,FALSE()),Dictionary!$A$1:$B$23,2,FALSE())</f>
        <v>4</v>
      </c>
    </row>
    <row r="108" spans="1:100" x14ac:dyDescent="0.2">
      <c r="A108" s="13" t="str">
        <f t="shared" si="78"/>
        <v>3117423-P1</v>
      </c>
      <c r="B108" s="11">
        <v>3117423</v>
      </c>
      <c r="C108" s="11">
        <v>3117414</v>
      </c>
      <c r="D108" s="11" t="s">
        <v>379</v>
      </c>
      <c r="E108" s="13" t="s">
        <v>154</v>
      </c>
      <c r="F108" s="13" t="s">
        <v>381</v>
      </c>
      <c r="G108" s="11" t="s">
        <v>402</v>
      </c>
      <c r="H108" s="11" t="str">
        <f t="shared" si="79"/>
        <v>OB</v>
      </c>
      <c r="I108" s="11"/>
      <c r="J108" s="12"/>
      <c r="K108" s="13"/>
      <c r="L108" s="13" t="s">
        <v>180</v>
      </c>
      <c r="M108" s="13" t="s">
        <v>188</v>
      </c>
      <c r="N108" s="13">
        <v>3</v>
      </c>
      <c r="O108" s="13" t="s">
        <v>340</v>
      </c>
      <c r="P108" s="13" t="s">
        <v>177</v>
      </c>
      <c r="Q108" s="13">
        <v>1</v>
      </c>
      <c r="R108" s="13" t="s">
        <v>341</v>
      </c>
      <c r="S108" s="13" t="s">
        <v>176</v>
      </c>
      <c r="T108" s="13"/>
      <c r="U108" s="13" t="s">
        <v>160</v>
      </c>
      <c r="V108" s="13">
        <f>VLOOKUP(VLOOKUP($A108,'dataset combined'!$A:$AF,V$2,FALSE()),Dictionary!$A:$B,2,FALSE())</f>
        <v>1</v>
      </c>
      <c r="W108" s="13">
        <f>VLOOKUP(VLOOKUP($A108,'dataset combined'!$A:$AF,W$2,FALSE()),Dictionary!$A:$B,2,FALSE())</f>
        <v>1</v>
      </c>
      <c r="X108" s="13">
        <f>VLOOKUP(VLOOKUP($A108,'dataset combined'!$A:$AF,X$2,FALSE()),Dictionary!$A:$B,2,FALSE())</f>
        <v>1</v>
      </c>
      <c r="Y108" s="13">
        <f>VLOOKUP(VLOOKUP($A108,'dataset combined'!$A:$AF,Y$2,FALSE()),Dictionary!$A:$B,2,FALSE())</f>
        <v>3</v>
      </c>
      <c r="Z108" s="12">
        <f t="shared" si="80"/>
        <v>3</v>
      </c>
      <c r="AA108" s="13">
        <f>VLOOKUP(VLOOKUP($A108,'dataset combined'!$A:$AF,AA$2,FALSE()),Dictionary!$A:$B,2,FALSE())</f>
        <v>2</v>
      </c>
      <c r="AB108" s="13">
        <f>VLOOKUP(VLOOKUP($A108,'dataset combined'!$A:$AF,AB$2,FALSE()),Dictionary!$A:$B,2,FALSE())</f>
        <v>1</v>
      </c>
      <c r="AC108" s="13">
        <f>VLOOKUP(VLOOKUP($A108,'dataset combined'!$A:$AF,AC$2,FALSE()),Dictionary!$A:$B,2,FALSE())</f>
        <v>2</v>
      </c>
      <c r="AD108" s="13">
        <f>VLOOKUP(VLOOKUP($A108,'dataset combined'!$A:$AF,AD$2,FALSE()),Dictionary!$A:$B,2,FALSE())</f>
        <v>1</v>
      </c>
      <c r="AE108" s="13">
        <f>VLOOKUP(VLOOKUP($A108,'dataset combined'!$A:$AF,AE$2,FALSE()),Dictionary!$A:$B,2,FALSE())</f>
        <v>1</v>
      </c>
      <c r="AF108" s="13">
        <f>VLOOKUP(VLOOKUP($A108,'dataset combined'!$A:$BJ,dataset!AF$2,FALSE()),Dictionary!$A:$B,2,FALSE())</f>
        <v>5</v>
      </c>
      <c r="AG108" s="13">
        <f>VLOOKUP(VLOOKUP($A108,'dataset combined'!$A:$BJ,dataset!AG$2,FALSE()),Dictionary!$A:$B,2,FALSE())</f>
        <v>4</v>
      </c>
      <c r="AH108" s="13">
        <f>VLOOKUP(VLOOKUP($A108,'dataset combined'!$A:$BJ,dataset!AH$2,FALSE()),Dictionary!$A:$B,2,FALSE())</f>
        <v>4</v>
      </c>
      <c r="AI108" s="13">
        <f>VLOOKUP(VLOOKUP($A108,'dataset combined'!$A:$BJ,dataset!AI$2,FALSE()),Dictionary!$A:$B,2,FALSE())</f>
        <v>4</v>
      </c>
      <c r="AJ108" s="13">
        <f>VLOOKUP(VLOOKUP($A108,'dataset combined'!$A:$BJ,dataset!AJ$2,FALSE()),Dictionary!$A:$B,2,FALSE())</f>
        <v>5</v>
      </c>
      <c r="AK108" s="13">
        <f>VLOOKUP(VLOOKUP($A108,'dataset combined'!$A:$BJ,dataset!AK$2,FALSE()),Dictionary!$A:$B,2,FALSE())</f>
        <v>5</v>
      </c>
      <c r="AL108" s="13">
        <f>VLOOKUP(VLOOKUP($A108,'dataset combined'!$A:$BJ,dataset!AL$2,FALSE()),Dictionary!$A:$B,2,FALSE())</f>
        <v>5</v>
      </c>
      <c r="AM108" s="13">
        <f>VLOOKUP(VLOOKUP($A108,'dataset combined'!$A:$BJ,dataset!AM$2,FALSE()),Dictionary!$A:$B,2,FALSE())</f>
        <v>5</v>
      </c>
      <c r="AN108" s="13">
        <f>VLOOKUP(VLOOKUP($A108,'dataset combined'!$A:$BJ,dataset!AN$2,FALSE()),Dictionary!$A:$B,2,FALSE())</f>
        <v>0</v>
      </c>
      <c r="AO108" s="12">
        <f>VLOOKUP($A108,'Results Check'!$A:$CH,AO$2,FALSE())</f>
        <v>2</v>
      </c>
      <c r="AP108" s="12">
        <f>VLOOKUP($A108,'Results Check'!$A:$CH,AP$2,FALSE())</f>
        <v>2</v>
      </c>
      <c r="AQ108" s="12">
        <f>VLOOKUP($A108,'Results Check'!$A:$CH,AQ$2,FALSE())</f>
        <v>2</v>
      </c>
      <c r="AR108" s="9">
        <f t="shared" si="54"/>
        <v>1</v>
      </c>
      <c r="AS108" s="9">
        <f t="shared" si="55"/>
        <v>1</v>
      </c>
      <c r="AT108" s="9">
        <f t="shared" si="56"/>
        <v>1</v>
      </c>
      <c r="AU108" s="12">
        <f>VLOOKUP($A108,'Results Check'!$A:$CH,AU$2,FALSE())</f>
        <v>2</v>
      </c>
      <c r="AV108" s="12">
        <f>VLOOKUP($A108,'Results Check'!$A:$CH,AV$2,FALSE())</f>
        <v>2</v>
      </c>
      <c r="AW108" s="12">
        <f>VLOOKUP($A108,'Results Check'!$A:$CH,AW$2,FALSE())</f>
        <v>2</v>
      </c>
      <c r="AX108" s="9">
        <f t="shared" si="60"/>
        <v>1</v>
      </c>
      <c r="AY108" s="9">
        <f t="shared" si="61"/>
        <v>1</v>
      </c>
      <c r="AZ108" s="9">
        <f t="shared" si="62"/>
        <v>1</v>
      </c>
      <c r="BA108" s="12">
        <f>VLOOKUP($A108,'Results Check'!$A:$CH,BA$2,FALSE())</f>
        <v>3</v>
      </c>
      <c r="BB108" s="12">
        <f>VLOOKUP($A108,'Results Check'!$A:$CH,BB$2,FALSE())</f>
        <v>3</v>
      </c>
      <c r="BC108" s="12">
        <f>VLOOKUP($A108,'Results Check'!$A:$CH,BC$2,FALSE())</f>
        <v>4</v>
      </c>
      <c r="BD108" s="9">
        <f t="shared" si="63"/>
        <v>1</v>
      </c>
      <c r="BE108" s="9">
        <f t="shared" si="64"/>
        <v>0.75</v>
      </c>
      <c r="BF108" s="9">
        <f t="shared" si="65"/>
        <v>0.8571428571428571</v>
      </c>
      <c r="BG108" s="12">
        <f>VLOOKUP($A108,'Results Check'!$A:$CH,BG$2,FALSE())</f>
        <v>2</v>
      </c>
      <c r="BH108" s="12">
        <f>VLOOKUP($A108,'Results Check'!$A:$CH,BH$2,FALSE())</f>
        <v>2</v>
      </c>
      <c r="BI108" s="12">
        <f>VLOOKUP($A108,'Results Check'!$A:$CH,BI$2,FALSE())</f>
        <v>2</v>
      </c>
      <c r="BJ108" s="9">
        <f t="shared" si="66"/>
        <v>1</v>
      </c>
      <c r="BK108" s="9">
        <f t="shared" si="67"/>
        <v>1</v>
      </c>
      <c r="BL108" s="9">
        <f t="shared" si="68"/>
        <v>1</v>
      </c>
      <c r="BM108" s="12">
        <f>VLOOKUP($A108,'Results Check'!$A:$CH,BM$2,FALSE())</f>
        <v>1</v>
      </c>
      <c r="BN108" s="12">
        <f>VLOOKUP($A108,'Results Check'!$A:$CH,BN$2,FALSE())</f>
        <v>1</v>
      </c>
      <c r="BO108" s="12">
        <f>VLOOKUP($A108,'Results Check'!$A:$CH,BO$2,FALSE())</f>
        <v>1</v>
      </c>
      <c r="BP108" s="9">
        <f t="shared" si="69"/>
        <v>1</v>
      </c>
      <c r="BQ108" s="9">
        <f t="shared" si="70"/>
        <v>1</v>
      </c>
      <c r="BR108" s="9">
        <f t="shared" si="71"/>
        <v>1</v>
      </c>
      <c r="BS108" s="12">
        <f>VLOOKUP($A108,'Results Check'!$A:$CH,BS$2,FALSE())</f>
        <v>1</v>
      </c>
      <c r="BT108" s="12">
        <f>VLOOKUP($A108,'Results Check'!$A:$CH,BT$2,FALSE())</f>
        <v>1</v>
      </c>
      <c r="BU108" s="12">
        <f>VLOOKUP($A108,'Results Check'!$A:$CH,BU$2,FALSE())</f>
        <v>1</v>
      </c>
      <c r="BV108" s="9">
        <f t="shared" si="72"/>
        <v>1</v>
      </c>
      <c r="BW108" s="9">
        <f t="shared" si="73"/>
        <v>1</v>
      </c>
      <c r="BX108" s="9">
        <f t="shared" si="74"/>
        <v>1</v>
      </c>
      <c r="BY108" s="12">
        <f t="shared" si="81"/>
        <v>11</v>
      </c>
      <c r="BZ108" s="12">
        <f t="shared" si="82"/>
        <v>11</v>
      </c>
      <c r="CA108" s="12">
        <f t="shared" si="83"/>
        <v>12</v>
      </c>
      <c r="CB108" s="12">
        <f t="shared" si="75"/>
        <v>1</v>
      </c>
      <c r="CC108" s="12">
        <f t="shared" si="76"/>
        <v>0.91666666666666663</v>
      </c>
      <c r="CD108" s="12">
        <f t="shared" si="77"/>
        <v>0.95652173913043481</v>
      </c>
      <c r="CE108" s="12" t="str">
        <f>IF(VLOOKUP($A108,'Results Check'!$A:$CI,CE$2,FALSE())=0,"",VLOOKUP($A108,'Results Check'!$A:$CI,CE$2,FALSE()))</f>
        <v/>
      </c>
      <c r="CF108" s="12" t="str">
        <f>IF(VLOOKUP($A108,'Results Check'!$A:$CI,CF$2,FALSE())=0,"",VLOOKUP($A108,'Results Check'!$A:$CI,CF$2,FALSE()))</f>
        <v/>
      </c>
      <c r="CG108" s="12" t="str">
        <f>IF(VLOOKUP($A108,'Results Check'!$A:$CI,CG$2,FALSE())=0,"",VLOOKUP($A108,'Results Check'!$A:$CI,CG$2,FALSE()))</f>
        <v>Missing threat scenario</v>
      </c>
      <c r="CH108" s="12" t="str">
        <f>IF(VLOOKUP($A108,'Results Check'!$A:$CI,CH$2,FALSE())=0,"",VLOOKUP($A108,'Results Check'!$A:$CI,CH$2,FALSE()))</f>
        <v/>
      </c>
      <c r="CI108" s="12" t="str">
        <f>IF(VLOOKUP($A108,'Results Check'!$A:$CI,CI$2,FALSE())=0,"",VLOOKUP($A108,'Results Check'!$A:$CI,CI$2,FALSE()))</f>
        <v/>
      </c>
      <c r="CJ108" s="12" t="str">
        <f>IF(VLOOKUP($A108,'Results Check'!$A:$CI,CJ$2,FALSE())=0,"",VLOOKUP($A108,'Results Check'!$A:$CI,CJ$2,FALSE()))</f>
        <v/>
      </c>
      <c r="CK108" s="12">
        <f>VLOOKUP(VLOOKUP($A108,'dataset combined'!$A:$BJ,CK$2,FALSE()),Dictionary!$A$1:$B$23,2,FALSE())</f>
        <v>5</v>
      </c>
      <c r="CL108" s="12">
        <f>VLOOKUP(VLOOKUP($A108,'dataset combined'!$A:$BJ,CL$2,FALSE()),Dictionary!$A$1:$B$23,2,FALSE())</f>
        <v>5</v>
      </c>
      <c r="CM108" s="12">
        <f>VLOOKUP(VLOOKUP($A108,'dataset combined'!$A:$BJ,CM$2,FALSE()),Dictionary!$A$1:$B$23,2,FALSE())</f>
        <v>5</v>
      </c>
      <c r="CN108" s="12">
        <f>VLOOKUP(VLOOKUP($A108,'dataset combined'!$A:$BJ,CN$2,FALSE()),Dictionary!$A$1:$B$23,2,FALSE())</f>
        <v>5</v>
      </c>
      <c r="CO108" s="12">
        <f>VLOOKUP(VLOOKUP($A108,'dataset combined'!$A:$BJ,CO$2,FALSE()),Dictionary!$A$1:$B$23,2,FALSE())</f>
        <v>5</v>
      </c>
      <c r="CP108" s="12">
        <f>VLOOKUP(VLOOKUP($A108,'dataset combined'!$A:$BJ,CP$2,FALSE()),Dictionary!$A$1:$B$23,2,FALSE())</f>
        <v>5</v>
      </c>
      <c r="CQ108" s="12">
        <f>VLOOKUP(VLOOKUP($A108,'dataset combined'!$A:$BJ,CQ$2,FALSE()),Dictionary!$A$1:$B$23,2,FALSE())</f>
        <v>5</v>
      </c>
      <c r="CR108" s="12">
        <f>VLOOKUP(VLOOKUP($A108,'dataset combined'!$A:$BJ,CR$2,FALSE()),Dictionary!$A$1:$B$23,2,FALSE())</f>
        <v>5</v>
      </c>
      <c r="CS108" s="12">
        <f>VLOOKUP(VLOOKUP($A108,'dataset combined'!$A:$BJ,CS$2,FALSE()),Dictionary!$A$1:$B$23,2,FALSE())</f>
        <v>5</v>
      </c>
      <c r="CT108" s="12">
        <f>VLOOKUP(VLOOKUP($A108,'dataset combined'!$A:$BJ,CT$2,FALSE()),Dictionary!$A$1:$B$23,2,FALSE())</f>
        <v>5</v>
      </c>
      <c r="CU108" s="12">
        <f>VLOOKUP(VLOOKUP($A108,'dataset combined'!$A:$BJ,CU$2,FALSE()),Dictionary!$A$1:$B$23,2,FALSE())</f>
        <v>5</v>
      </c>
      <c r="CV108" s="12">
        <f>VLOOKUP(VLOOKUP($A108,'dataset combined'!$A:$BJ,CV$2,FALSE()),Dictionary!$A$1:$B$23,2,FALSE())</f>
        <v>5</v>
      </c>
    </row>
    <row r="109" spans="1:100" x14ac:dyDescent="0.2">
      <c r="A109" s="13" t="str">
        <f t="shared" si="78"/>
        <v>3117423-P2</v>
      </c>
      <c r="B109" s="11">
        <v>3117423</v>
      </c>
      <c r="C109" s="11">
        <v>3117414</v>
      </c>
      <c r="D109" s="11" t="s">
        <v>379</v>
      </c>
      <c r="E109" s="13" t="s">
        <v>154</v>
      </c>
      <c r="F109" s="13" t="s">
        <v>381</v>
      </c>
      <c r="G109" s="13" t="s">
        <v>433</v>
      </c>
      <c r="H109" s="11" t="str">
        <f t="shared" si="79"/>
        <v>HCN</v>
      </c>
      <c r="I109" s="11"/>
      <c r="J109" s="12"/>
      <c r="K109" s="13"/>
      <c r="L109" s="13" t="s">
        <v>180</v>
      </c>
      <c r="M109" s="13" t="s">
        <v>188</v>
      </c>
      <c r="N109" s="13">
        <v>3</v>
      </c>
      <c r="O109" s="13" t="s">
        <v>340</v>
      </c>
      <c r="P109" s="13" t="s">
        <v>177</v>
      </c>
      <c r="Q109" s="13">
        <v>1</v>
      </c>
      <c r="R109" s="13" t="s">
        <v>341</v>
      </c>
      <c r="S109" s="13" t="s">
        <v>176</v>
      </c>
      <c r="T109" s="13"/>
      <c r="U109" s="13" t="s">
        <v>160</v>
      </c>
      <c r="V109" s="13">
        <f>VLOOKUP(VLOOKUP($A109,'dataset combined'!$A:$AF,V$2,FALSE()),Dictionary!$A:$B,2,FALSE())</f>
        <v>1</v>
      </c>
      <c r="W109" s="13">
        <f>VLOOKUP(VLOOKUP($A109,'dataset combined'!$A:$AF,W$2,FALSE()),Dictionary!$A:$B,2,FALSE())</f>
        <v>1</v>
      </c>
      <c r="X109" s="13">
        <f>VLOOKUP(VLOOKUP($A109,'dataset combined'!$A:$AF,X$2,FALSE()),Dictionary!$A:$B,2,FALSE())</f>
        <v>1</v>
      </c>
      <c r="Y109" s="13">
        <f>VLOOKUP(VLOOKUP($A109,'dataset combined'!$A:$AF,Y$2,FALSE()),Dictionary!$A:$B,2,FALSE())</f>
        <v>3</v>
      </c>
      <c r="Z109" s="12">
        <f t="shared" si="80"/>
        <v>3</v>
      </c>
      <c r="AA109" s="13">
        <f>VLOOKUP(VLOOKUP($A109,'dataset combined'!$A:$AF,AA$2,FALSE()),Dictionary!$A:$B,2,FALSE())</f>
        <v>2</v>
      </c>
      <c r="AB109" s="13">
        <f>VLOOKUP(VLOOKUP($A109,'dataset combined'!$A:$AF,AB$2,FALSE()),Dictionary!$A:$B,2,FALSE())</f>
        <v>1</v>
      </c>
      <c r="AC109" s="13">
        <f>VLOOKUP(VLOOKUP($A109,'dataset combined'!$A:$AF,AC$2,FALSE()),Dictionary!$A:$B,2,FALSE())</f>
        <v>2</v>
      </c>
      <c r="AD109" s="13">
        <f>VLOOKUP(VLOOKUP($A109,'dataset combined'!$A:$AF,AD$2,FALSE()),Dictionary!$A:$B,2,FALSE())</f>
        <v>1</v>
      </c>
      <c r="AE109" s="13">
        <f>VLOOKUP(VLOOKUP($A109,'dataset combined'!$A:$AF,AE$2,FALSE()),Dictionary!$A:$B,2,FALSE())</f>
        <v>1</v>
      </c>
      <c r="AF109" s="13">
        <f>VLOOKUP(VLOOKUP($A109,'dataset combined'!$A:$BJ,dataset!AF$2,FALSE()),Dictionary!$A:$B,2,FALSE())</f>
        <v>5</v>
      </c>
      <c r="AG109" s="13">
        <f>VLOOKUP(VLOOKUP($A109,'dataset combined'!$A:$BJ,dataset!AG$2,FALSE()),Dictionary!$A:$B,2,FALSE())</f>
        <v>4</v>
      </c>
      <c r="AH109" s="13">
        <f>VLOOKUP(VLOOKUP($A109,'dataset combined'!$A:$BJ,dataset!AH$2,FALSE()),Dictionary!$A:$B,2,FALSE())</f>
        <v>4</v>
      </c>
      <c r="AI109" s="13">
        <f>VLOOKUP(VLOOKUP($A109,'dataset combined'!$A:$BJ,dataset!AI$2,FALSE()),Dictionary!$A:$B,2,FALSE())</f>
        <v>4</v>
      </c>
      <c r="AJ109" s="13">
        <f>VLOOKUP(VLOOKUP($A109,'dataset combined'!$A:$BJ,dataset!AJ$2,FALSE()),Dictionary!$A:$B,2,FALSE())</f>
        <v>5</v>
      </c>
      <c r="AK109" s="13">
        <f>VLOOKUP(VLOOKUP($A109,'dataset combined'!$A:$BJ,dataset!AK$2,FALSE()),Dictionary!$A:$B,2,FALSE())</f>
        <v>5</v>
      </c>
      <c r="AL109" s="13">
        <f>VLOOKUP(VLOOKUP($A109,'dataset combined'!$A:$BJ,dataset!AL$2,FALSE()),Dictionary!$A:$B,2,FALSE())</f>
        <v>5</v>
      </c>
      <c r="AM109" s="13">
        <f>VLOOKUP(VLOOKUP($A109,'dataset combined'!$A:$BJ,dataset!AM$2,FALSE()),Dictionary!$A:$B,2,FALSE())</f>
        <v>5</v>
      </c>
      <c r="AN109" s="13">
        <f>VLOOKUP(VLOOKUP($A109,'dataset combined'!$A:$BJ,dataset!AN$2,FALSE()),Dictionary!$A:$B,2,FALSE())</f>
        <v>2</v>
      </c>
      <c r="AO109" s="12">
        <f>VLOOKUP($A109,'Results Check'!$A:$CH,AO$2,FALSE())</f>
        <v>3</v>
      </c>
      <c r="AP109" s="12">
        <f>VLOOKUP($A109,'Results Check'!$A:$CH,AP$2,FALSE())</f>
        <v>3</v>
      </c>
      <c r="AQ109" s="12">
        <f>VLOOKUP($A109,'Results Check'!$A:$CH,AQ$2,FALSE())</f>
        <v>3</v>
      </c>
      <c r="AR109" s="9">
        <f t="shared" si="54"/>
        <v>1</v>
      </c>
      <c r="AS109" s="9">
        <f t="shared" si="55"/>
        <v>1</v>
      </c>
      <c r="AT109" s="9">
        <f t="shared" si="56"/>
        <v>1</v>
      </c>
      <c r="AU109" s="12">
        <f>VLOOKUP($A109,'Results Check'!$A:$CH,AU$2,FALSE())</f>
        <v>2</v>
      </c>
      <c r="AV109" s="12">
        <f>VLOOKUP($A109,'Results Check'!$A:$CH,AV$2,FALSE())</f>
        <v>2</v>
      </c>
      <c r="AW109" s="12">
        <f>VLOOKUP($A109,'Results Check'!$A:$CH,AW$2,FALSE())</f>
        <v>2</v>
      </c>
      <c r="AX109" s="9">
        <f t="shared" si="60"/>
        <v>1</v>
      </c>
      <c r="AY109" s="9">
        <f t="shared" si="61"/>
        <v>1</v>
      </c>
      <c r="AZ109" s="9">
        <f t="shared" si="62"/>
        <v>1</v>
      </c>
      <c r="BA109" s="12">
        <f>VLOOKUP($A109,'Results Check'!$A:$CH,BA$2,FALSE())</f>
        <v>2</v>
      </c>
      <c r="BB109" s="12">
        <f>VLOOKUP($A109,'Results Check'!$A:$CH,BB$2,FALSE())</f>
        <v>2</v>
      </c>
      <c r="BC109" s="12">
        <f>VLOOKUP($A109,'Results Check'!$A:$CH,BC$2,FALSE())</f>
        <v>5</v>
      </c>
      <c r="BD109" s="9">
        <f t="shared" si="63"/>
        <v>1</v>
      </c>
      <c r="BE109" s="9">
        <f t="shared" si="64"/>
        <v>0.4</v>
      </c>
      <c r="BF109" s="9">
        <f t="shared" si="65"/>
        <v>0.57142857142857151</v>
      </c>
      <c r="BG109" s="12">
        <f>VLOOKUP($A109,'Results Check'!$A:$CH,BG$2,FALSE())</f>
        <v>3</v>
      </c>
      <c r="BH109" s="12">
        <f>VLOOKUP($A109,'Results Check'!$A:$CH,BH$2,FALSE())</f>
        <v>3</v>
      </c>
      <c r="BI109" s="12">
        <f>VLOOKUP($A109,'Results Check'!$A:$CH,BI$2,FALSE())</f>
        <v>3</v>
      </c>
      <c r="BJ109" s="9">
        <f t="shared" si="66"/>
        <v>1</v>
      </c>
      <c r="BK109" s="9">
        <f t="shared" si="67"/>
        <v>1</v>
      </c>
      <c r="BL109" s="9">
        <f t="shared" si="68"/>
        <v>1</v>
      </c>
      <c r="BM109" s="12">
        <f>VLOOKUP($A109,'Results Check'!$A:$CH,BM$2,FALSE())</f>
        <v>0</v>
      </c>
      <c r="BN109" s="12">
        <f>VLOOKUP($A109,'Results Check'!$A:$CH,BN$2,FALSE())</f>
        <v>1</v>
      </c>
      <c r="BO109" s="12">
        <f>VLOOKUP($A109,'Results Check'!$A:$CH,BO$2,FALSE())</f>
        <v>1</v>
      </c>
      <c r="BP109" s="9">
        <f t="shared" si="69"/>
        <v>0</v>
      </c>
      <c r="BQ109" s="9">
        <f t="shared" si="70"/>
        <v>0</v>
      </c>
      <c r="BR109" s="9">
        <f t="shared" si="71"/>
        <v>0</v>
      </c>
      <c r="BS109" s="12">
        <f>VLOOKUP($A109,'Results Check'!$A:$CH,BS$2,FALSE())</f>
        <v>1</v>
      </c>
      <c r="BT109" s="12">
        <f>VLOOKUP($A109,'Results Check'!$A:$CH,BT$2,FALSE())</f>
        <v>1</v>
      </c>
      <c r="BU109" s="12">
        <f>VLOOKUP($A109,'Results Check'!$A:$CH,BU$2,FALSE())</f>
        <v>1</v>
      </c>
      <c r="BV109" s="9">
        <f t="shared" si="72"/>
        <v>1</v>
      </c>
      <c r="BW109" s="9">
        <f t="shared" si="73"/>
        <v>1</v>
      </c>
      <c r="BX109" s="9">
        <f t="shared" si="74"/>
        <v>1</v>
      </c>
      <c r="BY109" s="12">
        <f t="shared" si="81"/>
        <v>11</v>
      </c>
      <c r="BZ109" s="12">
        <f t="shared" si="82"/>
        <v>12</v>
      </c>
      <c r="CA109" s="12">
        <f t="shared" si="83"/>
        <v>15</v>
      </c>
      <c r="CB109" s="12">
        <f t="shared" si="75"/>
        <v>0.91666666666666663</v>
      </c>
      <c r="CC109" s="12">
        <f t="shared" si="76"/>
        <v>0.73333333333333328</v>
      </c>
      <c r="CD109" s="12">
        <f t="shared" si="77"/>
        <v>0.81481481481481477</v>
      </c>
      <c r="CE109" s="12" t="str">
        <f>IF(VLOOKUP($A109,'Results Check'!$A:$CI,CE$2,FALSE())=0,"",VLOOKUP($A109,'Results Check'!$A:$CI,CE$2,FALSE()))</f>
        <v/>
      </c>
      <c r="CF109" s="12" t="str">
        <f>IF(VLOOKUP($A109,'Results Check'!$A:$CI,CF$2,FALSE())=0,"",VLOOKUP($A109,'Results Check'!$A:$CI,CF$2,FALSE()))</f>
        <v/>
      </c>
      <c r="CG109" s="12" t="str">
        <f>IF(VLOOKUP($A109,'Results Check'!$A:$CI,CG$2,FALSE())=0,"",VLOOKUP($A109,'Results Check'!$A:$CI,CG$2,FALSE()))</f>
        <v>Missing threat scenario</v>
      </c>
      <c r="CH109" s="12" t="str">
        <f>IF(VLOOKUP($A109,'Results Check'!$A:$CI,CH$2,FALSE())=0,"",VLOOKUP($A109,'Results Check'!$A:$CI,CH$2,FALSE()))</f>
        <v/>
      </c>
      <c r="CI109" s="12" t="str">
        <f>IF(VLOOKUP($A109,'Results Check'!$A:$CI,CI$2,FALSE())=0,"",VLOOKUP($A109,'Results Check'!$A:$CI,CI$2,FALSE()))</f>
        <v>Wrong likelihood</v>
      </c>
      <c r="CJ109" s="12" t="str">
        <f>IF(VLOOKUP($A109,'Results Check'!$A:$CI,CJ$2,FALSE())=0,"",VLOOKUP($A109,'Results Check'!$A:$CI,CJ$2,FALSE()))</f>
        <v/>
      </c>
      <c r="CK109" s="12">
        <f>VLOOKUP(VLOOKUP($A109,'dataset combined'!$A:$BJ,CK$2,FALSE()),Dictionary!$A$1:$B$23,2,FALSE())</f>
        <v>5</v>
      </c>
      <c r="CL109" s="12">
        <f>VLOOKUP(VLOOKUP($A109,'dataset combined'!$A:$BJ,CL$2,FALSE()),Dictionary!$A$1:$B$23,2,FALSE())</f>
        <v>5</v>
      </c>
      <c r="CM109" s="12">
        <f>VLOOKUP(VLOOKUP($A109,'dataset combined'!$A:$BJ,CM$2,FALSE()),Dictionary!$A$1:$B$23,2,FALSE())</f>
        <v>5</v>
      </c>
      <c r="CN109" s="12">
        <f>VLOOKUP(VLOOKUP($A109,'dataset combined'!$A:$BJ,CN$2,FALSE()),Dictionary!$A$1:$B$23,2,FALSE())</f>
        <v>5</v>
      </c>
      <c r="CO109" s="12">
        <f>VLOOKUP(VLOOKUP($A109,'dataset combined'!$A:$BJ,CO$2,FALSE()),Dictionary!$A$1:$B$23,2,FALSE())</f>
        <v>5</v>
      </c>
      <c r="CP109" s="12">
        <f>VLOOKUP(VLOOKUP($A109,'dataset combined'!$A:$BJ,CP$2,FALSE()),Dictionary!$A$1:$B$23,2,FALSE())</f>
        <v>5</v>
      </c>
      <c r="CQ109" s="12">
        <f>VLOOKUP(VLOOKUP($A109,'dataset combined'!$A:$BJ,CQ$2,FALSE()),Dictionary!$A$1:$B$23,2,FALSE())</f>
        <v>4</v>
      </c>
      <c r="CR109" s="12">
        <f>VLOOKUP(VLOOKUP($A109,'dataset combined'!$A:$BJ,CR$2,FALSE()),Dictionary!$A$1:$B$23,2,FALSE())</f>
        <v>3</v>
      </c>
      <c r="CS109" s="12">
        <f>VLOOKUP(VLOOKUP($A109,'dataset combined'!$A:$BJ,CS$2,FALSE()),Dictionary!$A$1:$B$23,2,FALSE())</f>
        <v>4</v>
      </c>
      <c r="CT109" s="12">
        <f>VLOOKUP(VLOOKUP($A109,'dataset combined'!$A:$BJ,CT$2,FALSE()),Dictionary!$A$1:$B$23,2,FALSE())</f>
        <v>4</v>
      </c>
      <c r="CU109" s="12">
        <f>VLOOKUP(VLOOKUP($A109,'dataset combined'!$A:$BJ,CU$2,FALSE()),Dictionary!$A$1:$B$23,2,FALSE())</f>
        <v>5</v>
      </c>
      <c r="CV109" s="12">
        <f>VLOOKUP(VLOOKUP($A109,'dataset combined'!$A:$BJ,CV$2,FALSE()),Dictionary!$A$1:$B$23,2,FALSE())</f>
        <v>4</v>
      </c>
    </row>
    <row r="110" spans="1:100" x14ac:dyDescent="0.2">
      <c r="A110" s="13" t="str">
        <f t="shared" si="78"/>
        <v>3117425-P1</v>
      </c>
      <c r="B110" s="11">
        <v>3117425</v>
      </c>
      <c r="C110" s="11">
        <v>3117391</v>
      </c>
      <c r="D110" s="11" t="s">
        <v>566</v>
      </c>
      <c r="E110" s="13" t="s">
        <v>538</v>
      </c>
      <c r="F110" s="13" t="s">
        <v>440</v>
      </c>
      <c r="G110" s="13" t="s">
        <v>402</v>
      </c>
      <c r="H110" s="11" t="str">
        <f t="shared" si="79"/>
        <v>HCN</v>
      </c>
      <c r="I110" s="11"/>
      <c r="J110" s="12"/>
      <c r="K110" s="13">
        <v>25</v>
      </c>
      <c r="L110" s="13" t="s">
        <v>180</v>
      </c>
      <c r="M110" s="13" t="s">
        <v>188</v>
      </c>
      <c r="N110" s="13">
        <v>7</v>
      </c>
      <c r="O110" s="13" t="s">
        <v>333</v>
      </c>
      <c r="P110" s="13" t="s">
        <v>177</v>
      </c>
      <c r="Q110" s="13">
        <v>5</v>
      </c>
      <c r="R110" s="13" t="s">
        <v>334</v>
      </c>
      <c r="S110" s="13" t="s">
        <v>176</v>
      </c>
      <c r="T110" s="13"/>
      <c r="U110" s="13" t="s">
        <v>160</v>
      </c>
      <c r="V110" s="13">
        <f>VLOOKUP(VLOOKUP($A110,'dataset combined'!$A:$AF,V$2,FALSE()),Dictionary!$A:$B,2,FALSE())</f>
        <v>2</v>
      </c>
      <c r="W110" s="13">
        <f>VLOOKUP(VLOOKUP($A110,'dataset combined'!$A:$AF,W$2,FALSE()),Dictionary!$A:$B,2,FALSE())</f>
        <v>2</v>
      </c>
      <c r="X110" s="13">
        <f>VLOOKUP(VLOOKUP($A110,'dataset combined'!$A:$AF,X$2,FALSE()),Dictionary!$A:$B,2,FALSE())</f>
        <v>2</v>
      </c>
      <c r="Y110" s="13">
        <f>VLOOKUP(VLOOKUP($A110,'dataset combined'!$A:$AF,Y$2,FALSE()),Dictionary!$A:$B,2,FALSE())</f>
        <v>4</v>
      </c>
      <c r="Z110" s="12">
        <f t="shared" si="80"/>
        <v>4</v>
      </c>
      <c r="AA110" s="13">
        <f>VLOOKUP(VLOOKUP($A110,'dataset combined'!$A:$AF,AA$2,FALSE()),Dictionary!$A:$B,2,FALSE())</f>
        <v>3</v>
      </c>
      <c r="AB110" s="13">
        <f>VLOOKUP(VLOOKUP($A110,'dataset combined'!$A:$AF,AB$2,FALSE()),Dictionary!$A:$B,2,FALSE())</f>
        <v>4</v>
      </c>
      <c r="AC110" s="13">
        <f>VLOOKUP(VLOOKUP($A110,'dataset combined'!$A:$AF,AC$2,FALSE()),Dictionary!$A:$B,2,FALSE())</f>
        <v>4</v>
      </c>
      <c r="AD110" s="13">
        <f>VLOOKUP(VLOOKUP($A110,'dataset combined'!$A:$AF,AD$2,FALSE()),Dictionary!$A:$B,2,FALSE())</f>
        <v>3</v>
      </c>
      <c r="AE110" s="13">
        <f>VLOOKUP(VLOOKUP($A110,'dataset combined'!$A:$AF,AE$2,FALSE()),Dictionary!$A:$B,2,FALSE())</f>
        <v>2</v>
      </c>
      <c r="AF110" s="13">
        <f>VLOOKUP(VLOOKUP($A110,'dataset combined'!$A:$BJ,dataset!AF$2,FALSE()),Dictionary!$A:$B,2,FALSE())</f>
        <v>5</v>
      </c>
      <c r="AG110" s="13">
        <f>VLOOKUP(VLOOKUP($A110,'dataset combined'!$A:$BJ,dataset!AG$2,FALSE()),Dictionary!$A:$B,2,FALSE())</f>
        <v>4</v>
      </c>
      <c r="AH110" s="13">
        <f>VLOOKUP(VLOOKUP($A110,'dataset combined'!$A:$BJ,dataset!AH$2,FALSE()),Dictionary!$A:$B,2,FALSE())</f>
        <v>4</v>
      </c>
      <c r="AI110" s="13">
        <f>VLOOKUP(VLOOKUP($A110,'dataset combined'!$A:$BJ,dataset!AI$2,FALSE()),Dictionary!$A:$B,2,FALSE())</f>
        <v>4</v>
      </c>
      <c r="AJ110" s="13">
        <f>VLOOKUP(VLOOKUP($A110,'dataset combined'!$A:$BJ,dataset!AJ$2,FALSE()),Dictionary!$A:$B,2,FALSE())</f>
        <v>4</v>
      </c>
      <c r="AK110" s="13">
        <f>VLOOKUP(VLOOKUP($A110,'dataset combined'!$A:$BJ,dataset!AK$2,FALSE()),Dictionary!$A:$B,2,FALSE())</f>
        <v>5</v>
      </c>
      <c r="AL110" s="13">
        <f>VLOOKUP(VLOOKUP($A110,'dataset combined'!$A:$BJ,dataset!AL$2,FALSE()),Dictionary!$A:$B,2,FALSE())</f>
        <v>5</v>
      </c>
      <c r="AM110" s="13">
        <f>VLOOKUP(VLOOKUP($A110,'dataset combined'!$A:$BJ,dataset!AM$2,FALSE()),Dictionary!$A:$B,2,FALSE())</f>
        <v>5</v>
      </c>
      <c r="AN110" s="13">
        <f>VLOOKUP(VLOOKUP($A110,'dataset combined'!$A:$BJ,dataset!AN$2,FALSE()),Dictionary!$A:$B,2,FALSE())</f>
        <v>0</v>
      </c>
      <c r="AO110" s="12">
        <f>VLOOKUP($A110,'Results Check'!$A:$CH,AO$2,FALSE())</f>
        <v>3</v>
      </c>
      <c r="AP110" s="12">
        <f>VLOOKUP($A110,'Results Check'!$A:$CH,AP$2,FALSE())</f>
        <v>3</v>
      </c>
      <c r="AQ110" s="12">
        <f>VLOOKUP($A110,'Results Check'!$A:$CH,AQ$2,FALSE())</f>
        <v>3</v>
      </c>
      <c r="AR110" s="9">
        <f t="shared" si="54"/>
        <v>1</v>
      </c>
      <c r="AS110" s="9">
        <f t="shared" si="55"/>
        <v>1</v>
      </c>
      <c r="AT110" s="9">
        <f t="shared" si="56"/>
        <v>1</v>
      </c>
      <c r="AU110" s="12">
        <f>VLOOKUP($A110,'Results Check'!$A:$CH,AU$2,FALSE())</f>
        <v>2</v>
      </c>
      <c r="AV110" s="12">
        <f>VLOOKUP($A110,'Results Check'!$A:$CH,AV$2,FALSE())</f>
        <v>2</v>
      </c>
      <c r="AW110" s="12">
        <f>VLOOKUP($A110,'Results Check'!$A:$CH,AW$2,FALSE())</f>
        <v>2</v>
      </c>
      <c r="AX110" s="9">
        <f t="shared" si="60"/>
        <v>1</v>
      </c>
      <c r="AY110" s="9">
        <f t="shared" si="61"/>
        <v>1</v>
      </c>
      <c r="AZ110" s="9">
        <f t="shared" si="62"/>
        <v>1</v>
      </c>
      <c r="BA110" s="12">
        <f>VLOOKUP($A110,'Results Check'!$A:$CH,BA$2,FALSE())</f>
        <v>2</v>
      </c>
      <c r="BB110" s="12">
        <f>VLOOKUP($A110,'Results Check'!$A:$CH,BB$2,FALSE())</f>
        <v>2</v>
      </c>
      <c r="BC110" s="12">
        <f>VLOOKUP($A110,'Results Check'!$A:$CH,BC$2,FALSE())</f>
        <v>5</v>
      </c>
      <c r="BD110" s="9">
        <f t="shared" si="63"/>
        <v>1</v>
      </c>
      <c r="BE110" s="9">
        <f t="shared" si="64"/>
        <v>0.4</v>
      </c>
      <c r="BF110" s="9">
        <f t="shared" si="65"/>
        <v>0.57142857142857151</v>
      </c>
      <c r="BG110" s="12">
        <f>VLOOKUP($A110,'Results Check'!$A:$CH,BG$2,FALSE())</f>
        <v>2</v>
      </c>
      <c r="BH110" s="12">
        <f>VLOOKUP($A110,'Results Check'!$A:$CH,BH$2,FALSE())</f>
        <v>2</v>
      </c>
      <c r="BI110" s="12">
        <f>VLOOKUP($A110,'Results Check'!$A:$CH,BI$2,FALSE())</f>
        <v>3</v>
      </c>
      <c r="BJ110" s="9">
        <f t="shared" si="66"/>
        <v>1</v>
      </c>
      <c r="BK110" s="9">
        <f t="shared" si="67"/>
        <v>0.66666666666666663</v>
      </c>
      <c r="BL110" s="9">
        <f t="shared" si="68"/>
        <v>0.8</v>
      </c>
      <c r="BM110" s="12">
        <f>VLOOKUP($A110,'Results Check'!$A:$CH,BM$2,FALSE())</f>
        <v>1</v>
      </c>
      <c r="BN110" s="12">
        <f>VLOOKUP($A110,'Results Check'!$A:$CH,BN$2,FALSE())</f>
        <v>1</v>
      </c>
      <c r="BO110" s="12">
        <f>VLOOKUP($A110,'Results Check'!$A:$CH,BO$2,FALSE())</f>
        <v>1</v>
      </c>
      <c r="BP110" s="9">
        <f t="shared" si="69"/>
        <v>1</v>
      </c>
      <c r="BQ110" s="9">
        <f t="shared" si="70"/>
        <v>1</v>
      </c>
      <c r="BR110" s="9">
        <f t="shared" si="71"/>
        <v>1</v>
      </c>
      <c r="BS110" s="12">
        <f>VLOOKUP($A110,'Results Check'!$A:$CH,BS$2,FALSE())</f>
        <v>1</v>
      </c>
      <c r="BT110" s="12">
        <f>VLOOKUP($A110,'Results Check'!$A:$CH,BT$2,FALSE())</f>
        <v>1</v>
      </c>
      <c r="BU110" s="12">
        <f>VLOOKUP($A110,'Results Check'!$A:$CH,BU$2,FALSE())</f>
        <v>1</v>
      </c>
      <c r="BV110" s="9">
        <f t="shared" si="72"/>
        <v>1</v>
      </c>
      <c r="BW110" s="9">
        <f t="shared" si="73"/>
        <v>1</v>
      </c>
      <c r="BX110" s="9">
        <f t="shared" si="74"/>
        <v>1</v>
      </c>
      <c r="BY110" s="12">
        <f t="shared" si="81"/>
        <v>11</v>
      </c>
      <c r="BZ110" s="12">
        <f t="shared" si="82"/>
        <v>11</v>
      </c>
      <c r="CA110" s="12">
        <f t="shared" si="83"/>
        <v>15</v>
      </c>
      <c r="CB110" s="12">
        <f t="shared" si="75"/>
        <v>1</v>
      </c>
      <c r="CC110" s="12">
        <f t="shared" si="76"/>
        <v>0.73333333333333328</v>
      </c>
      <c r="CD110" s="12">
        <f t="shared" si="77"/>
        <v>0.84615384615384603</v>
      </c>
      <c r="CE110" s="12" t="str">
        <f>IF(VLOOKUP($A110,'Results Check'!$A:$CI,CE$2,FALSE())=0,"",VLOOKUP($A110,'Results Check'!$A:$CI,CE$2,FALSE()))</f>
        <v/>
      </c>
      <c r="CF110" s="12" t="str">
        <f>IF(VLOOKUP($A110,'Results Check'!$A:$CI,CF$2,FALSE())=0,"",VLOOKUP($A110,'Results Check'!$A:$CI,CF$2,FALSE()))</f>
        <v/>
      </c>
      <c r="CG110" s="12" t="str">
        <f>IF(VLOOKUP($A110,'Results Check'!$A:$CI,CG$2,FALSE())=0,"",VLOOKUP($A110,'Results Check'!$A:$CI,CG$2,FALSE()))</f>
        <v>Missing threat scenario</v>
      </c>
      <c r="CH110" s="12" t="str">
        <f>IF(VLOOKUP($A110,'Results Check'!$A:$CI,CH$2,FALSE())=0,"",VLOOKUP($A110,'Results Check'!$A:$CI,CH$2,FALSE()))</f>
        <v>Missed threat</v>
      </c>
      <c r="CI110" s="12" t="str">
        <f>IF(VLOOKUP($A110,'Results Check'!$A:$CI,CI$2,FALSE())=0,"",VLOOKUP($A110,'Results Check'!$A:$CI,CI$2,FALSE()))</f>
        <v/>
      </c>
      <c r="CJ110" s="12" t="str">
        <f>IF(VLOOKUP($A110,'Results Check'!$A:$CI,CJ$2,FALSE())=0,"",VLOOKUP($A110,'Results Check'!$A:$CI,CJ$2,FALSE()))</f>
        <v/>
      </c>
      <c r="CK110" s="12">
        <f>VLOOKUP(VLOOKUP($A110,'dataset combined'!$A:$BJ,CK$2,FALSE()),Dictionary!$A$1:$B$23,2,FALSE())</f>
        <v>5</v>
      </c>
      <c r="CL110" s="12">
        <f>VLOOKUP(VLOOKUP($A110,'dataset combined'!$A:$BJ,CL$2,FALSE()),Dictionary!$A$1:$B$23,2,FALSE())</f>
        <v>5</v>
      </c>
      <c r="CM110" s="12">
        <f>VLOOKUP(VLOOKUP($A110,'dataset combined'!$A:$BJ,CM$2,FALSE()),Dictionary!$A$1:$B$23,2,FALSE())</f>
        <v>5</v>
      </c>
      <c r="CN110" s="12">
        <f>VLOOKUP(VLOOKUP($A110,'dataset combined'!$A:$BJ,CN$2,FALSE()),Dictionary!$A$1:$B$23,2,FALSE())</f>
        <v>5</v>
      </c>
      <c r="CO110" s="12">
        <f>VLOOKUP(VLOOKUP($A110,'dataset combined'!$A:$BJ,CO$2,FALSE()),Dictionary!$A$1:$B$23,2,FALSE())</f>
        <v>4</v>
      </c>
      <c r="CP110" s="12">
        <f>VLOOKUP(VLOOKUP($A110,'dataset combined'!$A:$BJ,CP$2,FALSE()),Dictionary!$A$1:$B$23,2,FALSE())</f>
        <v>4</v>
      </c>
      <c r="CQ110" s="12">
        <f>VLOOKUP(VLOOKUP($A110,'dataset combined'!$A:$BJ,CQ$2,FALSE()),Dictionary!$A$1:$B$23,2,FALSE())</f>
        <v>5</v>
      </c>
      <c r="CR110" s="12">
        <f>VLOOKUP(VLOOKUP($A110,'dataset combined'!$A:$BJ,CR$2,FALSE()),Dictionary!$A$1:$B$23,2,FALSE())</f>
        <v>5</v>
      </c>
      <c r="CS110" s="12">
        <f>VLOOKUP(VLOOKUP($A110,'dataset combined'!$A:$BJ,CS$2,FALSE()),Dictionary!$A$1:$B$23,2,FALSE())</f>
        <v>4</v>
      </c>
      <c r="CT110" s="12">
        <f>VLOOKUP(VLOOKUP($A110,'dataset combined'!$A:$BJ,CT$2,FALSE()),Dictionary!$A$1:$B$23,2,FALSE())</f>
        <v>3</v>
      </c>
      <c r="CU110" s="12">
        <f>VLOOKUP(VLOOKUP($A110,'dataset combined'!$A:$BJ,CU$2,FALSE()),Dictionary!$A$1:$B$23,2,FALSE())</f>
        <v>4</v>
      </c>
      <c r="CV110" s="12">
        <f>VLOOKUP(VLOOKUP($A110,'dataset combined'!$A:$BJ,CV$2,FALSE()),Dictionary!$A$1:$B$23,2,FALSE())</f>
        <v>4</v>
      </c>
    </row>
    <row r="111" spans="1:100" x14ac:dyDescent="0.2">
      <c r="A111" s="13" t="str">
        <f t="shared" si="78"/>
        <v>3117425-P2</v>
      </c>
      <c r="B111" s="11">
        <v>3117425</v>
      </c>
      <c r="C111" s="11">
        <v>3117391</v>
      </c>
      <c r="D111" s="11" t="s">
        <v>566</v>
      </c>
      <c r="E111" s="13" t="s">
        <v>538</v>
      </c>
      <c r="F111" s="13" t="s">
        <v>440</v>
      </c>
      <c r="G111" s="13" t="s">
        <v>433</v>
      </c>
      <c r="H111" s="11" t="str">
        <f t="shared" si="79"/>
        <v>OB</v>
      </c>
      <c r="I111" s="11"/>
      <c r="J111" s="12"/>
      <c r="K111" s="13">
        <v>25</v>
      </c>
      <c r="L111" s="13" t="s">
        <v>180</v>
      </c>
      <c r="M111" s="13" t="s">
        <v>188</v>
      </c>
      <c r="N111" s="13">
        <v>7</v>
      </c>
      <c r="O111" s="13" t="s">
        <v>333</v>
      </c>
      <c r="P111" s="13" t="s">
        <v>177</v>
      </c>
      <c r="Q111" s="13">
        <v>5</v>
      </c>
      <c r="R111" s="13" t="s">
        <v>334</v>
      </c>
      <c r="S111" s="13" t="s">
        <v>176</v>
      </c>
      <c r="T111" s="13"/>
      <c r="U111" s="13" t="s">
        <v>160</v>
      </c>
      <c r="V111" s="13">
        <f>VLOOKUP(VLOOKUP($A111,'dataset combined'!$A:$AF,V$2,FALSE()),Dictionary!$A:$B,2,FALSE())</f>
        <v>2</v>
      </c>
      <c r="W111" s="13">
        <f>VLOOKUP(VLOOKUP($A111,'dataset combined'!$A:$AF,W$2,FALSE()),Dictionary!$A:$B,2,FALSE())</f>
        <v>2</v>
      </c>
      <c r="X111" s="13">
        <f>VLOOKUP(VLOOKUP($A111,'dataset combined'!$A:$AF,X$2,FALSE()),Dictionary!$A:$B,2,FALSE())</f>
        <v>2</v>
      </c>
      <c r="Y111" s="13">
        <f>VLOOKUP(VLOOKUP($A111,'dataset combined'!$A:$AF,Y$2,FALSE()),Dictionary!$A:$B,2,FALSE())</f>
        <v>4</v>
      </c>
      <c r="Z111" s="12">
        <f t="shared" si="80"/>
        <v>4</v>
      </c>
      <c r="AA111" s="13">
        <f>VLOOKUP(VLOOKUP($A111,'dataset combined'!$A:$AF,AA$2,FALSE()),Dictionary!$A:$B,2,FALSE())</f>
        <v>3</v>
      </c>
      <c r="AB111" s="13">
        <f>VLOOKUP(VLOOKUP($A111,'dataset combined'!$A:$AF,AB$2,FALSE()),Dictionary!$A:$B,2,FALSE())</f>
        <v>4</v>
      </c>
      <c r="AC111" s="13">
        <f>VLOOKUP(VLOOKUP($A111,'dataset combined'!$A:$AF,AC$2,FALSE()),Dictionary!$A:$B,2,FALSE())</f>
        <v>4</v>
      </c>
      <c r="AD111" s="13">
        <f>VLOOKUP(VLOOKUP($A111,'dataset combined'!$A:$AF,AD$2,FALSE()),Dictionary!$A:$B,2,FALSE())</f>
        <v>3</v>
      </c>
      <c r="AE111" s="13">
        <f>VLOOKUP(VLOOKUP($A111,'dataset combined'!$A:$AF,AE$2,FALSE()),Dictionary!$A:$B,2,FALSE())</f>
        <v>2</v>
      </c>
      <c r="AF111" s="13">
        <f>VLOOKUP(VLOOKUP($A111,'dataset combined'!$A:$BJ,dataset!AF$2,FALSE()),Dictionary!$A:$B,2,FALSE())</f>
        <v>5</v>
      </c>
      <c r="AG111" s="13">
        <f>VLOOKUP(VLOOKUP($A111,'dataset combined'!$A:$BJ,dataset!AG$2,FALSE()),Dictionary!$A:$B,2,FALSE())</f>
        <v>4</v>
      </c>
      <c r="AH111" s="13">
        <f>VLOOKUP(VLOOKUP($A111,'dataset combined'!$A:$BJ,dataset!AH$2,FALSE()),Dictionary!$A:$B,2,FALSE())</f>
        <v>5</v>
      </c>
      <c r="AI111" s="13">
        <f>VLOOKUP(VLOOKUP($A111,'dataset combined'!$A:$BJ,dataset!AI$2,FALSE()),Dictionary!$A:$B,2,FALSE())</f>
        <v>5</v>
      </c>
      <c r="AJ111" s="13">
        <f>VLOOKUP(VLOOKUP($A111,'dataset combined'!$A:$BJ,dataset!AJ$2,FALSE()),Dictionary!$A:$B,2,FALSE())</f>
        <v>5</v>
      </c>
      <c r="AK111" s="13">
        <f>VLOOKUP(VLOOKUP($A111,'dataset combined'!$A:$BJ,dataset!AK$2,FALSE()),Dictionary!$A:$B,2,FALSE())</f>
        <v>5</v>
      </c>
      <c r="AL111" s="13">
        <f>VLOOKUP(VLOOKUP($A111,'dataset combined'!$A:$BJ,dataset!AL$2,FALSE()),Dictionary!$A:$B,2,FALSE())</f>
        <v>5</v>
      </c>
      <c r="AM111" s="13">
        <f>VLOOKUP(VLOOKUP($A111,'dataset combined'!$A:$BJ,dataset!AM$2,FALSE()),Dictionary!$A:$B,2,FALSE())</f>
        <v>5</v>
      </c>
      <c r="AN111" s="13">
        <f>VLOOKUP(VLOOKUP($A111,'dataset combined'!$A:$BJ,dataset!AN$2,FALSE()),Dictionary!$A:$B,2,FALSE())</f>
        <v>3</v>
      </c>
      <c r="AO111" s="12">
        <f>VLOOKUP($A111,'Results Check'!$A:$CH,AO$2,FALSE())</f>
        <v>2</v>
      </c>
      <c r="AP111" s="12">
        <f>VLOOKUP($A111,'Results Check'!$A:$CH,AP$2,FALSE())</f>
        <v>2</v>
      </c>
      <c r="AQ111" s="12">
        <f>VLOOKUP($A111,'Results Check'!$A:$CH,AQ$2,FALSE())</f>
        <v>2</v>
      </c>
      <c r="AR111" s="9">
        <f t="shared" si="54"/>
        <v>1</v>
      </c>
      <c r="AS111" s="9">
        <f t="shared" si="55"/>
        <v>1</v>
      </c>
      <c r="AT111" s="9">
        <f t="shared" si="56"/>
        <v>1</v>
      </c>
      <c r="AU111" s="12">
        <f>VLOOKUP($A111,'Results Check'!$A:$CH,AU$2,FALSE())</f>
        <v>2</v>
      </c>
      <c r="AV111" s="12">
        <f>VLOOKUP($A111,'Results Check'!$A:$CH,AV$2,FALSE())</f>
        <v>2</v>
      </c>
      <c r="AW111" s="12">
        <f>VLOOKUP($A111,'Results Check'!$A:$CH,AW$2,FALSE())</f>
        <v>2</v>
      </c>
      <c r="AX111" s="9">
        <f t="shared" si="60"/>
        <v>1</v>
      </c>
      <c r="AY111" s="9">
        <f t="shared" si="61"/>
        <v>1</v>
      </c>
      <c r="AZ111" s="9">
        <f t="shared" si="62"/>
        <v>1</v>
      </c>
      <c r="BA111" s="12">
        <f>VLOOKUP($A111,'Results Check'!$A:$CH,BA$2,FALSE())</f>
        <v>3</v>
      </c>
      <c r="BB111" s="12">
        <f>VLOOKUP($A111,'Results Check'!$A:$CH,BB$2,FALSE())</f>
        <v>3</v>
      </c>
      <c r="BC111" s="12">
        <f>VLOOKUP($A111,'Results Check'!$A:$CH,BC$2,FALSE())</f>
        <v>4</v>
      </c>
      <c r="BD111" s="9">
        <f t="shared" si="63"/>
        <v>1</v>
      </c>
      <c r="BE111" s="9">
        <f t="shared" si="64"/>
        <v>0.75</v>
      </c>
      <c r="BF111" s="9">
        <f t="shared" si="65"/>
        <v>0.8571428571428571</v>
      </c>
      <c r="BG111" s="12">
        <f>VLOOKUP($A111,'Results Check'!$A:$CH,BG$2,FALSE())</f>
        <v>2</v>
      </c>
      <c r="BH111" s="12">
        <f>VLOOKUP($A111,'Results Check'!$A:$CH,BH$2,FALSE())</f>
        <v>2</v>
      </c>
      <c r="BI111" s="12">
        <f>VLOOKUP($A111,'Results Check'!$A:$CH,BI$2,FALSE())</f>
        <v>2</v>
      </c>
      <c r="BJ111" s="9">
        <f t="shared" si="66"/>
        <v>1</v>
      </c>
      <c r="BK111" s="9">
        <f t="shared" si="67"/>
        <v>1</v>
      </c>
      <c r="BL111" s="9">
        <f t="shared" si="68"/>
        <v>1</v>
      </c>
      <c r="BM111" s="12">
        <f>VLOOKUP($A111,'Results Check'!$A:$CH,BM$2,FALSE())</f>
        <v>1</v>
      </c>
      <c r="BN111" s="12">
        <f>VLOOKUP($A111,'Results Check'!$A:$CH,BN$2,FALSE())</f>
        <v>1</v>
      </c>
      <c r="BO111" s="12">
        <f>VLOOKUP($A111,'Results Check'!$A:$CH,BO$2,FALSE())</f>
        <v>1</v>
      </c>
      <c r="BP111" s="9">
        <f t="shared" si="69"/>
        <v>1</v>
      </c>
      <c r="BQ111" s="9">
        <f t="shared" si="70"/>
        <v>1</v>
      </c>
      <c r="BR111" s="9">
        <f t="shared" si="71"/>
        <v>1</v>
      </c>
      <c r="BS111" s="12">
        <f>VLOOKUP($A111,'Results Check'!$A:$CH,BS$2,FALSE())</f>
        <v>1</v>
      </c>
      <c r="BT111" s="12">
        <f>VLOOKUP($A111,'Results Check'!$A:$CH,BT$2,FALSE())</f>
        <v>1</v>
      </c>
      <c r="BU111" s="12">
        <f>VLOOKUP($A111,'Results Check'!$A:$CH,BU$2,FALSE())</f>
        <v>1</v>
      </c>
      <c r="BV111" s="9">
        <f t="shared" si="72"/>
        <v>1</v>
      </c>
      <c r="BW111" s="9">
        <f t="shared" si="73"/>
        <v>1</v>
      </c>
      <c r="BX111" s="9">
        <f t="shared" si="74"/>
        <v>1</v>
      </c>
      <c r="BY111" s="12">
        <f t="shared" si="81"/>
        <v>11</v>
      </c>
      <c r="BZ111" s="12">
        <f t="shared" si="82"/>
        <v>11</v>
      </c>
      <c r="CA111" s="12">
        <f t="shared" si="83"/>
        <v>12</v>
      </c>
      <c r="CB111" s="12">
        <f t="shared" si="75"/>
        <v>1</v>
      </c>
      <c r="CC111" s="12">
        <f t="shared" si="76"/>
        <v>0.91666666666666663</v>
      </c>
      <c r="CD111" s="12">
        <f t="shared" si="77"/>
        <v>0.95652173913043481</v>
      </c>
      <c r="CE111" s="12" t="str">
        <f>IF(VLOOKUP($A111,'Results Check'!$A:$CI,CE$2,FALSE())=0,"",VLOOKUP($A111,'Results Check'!$A:$CI,CE$2,FALSE()))</f>
        <v/>
      </c>
      <c r="CF111" s="12" t="str">
        <f>IF(VLOOKUP($A111,'Results Check'!$A:$CI,CF$2,FALSE())=0,"",VLOOKUP($A111,'Results Check'!$A:$CI,CF$2,FALSE()))</f>
        <v/>
      </c>
      <c r="CG111" s="12" t="str">
        <f>IF(VLOOKUP($A111,'Results Check'!$A:$CI,CG$2,FALSE())=0,"",VLOOKUP($A111,'Results Check'!$A:$CI,CG$2,FALSE()))</f>
        <v>Missing threat scenario</v>
      </c>
      <c r="CH111" s="12" t="str">
        <f>IF(VLOOKUP($A111,'Results Check'!$A:$CI,CH$2,FALSE())=0,"",VLOOKUP($A111,'Results Check'!$A:$CI,CH$2,FALSE()))</f>
        <v/>
      </c>
      <c r="CI111" s="12" t="str">
        <f>IF(VLOOKUP($A111,'Results Check'!$A:$CI,CI$2,FALSE())=0,"",VLOOKUP($A111,'Results Check'!$A:$CI,CI$2,FALSE()))</f>
        <v/>
      </c>
      <c r="CJ111" s="12" t="str">
        <f>IF(VLOOKUP($A111,'Results Check'!$A:$CI,CJ$2,FALSE())=0,"",VLOOKUP($A111,'Results Check'!$A:$CI,CJ$2,FALSE()))</f>
        <v/>
      </c>
      <c r="CK111" s="12">
        <f>VLOOKUP(VLOOKUP($A111,'dataset combined'!$A:$BJ,CK$2,FALSE()),Dictionary!$A$1:$B$23,2,FALSE())</f>
        <v>5</v>
      </c>
      <c r="CL111" s="12">
        <f>VLOOKUP(VLOOKUP($A111,'dataset combined'!$A:$BJ,CL$2,FALSE()),Dictionary!$A$1:$B$23,2,FALSE())</f>
        <v>5</v>
      </c>
      <c r="CM111" s="12">
        <f>VLOOKUP(VLOOKUP($A111,'dataset combined'!$A:$BJ,CM$2,FALSE()),Dictionary!$A$1:$B$23,2,FALSE())</f>
        <v>5</v>
      </c>
      <c r="CN111" s="12">
        <f>VLOOKUP(VLOOKUP($A111,'dataset combined'!$A:$BJ,CN$2,FALSE()),Dictionary!$A$1:$B$23,2,FALSE())</f>
        <v>5</v>
      </c>
      <c r="CO111" s="12">
        <f>VLOOKUP(VLOOKUP($A111,'dataset combined'!$A:$BJ,CO$2,FALSE()),Dictionary!$A$1:$B$23,2,FALSE())</f>
        <v>5</v>
      </c>
      <c r="CP111" s="12">
        <f>VLOOKUP(VLOOKUP($A111,'dataset combined'!$A:$BJ,CP$2,FALSE()),Dictionary!$A$1:$B$23,2,FALSE())</f>
        <v>5</v>
      </c>
      <c r="CQ111" s="12">
        <f>VLOOKUP(VLOOKUP($A111,'dataset combined'!$A:$BJ,CQ$2,FALSE()),Dictionary!$A$1:$B$23,2,FALSE())</f>
        <v>5</v>
      </c>
      <c r="CR111" s="12">
        <f>VLOOKUP(VLOOKUP($A111,'dataset combined'!$A:$BJ,CR$2,FALSE()),Dictionary!$A$1:$B$23,2,FALSE())</f>
        <v>5</v>
      </c>
      <c r="CS111" s="12">
        <f>VLOOKUP(VLOOKUP($A111,'dataset combined'!$A:$BJ,CS$2,FALSE()),Dictionary!$A$1:$B$23,2,FALSE())</f>
        <v>5</v>
      </c>
      <c r="CT111" s="12">
        <f>VLOOKUP(VLOOKUP($A111,'dataset combined'!$A:$BJ,CT$2,FALSE()),Dictionary!$A$1:$B$23,2,FALSE())</f>
        <v>5</v>
      </c>
      <c r="CU111" s="12">
        <f>VLOOKUP(VLOOKUP($A111,'dataset combined'!$A:$BJ,CU$2,FALSE()),Dictionary!$A$1:$B$23,2,FALSE())</f>
        <v>5</v>
      </c>
      <c r="CV111" s="12">
        <f>VLOOKUP(VLOOKUP($A111,'dataset combined'!$A:$BJ,CV$2,FALSE()),Dictionary!$A$1:$B$23,2,FALSE())</f>
        <v>5</v>
      </c>
    </row>
    <row r="112" spans="1:100" x14ac:dyDescent="0.2">
      <c r="A112" s="13" t="str">
        <f t="shared" si="78"/>
        <v>3117427-P1</v>
      </c>
      <c r="B112" s="11">
        <v>3117427</v>
      </c>
      <c r="C112" s="11">
        <v>3117364</v>
      </c>
      <c r="D112" s="11" t="s">
        <v>548</v>
      </c>
      <c r="E112" s="13" t="s">
        <v>538</v>
      </c>
      <c r="F112" s="13" t="s">
        <v>381</v>
      </c>
      <c r="G112" s="11" t="s">
        <v>402</v>
      </c>
      <c r="H112" s="11" t="str">
        <f t="shared" si="79"/>
        <v>OB</v>
      </c>
      <c r="I112" s="11"/>
      <c r="J112" s="12"/>
      <c r="K112" s="13">
        <v>28</v>
      </c>
      <c r="L112" s="13" t="s">
        <v>180</v>
      </c>
      <c r="M112" s="13" t="s">
        <v>181</v>
      </c>
      <c r="N112" s="13">
        <v>5</v>
      </c>
      <c r="O112" s="13" t="s">
        <v>549</v>
      </c>
      <c r="P112" s="13" t="s">
        <v>177</v>
      </c>
      <c r="Q112" s="13">
        <v>2</v>
      </c>
      <c r="R112" s="13" t="s">
        <v>326</v>
      </c>
      <c r="S112" s="13" t="s">
        <v>176</v>
      </c>
      <c r="T112" s="13"/>
      <c r="U112" s="13" t="s">
        <v>160</v>
      </c>
      <c r="V112" s="13">
        <f>VLOOKUP(VLOOKUP($A112,'dataset combined'!$A:$AF,V$2,FALSE()),Dictionary!$A:$B,2,FALSE())</f>
        <v>3</v>
      </c>
      <c r="W112" s="13">
        <f>VLOOKUP(VLOOKUP($A112,'dataset combined'!$A:$AF,W$2,FALSE()),Dictionary!$A:$B,2,FALSE())</f>
        <v>3</v>
      </c>
      <c r="X112" s="13">
        <f>VLOOKUP(VLOOKUP($A112,'dataset combined'!$A:$AF,X$2,FALSE()),Dictionary!$A:$B,2,FALSE())</f>
        <v>3</v>
      </c>
      <c r="Y112" s="13">
        <f>VLOOKUP(VLOOKUP($A112,'dataset combined'!$A:$AF,Y$2,FALSE()),Dictionary!$A:$B,2,FALSE())</f>
        <v>3</v>
      </c>
      <c r="Z112" s="12">
        <f t="shared" si="80"/>
        <v>3</v>
      </c>
      <c r="AA112" s="13">
        <f>VLOOKUP(VLOOKUP($A112,'dataset combined'!$A:$AF,AA$2,FALSE()),Dictionary!$A:$B,2,FALSE())</f>
        <v>3</v>
      </c>
      <c r="AB112" s="13">
        <f>VLOOKUP(VLOOKUP($A112,'dataset combined'!$A:$AF,AB$2,FALSE()),Dictionary!$A:$B,2,FALSE())</f>
        <v>2</v>
      </c>
      <c r="AC112" s="13">
        <f>VLOOKUP(VLOOKUP($A112,'dataset combined'!$A:$AF,AC$2,FALSE()),Dictionary!$A:$B,2,FALSE())</f>
        <v>4</v>
      </c>
      <c r="AD112" s="13">
        <f>VLOOKUP(VLOOKUP($A112,'dataset combined'!$A:$AF,AD$2,FALSE()),Dictionary!$A:$B,2,FALSE())</f>
        <v>3</v>
      </c>
      <c r="AE112" s="13">
        <f>VLOOKUP(VLOOKUP($A112,'dataset combined'!$A:$AF,AE$2,FALSE()),Dictionary!$A:$B,2,FALSE())</f>
        <v>2</v>
      </c>
      <c r="AF112" s="13">
        <f>VLOOKUP(VLOOKUP($A112,'dataset combined'!$A:$BJ,dataset!AF$2,FALSE()),Dictionary!$A:$B,2,FALSE())</f>
        <v>4</v>
      </c>
      <c r="AG112" s="13">
        <f>VLOOKUP(VLOOKUP($A112,'dataset combined'!$A:$BJ,dataset!AG$2,FALSE()),Dictionary!$A:$B,2,FALSE())</f>
        <v>4</v>
      </c>
      <c r="AH112" s="13">
        <f>VLOOKUP(VLOOKUP($A112,'dataset combined'!$A:$BJ,dataset!AH$2,FALSE()),Dictionary!$A:$B,2,FALSE())</f>
        <v>4</v>
      </c>
      <c r="AI112" s="13">
        <f>VLOOKUP(VLOOKUP($A112,'dataset combined'!$A:$BJ,dataset!AI$2,FALSE()),Dictionary!$A:$B,2,FALSE())</f>
        <v>4</v>
      </c>
      <c r="AJ112" s="13">
        <f>VLOOKUP(VLOOKUP($A112,'dataset combined'!$A:$BJ,dataset!AJ$2,FALSE()),Dictionary!$A:$B,2,FALSE())</f>
        <v>3</v>
      </c>
      <c r="AK112" s="13">
        <f>VLOOKUP(VLOOKUP($A112,'dataset combined'!$A:$BJ,dataset!AK$2,FALSE()),Dictionary!$A:$B,2,FALSE())</f>
        <v>3</v>
      </c>
      <c r="AL112" s="13">
        <f>VLOOKUP(VLOOKUP($A112,'dataset combined'!$A:$BJ,dataset!AL$2,FALSE()),Dictionary!$A:$B,2,FALSE())</f>
        <v>4</v>
      </c>
      <c r="AM112" s="13">
        <f>VLOOKUP(VLOOKUP($A112,'dataset combined'!$A:$BJ,dataset!AM$2,FALSE()),Dictionary!$A:$B,2,FALSE())</f>
        <v>4</v>
      </c>
      <c r="AN112" s="13">
        <f>VLOOKUP(VLOOKUP($A112,'dataset combined'!$A:$BJ,dataset!AN$2,FALSE()),Dictionary!$A:$B,2,FALSE())</f>
        <v>0</v>
      </c>
      <c r="AO112" s="12">
        <f>VLOOKUP($A112,'Results Check'!$A:$CH,AO$2,FALSE())</f>
        <v>2</v>
      </c>
      <c r="AP112" s="12">
        <f>VLOOKUP($A112,'Results Check'!$A:$CH,AP$2,FALSE())</f>
        <v>2</v>
      </c>
      <c r="AQ112" s="12">
        <f>VLOOKUP($A112,'Results Check'!$A:$CH,AQ$2,FALSE())</f>
        <v>2</v>
      </c>
      <c r="AR112" s="9">
        <f t="shared" si="54"/>
        <v>1</v>
      </c>
      <c r="AS112" s="9">
        <f t="shared" si="55"/>
        <v>1</v>
      </c>
      <c r="AT112" s="9">
        <f t="shared" si="56"/>
        <v>1</v>
      </c>
      <c r="AU112" s="12">
        <f>VLOOKUP($A112,'Results Check'!$A:$CH,AU$2,FALSE())</f>
        <v>2</v>
      </c>
      <c r="AV112" s="12">
        <f>VLOOKUP($A112,'Results Check'!$A:$CH,AV$2,FALSE())</f>
        <v>2</v>
      </c>
      <c r="AW112" s="12">
        <f>VLOOKUP($A112,'Results Check'!$A:$CH,AW$2,FALSE())</f>
        <v>2</v>
      </c>
      <c r="AX112" s="9">
        <f t="shared" si="60"/>
        <v>1</v>
      </c>
      <c r="AY112" s="9">
        <f t="shared" si="61"/>
        <v>1</v>
      </c>
      <c r="AZ112" s="9">
        <f t="shared" si="62"/>
        <v>1</v>
      </c>
      <c r="BA112" s="12">
        <f>VLOOKUP($A112,'Results Check'!$A:$CH,BA$2,FALSE())</f>
        <v>4</v>
      </c>
      <c r="BB112" s="12">
        <f>VLOOKUP($A112,'Results Check'!$A:$CH,BB$2,FALSE())</f>
        <v>4</v>
      </c>
      <c r="BC112" s="12">
        <f>VLOOKUP($A112,'Results Check'!$A:$CH,BC$2,FALSE())</f>
        <v>4</v>
      </c>
      <c r="BD112" s="9">
        <f t="shared" si="63"/>
        <v>1</v>
      </c>
      <c r="BE112" s="9">
        <f t="shared" si="64"/>
        <v>1</v>
      </c>
      <c r="BF112" s="9">
        <f t="shared" si="65"/>
        <v>1</v>
      </c>
      <c r="BG112" s="12">
        <f>VLOOKUP($A112,'Results Check'!$A:$CH,BG$2,FALSE())</f>
        <v>2</v>
      </c>
      <c r="BH112" s="12">
        <f>VLOOKUP($A112,'Results Check'!$A:$CH,BH$2,FALSE())</f>
        <v>2</v>
      </c>
      <c r="BI112" s="12">
        <f>VLOOKUP($A112,'Results Check'!$A:$CH,BI$2,FALSE())</f>
        <v>2</v>
      </c>
      <c r="BJ112" s="9">
        <f t="shared" si="66"/>
        <v>1</v>
      </c>
      <c r="BK112" s="9">
        <f t="shared" si="67"/>
        <v>1</v>
      </c>
      <c r="BL112" s="9">
        <f t="shared" si="68"/>
        <v>1</v>
      </c>
      <c r="BM112" s="12">
        <f>VLOOKUP($A112,'Results Check'!$A:$CH,BM$2,FALSE())</f>
        <v>1</v>
      </c>
      <c r="BN112" s="12">
        <f>VLOOKUP($A112,'Results Check'!$A:$CH,BN$2,FALSE())</f>
        <v>1</v>
      </c>
      <c r="BO112" s="12">
        <f>VLOOKUP($A112,'Results Check'!$A:$CH,BO$2,FALSE())</f>
        <v>1</v>
      </c>
      <c r="BP112" s="9">
        <f t="shared" si="69"/>
        <v>1</v>
      </c>
      <c r="BQ112" s="9">
        <f t="shared" si="70"/>
        <v>1</v>
      </c>
      <c r="BR112" s="9">
        <f t="shared" si="71"/>
        <v>1</v>
      </c>
      <c r="BS112" s="12">
        <f>VLOOKUP($A112,'Results Check'!$A:$CH,BS$2,FALSE())</f>
        <v>1</v>
      </c>
      <c r="BT112" s="12">
        <f>VLOOKUP($A112,'Results Check'!$A:$CH,BT$2,FALSE())</f>
        <v>1</v>
      </c>
      <c r="BU112" s="12">
        <f>VLOOKUP($A112,'Results Check'!$A:$CH,BU$2,FALSE())</f>
        <v>1</v>
      </c>
      <c r="BV112" s="9">
        <f t="shared" si="72"/>
        <v>1</v>
      </c>
      <c r="BW112" s="9">
        <f t="shared" si="73"/>
        <v>1</v>
      </c>
      <c r="BX112" s="9">
        <f t="shared" si="74"/>
        <v>1</v>
      </c>
      <c r="BY112" s="12">
        <f t="shared" si="81"/>
        <v>12</v>
      </c>
      <c r="BZ112" s="12">
        <f t="shared" si="82"/>
        <v>12</v>
      </c>
      <c r="CA112" s="12">
        <f t="shared" si="83"/>
        <v>12</v>
      </c>
      <c r="CB112" s="12">
        <f t="shared" si="75"/>
        <v>1</v>
      </c>
      <c r="CC112" s="12">
        <f t="shared" si="76"/>
        <v>1</v>
      </c>
      <c r="CD112" s="12">
        <f t="shared" si="77"/>
        <v>1</v>
      </c>
      <c r="CE112" s="12" t="str">
        <f>IF(VLOOKUP($A112,'Results Check'!$A:$CI,CE$2,FALSE())=0,"",VLOOKUP($A112,'Results Check'!$A:$CI,CE$2,FALSE()))</f>
        <v/>
      </c>
      <c r="CF112" s="12" t="str">
        <f>IF(VLOOKUP($A112,'Results Check'!$A:$CI,CF$2,FALSE())=0,"",VLOOKUP($A112,'Results Check'!$A:$CI,CF$2,FALSE()))</f>
        <v/>
      </c>
      <c r="CG112" s="12" t="str">
        <f>IF(VLOOKUP($A112,'Results Check'!$A:$CI,CG$2,FALSE())=0,"",VLOOKUP($A112,'Results Check'!$A:$CI,CG$2,FALSE()))</f>
        <v/>
      </c>
      <c r="CH112" s="12" t="str">
        <f>IF(VLOOKUP($A112,'Results Check'!$A:$CI,CH$2,FALSE())=0,"",VLOOKUP($A112,'Results Check'!$A:$CI,CH$2,FALSE()))</f>
        <v/>
      </c>
      <c r="CI112" s="12" t="str">
        <f>IF(VLOOKUP($A112,'Results Check'!$A:$CI,CI$2,FALSE())=0,"",VLOOKUP($A112,'Results Check'!$A:$CI,CI$2,FALSE()))</f>
        <v/>
      </c>
      <c r="CJ112" s="12" t="str">
        <f>IF(VLOOKUP($A112,'Results Check'!$A:$CI,CJ$2,FALSE())=0,"",VLOOKUP($A112,'Results Check'!$A:$CI,CJ$2,FALSE()))</f>
        <v/>
      </c>
      <c r="CK112" s="12">
        <f>VLOOKUP(VLOOKUP($A112,'dataset combined'!$A:$BJ,CK$2,FALSE()),Dictionary!$A$1:$B$23,2,FALSE())</f>
        <v>3</v>
      </c>
      <c r="CL112" s="12">
        <f>VLOOKUP(VLOOKUP($A112,'dataset combined'!$A:$BJ,CL$2,FALSE()),Dictionary!$A$1:$B$23,2,FALSE())</f>
        <v>3</v>
      </c>
      <c r="CM112" s="12">
        <f>VLOOKUP(VLOOKUP($A112,'dataset combined'!$A:$BJ,CM$2,FALSE()),Dictionary!$A$1:$B$23,2,FALSE())</f>
        <v>3</v>
      </c>
      <c r="CN112" s="12">
        <f>VLOOKUP(VLOOKUP($A112,'dataset combined'!$A:$BJ,CN$2,FALSE()),Dictionary!$A$1:$B$23,2,FALSE())</f>
        <v>3</v>
      </c>
      <c r="CO112" s="12">
        <f>VLOOKUP(VLOOKUP($A112,'dataset combined'!$A:$BJ,CO$2,FALSE()),Dictionary!$A$1:$B$23,2,FALSE())</f>
        <v>3</v>
      </c>
      <c r="CP112" s="12">
        <f>VLOOKUP(VLOOKUP($A112,'dataset combined'!$A:$BJ,CP$2,FALSE()),Dictionary!$A$1:$B$23,2,FALSE())</f>
        <v>3</v>
      </c>
      <c r="CQ112" s="12">
        <f>VLOOKUP(VLOOKUP($A112,'dataset combined'!$A:$BJ,CQ$2,FALSE()),Dictionary!$A$1:$B$23,2,FALSE())</f>
        <v>4</v>
      </c>
      <c r="CR112" s="12">
        <f>VLOOKUP(VLOOKUP($A112,'dataset combined'!$A:$BJ,CR$2,FALSE()),Dictionary!$A$1:$B$23,2,FALSE())</f>
        <v>4</v>
      </c>
      <c r="CS112" s="12">
        <f>VLOOKUP(VLOOKUP($A112,'dataset combined'!$A:$BJ,CS$2,FALSE()),Dictionary!$A$1:$B$23,2,FALSE())</f>
        <v>3</v>
      </c>
      <c r="CT112" s="12">
        <f>VLOOKUP(VLOOKUP($A112,'dataset combined'!$A:$BJ,CT$2,FALSE()),Dictionary!$A$1:$B$23,2,FALSE())</f>
        <v>2</v>
      </c>
      <c r="CU112" s="12">
        <f>VLOOKUP(VLOOKUP($A112,'dataset combined'!$A:$BJ,CU$2,FALSE()),Dictionary!$A$1:$B$23,2,FALSE())</f>
        <v>3</v>
      </c>
      <c r="CV112" s="12">
        <f>VLOOKUP(VLOOKUP($A112,'dataset combined'!$A:$BJ,CV$2,FALSE()),Dictionary!$A$1:$B$23,2,FALSE())</f>
        <v>2</v>
      </c>
    </row>
    <row r="113" spans="1:100" x14ac:dyDescent="0.2">
      <c r="A113" s="13" t="str">
        <f t="shared" si="78"/>
        <v>3117427-P2</v>
      </c>
      <c r="B113" s="11">
        <v>3117427</v>
      </c>
      <c r="C113" s="11">
        <v>3117364</v>
      </c>
      <c r="D113" s="11" t="s">
        <v>548</v>
      </c>
      <c r="E113" s="13" t="s">
        <v>538</v>
      </c>
      <c r="F113" s="13" t="s">
        <v>381</v>
      </c>
      <c r="G113" s="13" t="s">
        <v>433</v>
      </c>
      <c r="H113" s="11" t="str">
        <f t="shared" si="79"/>
        <v>HCN</v>
      </c>
      <c r="I113" s="11"/>
      <c r="J113" s="12"/>
      <c r="K113" s="13">
        <v>28</v>
      </c>
      <c r="L113" s="13" t="s">
        <v>180</v>
      </c>
      <c r="M113" s="13" t="s">
        <v>181</v>
      </c>
      <c r="N113" s="13">
        <v>5</v>
      </c>
      <c r="O113" s="13" t="s">
        <v>549</v>
      </c>
      <c r="P113" s="13" t="s">
        <v>177</v>
      </c>
      <c r="Q113" s="13">
        <v>2</v>
      </c>
      <c r="R113" s="13" t="s">
        <v>326</v>
      </c>
      <c r="S113" s="13" t="s">
        <v>176</v>
      </c>
      <c r="T113" s="13"/>
      <c r="U113" s="13" t="s">
        <v>160</v>
      </c>
      <c r="V113" s="13">
        <f>VLOOKUP(VLOOKUP($A113,'dataset combined'!$A:$AF,V$2,FALSE()),Dictionary!$A:$B,2,FALSE())</f>
        <v>3</v>
      </c>
      <c r="W113" s="13">
        <f>VLOOKUP(VLOOKUP($A113,'dataset combined'!$A:$AF,W$2,FALSE()),Dictionary!$A:$B,2,FALSE())</f>
        <v>3</v>
      </c>
      <c r="X113" s="13">
        <f>VLOOKUP(VLOOKUP($A113,'dataset combined'!$A:$AF,X$2,FALSE()),Dictionary!$A:$B,2,FALSE())</f>
        <v>3</v>
      </c>
      <c r="Y113" s="13">
        <f>VLOOKUP(VLOOKUP($A113,'dataset combined'!$A:$AF,Y$2,FALSE()),Dictionary!$A:$B,2,FALSE())</f>
        <v>3</v>
      </c>
      <c r="Z113" s="12">
        <f t="shared" si="80"/>
        <v>3</v>
      </c>
      <c r="AA113" s="13">
        <f>VLOOKUP(VLOOKUP($A113,'dataset combined'!$A:$AF,AA$2,FALSE()),Dictionary!$A:$B,2,FALSE())</f>
        <v>3</v>
      </c>
      <c r="AB113" s="13">
        <f>VLOOKUP(VLOOKUP($A113,'dataset combined'!$A:$AF,AB$2,FALSE()),Dictionary!$A:$B,2,FALSE())</f>
        <v>2</v>
      </c>
      <c r="AC113" s="13">
        <f>VLOOKUP(VLOOKUP($A113,'dataset combined'!$A:$AF,AC$2,FALSE()),Dictionary!$A:$B,2,FALSE())</f>
        <v>4</v>
      </c>
      <c r="AD113" s="13">
        <f>VLOOKUP(VLOOKUP($A113,'dataset combined'!$A:$AF,AD$2,FALSE()),Dictionary!$A:$B,2,FALSE())</f>
        <v>3</v>
      </c>
      <c r="AE113" s="13">
        <f>VLOOKUP(VLOOKUP($A113,'dataset combined'!$A:$AF,AE$2,FALSE()),Dictionary!$A:$B,2,FALSE())</f>
        <v>2</v>
      </c>
      <c r="AF113" s="13">
        <f>VLOOKUP(VLOOKUP($A113,'dataset combined'!$A:$BJ,dataset!AF$2,FALSE()),Dictionary!$A:$B,2,FALSE())</f>
        <v>4</v>
      </c>
      <c r="AG113" s="13">
        <f>VLOOKUP(VLOOKUP($A113,'dataset combined'!$A:$BJ,dataset!AG$2,FALSE()),Dictionary!$A:$B,2,FALSE())</f>
        <v>4</v>
      </c>
      <c r="AH113" s="13">
        <f>VLOOKUP(VLOOKUP($A113,'dataset combined'!$A:$BJ,dataset!AH$2,FALSE()),Dictionary!$A:$B,2,FALSE())</f>
        <v>4</v>
      </c>
      <c r="AI113" s="13">
        <f>VLOOKUP(VLOOKUP($A113,'dataset combined'!$A:$BJ,dataset!AI$2,FALSE()),Dictionary!$A:$B,2,FALSE())</f>
        <v>4</v>
      </c>
      <c r="AJ113" s="13">
        <f>VLOOKUP(VLOOKUP($A113,'dataset combined'!$A:$BJ,dataset!AJ$2,FALSE()),Dictionary!$A:$B,2,FALSE())</f>
        <v>4</v>
      </c>
      <c r="AK113" s="13">
        <f>VLOOKUP(VLOOKUP($A113,'dataset combined'!$A:$BJ,dataset!AK$2,FALSE()),Dictionary!$A:$B,2,FALSE())</f>
        <v>4</v>
      </c>
      <c r="AL113" s="13">
        <f>VLOOKUP(VLOOKUP($A113,'dataset combined'!$A:$BJ,dataset!AL$2,FALSE()),Dictionary!$A:$B,2,FALSE())</f>
        <v>4</v>
      </c>
      <c r="AM113" s="13">
        <f>VLOOKUP(VLOOKUP($A113,'dataset combined'!$A:$BJ,dataset!AM$2,FALSE()),Dictionary!$A:$B,2,FALSE())</f>
        <v>4</v>
      </c>
      <c r="AN113" s="13">
        <f>VLOOKUP(VLOOKUP($A113,'dataset combined'!$A:$BJ,dataset!AN$2,FALSE()),Dictionary!$A:$B,2,FALSE())</f>
        <v>4</v>
      </c>
      <c r="AO113" s="12">
        <f>VLOOKUP($A113,'Results Check'!$A:$CH,AO$2,FALSE())</f>
        <v>2</v>
      </c>
      <c r="AP113" s="12">
        <f>VLOOKUP($A113,'Results Check'!$A:$CH,AP$2,FALSE())</f>
        <v>2</v>
      </c>
      <c r="AQ113" s="12">
        <f>VLOOKUP($A113,'Results Check'!$A:$CH,AQ$2,FALSE())</f>
        <v>3</v>
      </c>
      <c r="AR113" s="9">
        <f t="shared" si="54"/>
        <v>1</v>
      </c>
      <c r="AS113" s="9">
        <f t="shared" si="55"/>
        <v>0.66666666666666663</v>
      </c>
      <c r="AT113" s="9">
        <f t="shared" si="56"/>
        <v>0.8</v>
      </c>
      <c r="AU113" s="12">
        <f>VLOOKUP($A113,'Results Check'!$A:$CH,AU$2,FALSE())</f>
        <v>2</v>
      </c>
      <c r="AV113" s="12">
        <f>VLOOKUP($A113,'Results Check'!$A:$CH,AV$2,FALSE())</f>
        <v>2</v>
      </c>
      <c r="AW113" s="12">
        <f>VLOOKUP($A113,'Results Check'!$A:$CH,AW$2,FALSE())</f>
        <v>2</v>
      </c>
      <c r="AX113" s="9">
        <f t="shared" si="60"/>
        <v>1</v>
      </c>
      <c r="AY113" s="9">
        <f t="shared" si="61"/>
        <v>1</v>
      </c>
      <c r="AZ113" s="9">
        <f t="shared" si="62"/>
        <v>1</v>
      </c>
      <c r="BA113" s="12">
        <f>VLOOKUP($A113,'Results Check'!$A:$CH,BA$2,FALSE())</f>
        <v>5</v>
      </c>
      <c r="BB113" s="12">
        <f>VLOOKUP($A113,'Results Check'!$A:$CH,BB$2,FALSE())</f>
        <v>5</v>
      </c>
      <c r="BC113" s="12">
        <f>VLOOKUP($A113,'Results Check'!$A:$CH,BC$2,FALSE())</f>
        <v>5</v>
      </c>
      <c r="BD113" s="9">
        <f t="shared" si="63"/>
        <v>1</v>
      </c>
      <c r="BE113" s="9">
        <f t="shared" si="64"/>
        <v>1</v>
      </c>
      <c r="BF113" s="9">
        <f t="shared" si="65"/>
        <v>1</v>
      </c>
      <c r="BG113" s="12">
        <f>VLOOKUP($A113,'Results Check'!$A:$CH,BG$2,FALSE())</f>
        <v>3</v>
      </c>
      <c r="BH113" s="12">
        <f>VLOOKUP($A113,'Results Check'!$A:$CH,BH$2,FALSE())</f>
        <v>3</v>
      </c>
      <c r="BI113" s="12">
        <f>VLOOKUP($A113,'Results Check'!$A:$CH,BI$2,FALSE())</f>
        <v>3</v>
      </c>
      <c r="BJ113" s="9">
        <f t="shared" si="66"/>
        <v>1</v>
      </c>
      <c r="BK113" s="9">
        <f t="shared" si="67"/>
        <v>1</v>
      </c>
      <c r="BL113" s="9">
        <f t="shared" si="68"/>
        <v>1</v>
      </c>
      <c r="BM113" s="12">
        <f>VLOOKUP($A113,'Results Check'!$A:$CH,BM$2,FALSE())</f>
        <v>0</v>
      </c>
      <c r="BN113" s="12">
        <f>VLOOKUP($A113,'Results Check'!$A:$CH,BN$2,FALSE())</f>
        <v>1</v>
      </c>
      <c r="BO113" s="12">
        <f>VLOOKUP($A113,'Results Check'!$A:$CH,BO$2,FALSE())</f>
        <v>1</v>
      </c>
      <c r="BP113" s="9">
        <f t="shared" si="69"/>
        <v>0</v>
      </c>
      <c r="BQ113" s="9">
        <f t="shared" si="70"/>
        <v>0</v>
      </c>
      <c r="BR113" s="9">
        <f t="shared" si="71"/>
        <v>0</v>
      </c>
      <c r="BS113" s="12">
        <f>VLOOKUP($A113,'Results Check'!$A:$CH,BS$2,FALSE())</f>
        <v>1</v>
      </c>
      <c r="BT113" s="12">
        <f>VLOOKUP($A113,'Results Check'!$A:$CH,BT$2,FALSE())</f>
        <v>1</v>
      </c>
      <c r="BU113" s="12">
        <f>VLOOKUP($A113,'Results Check'!$A:$CH,BU$2,FALSE())</f>
        <v>1</v>
      </c>
      <c r="BV113" s="9">
        <f t="shared" si="72"/>
        <v>1</v>
      </c>
      <c r="BW113" s="9">
        <f t="shared" si="73"/>
        <v>1</v>
      </c>
      <c r="BX113" s="9">
        <f t="shared" si="74"/>
        <v>1</v>
      </c>
      <c r="BY113" s="12">
        <f t="shared" si="81"/>
        <v>13</v>
      </c>
      <c r="BZ113" s="12">
        <f t="shared" si="82"/>
        <v>14</v>
      </c>
      <c r="CA113" s="12">
        <f t="shared" si="83"/>
        <v>15</v>
      </c>
      <c r="CB113" s="12">
        <f t="shared" si="75"/>
        <v>0.9285714285714286</v>
      </c>
      <c r="CC113" s="12">
        <f t="shared" si="76"/>
        <v>0.8666666666666667</v>
      </c>
      <c r="CD113" s="12">
        <f t="shared" si="77"/>
        <v>0.89655172413793105</v>
      </c>
      <c r="CE113" s="12" t="str">
        <f>IF(VLOOKUP($A113,'Results Check'!$A:$CI,CE$2,FALSE())=0,"",VLOOKUP($A113,'Results Check'!$A:$CI,CE$2,FALSE()))</f>
        <v>Missing vulnerability</v>
      </c>
      <c r="CF113" s="12" t="str">
        <f>IF(VLOOKUP($A113,'Results Check'!$A:$CI,CF$2,FALSE())=0,"",VLOOKUP($A113,'Results Check'!$A:$CI,CF$2,FALSE()))</f>
        <v/>
      </c>
      <c r="CG113" s="12" t="str">
        <f>IF(VLOOKUP($A113,'Results Check'!$A:$CI,CG$2,FALSE())=0,"",VLOOKUP($A113,'Results Check'!$A:$CI,CG$2,FALSE()))</f>
        <v/>
      </c>
      <c r="CH113" s="12" t="str">
        <f>IF(VLOOKUP($A113,'Results Check'!$A:$CI,CH$2,FALSE())=0,"",VLOOKUP($A113,'Results Check'!$A:$CI,CH$2,FALSE()))</f>
        <v/>
      </c>
      <c r="CI113" s="12" t="str">
        <f>IF(VLOOKUP($A113,'Results Check'!$A:$CI,CI$2,FALSE())=0,"",VLOOKUP($A113,'Results Check'!$A:$CI,CI$2,FALSE()))</f>
        <v>Wrong likelihood</v>
      </c>
      <c r="CJ113" s="12" t="str">
        <f>IF(VLOOKUP($A113,'Results Check'!$A:$CI,CJ$2,FALSE())=0,"",VLOOKUP($A113,'Results Check'!$A:$CI,CJ$2,FALSE()))</f>
        <v/>
      </c>
      <c r="CK113" s="12">
        <f>VLOOKUP(VLOOKUP($A113,'dataset combined'!$A:$BJ,CK$2,FALSE()),Dictionary!$A$1:$B$23,2,FALSE())</f>
        <v>3</v>
      </c>
      <c r="CL113" s="12">
        <f>VLOOKUP(VLOOKUP($A113,'dataset combined'!$A:$BJ,CL$2,FALSE()),Dictionary!$A$1:$B$23,2,FALSE())</f>
        <v>3</v>
      </c>
      <c r="CM113" s="12">
        <f>VLOOKUP(VLOOKUP($A113,'dataset combined'!$A:$BJ,CM$2,FALSE()),Dictionary!$A$1:$B$23,2,FALSE())</f>
        <v>3</v>
      </c>
      <c r="CN113" s="12">
        <f>VLOOKUP(VLOOKUP($A113,'dataset combined'!$A:$BJ,CN$2,FALSE()),Dictionary!$A$1:$B$23,2,FALSE())</f>
        <v>3</v>
      </c>
      <c r="CO113" s="12">
        <f>VLOOKUP(VLOOKUP($A113,'dataset combined'!$A:$BJ,CO$2,FALSE()),Dictionary!$A$1:$B$23,2,FALSE())</f>
        <v>3</v>
      </c>
      <c r="CP113" s="12">
        <f>VLOOKUP(VLOOKUP($A113,'dataset combined'!$A:$BJ,CP$2,FALSE()),Dictionary!$A$1:$B$23,2,FALSE())</f>
        <v>3</v>
      </c>
      <c r="CQ113" s="12">
        <f>VLOOKUP(VLOOKUP($A113,'dataset combined'!$A:$BJ,CQ$2,FALSE()),Dictionary!$A$1:$B$23,2,FALSE())</f>
        <v>2</v>
      </c>
      <c r="CR113" s="12">
        <f>VLOOKUP(VLOOKUP($A113,'dataset combined'!$A:$BJ,CR$2,FALSE()),Dictionary!$A$1:$B$23,2,FALSE())</f>
        <v>3</v>
      </c>
      <c r="CS113" s="12">
        <f>VLOOKUP(VLOOKUP($A113,'dataset combined'!$A:$BJ,CS$2,FALSE()),Dictionary!$A$1:$B$23,2,FALSE())</f>
        <v>3</v>
      </c>
      <c r="CT113" s="12">
        <f>VLOOKUP(VLOOKUP($A113,'dataset combined'!$A:$BJ,CT$2,FALSE()),Dictionary!$A$1:$B$23,2,FALSE())</f>
        <v>3</v>
      </c>
      <c r="CU113" s="12">
        <f>VLOOKUP(VLOOKUP($A113,'dataset combined'!$A:$BJ,CU$2,FALSE()),Dictionary!$A$1:$B$23,2,FALSE())</f>
        <v>3</v>
      </c>
      <c r="CV113" s="12">
        <f>VLOOKUP(VLOOKUP($A113,'dataset combined'!$A:$BJ,CV$2,FALSE()),Dictionary!$A$1:$B$23,2,FALSE())</f>
        <v>3</v>
      </c>
    </row>
    <row r="114" spans="1:100" x14ac:dyDescent="0.2">
      <c r="A114" s="13" t="str">
        <f t="shared" si="78"/>
        <v>3117434-P1</v>
      </c>
      <c r="B114" s="11">
        <v>3117434</v>
      </c>
      <c r="C114" s="11">
        <v>3117393</v>
      </c>
      <c r="D114" s="11" t="s">
        <v>428</v>
      </c>
      <c r="E114" s="13" t="s">
        <v>154</v>
      </c>
      <c r="F114" s="13" t="s">
        <v>440</v>
      </c>
      <c r="G114" s="11" t="s">
        <v>402</v>
      </c>
      <c r="H114" s="11" t="str">
        <f t="shared" si="79"/>
        <v>HCN</v>
      </c>
      <c r="I114" s="11"/>
      <c r="J114" s="12"/>
      <c r="K114" s="13">
        <v>22</v>
      </c>
      <c r="L114" s="13" t="s">
        <v>178</v>
      </c>
      <c r="M114" s="13" t="s">
        <v>188</v>
      </c>
      <c r="N114" s="13">
        <v>3</v>
      </c>
      <c r="O114" s="13" t="s">
        <v>515</v>
      </c>
      <c r="P114" s="13" t="s">
        <v>177</v>
      </c>
      <c r="Q114" s="13">
        <v>2</v>
      </c>
      <c r="R114" s="13" t="s">
        <v>516</v>
      </c>
      <c r="S114" s="13" t="s">
        <v>176</v>
      </c>
      <c r="T114" s="13"/>
      <c r="U114" s="13" t="s">
        <v>160</v>
      </c>
      <c r="V114" s="13">
        <f>VLOOKUP(VLOOKUP($A114,'dataset combined'!$A:$AF,V$2,FALSE()),Dictionary!$A:$B,2,FALSE())</f>
        <v>1</v>
      </c>
      <c r="W114" s="13">
        <f>VLOOKUP(VLOOKUP($A114,'dataset combined'!$A:$AF,W$2,FALSE()),Dictionary!$A:$B,2,FALSE())</f>
        <v>1</v>
      </c>
      <c r="X114" s="13">
        <f>VLOOKUP(VLOOKUP($A114,'dataset combined'!$A:$AF,X$2,FALSE()),Dictionary!$A:$B,2,FALSE())</f>
        <v>1</v>
      </c>
      <c r="Y114" s="13">
        <f>VLOOKUP(VLOOKUP($A114,'dataset combined'!$A:$AF,Y$2,FALSE()),Dictionary!$A:$B,2,FALSE())</f>
        <v>1</v>
      </c>
      <c r="Z114" s="12">
        <f t="shared" si="80"/>
        <v>1</v>
      </c>
      <c r="AA114" s="13">
        <f>VLOOKUP(VLOOKUP($A114,'dataset combined'!$A:$AF,AA$2,FALSE()),Dictionary!$A:$B,2,FALSE())</f>
        <v>1</v>
      </c>
      <c r="AB114" s="13">
        <f>VLOOKUP(VLOOKUP($A114,'dataset combined'!$A:$AF,AB$2,FALSE()),Dictionary!$A:$B,2,FALSE())</f>
        <v>1</v>
      </c>
      <c r="AC114" s="13">
        <f>VLOOKUP(VLOOKUP($A114,'dataset combined'!$A:$AF,AC$2,FALSE()),Dictionary!$A:$B,2,FALSE())</f>
        <v>2</v>
      </c>
      <c r="AD114" s="13">
        <f>VLOOKUP(VLOOKUP($A114,'dataset combined'!$A:$AF,AD$2,FALSE()),Dictionary!$A:$B,2,FALSE())</f>
        <v>1</v>
      </c>
      <c r="AE114" s="13">
        <f>VLOOKUP(VLOOKUP($A114,'dataset combined'!$A:$AF,AE$2,FALSE()),Dictionary!$A:$B,2,FALSE())</f>
        <v>3</v>
      </c>
      <c r="AF114" s="13">
        <f>VLOOKUP(VLOOKUP($A114,'dataset combined'!$A:$BJ,dataset!AF$2,FALSE()),Dictionary!$A:$B,2,FALSE())</f>
        <v>4</v>
      </c>
      <c r="AG114" s="13">
        <f>VLOOKUP(VLOOKUP($A114,'dataset combined'!$A:$BJ,dataset!AG$2,FALSE()),Dictionary!$A:$B,2,FALSE())</f>
        <v>3</v>
      </c>
      <c r="AH114" s="13">
        <f>VLOOKUP(VLOOKUP($A114,'dataset combined'!$A:$BJ,dataset!AH$2,FALSE()),Dictionary!$A:$B,2,FALSE())</f>
        <v>3</v>
      </c>
      <c r="AI114" s="13">
        <f>VLOOKUP(VLOOKUP($A114,'dataset combined'!$A:$BJ,dataset!AI$2,FALSE()),Dictionary!$A:$B,2,FALSE())</f>
        <v>3</v>
      </c>
      <c r="AJ114" s="13">
        <f>VLOOKUP(VLOOKUP($A114,'dataset combined'!$A:$BJ,dataset!AJ$2,FALSE()),Dictionary!$A:$B,2,FALSE())</f>
        <v>2</v>
      </c>
      <c r="AK114" s="13">
        <f>VLOOKUP(VLOOKUP($A114,'dataset combined'!$A:$BJ,dataset!AK$2,FALSE()),Dictionary!$A:$B,2,FALSE())</f>
        <v>4</v>
      </c>
      <c r="AL114" s="13">
        <f>VLOOKUP(VLOOKUP($A114,'dataset combined'!$A:$BJ,dataset!AL$2,FALSE()),Dictionary!$A:$B,2,FALSE())</f>
        <v>4</v>
      </c>
      <c r="AM114" s="13">
        <f>VLOOKUP(VLOOKUP($A114,'dataset combined'!$A:$BJ,dataset!AM$2,FALSE()),Dictionary!$A:$B,2,FALSE())</f>
        <v>4</v>
      </c>
      <c r="AN114" s="13">
        <f>VLOOKUP(VLOOKUP($A114,'dataset combined'!$A:$BJ,dataset!AN$2,FALSE()),Dictionary!$A:$B,2,FALSE())</f>
        <v>1</v>
      </c>
      <c r="AO114" s="12">
        <f>VLOOKUP($A114,'Results Check'!$A:$CH,AO$2,FALSE())</f>
        <v>3</v>
      </c>
      <c r="AP114" s="12">
        <f>VLOOKUP($A114,'Results Check'!$A:$CH,AP$2,FALSE())</f>
        <v>17</v>
      </c>
      <c r="AQ114" s="12">
        <f>VLOOKUP($A114,'Results Check'!$A:$CH,AQ$2,FALSE())</f>
        <v>3</v>
      </c>
      <c r="AR114" s="9">
        <f t="shared" si="54"/>
        <v>0.17647058823529413</v>
      </c>
      <c r="AS114" s="9">
        <f t="shared" si="55"/>
        <v>1</v>
      </c>
      <c r="AT114" s="9">
        <f t="shared" si="56"/>
        <v>0.3</v>
      </c>
      <c r="AU114" s="12">
        <f>VLOOKUP($A114,'Results Check'!$A:$CH,AU$2,FALSE())</f>
        <v>2</v>
      </c>
      <c r="AV114" s="12">
        <f>VLOOKUP($A114,'Results Check'!$A:$CH,AV$2,FALSE())</f>
        <v>4</v>
      </c>
      <c r="AW114" s="12">
        <f>VLOOKUP($A114,'Results Check'!$A:$CH,AW$2,FALSE())</f>
        <v>2</v>
      </c>
      <c r="AX114" s="9">
        <f t="shared" si="60"/>
        <v>0.5</v>
      </c>
      <c r="AY114" s="9">
        <f t="shared" si="61"/>
        <v>1</v>
      </c>
      <c r="AZ114" s="9">
        <f t="shared" si="62"/>
        <v>0.66666666666666663</v>
      </c>
      <c r="BA114" s="12">
        <f>VLOOKUP($A114,'Results Check'!$A:$CH,BA$2,FALSE())</f>
        <v>5</v>
      </c>
      <c r="BB114" s="12">
        <f>VLOOKUP($A114,'Results Check'!$A:$CH,BB$2,FALSE())</f>
        <v>5</v>
      </c>
      <c r="BC114" s="12">
        <f>VLOOKUP($A114,'Results Check'!$A:$CH,BC$2,FALSE())</f>
        <v>5</v>
      </c>
      <c r="BD114" s="9">
        <f t="shared" si="63"/>
        <v>1</v>
      </c>
      <c r="BE114" s="9">
        <f t="shared" si="64"/>
        <v>1</v>
      </c>
      <c r="BF114" s="9">
        <f t="shared" si="65"/>
        <v>1</v>
      </c>
      <c r="BG114" s="12">
        <f>VLOOKUP($A114,'Results Check'!$A:$CH,BG$2,FALSE())</f>
        <v>1</v>
      </c>
      <c r="BH114" s="12">
        <f>VLOOKUP($A114,'Results Check'!$A:$CH,BH$2,FALSE())</f>
        <v>5</v>
      </c>
      <c r="BI114" s="12">
        <f>VLOOKUP($A114,'Results Check'!$A:$CH,BI$2,FALSE())</f>
        <v>3</v>
      </c>
      <c r="BJ114" s="9">
        <f t="shared" si="66"/>
        <v>0.2</v>
      </c>
      <c r="BK114" s="9">
        <f t="shared" si="67"/>
        <v>0.33333333333333331</v>
      </c>
      <c r="BL114" s="9">
        <f t="shared" si="68"/>
        <v>0.25</v>
      </c>
      <c r="BM114" s="12">
        <f>VLOOKUP($A114,'Results Check'!$A:$CH,BM$2,FALSE())</f>
        <v>0</v>
      </c>
      <c r="BN114" s="12">
        <f>VLOOKUP($A114,'Results Check'!$A:$CH,BN$2,FALSE())</f>
        <v>1</v>
      </c>
      <c r="BO114" s="12">
        <f>VLOOKUP($A114,'Results Check'!$A:$CH,BO$2,FALSE())</f>
        <v>1</v>
      </c>
      <c r="BP114" s="9">
        <f t="shared" si="69"/>
        <v>0</v>
      </c>
      <c r="BQ114" s="9">
        <f t="shared" si="70"/>
        <v>0</v>
      </c>
      <c r="BR114" s="9">
        <f t="shared" si="71"/>
        <v>0</v>
      </c>
      <c r="BS114" s="12">
        <f>VLOOKUP($A114,'Results Check'!$A:$CH,BS$2,FALSE())</f>
        <v>0</v>
      </c>
      <c r="BT114" s="12">
        <f>VLOOKUP($A114,'Results Check'!$A:$CH,BT$2,FALSE())</f>
        <v>2</v>
      </c>
      <c r="BU114" s="12">
        <f>VLOOKUP($A114,'Results Check'!$A:$CH,BU$2,FALSE())</f>
        <v>1</v>
      </c>
      <c r="BV114" s="9">
        <f t="shared" si="72"/>
        <v>0</v>
      </c>
      <c r="BW114" s="9">
        <f t="shared" si="73"/>
        <v>0</v>
      </c>
      <c r="BX114" s="9">
        <f t="shared" si="74"/>
        <v>0</v>
      </c>
      <c r="BY114" s="12">
        <f t="shared" si="81"/>
        <v>11</v>
      </c>
      <c r="BZ114" s="12">
        <f t="shared" si="82"/>
        <v>34</v>
      </c>
      <c r="CA114" s="12">
        <f t="shared" si="83"/>
        <v>15</v>
      </c>
      <c r="CB114" s="12">
        <f t="shared" si="75"/>
        <v>0.3235294117647059</v>
      </c>
      <c r="CC114" s="12">
        <f t="shared" si="76"/>
        <v>0.73333333333333328</v>
      </c>
      <c r="CD114" s="12">
        <f t="shared" si="77"/>
        <v>0.44897959183673469</v>
      </c>
      <c r="CE114" s="12" t="str">
        <f>IF(VLOOKUP($A114,'Results Check'!$A:$CI,CE$2,FALSE())=0,"",VLOOKUP($A114,'Results Check'!$A:$CI,CE$2,FALSE()))</f>
        <v>Mixed concepts</v>
      </c>
      <c r="CF114" s="12" t="str">
        <f>IF(VLOOKUP($A114,'Results Check'!$A:$CI,CF$2,FALSE())=0,"",VLOOKUP($A114,'Results Check'!$A:$CI,CF$2,FALSE()))</f>
        <v>Mixed concepts</v>
      </c>
      <c r="CG114" s="12" t="str">
        <f>IF(VLOOKUP($A114,'Results Check'!$A:$CI,CG$2,FALSE())=0,"",VLOOKUP($A114,'Results Check'!$A:$CI,CG$2,FALSE()))</f>
        <v/>
      </c>
      <c r="CH114" s="12" t="str">
        <f>IF(VLOOKUP($A114,'Results Check'!$A:$CI,CH$2,FALSE())=0,"",VLOOKUP($A114,'Results Check'!$A:$CI,CH$2,FALSE()))</f>
        <v>Mixed concepts</v>
      </c>
      <c r="CI114" s="12" t="str">
        <f>IF(VLOOKUP($A114,'Results Check'!$A:$CI,CI$2,FALSE())=0,"",VLOOKUP($A114,'Results Check'!$A:$CI,CI$2,FALSE()))</f>
        <v>Wrong likelihood</v>
      </c>
      <c r="CJ114" s="12" t="str">
        <f>IF(VLOOKUP($A114,'Results Check'!$A:$CI,CJ$2,FALSE())=0,"",VLOOKUP($A114,'Results Check'!$A:$CI,CJ$2,FALSE()))</f>
        <v/>
      </c>
      <c r="CK114" s="12">
        <f>VLOOKUP(VLOOKUP($A114,'dataset combined'!$A:$BJ,CK$2,FALSE()),Dictionary!$A$1:$B$23,2,FALSE())</f>
        <v>2</v>
      </c>
      <c r="CL114" s="12">
        <f>VLOOKUP(VLOOKUP($A114,'dataset combined'!$A:$BJ,CL$2,FALSE()),Dictionary!$A$1:$B$23,2,FALSE())</f>
        <v>2</v>
      </c>
      <c r="CM114" s="12">
        <f>VLOOKUP(VLOOKUP($A114,'dataset combined'!$A:$BJ,CM$2,FALSE()),Dictionary!$A$1:$B$23,2,FALSE())</f>
        <v>2</v>
      </c>
      <c r="CN114" s="12">
        <f>VLOOKUP(VLOOKUP($A114,'dataset combined'!$A:$BJ,CN$2,FALSE()),Dictionary!$A$1:$B$23,2,FALSE())</f>
        <v>2</v>
      </c>
      <c r="CO114" s="12">
        <f>VLOOKUP(VLOOKUP($A114,'dataset combined'!$A:$BJ,CO$2,FALSE()),Dictionary!$A$1:$B$23,2,FALSE())</f>
        <v>2</v>
      </c>
      <c r="CP114" s="12">
        <f>VLOOKUP(VLOOKUP($A114,'dataset combined'!$A:$BJ,CP$2,FALSE()),Dictionary!$A$1:$B$23,2,FALSE())</f>
        <v>2</v>
      </c>
      <c r="CQ114" s="12">
        <f>VLOOKUP(VLOOKUP($A114,'dataset combined'!$A:$BJ,CQ$2,FALSE()),Dictionary!$A$1:$B$23,2,FALSE())</f>
        <v>2</v>
      </c>
      <c r="CR114" s="12">
        <f>VLOOKUP(VLOOKUP($A114,'dataset combined'!$A:$BJ,CR$2,FALSE()),Dictionary!$A$1:$B$23,2,FALSE())</f>
        <v>2</v>
      </c>
      <c r="CS114" s="12">
        <f>VLOOKUP(VLOOKUP($A114,'dataset combined'!$A:$BJ,CS$2,FALSE()),Dictionary!$A$1:$B$23,2,FALSE())</f>
        <v>2</v>
      </c>
      <c r="CT114" s="12">
        <f>VLOOKUP(VLOOKUP($A114,'dataset combined'!$A:$BJ,CT$2,FALSE()),Dictionary!$A$1:$B$23,2,FALSE())</f>
        <v>2</v>
      </c>
      <c r="CU114" s="12">
        <f>VLOOKUP(VLOOKUP($A114,'dataset combined'!$A:$BJ,CU$2,FALSE()),Dictionary!$A$1:$B$23,2,FALSE())</f>
        <v>2</v>
      </c>
      <c r="CV114" s="12">
        <f>VLOOKUP(VLOOKUP($A114,'dataset combined'!$A:$BJ,CV$2,FALSE()),Dictionary!$A$1:$B$23,2,FALSE())</f>
        <v>2</v>
      </c>
    </row>
    <row r="115" spans="1:100" x14ac:dyDescent="0.2">
      <c r="A115" s="13" t="str">
        <f t="shared" si="78"/>
        <v>3117434-P2</v>
      </c>
      <c r="B115" s="11">
        <v>3117434</v>
      </c>
      <c r="C115" s="11">
        <v>3117393</v>
      </c>
      <c r="D115" s="11" t="s">
        <v>428</v>
      </c>
      <c r="E115" s="13" t="s">
        <v>154</v>
      </c>
      <c r="F115" s="13" t="s">
        <v>440</v>
      </c>
      <c r="G115" s="11" t="s">
        <v>433</v>
      </c>
      <c r="H115" s="11" t="str">
        <f t="shared" si="79"/>
        <v>OB</v>
      </c>
      <c r="I115" s="11"/>
      <c r="J115" s="12"/>
      <c r="K115" s="13">
        <v>22</v>
      </c>
      <c r="L115" s="13" t="s">
        <v>178</v>
      </c>
      <c r="M115" s="13" t="s">
        <v>188</v>
      </c>
      <c r="N115" s="13">
        <v>3</v>
      </c>
      <c r="O115" s="13" t="s">
        <v>515</v>
      </c>
      <c r="P115" s="13" t="s">
        <v>177</v>
      </c>
      <c r="Q115" s="13">
        <v>2</v>
      </c>
      <c r="R115" s="13" t="s">
        <v>516</v>
      </c>
      <c r="S115" s="13" t="s">
        <v>176</v>
      </c>
      <c r="T115" s="13"/>
      <c r="U115" s="13" t="s">
        <v>160</v>
      </c>
      <c r="V115" s="13">
        <f>VLOOKUP(VLOOKUP($A115,'dataset combined'!$A:$AF,V$2,FALSE()),Dictionary!$A:$B,2,FALSE())</f>
        <v>1</v>
      </c>
      <c r="W115" s="13">
        <f>VLOOKUP(VLOOKUP($A115,'dataset combined'!$A:$AF,W$2,FALSE()),Dictionary!$A:$B,2,FALSE())</f>
        <v>1</v>
      </c>
      <c r="X115" s="13">
        <f>VLOOKUP(VLOOKUP($A115,'dataset combined'!$A:$AF,X$2,FALSE()),Dictionary!$A:$B,2,FALSE())</f>
        <v>1</v>
      </c>
      <c r="Y115" s="13">
        <f>VLOOKUP(VLOOKUP($A115,'dataset combined'!$A:$AF,Y$2,FALSE()),Dictionary!$A:$B,2,FALSE())</f>
        <v>1</v>
      </c>
      <c r="Z115" s="12">
        <f t="shared" si="80"/>
        <v>1</v>
      </c>
      <c r="AA115" s="13">
        <f>VLOOKUP(VLOOKUP($A115,'dataset combined'!$A:$AF,AA$2,FALSE()),Dictionary!$A:$B,2,FALSE())</f>
        <v>1</v>
      </c>
      <c r="AB115" s="13">
        <f>VLOOKUP(VLOOKUP($A115,'dataset combined'!$A:$AF,AB$2,FALSE()),Dictionary!$A:$B,2,FALSE())</f>
        <v>1</v>
      </c>
      <c r="AC115" s="13">
        <f>VLOOKUP(VLOOKUP($A115,'dataset combined'!$A:$AF,AC$2,FALSE()),Dictionary!$A:$B,2,FALSE())</f>
        <v>2</v>
      </c>
      <c r="AD115" s="13">
        <f>VLOOKUP(VLOOKUP($A115,'dataset combined'!$A:$AF,AD$2,FALSE()),Dictionary!$A:$B,2,FALSE())</f>
        <v>1</v>
      </c>
      <c r="AE115" s="13">
        <f>VLOOKUP(VLOOKUP($A115,'dataset combined'!$A:$AF,AE$2,FALSE()),Dictionary!$A:$B,2,FALSE())</f>
        <v>3</v>
      </c>
      <c r="AF115" s="13">
        <f>VLOOKUP(VLOOKUP($A115,'dataset combined'!$A:$BJ,dataset!AF$2,FALSE()),Dictionary!$A:$B,2,FALSE())</f>
        <v>4</v>
      </c>
      <c r="AG115" s="13">
        <f>VLOOKUP(VLOOKUP($A115,'dataset combined'!$A:$BJ,dataset!AG$2,FALSE()),Dictionary!$A:$B,2,FALSE())</f>
        <v>4</v>
      </c>
      <c r="AH115" s="13">
        <f>VLOOKUP(VLOOKUP($A115,'dataset combined'!$A:$BJ,dataset!AH$2,FALSE()),Dictionary!$A:$B,2,FALSE())</f>
        <v>4</v>
      </c>
      <c r="AI115" s="13">
        <f>VLOOKUP(VLOOKUP($A115,'dataset combined'!$A:$BJ,dataset!AI$2,FALSE()),Dictionary!$A:$B,2,FALSE())</f>
        <v>4</v>
      </c>
      <c r="AJ115" s="13">
        <f>VLOOKUP(VLOOKUP($A115,'dataset combined'!$A:$BJ,dataset!AJ$2,FALSE()),Dictionary!$A:$B,2,FALSE())</f>
        <v>3</v>
      </c>
      <c r="AK115" s="13">
        <f>VLOOKUP(VLOOKUP($A115,'dataset combined'!$A:$BJ,dataset!AK$2,FALSE()),Dictionary!$A:$B,2,FALSE())</f>
        <v>4</v>
      </c>
      <c r="AL115" s="13">
        <f>VLOOKUP(VLOOKUP($A115,'dataset combined'!$A:$BJ,dataset!AL$2,FALSE()),Dictionary!$A:$B,2,FALSE())</f>
        <v>4</v>
      </c>
      <c r="AM115" s="13">
        <f>VLOOKUP(VLOOKUP($A115,'dataset combined'!$A:$BJ,dataset!AM$2,FALSE()),Dictionary!$A:$B,2,FALSE())</f>
        <v>4</v>
      </c>
      <c r="AN115" s="13">
        <f>VLOOKUP(VLOOKUP($A115,'dataset combined'!$A:$BJ,dataset!AN$2,FALSE()),Dictionary!$A:$B,2,FALSE())</f>
        <v>4</v>
      </c>
      <c r="AO115" s="12">
        <f>VLOOKUP($A115,'Results Check'!$A:$CH,AO$2,FALSE())</f>
        <v>1</v>
      </c>
      <c r="AP115" s="12">
        <f>VLOOKUP($A115,'Results Check'!$A:$CH,AP$2,FALSE())</f>
        <v>2</v>
      </c>
      <c r="AQ115" s="12">
        <f>VLOOKUP($A115,'Results Check'!$A:$CH,AQ$2,FALSE())</f>
        <v>2</v>
      </c>
      <c r="AR115" s="9">
        <f t="shared" si="54"/>
        <v>0.5</v>
      </c>
      <c r="AS115" s="9">
        <f t="shared" si="55"/>
        <v>0.5</v>
      </c>
      <c r="AT115" s="9">
        <f t="shared" si="56"/>
        <v>0.5</v>
      </c>
      <c r="AU115" s="12">
        <f>VLOOKUP($A115,'Results Check'!$A:$CH,AU$2,FALSE())</f>
        <v>2</v>
      </c>
      <c r="AV115" s="12">
        <f>VLOOKUP($A115,'Results Check'!$A:$CH,AV$2,FALSE())</f>
        <v>4</v>
      </c>
      <c r="AW115" s="12">
        <f>VLOOKUP($A115,'Results Check'!$A:$CH,AW$2,FALSE())</f>
        <v>2</v>
      </c>
      <c r="AX115" s="9">
        <f t="shared" si="60"/>
        <v>0.5</v>
      </c>
      <c r="AY115" s="9">
        <f t="shared" si="61"/>
        <v>1</v>
      </c>
      <c r="AZ115" s="9">
        <f t="shared" si="62"/>
        <v>0.66666666666666663</v>
      </c>
      <c r="BA115" s="12">
        <f>VLOOKUP($A115,'Results Check'!$A:$CH,BA$2,FALSE())</f>
        <v>4</v>
      </c>
      <c r="BB115" s="12">
        <f>VLOOKUP($A115,'Results Check'!$A:$CH,BB$2,FALSE())</f>
        <v>6</v>
      </c>
      <c r="BC115" s="12">
        <f>VLOOKUP($A115,'Results Check'!$A:$CH,BC$2,FALSE())</f>
        <v>4</v>
      </c>
      <c r="BD115" s="9">
        <f t="shared" si="63"/>
        <v>0.66666666666666663</v>
      </c>
      <c r="BE115" s="9">
        <f t="shared" si="64"/>
        <v>1</v>
      </c>
      <c r="BF115" s="9">
        <f t="shared" si="65"/>
        <v>0.8</v>
      </c>
      <c r="BG115" s="12">
        <f>VLOOKUP($A115,'Results Check'!$A:$CH,BG$2,FALSE())</f>
        <v>2</v>
      </c>
      <c r="BH115" s="12">
        <f>VLOOKUP($A115,'Results Check'!$A:$CH,BH$2,FALSE())</f>
        <v>2</v>
      </c>
      <c r="BI115" s="12">
        <f>VLOOKUP($A115,'Results Check'!$A:$CH,BI$2,FALSE())</f>
        <v>2</v>
      </c>
      <c r="BJ115" s="9">
        <f t="shared" si="66"/>
        <v>1</v>
      </c>
      <c r="BK115" s="9">
        <f t="shared" si="67"/>
        <v>1</v>
      </c>
      <c r="BL115" s="9">
        <f t="shared" si="68"/>
        <v>1</v>
      </c>
      <c r="BM115" s="12">
        <f>VLOOKUP($A115,'Results Check'!$A:$CH,BM$2,FALSE())</f>
        <v>1</v>
      </c>
      <c r="BN115" s="12">
        <f>VLOOKUP($A115,'Results Check'!$A:$CH,BN$2,FALSE())</f>
        <v>1</v>
      </c>
      <c r="BO115" s="12">
        <f>VLOOKUP($A115,'Results Check'!$A:$CH,BO$2,FALSE())</f>
        <v>1</v>
      </c>
      <c r="BP115" s="9">
        <f t="shared" si="69"/>
        <v>1</v>
      </c>
      <c r="BQ115" s="9">
        <f t="shared" si="70"/>
        <v>1</v>
      </c>
      <c r="BR115" s="9">
        <f t="shared" si="71"/>
        <v>1</v>
      </c>
      <c r="BS115" s="12">
        <f>VLOOKUP($A115,'Results Check'!$A:$CH,BS$2,FALSE())</f>
        <v>0</v>
      </c>
      <c r="BT115" s="12">
        <f>VLOOKUP($A115,'Results Check'!$A:$CH,BT$2,FALSE())</f>
        <v>1</v>
      </c>
      <c r="BU115" s="12">
        <f>VLOOKUP($A115,'Results Check'!$A:$CH,BU$2,FALSE())</f>
        <v>1</v>
      </c>
      <c r="BV115" s="9">
        <f t="shared" si="72"/>
        <v>0</v>
      </c>
      <c r="BW115" s="9">
        <f t="shared" si="73"/>
        <v>0</v>
      </c>
      <c r="BX115" s="9">
        <f t="shared" si="74"/>
        <v>0</v>
      </c>
      <c r="BY115" s="12">
        <f t="shared" si="81"/>
        <v>10</v>
      </c>
      <c r="BZ115" s="12">
        <f t="shared" si="82"/>
        <v>16</v>
      </c>
      <c r="CA115" s="12">
        <f t="shared" si="83"/>
        <v>12</v>
      </c>
      <c r="CB115" s="12">
        <f t="shared" si="75"/>
        <v>0.625</v>
      </c>
      <c r="CC115" s="12">
        <f t="shared" si="76"/>
        <v>0.83333333333333337</v>
      </c>
      <c r="CD115" s="12">
        <f t="shared" si="77"/>
        <v>0.7142857142857143</v>
      </c>
      <c r="CE115" s="12" t="str">
        <f>IF(VLOOKUP($A115,'Results Check'!$A:$CI,CE$2,FALSE())=0,"",VLOOKUP($A115,'Results Check'!$A:$CI,CE$2,FALSE()))</f>
        <v>Wrong vulnerability</v>
      </c>
      <c r="CF115" s="12" t="str">
        <f>IF(VLOOKUP($A115,'Results Check'!$A:$CI,CF$2,FALSE())=0,"",VLOOKUP($A115,'Results Check'!$A:$CI,CF$2,FALSE()))</f>
        <v>Wrong asset</v>
      </c>
      <c r="CG115" s="12" t="str">
        <f>IF(VLOOKUP($A115,'Results Check'!$A:$CI,CG$2,FALSE())=0,"",VLOOKUP($A115,'Results Check'!$A:$CI,CG$2,FALSE()))</f>
        <v>Wrong threat scenario</v>
      </c>
      <c r="CH115" s="12" t="str">
        <f>IF(VLOOKUP($A115,'Results Check'!$A:$CI,CH$2,FALSE())=0,"",VLOOKUP($A115,'Results Check'!$A:$CI,CH$2,FALSE()))</f>
        <v/>
      </c>
      <c r="CI115" s="12" t="str">
        <f>IF(VLOOKUP($A115,'Results Check'!$A:$CI,CI$2,FALSE())=0,"",VLOOKUP($A115,'Results Check'!$A:$CI,CI$2,FALSE()))</f>
        <v/>
      </c>
      <c r="CJ115" s="12" t="str">
        <f>IF(VLOOKUP($A115,'Results Check'!$A:$CI,CJ$2,FALSE())=0,"",VLOOKUP($A115,'Results Check'!$A:$CI,CJ$2,FALSE()))</f>
        <v>Vulnerability</v>
      </c>
      <c r="CK115" s="12">
        <f>VLOOKUP(VLOOKUP($A115,'dataset combined'!$A:$BJ,CK$2,FALSE()),Dictionary!$A$1:$B$23,2,FALSE())</f>
        <v>3</v>
      </c>
      <c r="CL115" s="12">
        <f>VLOOKUP(VLOOKUP($A115,'dataset combined'!$A:$BJ,CL$2,FALSE()),Dictionary!$A$1:$B$23,2,FALSE())</f>
        <v>3</v>
      </c>
      <c r="CM115" s="12">
        <f>VLOOKUP(VLOOKUP($A115,'dataset combined'!$A:$BJ,CM$2,FALSE()),Dictionary!$A$1:$B$23,2,FALSE())</f>
        <v>3</v>
      </c>
      <c r="CN115" s="12">
        <f>VLOOKUP(VLOOKUP($A115,'dataset combined'!$A:$BJ,CN$2,FALSE()),Dictionary!$A$1:$B$23,2,FALSE())</f>
        <v>3</v>
      </c>
      <c r="CO115" s="12">
        <f>VLOOKUP(VLOOKUP($A115,'dataset combined'!$A:$BJ,CO$2,FALSE()),Dictionary!$A$1:$B$23,2,FALSE())</f>
        <v>3</v>
      </c>
      <c r="CP115" s="12">
        <f>VLOOKUP(VLOOKUP($A115,'dataset combined'!$A:$BJ,CP$2,FALSE()),Dictionary!$A$1:$B$23,2,FALSE())</f>
        <v>3</v>
      </c>
      <c r="CQ115" s="12">
        <f>VLOOKUP(VLOOKUP($A115,'dataset combined'!$A:$BJ,CQ$2,FALSE()),Dictionary!$A$1:$B$23,2,FALSE())</f>
        <v>3</v>
      </c>
      <c r="CR115" s="12">
        <f>VLOOKUP(VLOOKUP($A115,'dataset combined'!$A:$BJ,CR$2,FALSE()),Dictionary!$A$1:$B$23,2,FALSE())</f>
        <v>3</v>
      </c>
      <c r="CS115" s="12">
        <f>VLOOKUP(VLOOKUP($A115,'dataset combined'!$A:$BJ,CS$2,FALSE()),Dictionary!$A$1:$B$23,2,FALSE())</f>
        <v>1</v>
      </c>
      <c r="CT115" s="12">
        <f>VLOOKUP(VLOOKUP($A115,'dataset combined'!$A:$BJ,CT$2,FALSE()),Dictionary!$A$1:$B$23,2,FALSE())</f>
        <v>3</v>
      </c>
      <c r="CU115" s="12">
        <f>VLOOKUP(VLOOKUP($A115,'dataset combined'!$A:$BJ,CU$2,FALSE()),Dictionary!$A$1:$B$23,2,FALSE())</f>
        <v>1</v>
      </c>
      <c r="CV115" s="12">
        <f>VLOOKUP(VLOOKUP($A115,'dataset combined'!$A:$BJ,CV$2,FALSE()),Dictionary!$A$1:$B$23,2,FALSE())</f>
        <v>2</v>
      </c>
    </row>
    <row r="116" spans="1:100" x14ac:dyDescent="0.2">
      <c r="A116" s="13" t="str">
        <f t="shared" si="78"/>
        <v>3117435-P1</v>
      </c>
      <c r="B116" s="11">
        <v>3117435</v>
      </c>
      <c r="C116" s="11">
        <v>3117420</v>
      </c>
      <c r="D116" s="11" t="s">
        <v>639</v>
      </c>
      <c r="E116" s="13" t="s">
        <v>568</v>
      </c>
      <c r="F116" s="13" t="s">
        <v>381</v>
      </c>
      <c r="G116" s="11" t="s">
        <v>402</v>
      </c>
      <c r="H116" s="11" t="str">
        <f t="shared" si="79"/>
        <v>OB</v>
      </c>
      <c r="I116" s="11"/>
      <c r="J116" s="12"/>
      <c r="K116" s="13">
        <v>22</v>
      </c>
      <c r="L116" s="13" t="s">
        <v>178</v>
      </c>
      <c r="M116" s="13" t="s">
        <v>181</v>
      </c>
      <c r="N116" s="13">
        <v>5</v>
      </c>
      <c r="O116" s="13" t="s">
        <v>343</v>
      </c>
      <c r="P116" s="13" t="s">
        <v>176</v>
      </c>
      <c r="Q116" s="13"/>
      <c r="R116" s="13"/>
      <c r="S116" s="13" t="s">
        <v>176</v>
      </c>
      <c r="T116" s="13"/>
      <c r="U116" s="13" t="s">
        <v>160</v>
      </c>
      <c r="V116" s="13">
        <f>VLOOKUP(VLOOKUP($A116,'dataset combined'!$A:$AF,V$2,FALSE()),Dictionary!$A:$B,2,FALSE())</f>
        <v>2</v>
      </c>
      <c r="W116" s="13">
        <f>VLOOKUP(VLOOKUP($A116,'dataset combined'!$A:$AF,W$2,FALSE()),Dictionary!$A:$B,2,FALSE())</f>
        <v>2</v>
      </c>
      <c r="X116" s="13">
        <f>VLOOKUP(VLOOKUP($A116,'dataset combined'!$A:$AF,X$2,FALSE()),Dictionary!$A:$B,2,FALSE())</f>
        <v>2</v>
      </c>
      <c r="Y116" s="13">
        <f>VLOOKUP(VLOOKUP($A116,'dataset combined'!$A:$AF,Y$2,FALSE()),Dictionary!$A:$B,2,FALSE())</f>
        <v>2</v>
      </c>
      <c r="Z116" s="12">
        <f t="shared" si="80"/>
        <v>2</v>
      </c>
      <c r="AA116" s="13">
        <f>VLOOKUP(VLOOKUP($A116,'dataset combined'!$A:$AF,AA$2,FALSE()),Dictionary!$A:$B,2,FALSE())</f>
        <v>2</v>
      </c>
      <c r="AB116" s="13">
        <f>VLOOKUP(VLOOKUP($A116,'dataset combined'!$A:$AF,AB$2,FALSE()),Dictionary!$A:$B,2,FALSE())</f>
        <v>3</v>
      </c>
      <c r="AC116" s="13">
        <f>VLOOKUP(VLOOKUP($A116,'dataset combined'!$A:$AF,AC$2,FALSE()),Dictionary!$A:$B,2,FALSE())</f>
        <v>3</v>
      </c>
      <c r="AD116" s="13">
        <f>VLOOKUP(VLOOKUP($A116,'dataset combined'!$A:$AF,AD$2,FALSE()),Dictionary!$A:$B,2,FALSE())</f>
        <v>2</v>
      </c>
      <c r="AE116" s="13">
        <f>VLOOKUP(VLOOKUP($A116,'dataset combined'!$A:$AF,AE$2,FALSE()),Dictionary!$A:$B,2,FALSE())</f>
        <v>2</v>
      </c>
      <c r="AF116" s="13">
        <f>VLOOKUP(VLOOKUP($A116,'dataset combined'!$A:$BJ,dataset!AF$2,FALSE()),Dictionary!$A:$B,2,FALSE())</f>
        <v>5</v>
      </c>
      <c r="AG116" s="13">
        <f>VLOOKUP(VLOOKUP($A116,'dataset combined'!$A:$BJ,dataset!AG$2,FALSE()),Dictionary!$A:$B,2,FALSE())</f>
        <v>5</v>
      </c>
      <c r="AH116" s="13">
        <f>VLOOKUP(VLOOKUP($A116,'dataset combined'!$A:$BJ,dataset!AH$2,FALSE()),Dictionary!$A:$B,2,FALSE())</f>
        <v>5</v>
      </c>
      <c r="AI116" s="13">
        <f>VLOOKUP(VLOOKUP($A116,'dataset combined'!$A:$BJ,dataset!AI$2,FALSE()),Dictionary!$A:$B,2,FALSE())</f>
        <v>5</v>
      </c>
      <c r="AJ116" s="13">
        <f>VLOOKUP(VLOOKUP($A116,'dataset combined'!$A:$BJ,dataset!AJ$2,FALSE()),Dictionary!$A:$B,2,FALSE())</f>
        <v>5</v>
      </c>
      <c r="AK116" s="13">
        <f>VLOOKUP(VLOOKUP($A116,'dataset combined'!$A:$BJ,dataset!AK$2,FALSE()),Dictionary!$A:$B,2,FALSE())</f>
        <v>5</v>
      </c>
      <c r="AL116" s="13">
        <f>VLOOKUP(VLOOKUP($A116,'dataset combined'!$A:$BJ,dataset!AL$2,FALSE()),Dictionary!$A:$B,2,FALSE())</f>
        <v>5</v>
      </c>
      <c r="AM116" s="13">
        <f>VLOOKUP(VLOOKUP($A116,'dataset combined'!$A:$BJ,dataset!AM$2,FALSE()),Dictionary!$A:$B,2,FALSE())</f>
        <v>5</v>
      </c>
      <c r="AN116" s="13">
        <f>VLOOKUP(VLOOKUP($A116,'dataset combined'!$A:$BJ,dataset!AN$2,FALSE()),Dictionary!$A:$B,2,FALSE())</f>
        <v>0</v>
      </c>
      <c r="AO116" s="12">
        <f>VLOOKUP($A116,'Results Check'!$A:$CH,AO$2,FALSE())</f>
        <v>1</v>
      </c>
      <c r="AP116" s="12">
        <f>VLOOKUP($A116,'Results Check'!$A:$CH,AP$2,FALSE())</f>
        <v>3</v>
      </c>
      <c r="AQ116" s="12">
        <f>VLOOKUP($A116,'Results Check'!$A:$CH,AQ$2,FALSE())</f>
        <v>2</v>
      </c>
      <c r="AR116" s="9">
        <f t="shared" si="54"/>
        <v>0.33333333333333331</v>
      </c>
      <c r="AS116" s="9">
        <f t="shared" si="55"/>
        <v>0.5</v>
      </c>
      <c r="AT116" s="9">
        <f t="shared" si="56"/>
        <v>0.4</v>
      </c>
      <c r="AU116" s="12">
        <f>VLOOKUP($A116,'Results Check'!$A:$CH,AU$2,FALSE())</f>
        <v>1</v>
      </c>
      <c r="AV116" s="12">
        <f>VLOOKUP($A116,'Results Check'!$A:$CH,AV$2,FALSE())</f>
        <v>1</v>
      </c>
      <c r="AW116" s="12">
        <f>VLOOKUP($A116,'Results Check'!$A:$CH,AW$2,FALSE())</f>
        <v>2</v>
      </c>
      <c r="AX116" s="9">
        <f t="shared" si="60"/>
        <v>1</v>
      </c>
      <c r="AY116" s="9">
        <f t="shared" si="61"/>
        <v>0.5</v>
      </c>
      <c r="AZ116" s="9">
        <f t="shared" si="62"/>
        <v>0.66666666666666663</v>
      </c>
      <c r="BA116" s="12">
        <f>VLOOKUP($A116,'Results Check'!$A:$CH,BA$2,FALSE())</f>
        <v>2</v>
      </c>
      <c r="BB116" s="12">
        <f>VLOOKUP($A116,'Results Check'!$A:$CH,BB$2,FALSE())</f>
        <v>2</v>
      </c>
      <c r="BC116" s="12">
        <f>VLOOKUP($A116,'Results Check'!$A:$CH,BC$2,FALSE())</f>
        <v>3</v>
      </c>
      <c r="BD116" s="9">
        <f t="shared" si="63"/>
        <v>1</v>
      </c>
      <c r="BE116" s="9">
        <f t="shared" si="64"/>
        <v>0.66666666666666663</v>
      </c>
      <c r="BF116" s="9">
        <f t="shared" si="65"/>
        <v>0.8</v>
      </c>
      <c r="BG116" s="12">
        <f>VLOOKUP($A116,'Results Check'!$A:$CH,BG$2,FALSE())</f>
        <v>0</v>
      </c>
      <c r="BH116" s="12">
        <f>VLOOKUP($A116,'Results Check'!$A:$CH,BH$2,FALSE())</f>
        <v>6</v>
      </c>
      <c r="BI116" s="12">
        <f>VLOOKUP($A116,'Results Check'!$A:$CH,BI$2,FALSE())</f>
        <v>2</v>
      </c>
      <c r="BJ116" s="9">
        <f t="shared" si="66"/>
        <v>0</v>
      </c>
      <c r="BK116" s="9">
        <f t="shared" si="67"/>
        <v>0</v>
      </c>
      <c r="BL116" s="9">
        <f t="shared" si="68"/>
        <v>0</v>
      </c>
      <c r="BM116" s="12">
        <f>VLOOKUP($A116,'Results Check'!$A:$CH,BM$2,FALSE())</f>
        <v>1</v>
      </c>
      <c r="BN116" s="12">
        <f>VLOOKUP($A116,'Results Check'!$A:$CH,BN$2,FALSE())</f>
        <v>1</v>
      </c>
      <c r="BO116" s="12">
        <f>VLOOKUP($A116,'Results Check'!$A:$CH,BO$2,FALSE())</f>
        <v>1</v>
      </c>
      <c r="BP116" s="9">
        <f t="shared" si="69"/>
        <v>1</v>
      </c>
      <c r="BQ116" s="9">
        <f t="shared" si="70"/>
        <v>1</v>
      </c>
      <c r="BR116" s="9">
        <f t="shared" si="71"/>
        <v>1</v>
      </c>
      <c r="BS116" s="12">
        <f>VLOOKUP($A116,'Results Check'!$A:$CH,BS$2,FALSE())</f>
        <v>1</v>
      </c>
      <c r="BT116" s="12">
        <f>VLOOKUP($A116,'Results Check'!$A:$CH,BT$2,FALSE())</f>
        <v>1</v>
      </c>
      <c r="BU116" s="12">
        <f>VLOOKUP($A116,'Results Check'!$A:$CH,BU$2,FALSE())</f>
        <v>1</v>
      </c>
      <c r="BV116" s="9">
        <f t="shared" si="72"/>
        <v>1</v>
      </c>
      <c r="BW116" s="9">
        <f t="shared" si="73"/>
        <v>1</v>
      </c>
      <c r="BX116" s="9">
        <f t="shared" si="74"/>
        <v>1</v>
      </c>
      <c r="BY116" s="12">
        <f t="shared" si="81"/>
        <v>6</v>
      </c>
      <c r="BZ116" s="12">
        <f t="shared" si="82"/>
        <v>14</v>
      </c>
      <c r="CA116" s="12">
        <f t="shared" si="83"/>
        <v>11</v>
      </c>
      <c r="CB116" s="12">
        <f t="shared" si="75"/>
        <v>0.42857142857142855</v>
      </c>
      <c r="CC116" s="12">
        <f t="shared" si="76"/>
        <v>0.54545454545454541</v>
      </c>
      <c r="CD116" s="12">
        <f t="shared" si="77"/>
        <v>0.47999999999999993</v>
      </c>
      <c r="CE116" s="12" t="str">
        <f>IF(VLOOKUP($A116,'Results Check'!$A:$CI,CE$2,FALSE())=0,"",VLOOKUP($A116,'Results Check'!$A:$CI,CE$2,FALSE()))</f>
        <v>Wrong vulnerability</v>
      </c>
      <c r="CF116" s="12" t="str">
        <f>IF(VLOOKUP($A116,'Results Check'!$A:$CI,CF$2,FALSE())=0,"",VLOOKUP($A116,'Results Check'!$A:$CI,CF$2,FALSE()))</f>
        <v>Missing asset</v>
      </c>
      <c r="CG116" s="12" t="str">
        <f>IF(VLOOKUP($A116,'Results Check'!$A:$CI,CG$2,FALSE())=0,"",VLOOKUP($A116,'Results Check'!$A:$CI,CG$2,FALSE()))</f>
        <v>Missing threat scenario</v>
      </c>
      <c r="CH116" s="12" t="str">
        <f>IF(VLOOKUP($A116,'Results Check'!$A:$CI,CH$2,FALSE())=0,"",VLOOKUP($A116,'Results Check'!$A:$CI,CH$2,FALSE()))</f>
        <v>Threat event</v>
      </c>
      <c r="CI116" s="12" t="str">
        <f>IF(VLOOKUP($A116,'Results Check'!$A:$CI,CI$2,FALSE())=0,"",VLOOKUP($A116,'Results Check'!$A:$CI,CI$2,FALSE()))</f>
        <v/>
      </c>
      <c r="CJ116" s="12" t="str">
        <f>IF(VLOOKUP($A116,'Results Check'!$A:$CI,CJ$2,FALSE())=0,"",VLOOKUP($A116,'Results Check'!$A:$CI,CJ$2,FALSE()))</f>
        <v/>
      </c>
      <c r="CK116" s="12">
        <f>VLOOKUP(VLOOKUP($A116,'dataset combined'!$A:$BJ,CK$2,FALSE()),Dictionary!$A$1:$B$23,2,FALSE())</f>
        <v>5</v>
      </c>
      <c r="CL116" s="12">
        <f>VLOOKUP(VLOOKUP($A116,'dataset combined'!$A:$BJ,CL$2,FALSE()),Dictionary!$A$1:$B$23,2,FALSE())</f>
        <v>5</v>
      </c>
      <c r="CM116" s="12">
        <f>VLOOKUP(VLOOKUP($A116,'dataset combined'!$A:$BJ,CM$2,FALSE()),Dictionary!$A$1:$B$23,2,FALSE())</f>
        <v>5</v>
      </c>
      <c r="CN116" s="12">
        <f>VLOOKUP(VLOOKUP($A116,'dataset combined'!$A:$BJ,CN$2,FALSE()),Dictionary!$A$1:$B$23,2,FALSE())</f>
        <v>4</v>
      </c>
      <c r="CO116" s="12">
        <f>VLOOKUP(VLOOKUP($A116,'dataset combined'!$A:$BJ,CO$2,FALSE()),Dictionary!$A$1:$B$23,2,FALSE())</f>
        <v>5</v>
      </c>
      <c r="CP116" s="12">
        <f>VLOOKUP(VLOOKUP($A116,'dataset combined'!$A:$BJ,CP$2,FALSE()),Dictionary!$A$1:$B$23,2,FALSE())</f>
        <v>4</v>
      </c>
      <c r="CQ116" s="12">
        <f>VLOOKUP(VLOOKUP($A116,'dataset combined'!$A:$BJ,CQ$2,FALSE()),Dictionary!$A$1:$B$23,2,FALSE())</f>
        <v>5</v>
      </c>
      <c r="CR116" s="12">
        <f>VLOOKUP(VLOOKUP($A116,'dataset combined'!$A:$BJ,CR$2,FALSE()),Dictionary!$A$1:$B$23,2,FALSE())</f>
        <v>4</v>
      </c>
      <c r="CS116" s="12">
        <f>VLOOKUP(VLOOKUP($A116,'dataset combined'!$A:$BJ,CS$2,FALSE()),Dictionary!$A$1:$B$23,2,FALSE())</f>
        <v>4</v>
      </c>
      <c r="CT116" s="12">
        <f>VLOOKUP(VLOOKUP($A116,'dataset combined'!$A:$BJ,CT$2,FALSE()),Dictionary!$A$1:$B$23,2,FALSE())</f>
        <v>3</v>
      </c>
      <c r="CU116" s="12">
        <f>VLOOKUP(VLOOKUP($A116,'dataset combined'!$A:$BJ,CU$2,FALSE()),Dictionary!$A$1:$B$23,2,FALSE())</f>
        <v>4</v>
      </c>
      <c r="CV116" s="12">
        <f>VLOOKUP(VLOOKUP($A116,'dataset combined'!$A:$BJ,CV$2,FALSE()),Dictionary!$A$1:$B$23,2,FALSE())</f>
        <v>3</v>
      </c>
    </row>
    <row r="117" spans="1:100" x14ac:dyDescent="0.2">
      <c r="A117" s="13" t="str">
        <f t="shared" si="78"/>
        <v>3117435-P2</v>
      </c>
      <c r="B117" s="11">
        <v>3117435</v>
      </c>
      <c r="C117" s="11">
        <v>3117420</v>
      </c>
      <c r="D117" s="11" t="s">
        <v>639</v>
      </c>
      <c r="E117" s="13" t="s">
        <v>568</v>
      </c>
      <c r="F117" s="13" t="s">
        <v>381</v>
      </c>
      <c r="G117" s="13" t="s">
        <v>433</v>
      </c>
      <c r="H117" s="11" t="str">
        <f t="shared" si="79"/>
        <v>HCN</v>
      </c>
      <c r="I117" s="11"/>
      <c r="J117" s="12"/>
      <c r="K117" s="13">
        <v>22</v>
      </c>
      <c r="L117" s="13" t="s">
        <v>178</v>
      </c>
      <c r="M117" s="13" t="s">
        <v>181</v>
      </c>
      <c r="N117" s="13">
        <v>5</v>
      </c>
      <c r="O117" s="13" t="s">
        <v>343</v>
      </c>
      <c r="P117" s="13" t="s">
        <v>176</v>
      </c>
      <c r="Q117" s="13"/>
      <c r="R117" s="13"/>
      <c r="S117" s="13" t="s">
        <v>176</v>
      </c>
      <c r="T117" s="13"/>
      <c r="U117" s="13" t="s">
        <v>160</v>
      </c>
      <c r="V117" s="13">
        <f>VLOOKUP(VLOOKUP($A117,'dataset combined'!$A:$AF,V$2,FALSE()),Dictionary!$A:$B,2,FALSE())</f>
        <v>2</v>
      </c>
      <c r="W117" s="13">
        <f>VLOOKUP(VLOOKUP($A117,'dataset combined'!$A:$AF,W$2,FALSE()),Dictionary!$A:$B,2,FALSE())</f>
        <v>2</v>
      </c>
      <c r="X117" s="13">
        <f>VLOOKUP(VLOOKUP($A117,'dataset combined'!$A:$AF,X$2,FALSE()),Dictionary!$A:$B,2,FALSE())</f>
        <v>2</v>
      </c>
      <c r="Y117" s="13">
        <f>VLOOKUP(VLOOKUP($A117,'dataset combined'!$A:$AF,Y$2,FALSE()),Dictionary!$A:$B,2,FALSE())</f>
        <v>2</v>
      </c>
      <c r="Z117" s="12">
        <f t="shared" si="80"/>
        <v>2</v>
      </c>
      <c r="AA117" s="13">
        <f>VLOOKUP(VLOOKUP($A117,'dataset combined'!$A:$AF,AA$2,FALSE()),Dictionary!$A:$B,2,FALSE())</f>
        <v>2</v>
      </c>
      <c r="AB117" s="13">
        <f>VLOOKUP(VLOOKUP($A117,'dataset combined'!$A:$AF,AB$2,FALSE()),Dictionary!$A:$B,2,FALSE())</f>
        <v>3</v>
      </c>
      <c r="AC117" s="13">
        <f>VLOOKUP(VLOOKUP($A117,'dataset combined'!$A:$AF,AC$2,FALSE()),Dictionary!$A:$B,2,FALSE())</f>
        <v>3</v>
      </c>
      <c r="AD117" s="13">
        <f>VLOOKUP(VLOOKUP($A117,'dataset combined'!$A:$AF,AD$2,FALSE()),Dictionary!$A:$B,2,FALSE())</f>
        <v>2</v>
      </c>
      <c r="AE117" s="13">
        <f>VLOOKUP(VLOOKUP($A117,'dataset combined'!$A:$AF,AE$2,FALSE()),Dictionary!$A:$B,2,FALSE())</f>
        <v>2</v>
      </c>
      <c r="AF117" s="13">
        <f>VLOOKUP(VLOOKUP($A117,'dataset combined'!$A:$BJ,dataset!AF$2,FALSE()),Dictionary!$A:$B,2,FALSE())</f>
        <v>5</v>
      </c>
      <c r="AG117" s="13">
        <f>VLOOKUP(VLOOKUP($A117,'dataset combined'!$A:$BJ,dataset!AG$2,FALSE()),Dictionary!$A:$B,2,FALSE())</f>
        <v>5</v>
      </c>
      <c r="AH117" s="13">
        <f>VLOOKUP(VLOOKUP($A117,'dataset combined'!$A:$BJ,dataset!AH$2,FALSE()),Dictionary!$A:$B,2,FALSE())</f>
        <v>5</v>
      </c>
      <c r="AI117" s="13">
        <f>VLOOKUP(VLOOKUP($A117,'dataset combined'!$A:$BJ,dataset!AI$2,FALSE()),Dictionary!$A:$B,2,FALSE())</f>
        <v>5</v>
      </c>
      <c r="AJ117" s="13">
        <f>VLOOKUP(VLOOKUP($A117,'dataset combined'!$A:$BJ,dataset!AJ$2,FALSE()),Dictionary!$A:$B,2,FALSE())</f>
        <v>5</v>
      </c>
      <c r="AK117" s="13">
        <f>VLOOKUP(VLOOKUP($A117,'dataset combined'!$A:$BJ,dataset!AK$2,FALSE()),Dictionary!$A:$B,2,FALSE())</f>
        <v>5</v>
      </c>
      <c r="AL117" s="13">
        <f>VLOOKUP(VLOOKUP($A117,'dataset combined'!$A:$BJ,dataset!AL$2,FALSE()),Dictionary!$A:$B,2,FALSE())</f>
        <v>5</v>
      </c>
      <c r="AM117" s="13">
        <f>VLOOKUP(VLOOKUP($A117,'dataset combined'!$A:$BJ,dataset!AM$2,FALSE()),Dictionary!$A:$B,2,FALSE())</f>
        <v>5</v>
      </c>
      <c r="AN117" s="13">
        <f>VLOOKUP(VLOOKUP($A117,'dataset combined'!$A:$BJ,dataset!AN$2,FALSE()),Dictionary!$A:$B,2,FALSE())</f>
        <v>5</v>
      </c>
      <c r="AO117" s="12">
        <f>VLOOKUP($A117,'Results Check'!$A:$CH,AO$2,FALSE())</f>
        <v>3</v>
      </c>
      <c r="AP117" s="12">
        <f>VLOOKUP($A117,'Results Check'!$A:$CH,AP$2,FALSE())</f>
        <v>3</v>
      </c>
      <c r="AQ117" s="12">
        <f>VLOOKUP($A117,'Results Check'!$A:$CH,AQ$2,FALSE())</f>
        <v>3</v>
      </c>
      <c r="AR117" s="9">
        <f t="shared" si="54"/>
        <v>1</v>
      </c>
      <c r="AS117" s="9">
        <f t="shared" si="55"/>
        <v>1</v>
      </c>
      <c r="AT117" s="9">
        <f t="shared" si="56"/>
        <v>1</v>
      </c>
      <c r="AU117" s="12">
        <f>VLOOKUP($A117,'Results Check'!$A:$CH,AU$2,FALSE())</f>
        <v>2</v>
      </c>
      <c r="AV117" s="12">
        <f>VLOOKUP($A117,'Results Check'!$A:$CH,AV$2,FALSE())</f>
        <v>2</v>
      </c>
      <c r="AW117" s="12">
        <f>VLOOKUP($A117,'Results Check'!$A:$CH,AW$2,FALSE())</f>
        <v>2</v>
      </c>
      <c r="AX117" s="9">
        <f t="shared" si="60"/>
        <v>1</v>
      </c>
      <c r="AY117" s="9">
        <f t="shared" si="61"/>
        <v>1</v>
      </c>
      <c r="AZ117" s="9">
        <f t="shared" si="62"/>
        <v>1</v>
      </c>
      <c r="BA117" s="12">
        <f>VLOOKUP($A117,'Results Check'!$A:$CH,BA$2,FALSE())</f>
        <v>2</v>
      </c>
      <c r="BB117" s="12">
        <f>VLOOKUP($A117,'Results Check'!$A:$CH,BB$2,FALSE())</f>
        <v>2</v>
      </c>
      <c r="BC117" s="12">
        <f>VLOOKUP($A117,'Results Check'!$A:$CH,BC$2,FALSE())</f>
        <v>2</v>
      </c>
      <c r="BD117" s="9">
        <f t="shared" si="63"/>
        <v>1</v>
      </c>
      <c r="BE117" s="9">
        <f t="shared" si="64"/>
        <v>1</v>
      </c>
      <c r="BF117" s="9">
        <f t="shared" si="65"/>
        <v>1</v>
      </c>
      <c r="BG117" s="12">
        <f>VLOOKUP($A117,'Results Check'!$A:$CH,BG$2,FALSE())</f>
        <v>2</v>
      </c>
      <c r="BH117" s="12">
        <f>VLOOKUP($A117,'Results Check'!$A:$CH,BH$2,FALSE())</f>
        <v>3</v>
      </c>
      <c r="BI117" s="12">
        <f>VLOOKUP($A117,'Results Check'!$A:$CH,BI$2,FALSE())</f>
        <v>5</v>
      </c>
      <c r="BJ117" s="9">
        <f t="shared" si="66"/>
        <v>0.66666666666666663</v>
      </c>
      <c r="BK117" s="9">
        <f t="shared" si="67"/>
        <v>0.4</v>
      </c>
      <c r="BL117" s="9">
        <f t="shared" si="68"/>
        <v>0.5</v>
      </c>
      <c r="BM117" s="12">
        <f>VLOOKUP($A117,'Results Check'!$A:$CH,BM$2,FALSE())</f>
        <v>1</v>
      </c>
      <c r="BN117" s="12">
        <f>VLOOKUP($A117,'Results Check'!$A:$CH,BN$2,FALSE())</f>
        <v>1</v>
      </c>
      <c r="BO117" s="12">
        <f>VLOOKUP($A117,'Results Check'!$A:$CH,BO$2,FALSE())</f>
        <v>1</v>
      </c>
      <c r="BP117" s="9">
        <f t="shared" si="69"/>
        <v>1</v>
      </c>
      <c r="BQ117" s="9">
        <f t="shared" si="70"/>
        <v>1</v>
      </c>
      <c r="BR117" s="9">
        <f t="shared" si="71"/>
        <v>1</v>
      </c>
      <c r="BS117" s="12">
        <f>VLOOKUP($A117,'Results Check'!$A:$CH,BS$2,FALSE())</f>
        <v>1</v>
      </c>
      <c r="BT117" s="12">
        <f>VLOOKUP($A117,'Results Check'!$A:$CH,BT$2,FALSE())</f>
        <v>1</v>
      </c>
      <c r="BU117" s="12">
        <f>VLOOKUP($A117,'Results Check'!$A:$CH,BU$2,FALSE())</f>
        <v>1</v>
      </c>
      <c r="BV117" s="9">
        <f t="shared" si="72"/>
        <v>1</v>
      </c>
      <c r="BW117" s="9">
        <f t="shared" si="73"/>
        <v>1</v>
      </c>
      <c r="BX117" s="9">
        <f t="shared" si="74"/>
        <v>1</v>
      </c>
      <c r="BY117" s="12">
        <f t="shared" si="81"/>
        <v>11</v>
      </c>
      <c r="BZ117" s="12">
        <f t="shared" si="82"/>
        <v>12</v>
      </c>
      <c r="CA117" s="12">
        <f t="shared" si="83"/>
        <v>14</v>
      </c>
      <c r="CB117" s="12">
        <f t="shared" si="75"/>
        <v>0.91666666666666663</v>
      </c>
      <c r="CC117" s="12">
        <f t="shared" si="76"/>
        <v>0.7857142857142857</v>
      </c>
      <c r="CD117" s="12">
        <f t="shared" si="77"/>
        <v>0.84615384615384615</v>
      </c>
      <c r="CE117" s="12" t="str">
        <f>IF(VLOOKUP($A117,'Results Check'!$A:$CI,CE$2,FALSE())=0,"",VLOOKUP($A117,'Results Check'!$A:$CI,CE$2,FALSE()))</f>
        <v/>
      </c>
      <c r="CF117" s="12" t="str">
        <f>IF(VLOOKUP($A117,'Results Check'!$A:$CI,CF$2,FALSE())=0,"",VLOOKUP($A117,'Results Check'!$A:$CI,CF$2,FALSE()))</f>
        <v/>
      </c>
      <c r="CG117" s="12" t="str">
        <f>IF(VLOOKUP($A117,'Results Check'!$A:$CI,CG$2,FALSE())=0,"",VLOOKUP($A117,'Results Check'!$A:$CI,CG$2,FALSE()))</f>
        <v/>
      </c>
      <c r="CH117" s="12" t="str">
        <f>IF(VLOOKUP($A117,'Results Check'!$A:$CI,CH$2,FALSE())=0,"",VLOOKUP($A117,'Results Check'!$A:$CI,CH$2,FALSE()))</f>
        <v>Threat event</v>
      </c>
      <c r="CI117" s="12" t="str">
        <f>IF(VLOOKUP($A117,'Results Check'!$A:$CI,CI$2,FALSE())=0,"",VLOOKUP($A117,'Results Check'!$A:$CI,CI$2,FALSE()))</f>
        <v/>
      </c>
      <c r="CJ117" s="12" t="str">
        <f>IF(VLOOKUP($A117,'Results Check'!$A:$CI,CJ$2,FALSE())=0,"",VLOOKUP($A117,'Results Check'!$A:$CI,CJ$2,FALSE()))</f>
        <v/>
      </c>
      <c r="CK117" s="12">
        <f>VLOOKUP(VLOOKUP($A117,'dataset combined'!$A:$BJ,CK$2,FALSE()),Dictionary!$A$1:$B$23,2,FALSE())</f>
        <v>5</v>
      </c>
      <c r="CL117" s="12">
        <f>VLOOKUP(VLOOKUP($A117,'dataset combined'!$A:$BJ,CL$2,FALSE()),Dictionary!$A$1:$B$23,2,FALSE())</f>
        <v>4</v>
      </c>
      <c r="CM117" s="12">
        <f>VLOOKUP(VLOOKUP($A117,'dataset combined'!$A:$BJ,CM$2,FALSE()),Dictionary!$A$1:$B$23,2,FALSE())</f>
        <v>5</v>
      </c>
      <c r="CN117" s="12">
        <f>VLOOKUP(VLOOKUP($A117,'dataset combined'!$A:$BJ,CN$2,FALSE()),Dictionary!$A$1:$B$23,2,FALSE())</f>
        <v>4</v>
      </c>
      <c r="CO117" s="12">
        <f>VLOOKUP(VLOOKUP($A117,'dataset combined'!$A:$BJ,CO$2,FALSE()),Dictionary!$A$1:$B$23,2,FALSE())</f>
        <v>4</v>
      </c>
      <c r="CP117" s="12">
        <f>VLOOKUP(VLOOKUP($A117,'dataset combined'!$A:$BJ,CP$2,FALSE()),Dictionary!$A$1:$B$23,2,FALSE())</f>
        <v>4</v>
      </c>
      <c r="CQ117" s="12">
        <f>VLOOKUP(VLOOKUP($A117,'dataset combined'!$A:$BJ,CQ$2,FALSE()),Dictionary!$A$1:$B$23,2,FALSE())</f>
        <v>4</v>
      </c>
      <c r="CR117" s="12">
        <f>VLOOKUP(VLOOKUP($A117,'dataset combined'!$A:$BJ,CR$2,FALSE()),Dictionary!$A$1:$B$23,2,FALSE())</f>
        <v>4</v>
      </c>
      <c r="CS117" s="12">
        <f>VLOOKUP(VLOOKUP($A117,'dataset combined'!$A:$BJ,CS$2,FALSE()),Dictionary!$A$1:$B$23,2,FALSE())</f>
        <v>4</v>
      </c>
      <c r="CT117" s="12">
        <f>VLOOKUP(VLOOKUP($A117,'dataset combined'!$A:$BJ,CT$2,FALSE()),Dictionary!$A$1:$B$23,2,FALSE())</f>
        <v>3</v>
      </c>
      <c r="CU117" s="12">
        <f>VLOOKUP(VLOOKUP($A117,'dataset combined'!$A:$BJ,CU$2,FALSE()),Dictionary!$A$1:$B$23,2,FALSE())</f>
        <v>5</v>
      </c>
      <c r="CV117" s="12">
        <f>VLOOKUP(VLOOKUP($A117,'dataset combined'!$A:$BJ,CV$2,FALSE()),Dictionary!$A$1:$B$23,2,FALSE())</f>
        <v>3</v>
      </c>
    </row>
    <row r="118" spans="1:100" x14ac:dyDescent="0.2">
      <c r="A118" s="13" t="str">
        <f t="shared" si="78"/>
        <v>3117572-P1</v>
      </c>
      <c r="B118" s="11">
        <v>3117572</v>
      </c>
      <c r="C118" s="11">
        <v>3117570</v>
      </c>
      <c r="D118" s="11" t="s">
        <v>551</v>
      </c>
      <c r="E118" s="13" t="s">
        <v>538</v>
      </c>
      <c r="F118" s="13" t="s">
        <v>381</v>
      </c>
      <c r="G118" s="11" t="s">
        <v>402</v>
      </c>
      <c r="H118" s="11" t="str">
        <f t="shared" si="79"/>
        <v>OB</v>
      </c>
      <c r="I118" s="11"/>
      <c r="J118" s="12"/>
      <c r="K118" s="13">
        <v>26</v>
      </c>
      <c r="L118" s="13" t="s">
        <v>180</v>
      </c>
      <c r="M118" s="13" t="s">
        <v>179</v>
      </c>
      <c r="N118" s="13">
        <v>5</v>
      </c>
      <c r="O118" s="13" t="s">
        <v>350</v>
      </c>
      <c r="P118" s="13" t="s">
        <v>176</v>
      </c>
      <c r="Q118" s="13"/>
      <c r="R118" s="13"/>
      <c r="S118" s="13" t="s">
        <v>176</v>
      </c>
      <c r="T118" s="13"/>
      <c r="U118" s="13" t="s">
        <v>160</v>
      </c>
      <c r="V118" s="13">
        <f>VLOOKUP(VLOOKUP($A118,'dataset combined'!$A:$AF,V$2,FALSE()),Dictionary!$A:$B,2,FALSE())</f>
        <v>2</v>
      </c>
      <c r="W118" s="13">
        <f>VLOOKUP(VLOOKUP($A118,'dataset combined'!$A:$AF,W$2,FALSE()),Dictionary!$A:$B,2,FALSE())</f>
        <v>3</v>
      </c>
      <c r="X118" s="13">
        <f>VLOOKUP(VLOOKUP($A118,'dataset combined'!$A:$AF,X$2,FALSE()),Dictionary!$A:$B,2,FALSE())</f>
        <v>2</v>
      </c>
      <c r="Y118" s="13">
        <f>VLOOKUP(VLOOKUP($A118,'dataset combined'!$A:$AF,Y$2,FALSE()),Dictionary!$A:$B,2,FALSE())</f>
        <v>3</v>
      </c>
      <c r="Z118" s="12">
        <f t="shared" si="80"/>
        <v>3</v>
      </c>
      <c r="AA118" s="13">
        <f>VLOOKUP(VLOOKUP($A118,'dataset combined'!$A:$AF,AA$2,FALSE()),Dictionary!$A:$B,2,FALSE())</f>
        <v>2</v>
      </c>
      <c r="AB118" s="13">
        <f>VLOOKUP(VLOOKUP($A118,'dataset combined'!$A:$AF,AB$2,FALSE()),Dictionary!$A:$B,2,FALSE())</f>
        <v>3</v>
      </c>
      <c r="AC118" s="13">
        <f>VLOOKUP(VLOOKUP($A118,'dataset combined'!$A:$AF,AC$2,FALSE()),Dictionary!$A:$B,2,FALSE())</f>
        <v>2</v>
      </c>
      <c r="AD118" s="13">
        <f>VLOOKUP(VLOOKUP($A118,'dataset combined'!$A:$AF,AD$2,FALSE()),Dictionary!$A:$B,2,FALSE())</f>
        <v>3</v>
      </c>
      <c r="AE118" s="13">
        <f>VLOOKUP(VLOOKUP($A118,'dataset combined'!$A:$AF,AE$2,FALSE()),Dictionary!$A:$B,2,FALSE())</f>
        <v>2</v>
      </c>
      <c r="AF118" s="13">
        <f>VLOOKUP(VLOOKUP($A118,'dataset combined'!$A:$BJ,dataset!AF$2,FALSE()),Dictionary!$A:$B,2,FALSE())</f>
        <v>3</v>
      </c>
      <c r="AG118" s="13">
        <f>VLOOKUP(VLOOKUP($A118,'dataset combined'!$A:$BJ,dataset!AG$2,FALSE()),Dictionary!$A:$B,2,FALSE())</f>
        <v>3</v>
      </c>
      <c r="AH118" s="13">
        <f>VLOOKUP(VLOOKUP($A118,'dataset combined'!$A:$BJ,dataset!AH$2,FALSE()),Dictionary!$A:$B,2,FALSE())</f>
        <v>3</v>
      </c>
      <c r="AI118" s="13">
        <f>VLOOKUP(VLOOKUP($A118,'dataset combined'!$A:$BJ,dataset!AI$2,FALSE()),Dictionary!$A:$B,2,FALSE())</f>
        <v>4</v>
      </c>
      <c r="AJ118" s="13">
        <f>VLOOKUP(VLOOKUP($A118,'dataset combined'!$A:$BJ,dataset!AJ$2,FALSE()),Dictionary!$A:$B,2,FALSE())</f>
        <v>4</v>
      </c>
      <c r="AK118" s="13">
        <f>VLOOKUP(VLOOKUP($A118,'dataset combined'!$A:$BJ,dataset!AK$2,FALSE()),Dictionary!$A:$B,2,FALSE())</f>
        <v>3</v>
      </c>
      <c r="AL118" s="13">
        <f>VLOOKUP(VLOOKUP($A118,'dataset combined'!$A:$BJ,dataset!AL$2,FALSE()),Dictionary!$A:$B,2,FALSE())</f>
        <v>3</v>
      </c>
      <c r="AM118" s="13">
        <f>VLOOKUP(VLOOKUP($A118,'dataset combined'!$A:$BJ,dataset!AM$2,FALSE()),Dictionary!$A:$B,2,FALSE())</f>
        <v>4</v>
      </c>
      <c r="AN118" s="13">
        <f>VLOOKUP(VLOOKUP($A118,'dataset combined'!$A:$BJ,dataset!AN$2,FALSE()),Dictionary!$A:$B,2,FALSE())</f>
        <v>0</v>
      </c>
      <c r="AO118" s="12">
        <f>VLOOKUP($A118,'Results Check'!$A:$CH,AO$2,FALSE())</f>
        <v>1</v>
      </c>
      <c r="AP118" s="12">
        <f>VLOOKUP($A118,'Results Check'!$A:$CH,AP$2,FALSE())</f>
        <v>1</v>
      </c>
      <c r="AQ118" s="12">
        <f>VLOOKUP($A118,'Results Check'!$A:$CH,AQ$2,FALSE())</f>
        <v>2</v>
      </c>
      <c r="AR118" s="9">
        <f t="shared" si="54"/>
        <v>1</v>
      </c>
      <c r="AS118" s="9">
        <f t="shared" si="55"/>
        <v>0.5</v>
      </c>
      <c r="AT118" s="9">
        <f t="shared" si="56"/>
        <v>0.66666666666666663</v>
      </c>
      <c r="AU118" s="12">
        <f>VLOOKUP($A118,'Results Check'!$A:$CH,AU$2,FALSE())</f>
        <v>2</v>
      </c>
      <c r="AV118" s="12">
        <f>VLOOKUP($A118,'Results Check'!$A:$CH,AV$2,FALSE())</f>
        <v>2</v>
      </c>
      <c r="AW118" s="12">
        <f>VLOOKUP($A118,'Results Check'!$A:$CH,AW$2,FALSE())</f>
        <v>2</v>
      </c>
      <c r="AX118" s="9">
        <f t="shared" si="60"/>
        <v>1</v>
      </c>
      <c r="AY118" s="9">
        <f t="shared" si="61"/>
        <v>1</v>
      </c>
      <c r="AZ118" s="9">
        <f t="shared" si="62"/>
        <v>1</v>
      </c>
      <c r="BA118" s="12">
        <f>VLOOKUP($A118,'Results Check'!$A:$CH,BA$2,FALSE())</f>
        <v>3</v>
      </c>
      <c r="BB118" s="12">
        <f>VLOOKUP($A118,'Results Check'!$A:$CH,BB$2,FALSE())</f>
        <v>3</v>
      </c>
      <c r="BC118" s="12">
        <f>VLOOKUP($A118,'Results Check'!$A:$CH,BC$2,FALSE())</f>
        <v>4</v>
      </c>
      <c r="BD118" s="9">
        <f t="shared" si="63"/>
        <v>1</v>
      </c>
      <c r="BE118" s="9">
        <f t="shared" si="64"/>
        <v>0.75</v>
      </c>
      <c r="BF118" s="9">
        <f t="shared" si="65"/>
        <v>0.8571428571428571</v>
      </c>
      <c r="BG118" s="12">
        <f>VLOOKUP($A118,'Results Check'!$A:$CH,BG$2,FALSE())</f>
        <v>2</v>
      </c>
      <c r="BH118" s="12">
        <f>VLOOKUP($A118,'Results Check'!$A:$CH,BH$2,FALSE())</f>
        <v>2</v>
      </c>
      <c r="BI118" s="12">
        <f>VLOOKUP($A118,'Results Check'!$A:$CH,BI$2,FALSE())</f>
        <v>2</v>
      </c>
      <c r="BJ118" s="9">
        <f t="shared" si="66"/>
        <v>1</v>
      </c>
      <c r="BK118" s="9">
        <f t="shared" si="67"/>
        <v>1</v>
      </c>
      <c r="BL118" s="9">
        <f t="shared" si="68"/>
        <v>1</v>
      </c>
      <c r="BM118" s="12">
        <f>VLOOKUP($A118,'Results Check'!$A:$CH,BM$2,FALSE())</f>
        <v>0</v>
      </c>
      <c r="BN118" s="12">
        <f>VLOOKUP($A118,'Results Check'!$A:$CH,BN$2,FALSE())</f>
        <v>1</v>
      </c>
      <c r="BO118" s="12">
        <f>VLOOKUP($A118,'Results Check'!$A:$CH,BO$2,FALSE())</f>
        <v>1</v>
      </c>
      <c r="BP118" s="9">
        <f t="shared" si="69"/>
        <v>0</v>
      </c>
      <c r="BQ118" s="9">
        <f t="shared" si="70"/>
        <v>0</v>
      </c>
      <c r="BR118" s="9">
        <f t="shared" si="71"/>
        <v>0</v>
      </c>
      <c r="BS118" s="12">
        <f>VLOOKUP($A118,'Results Check'!$A:$CH,BS$2,FALSE())</f>
        <v>0</v>
      </c>
      <c r="BT118" s="12">
        <f>VLOOKUP($A118,'Results Check'!$A:$CH,BT$2,FALSE())</f>
        <v>1</v>
      </c>
      <c r="BU118" s="12">
        <f>VLOOKUP($A118,'Results Check'!$A:$CH,BU$2,FALSE())</f>
        <v>1</v>
      </c>
      <c r="BV118" s="9">
        <f t="shared" si="72"/>
        <v>0</v>
      </c>
      <c r="BW118" s="9">
        <f t="shared" si="73"/>
        <v>0</v>
      </c>
      <c r="BX118" s="9">
        <f t="shared" si="74"/>
        <v>0</v>
      </c>
      <c r="BY118" s="12">
        <f t="shared" si="81"/>
        <v>8</v>
      </c>
      <c r="BZ118" s="12">
        <f t="shared" si="82"/>
        <v>10</v>
      </c>
      <c r="CA118" s="12">
        <f t="shared" si="83"/>
        <v>12</v>
      </c>
      <c r="CB118" s="12">
        <f t="shared" si="75"/>
        <v>0.8</v>
      </c>
      <c r="CC118" s="12">
        <f t="shared" si="76"/>
        <v>0.66666666666666663</v>
      </c>
      <c r="CD118" s="12">
        <f t="shared" si="77"/>
        <v>0.72727272727272718</v>
      </c>
      <c r="CE118" s="12" t="str">
        <f>IF(VLOOKUP($A118,'Results Check'!$A:$CI,CE$2,FALSE())=0,"",VLOOKUP($A118,'Results Check'!$A:$CI,CE$2,FALSE()))</f>
        <v>Missing vulnerability</v>
      </c>
      <c r="CF118" s="12" t="str">
        <f>IF(VLOOKUP($A118,'Results Check'!$A:$CI,CF$2,FALSE())=0,"",VLOOKUP($A118,'Results Check'!$A:$CI,CF$2,FALSE()))</f>
        <v/>
      </c>
      <c r="CG118" s="12" t="str">
        <f>IF(VLOOKUP($A118,'Results Check'!$A:$CI,CG$2,FALSE())=0,"",VLOOKUP($A118,'Results Check'!$A:$CI,CG$2,FALSE()))</f>
        <v>Missing threat scenario</v>
      </c>
      <c r="CH118" s="12" t="str">
        <f>IF(VLOOKUP($A118,'Results Check'!$A:$CI,CH$2,FALSE())=0,"",VLOOKUP($A118,'Results Check'!$A:$CI,CH$2,FALSE()))</f>
        <v/>
      </c>
      <c r="CI118" s="12" t="str">
        <f>IF(VLOOKUP($A118,'Results Check'!$A:$CI,CI$2,FALSE())=0,"",VLOOKUP($A118,'Results Check'!$A:$CI,CI$2,FALSE()))</f>
        <v>UI</v>
      </c>
      <c r="CJ118" s="12" t="str">
        <f>IF(VLOOKUP($A118,'Results Check'!$A:$CI,CJ$2,FALSE())=0,"",VLOOKUP($A118,'Results Check'!$A:$CI,CJ$2,FALSE()))</f>
        <v>Wrong consequence</v>
      </c>
      <c r="CK118" s="12">
        <f>VLOOKUP(VLOOKUP($A118,'dataset combined'!$A:$BJ,CK$2,FALSE()),Dictionary!$A$1:$B$23,2,FALSE())</f>
        <v>4</v>
      </c>
      <c r="CL118" s="12">
        <f>VLOOKUP(VLOOKUP($A118,'dataset combined'!$A:$BJ,CL$2,FALSE()),Dictionary!$A$1:$B$23,2,FALSE())</f>
        <v>4</v>
      </c>
      <c r="CM118" s="12">
        <f>VLOOKUP(VLOOKUP($A118,'dataset combined'!$A:$BJ,CM$2,FALSE()),Dictionary!$A$1:$B$23,2,FALSE())</f>
        <v>4</v>
      </c>
      <c r="CN118" s="12">
        <f>VLOOKUP(VLOOKUP($A118,'dataset combined'!$A:$BJ,CN$2,FALSE()),Dictionary!$A$1:$B$23,2,FALSE())</f>
        <v>4</v>
      </c>
      <c r="CO118" s="12">
        <f>VLOOKUP(VLOOKUP($A118,'dataset combined'!$A:$BJ,CO$2,FALSE()),Dictionary!$A$1:$B$23,2,FALSE())</f>
        <v>4</v>
      </c>
      <c r="CP118" s="12">
        <f>VLOOKUP(VLOOKUP($A118,'dataset combined'!$A:$BJ,CP$2,FALSE()),Dictionary!$A$1:$B$23,2,FALSE())</f>
        <v>4</v>
      </c>
      <c r="CQ118" s="12">
        <f>VLOOKUP(VLOOKUP($A118,'dataset combined'!$A:$BJ,CQ$2,FALSE()),Dictionary!$A$1:$B$23,2,FALSE())</f>
        <v>4</v>
      </c>
      <c r="CR118" s="12">
        <f>VLOOKUP(VLOOKUP($A118,'dataset combined'!$A:$BJ,CR$2,FALSE()),Dictionary!$A$1:$B$23,2,FALSE())</f>
        <v>4</v>
      </c>
      <c r="CS118" s="12">
        <f>VLOOKUP(VLOOKUP($A118,'dataset combined'!$A:$BJ,CS$2,FALSE()),Dictionary!$A$1:$B$23,2,FALSE())</f>
        <v>4</v>
      </c>
      <c r="CT118" s="12">
        <f>VLOOKUP(VLOOKUP($A118,'dataset combined'!$A:$BJ,CT$2,FALSE()),Dictionary!$A$1:$B$23,2,FALSE())</f>
        <v>4</v>
      </c>
      <c r="CU118" s="12">
        <f>VLOOKUP(VLOOKUP($A118,'dataset combined'!$A:$BJ,CU$2,FALSE()),Dictionary!$A$1:$B$23,2,FALSE())</f>
        <v>3</v>
      </c>
      <c r="CV118" s="12">
        <f>VLOOKUP(VLOOKUP($A118,'dataset combined'!$A:$BJ,CV$2,FALSE()),Dictionary!$A$1:$B$23,2,FALSE())</f>
        <v>3</v>
      </c>
    </row>
    <row r="119" spans="1:100" x14ac:dyDescent="0.2">
      <c r="A119" s="13" t="str">
        <f t="shared" si="78"/>
        <v>3117572-P2</v>
      </c>
      <c r="B119" s="11">
        <v>3117572</v>
      </c>
      <c r="C119" s="11">
        <v>3117570</v>
      </c>
      <c r="D119" s="11" t="s">
        <v>551</v>
      </c>
      <c r="E119" s="13" t="s">
        <v>538</v>
      </c>
      <c r="F119" s="13" t="s">
        <v>381</v>
      </c>
      <c r="G119" s="13" t="s">
        <v>433</v>
      </c>
      <c r="H119" s="11" t="str">
        <f t="shared" si="79"/>
        <v>HCN</v>
      </c>
      <c r="I119" s="11"/>
      <c r="J119" s="12"/>
      <c r="K119" s="13">
        <v>26</v>
      </c>
      <c r="L119" s="13" t="s">
        <v>180</v>
      </c>
      <c r="M119" s="13" t="s">
        <v>179</v>
      </c>
      <c r="N119" s="13">
        <v>5</v>
      </c>
      <c r="O119" s="13" t="s">
        <v>350</v>
      </c>
      <c r="P119" s="13" t="s">
        <v>176</v>
      </c>
      <c r="Q119" s="13"/>
      <c r="R119" s="13"/>
      <c r="S119" s="13" t="s">
        <v>176</v>
      </c>
      <c r="T119" s="13"/>
      <c r="U119" s="13" t="s">
        <v>160</v>
      </c>
      <c r="V119" s="13">
        <f>VLOOKUP(VLOOKUP($A119,'dataset combined'!$A:$AF,V$2,FALSE()),Dictionary!$A:$B,2,FALSE())</f>
        <v>2</v>
      </c>
      <c r="W119" s="13">
        <f>VLOOKUP(VLOOKUP($A119,'dataset combined'!$A:$AF,W$2,FALSE()),Dictionary!$A:$B,2,FALSE())</f>
        <v>3</v>
      </c>
      <c r="X119" s="13">
        <f>VLOOKUP(VLOOKUP($A119,'dataset combined'!$A:$AF,X$2,FALSE()),Dictionary!$A:$B,2,FALSE())</f>
        <v>2</v>
      </c>
      <c r="Y119" s="13">
        <f>VLOOKUP(VLOOKUP($A119,'dataset combined'!$A:$AF,Y$2,FALSE()),Dictionary!$A:$B,2,FALSE())</f>
        <v>3</v>
      </c>
      <c r="Z119" s="12">
        <f t="shared" si="80"/>
        <v>3</v>
      </c>
      <c r="AA119" s="13">
        <f>VLOOKUP(VLOOKUP($A119,'dataset combined'!$A:$AF,AA$2,FALSE()),Dictionary!$A:$B,2,FALSE())</f>
        <v>2</v>
      </c>
      <c r="AB119" s="13">
        <f>VLOOKUP(VLOOKUP($A119,'dataset combined'!$A:$AF,AB$2,FALSE()),Dictionary!$A:$B,2,FALSE())</f>
        <v>3</v>
      </c>
      <c r="AC119" s="13">
        <f>VLOOKUP(VLOOKUP($A119,'dataset combined'!$A:$AF,AC$2,FALSE()),Dictionary!$A:$B,2,FALSE())</f>
        <v>2</v>
      </c>
      <c r="AD119" s="13">
        <f>VLOOKUP(VLOOKUP($A119,'dataset combined'!$A:$AF,AD$2,FALSE()),Dictionary!$A:$B,2,FALSE())</f>
        <v>3</v>
      </c>
      <c r="AE119" s="13">
        <f>VLOOKUP(VLOOKUP($A119,'dataset combined'!$A:$AF,AE$2,FALSE()),Dictionary!$A:$B,2,FALSE())</f>
        <v>2</v>
      </c>
      <c r="AF119" s="13">
        <f>VLOOKUP(VLOOKUP($A119,'dataset combined'!$A:$BJ,dataset!AF$2,FALSE()),Dictionary!$A:$B,2,FALSE())</f>
        <v>4</v>
      </c>
      <c r="AG119" s="13">
        <f>VLOOKUP(VLOOKUP($A119,'dataset combined'!$A:$BJ,dataset!AG$2,FALSE()),Dictionary!$A:$B,2,FALSE())</f>
        <v>4</v>
      </c>
      <c r="AH119" s="13">
        <f>VLOOKUP(VLOOKUP($A119,'dataset combined'!$A:$BJ,dataset!AH$2,FALSE()),Dictionary!$A:$B,2,FALSE())</f>
        <v>4</v>
      </c>
      <c r="AI119" s="13">
        <f>VLOOKUP(VLOOKUP($A119,'dataset combined'!$A:$BJ,dataset!AI$2,FALSE()),Dictionary!$A:$B,2,FALSE())</f>
        <v>4</v>
      </c>
      <c r="AJ119" s="13">
        <f>VLOOKUP(VLOOKUP($A119,'dataset combined'!$A:$BJ,dataset!AJ$2,FALSE()),Dictionary!$A:$B,2,FALSE())</f>
        <v>4</v>
      </c>
      <c r="AK119" s="13">
        <f>VLOOKUP(VLOOKUP($A119,'dataset combined'!$A:$BJ,dataset!AK$2,FALSE()),Dictionary!$A:$B,2,FALSE())</f>
        <v>4</v>
      </c>
      <c r="AL119" s="13">
        <f>VLOOKUP(VLOOKUP($A119,'dataset combined'!$A:$BJ,dataset!AL$2,FALSE()),Dictionary!$A:$B,2,FALSE())</f>
        <v>4</v>
      </c>
      <c r="AM119" s="13">
        <f>VLOOKUP(VLOOKUP($A119,'dataset combined'!$A:$BJ,dataset!AM$2,FALSE()),Dictionary!$A:$B,2,FALSE())</f>
        <v>4</v>
      </c>
      <c r="AN119" s="13">
        <f>VLOOKUP(VLOOKUP($A119,'dataset combined'!$A:$BJ,dataset!AN$2,FALSE()),Dictionary!$A:$B,2,FALSE())</f>
        <v>4</v>
      </c>
      <c r="AO119" s="12">
        <f>VLOOKUP($A119,'Results Check'!$A:$CH,AO$2,FALSE())</f>
        <v>2</v>
      </c>
      <c r="AP119" s="12">
        <f>VLOOKUP($A119,'Results Check'!$A:$CH,AP$2,FALSE())</f>
        <v>2</v>
      </c>
      <c r="AQ119" s="12">
        <f>VLOOKUP($A119,'Results Check'!$A:$CH,AQ$2,FALSE())</f>
        <v>3</v>
      </c>
      <c r="AR119" s="9">
        <f t="shared" si="54"/>
        <v>1</v>
      </c>
      <c r="AS119" s="9">
        <f t="shared" si="55"/>
        <v>0.66666666666666663</v>
      </c>
      <c r="AT119" s="9">
        <f t="shared" si="56"/>
        <v>0.8</v>
      </c>
      <c r="AU119" s="12">
        <f>VLOOKUP($A119,'Results Check'!$A:$CH,AU$2,FALSE())</f>
        <v>2</v>
      </c>
      <c r="AV119" s="12">
        <f>VLOOKUP($A119,'Results Check'!$A:$CH,AV$2,FALSE())</f>
        <v>2</v>
      </c>
      <c r="AW119" s="12">
        <f>VLOOKUP($A119,'Results Check'!$A:$CH,AW$2,FALSE())</f>
        <v>2</v>
      </c>
      <c r="AX119" s="9">
        <f t="shared" si="60"/>
        <v>1</v>
      </c>
      <c r="AY119" s="9">
        <f t="shared" si="61"/>
        <v>1</v>
      </c>
      <c r="AZ119" s="9">
        <f t="shared" si="62"/>
        <v>1</v>
      </c>
      <c r="BA119" s="12">
        <f>VLOOKUP($A119,'Results Check'!$A:$CH,BA$2,FALSE())</f>
        <v>4</v>
      </c>
      <c r="BB119" s="12">
        <f>VLOOKUP($A119,'Results Check'!$A:$CH,BB$2,FALSE())</f>
        <v>4</v>
      </c>
      <c r="BC119" s="12">
        <f>VLOOKUP($A119,'Results Check'!$A:$CH,BC$2,FALSE())</f>
        <v>5</v>
      </c>
      <c r="BD119" s="9">
        <f t="shared" si="63"/>
        <v>1</v>
      </c>
      <c r="BE119" s="9">
        <f t="shared" si="64"/>
        <v>0.8</v>
      </c>
      <c r="BF119" s="9">
        <f t="shared" si="65"/>
        <v>0.88888888888888895</v>
      </c>
      <c r="BG119" s="12">
        <f>VLOOKUP($A119,'Results Check'!$A:$CH,BG$2,FALSE())</f>
        <v>1</v>
      </c>
      <c r="BH119" s="12">
        <f>VLOOKUP($A119,'Results Check'!$A:$CH,BH$2,FALSE())</f>
        <v>1</v>
      </c>
      <c r="BI119" s="12">
        <f>VLOOKUP($A119,'Results Check'!$A:$CH,BI$2,FALSE())</f>
        <v>3</v>
      </c>
      <c r="BJ119" s="9">
        <f t="shared" si="66"/>
        <v>1</v>
      </c>
      <c r="BK119" s="9">
        <f t="shared" si="67"/>
        <v>0.33333333333333331</v>
      </c>
      <c r="BL119" s="9">
        <f t="shared" si="68"/>
        <v>0.5</v>
      </c>
      <c r="BM119" s="12">
        <f>VLOOKUP($A119,'Results Check'!$A:$CH,BM$2,FALSE())</f>
        <v>0</v>
      </c>
      <c r="BN119" s="12">
        <f>VLOOKUP($A119,'Results Check'!$A:$CH,BN$2,FALSE())</f>
        <v>2</v>
      </c>
      <c r="BO119" s="12">
        <f>VLOOKUP($A119,'Results Check'!$A:$CH,BO$2,FALSE())</f>
        <v>1</v>
      </c>
      <c r="BP119" s="9">
        <f t="shared" si="69"/>
        <v>0</v>
      </c>
      <c r="BQ119" s="9">
        <f t="shared" si="70"/>
        <v>0</v>
      </c>
      <c r="BR119" s="9">
        <f t="shared" si="71"/>
        <v>0</v>
      </c>
      <c r="BS119" s="12">
        <f>VLOOKUP($A119,'Results Check'!$A:$CH,BS$2,FALSE())</f>
        <v>1</v>
      </c>
      <c r="BT119" s="12">
        <f>VLOOKUP($A119,'Results Check'!$A:$CH,BT$2,FALSE())</f>
        <v>1</v>
      </c>
      <c r="BU119" s="12">
        <f>VLOOKUP($A119,'Results Check'!$A:$CH,BU$2,FALSE())</f>
        <v>1</v>
      </c>
      <c r="BV119" s="9">
        <f t="shared" si="72"/>
        <v>1</v>
      </c>
      <c r="BW119" s="9">
        <f t="shared" si="73"/>
        <v>1</v>
      </c>
      <c r="BX119" s="9">
        <f t="shared" si="74"/>
        <v>1</v>
      </c>
      <c r="BY119" s="12">
        <f t="shared" si="81"/>
        <v>10</v>
      </c>
      <c r="BZ119" s="12">
        <f t="shared" si="82"/>
        <v>12</v>
      </c>
      <c r="CA119" s="12">
        <f t="shared" si="83"/>
        <v>15</v>
      </c>
      <c r="CB119" s="12">
        <f t="shared" si="75"/>
        <v>0.83333333333333337</v>
      </c>
      <c r="CC119" s="12">
        <f t="shared" si="76"/>
        <v>0.66666666666666663</v>
      </c>
      <c r="CD119" s="12">
        <f t="shared" si="77"/>
        <v>0.74074074074074081</v>
      </c>
      <c r="CE119" s="12" t="str">
        <f>IF(VLOOKUP($A119,'Results Check'!$A:$CI,CE$2,FALSE())=0,"",VLOOKUP($A119,'Results Check'!$A:$CI,CE$2,FALSE()))</f>
        <v>Missing vulnerability</v>
      </c>
      <c r="CF119" s="12" t="str">
        <f>IF(VLOOKUP($A119,'Results Check'!$A:$CI,CF$2,FALSE())=0,"",VLOOKUP($A119,'Results Check'!$A:$CI,CF$2,FALSE()))</f>
        <v/>
      </c>
      <c r="CG119" s="12" t="str">
        <f>IF(VLOOKUP($A119,'Results Check'!$A:$CI,CG$2,FALSE())=0,"",VLOOKUP($A119,'Results Check'!$A:$CI,CG$2,FALSE()))</f>
        <v>Missing threat scenario</v>
      </c>
      <c r="CH119" s="12" t="str">
        <f>IF(VLOOKUP($A119,'Results Check'!$A:$CI,CH$2,FALSE())=0,"",VLOOKUP($A119,'Results Check'!$A:$CI,CH$2,FALSE()))</f>
        <v>MIssed threat</v>
      </c>
      <c r="CI119" s="12" t="str">
        <f>IF(VLOOKUP($A119,'Results Check'!$A:$CI,CI$2,FALSE())=0,"",VLOOKUP($A119,'Results Check'!$A:$CI,CI$2,FALSE()))</f>
        <v>UI</v>
      </c>
      <c r="CJ119" s="12" t="str">
        <f>IF(VLOOKUP($A119,'Results Check'!$A:$CI,CJ$2,FALSE())=0,"",VLOOKUP($A119,'Results Check'!$A:$CI,CJ$2,FALSE()))</f>
        <v/>
      </c>
      <c r="CK119" s="12">
        <f>VLOOKUP(VLOOKUP($A119,'dataset combined'!$A:$BJ,CK$2,FALSE()),Dictionary!$A$1:$B$23,2,FALSE())</f>
        <v>4</v>
      </c>
      <c r="CL119" s="12">
        <f>VLOOKUP(VLOOKUP($A119,'dataset combined'!$A:$BJ,CL$2,FALSE()),Dictionary!$A$1:$B$23,2,FALSE())</f>
        <v>4</v>
      </c>
      <c r="CM119" s="12">
        <f>VLOOKUP(VLOOKUP($A119,'dataset combined'!$A:$BJ,CM$2,FALSE()),Dictionary!$A$1:$B$23,2,FALSE())</f>
        <v>4</v>
      </c>
      <c r="CN119" s="12">
        <f>VLOOKUP(VLOOKUP($A119,'dataset combined'!$A:$BJ,CN$2,FALSE()),Dictionary!$A$1:$B$23,2,FALSE())</f>
        <v>4</v>
      </c>
      <c r="CO119" s="12">
        <f>VLOOKUP(VLOOKUP($A119,'dataset combined'!$A:$BJ,CO$2,FALSE()),Dictionary!$A$1:$B$23,2,FALSE())</f>
        <v>4</v>
      </c>
      <c r="CP119" s="12">
        <f>VLOOKUP(VLOOKUP($A119,'dataset combined'!$A:$BJ,CP$2,FALSE()),Dictionary!$A$1:$B$23,2,FALSE())</f>
        <v>4</v>
      </c>
      <c r="CQ119" s="12">
        <f>VLOOKUP(VLOOKUP($A119,'dataset combined'!$A:$BJ,CQ$2,FALSE()),Dictionary!$A$1:$B$23,2,FALSE())</f>
        <v>4</v>
      </c>
      <c r="CR119" s="12">
        <f>VLOOKUP(VLOOKUP($A119,'dataset combined'!$A:$BJ,CR$2,FALSE()),Dictionary!$A$1:$B$23,2,FALSE())</f>
        <v>4</v>
      </c>
      <c r="CS119" s="12">
        <f>VLOOKUP(VLOOKUP($A119,'dataset combined'!$A:$BJ,CS$2,FALSE()),Dictionary!$A$1:$B$23,2,FALSE())</f>
        <v>4</v>
      </c>
      <c r="CT119" s="12">
        <f>VLOOKUP(VLOOKUP($A119,'dataset combined'!$A:$BJ,CT$2,FALSE()),Dictionary!$A$1:$B$23,2,FALSE())</f>
        <v>4</v>
      </c>
      <c r="CU119" s="12">
        <f>VLOOKUP(VLOOKUP($A119,'dataset combined'!$A:$BJ,CU$2,FALSE()),Dictionary!$A$1:$B$23,2,FALSE())</f>
        <v>4</v>
      </c>
      <c r="CV119" s="12">
        <f>VLOOKUP(VLOOKUP($A119,'dataset combined'!$A:$BJ,CV$2,FALSE()),Dictionary!$A$1:$B$23,2,FALSE())</f>
        <v>4</v>
      </c>
    </row>
  </sheetData>
  <autoFilter ref="A3:CV119" xr:uid="{8046E6E8-5A1C-FE48-8B7D-A22FF3CF2CCF}">
    <sortState ref="A4:CV119">
      <sortCondition ref="A3:A119"/>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Readme</vt:lpstr>
      <vt:lpstr> RAW Demographics</vt:lpstr>
      <vt:lpstr>dataset combined</vt:lpstr>
      <vt:lpstr>Results Check</vt:lpstr>
      <vt:lpstr>Compr. Q. - Online Banking</vt:lpstr>
      <vt:lpstr>Compr. Q. - HCN</vt:lpstr>
      <vt:lpstr>Dictionary</vt:lpstr>
      <vt:lpstr>dataset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2017-09-13T16:37:57Z</dcterms:created>
  <dcterms:modified xsi:type="dcterms:W3CDTF">2021-03-30T08:56:46Z</dcterms:modified>
</cp:coreProperties>
</file>