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Caculation model\1. DSR test\"/>
    </mc:Choice>
  </mc:AlternateContent>
  <xr:revisionPtr revIDLastSave="0" documentId="13_ncr:1_{894D1D6D-8E89-4A6C-8505-BDC401899C0C}" xr6:coauthVersionLast="36" xr6:coauthVersionMax="45" xr10:uidLastSave="{00000000-0000-0000-0000-000000000000}"/>
  <bookViews>
    <workbookView xWindow="-105" yWindow="-105" windowWidth="23250" windowHeight="12570" activeTab="1" xr2:uid="{1FC9967D-DDB7-4E01-BFE0-3EFA4BECC946}"/>
  </bookViews>
  <sheets>
    <sheet name="G-R Standard curve" sheetId="1" r:id="rId1"/>
    <sheet name="Curve plot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17" i="1"/>
  <c r="N18" i="1"/>
  <c r="O18" i="1"/>
  <c r="P18" i="1"/>
  <c r="N19" i="1"/>
  <c r="O19" i="1"/>
  <c r="P19" i="1"/>
  <c r="N20" i="1"/>
  <c r="O20" i="1"/>
  <c r="R20" i="1" s="1"/>
  <c r="P20" i="1"/>
  <c r="N21" i="1"/>
  <c r="O21" i="1"/>
  <c r="P21" i="1"/>
  <c r="S21" i="1" s="1"/>
  <c r="N22" i="1"/>
  <c r="O22" i="1"/>
  <c r="P22" i="1"/>
  <c r="N23" i="1"/>
  <c r="O23" i="1"/>
  <c r="P23" i="1"/>
  <c r="N24" i="1"/>
  <c r="O24" i="1"/>
  <c r="R24" i="1" s="1"/>
  <c r="P24" i="1"/>
  <c r="N25" i="1"/>
  <c r="O25" i="1"/>
  <c r="P25" i="1"/>
  <c r="S25" i="1" s="1"/>
  <c r="N26" i="1"/>
  <c r="O26" i="1"/>
  <c r="P26" i="1"/>
  <c r="N27" i="1"/>
  <c r="O27" i="1"/>
  <c r="P27" i="1"/>
  <c r="N28" i="1"/>
  <c r="O28" i="1"/>
  <c r="R28" i="1" s="1"/>
  <c r="P28" i="1"/>
  <c r="N29" i="1"/>
  <c r="O29" i="1"/>
  <c r="P29" i="1"/>
  <c r="S29" i="1" s="1"/>
  <c r="N30" i="1"/>
  <c r="O30" i="1"/>
  <c r="P30" i="1"/>
  <c r="N31" i="1"/>
  <c r="O31" i="1"/>
  <c r="P31" i="1"/>
  <c r="N32" i="1"/>
  <c r="O32" i="1"/>
  <c r="R32" i="1" s="1"/>
  <c r="P32" i="1"/>
  <c r="N33" i="1"/>
  <c r="O33" i="1"/>
  <c r="P33" i="1"/>
  <c r="S33" i="1" s="1"/>
  <c r="N34" i="1"/>
  <c r="O34" i="1"/>
  <c r="P34" i="1"/>
  <c r="N35" i="1"/>
  <c r="O35" i="1"/>
  <c r="P35" i="1"/>
  <c r="N36" i="1"/>
  <c r="O36" i="1"/>
  <c r="R36" i="1" s="1"/>
  <c r="P36" i="1"/>
  <c r="N37" i="1"/>
  <c r="O37" i="1"/>
  <c r="P37" i="1"/>
  <c r="S37" i="1" s="1"/>
  <c r="N38" i="1"/>
  <c r="O38" i="1"/>
  <c r="P38" i="1"/>
  <c r="N39" i="1"/>
  <c r="O39" i="1"/>
  <c r="P39" i="1"/>
  <c r="N40" i="1"/>
  <c r="O40" i="1"/>
  <c r="R40" i="1" s="1"/>
  <c r="P40" i="1"/>
  <c r="N41" i="1"/>
  <c r="O41" i="1"/>
  <c r="P41" i="1"/>
  <c r="S41" i="1" s="1"/>
  <c r="N42" i="1"/>
  <c r="O42" i="1"/>
  <c r="P42" i="1"/>
  <c r="N43" i="1"/>
  <c r="O43" i="1"/>
  <c r="P43" i="1"/>
  <c r="N44" i="1"/>
  <c r="O44" i="1"/>
  <c r="R44" i="1" s="1"/>
  <c r="P44" i="1"/>
  <c r="N45" i="1"/>
  <c r="O45" i="1"/>
  <c r="P45" i="1"/>
  <c r="S45" i="1" s="1"/>
  <c r="N46" i="1"/>
  <c r="O46" i="1"/>
  <c r="P46" i="1"/>
  <c r="N47" i="1"/>
  <c r="O47" i="1"/>
  <c r="P47" i="1"/>
  <c r="N48" i="1"/>
  <c r="O48" i="1"/>
  <c r="R48" i="1" s="1"/>
  <c r="P48" i="1"/>
  <c r="N49" i="1"/>
  <c r="O49" i="1"/>
  <c r="P49" i="1"/>
  <c r="S49" i="1" s="1"/>
  <c r="N50" i="1"/>
  <c r="O50" i="1"/>
  <c r="P50" i="1"/>
  <c r="N51" i="1"/>
  <c r="O51" i="1"/>
  <c r="P51" i="1"/>
  <c r="N52" i="1"/>
  <c r="O52" i="1"/>
  <c r="R52" i="1" s="1"/>
  <c r="P52" i="1"/>
  <c r="N53" i="1"/>
  <c r="O53" i="1"/>
  <c r="P53" i="1"/>
  <c r="S53" i="1" s="1"/>
  <c r="N54" i="1"/>
  <c r="O54" i="1"/>
  <c r="P54" i="1"/>
  <c r="N55" i="1"/>
  <c r="O55" i="1"/>
  <c r="P55" i="1"/>
  <c r="N56" i="1"/>
  <c r="O56" i="1"/>
  <c r="R56" i="1" s="1"/>
  <c r="P56" i="1"/>
  <c r="N57" i="1"/>
  <c r="O57" i="1"/>
  <c r="P57" i="1"/>
  <c r="S57" i="1" s="1"/>
  <c r="N58" i="1"/>
  <c r="O58" i="1"/>
  <c r="P58" i="1"/>
  <c r="N59" i="1"/>
  <c r="O59" i="1"/>
  <c r="P59" i="1"/>
  <c r="N60" i="1"/>
  <c r="O60" i="1"/>
  <c r="R60" i="1" s="1"/>
  <c r="P60" i="1"/>
  <c r="N61" i="1"/>
  <c r="O61" i="1"/>
  <c r="P61" i="1"/>
  <c r="S61" i="1" s="1"/>
  <c r="N62" i="1"/>
  <c r="O62" i="1"/>
  <c r="P62" i="1"/>
  <c r="N63" i="1"/>
  <c r="O63" i="1"/>
  <c r="P63" i="1"/>
  <c r="N64" i="1"/>
  <c r="O64" i="1"/>
  <c r="R64" i="1" s="1"/>
  <c r="P64" i="1"/>
  <c r="N65" i="1"/>
  <c r="O65" i="1"/>
  <c r="P65" i="1"/>
  <c r="S65" i="1" s="1"/>
  <c r="N66" i="1"/>
  <c r="O66" i="1"/>
  <c r="P66" i="1"/>
  <c r="N67" i="1"/>
  <c r="O67" i="1"/>
  <c r="P67" i="1"/>
  <c r="N68" i="1"/>
  <c r="O68" i="1"/>
  <c r="R68" i="1" s="1"/>
  <c r="P68" i="1"/>
  <c r="N69" i="1"/>
  <c r="O69" i="1"/>
  <c r="P69" i="1"/>
  <c r="S69" i="1" s="1"/>
  <c r="N70" i="1"/>
  <c r="O70" i="1"/>
  <c r="P70" i="1"/>
  <c r="N71" i="1"/>
  <c r="O71" i="1"/>
  <c r="P71" i="1"/>
  <c r="N72" i="1"/>
  <c r="O72" i="1"/>
  <c r="R72" i="1" s="1"/>
  <c r="P72" i="1"/>
  <c r="N73" i="1"/>
  <c r="O73" i="1"/>
  <c r="P73" i="1"/>
  <c r="S73" i="1" s="1"/>
  <c r="N74" i="1"/>
  <c r="O74" i="1"/>
  <c r="P74" i="1"/>
  <c r="N75" i="1"/>
  <c r="O75" i="1"/>
  <c r="P75" i="1"/>
  <c r="N76" i="1"/>
  <c r="O76" i="1"/>
  <c r="R76" i="1" s="1"/>
  <c r="P76" i="1"/>
  <c r="N77" i="1"/>
  <c r="O77" i="1"/>
  <c r="P77" i="1"/>
  <c r="S77" i="1" s="1"/>
  <c r="N78" i="1"/>
  <c r="O78" i="1"/>
  <c r="P78" i="1"/>
  <c r="N79" i="1"/>
  <c r="O79" i="1"/>
  <c r="P79" i="1"/>
  <c r="N80" i="1"/>
  <c r="O80" i="1"/>
  <c r="R80" i="1" s="1"/>
  <c r="P80" i="1"/>
  <c r="N81" i="1"/>
  <c r="O81" i="1"/>
  <c r="P81" i="1"/>
  <c r="S81" i="1" s="1"/>
  <c r="N82" i="1"/>
  <c r="O82" i="1"/>
  <c r="P82" i="1"/>
  <c r="N83" i="1"/>
  <c r="O83" i="1"/>
  <c r="P83" i="1"/>
  <c r="N84" i="1"/>
  <c r="O84" i="1"/>
  <c r="R84" i="1" s="1"/>
  <c r="P84" i="1"/>
  <c r="N85" i="1"/>
  <c r="O85" i="1"/>
  <c r="P85" i="1"/>
  <c r="S85" i="1" s="1"/>
  <c r="N86" i="1"/>
  <c r="O86" i="1"/>
  <c r="P86" i="1"/>
  <c r="N87" i="1"/>
  <c r="O87" i="1"/>
  <c r="P87" i="1"/>
  <c r="N88" i="1"/>
  <c r="O88" i="1"/>
  <c r="R88" i="1" s="1"/>
  <c r="P88" i="1"/>
  <c r="N89" i="1"/>
  <c r="O89" i="1"/>
  <c r="P89" i="1"/>
  <c r="S89" i="1" s="1"/>
  <c r="N90" i="1"/>
  <c r="O90" i="1"/>
  <c r="P90" i="1"/>
  <c r="N91" i="1"/>
  <c r="O91" i="1"/>
  <c r="P91" i="1"/>
  <c r="N92" i="1"/>
  <c r="O92" i="1"/>
  <c r="R92" i="1" s="1"/>
  <c r="P92" i="1"/>
  <c r="N93" i="1"/>
  <c r="O93" i="1"/>
  <c r="P93" i="1"/>
  <c r="S93" i="1" s="1"/>
  <c r="N94" i="1"/>
  <c r="O94" i="1"/>
  <c r="P94" i="1"/>
  <c r="N95" i="1"/>
  <c r="O95" i="1"/>
  <c r="P95" i="1"/>
  <c r="N96" i="1"/>
  <c r="O96" i="1"/>
  <c r="R96" i="1" s="1"/>
  <c r="P96" i="1"/>
  <c r="N97" i="1"/>
  <c r="O97" i="1"/>
  <c r="P97" i="1"/>
  <c r="S97" i="1" s="1"/>
  <c r="N98" i="1"/>
  <c r="O98" i="1"/>
  <c r="P98" i="1"/>
  <c r="N99" i="1"/>
  <c r="O99" i="1"/>
  <c r="P99" i="1"/>
  <c r="N100" i="1"/>
  <c r="O100" i="1"/>
  <c r="R100" i="1" s="1"/>
  <c r="P100" i="1"/>
  <c r="N101" i="1"/>
  <c r="O101" i="1"/>
  <c r="P101" i="1"/>
  <c r="S101" i="1" s="1"/>
  <c r="N102" i="1"/>
  <c r="O102" i="1"/>
  <c r="P102" i="1"/>
  <c r="N103" i="1"/>
  <c r="O103" i="1"/>
  <c r="P103" i="1"/>
  <c r="N104" i="1"/>
  <c r="O104" i="1"/>
  <c r="R104" i="1" s="1"/>
  <c r="P104" i="1"/>
  <c r="N105" i="1"/>
  <c r="O105" i="1"/>
  <c r="P105" i="1"/>
  <c r="S105" i="1" s="1"/>
  <c r="N106" i="1"/>
  <c r="O106" i="1"/>
  <c r="P106" i="1"/>
  <c r="O17" i="1"/>
  <c r="P17" i="1"/>
  <c r="N17" i="1"/>
  <c r="R18" i="1"/>
  <c r="S18" i="1"/>
  <c r="R19" i="1"/>
  <c r="S19" i="1"/>
  <c r="S20" i="1"/>
  <c r="R21" i="1"/>
  <c r="R22" i="1"/>
  <c r="S22" i="1"/>
  <c r="R23" i="1"/>
  <c r="S23" i="1"/>
  <c r="S24" i="1"/>
  <c r="R25" i="1"/>
  <c r="R26" i="1"/>
  <c r="S26" i="1"/>
  <c r="R27" i="1"/>
  <c r="S27" i="1"/>
  <c r="S28" i="1"/>
  <c r="R29" i="1"/>
  <c r="R30" i="1"/>
  <c r="S30" i="1"/>
  <c r="R31" i="1"/>
  <c r="S31" i="1"/>
  <c r="S32" i="1"/>
  <c r="R33" i="1"/>
  <c r="R34" i="1"/>
  <c r="S34" i="1"/>
  <c r="R35" i="1"/>
  <c r="S35" i="1"/>
  <c r="S36" i="1"/>
  <c r="R37" i="1"/>
  <c r="R38" i="1"/>
  <c r="S38" i="1"/>
  <c r="R39" i="1"/>
  <c r="S39" i="1"/>
  <c r="S40" i="1"/>
  <c r="R41" i="1"/>
  <c r="R42" i="1"/>
  <c r="S42" i="1"/>
  <c r="R43" i="1"/>
  <c r="S43" i="1"/>
  <c r="S44" i="1"/>
  <c r="R45" i="1"/>
  <c r="R46" i="1"/>
  <c r="S46" i="1"/>
  <c r="R47" i="1"/>
  <c r="S47" i="1"/>
  <c r="S48" i="1"/>
  <c r="R49" i="1"/>
  <c r="R50" i="1"/>
  <c r="S50" i="1"/>
  <c r="R51" i="1"/>
  <c r="S51" i="1"/>
  <c r="S52" i="1"/>
  <c r="R53" i="1"/>
  <c r="R54" i="1"/>
  <c r="S54" i="1"/>
  <c r="R55" i="1"/>
  <c r="S55" i="1"/>
  <c r="S56" i="1"/>
  <c r="R57" i="1"/>
  <c r="R58" i="1"/>
  <c r="S58" i="1"/>
  <c r="R59" i="1"/>
  <c r="S59" i="1"/>
  <c r="S60" i="1"/>
  <c r="R61" i="1"/>
  <c r="R62" i="1"/>
  <c r="S62" i="1"/>
  <c r="R63" i="1"/>
  <c r="S63" i="1"/>
  <c r="S64" i="1"/>
  <c r="R65" i="1"/>
  <c r="R66" i="1"/>
  <c r="S66" i="1"/>
  <c r="R67" i="1"/>
  <c r="S67" i="1"/>
  <c r="S68" i="1"/>
  <c r="R69" i="1"/>
  <c r="R70" i="1"/>
  <c r="S70" i="1"/>
  <c r="R71" i="1"/>
  <c r="S71" i="1"/>
  <c r="S72" i="1"/>
  <c r="R73" i="1"/>
  <c r="R74" i="1"/>
  <c r="S74" i="1"/>
  <c r="R75" i="1"/>
  <c r="S75" i="1"/>
  <c r="S76" i="1"/>
  <c r="R77" i="1"/>
  <c r="R78" i="1"/>
  <c r="S78" i="1"/>
  <c r="R79" i="1"/>
  <c r="S79" i="1"/>
  <c r="S80" i="1"/>
  <c r="R81" i="1"/>
  <c r="R82" i="1"/>
  <c r="S82" i="1"/>
  <c r="R83" i="1"/>
  <c r="S83" i="1"/>
  <c r="S84" i="1"/>
  <c r="R85" i="1"/>
  <c r="R86" i="1"/>
  <c r="S86" i="1"/>
  <c r="R87" i="1"/>
  <c r="S87" i="1"/>
  <c r="S88" i="1"/>
  <c r="R89" i="1"/>
  <c r="R90" i="1"/>
  <c r="S90" i="1"/>
  <c r="R91" i="1"/>
  <c r="S91" i="1"/>
  <c r="S92" i="1"/>
  <c r="R93" i="1"/>
  <c r="R94" i="1"/>
  <c r="S94" i="1"/>
  <c r="R95" i="1"/>
  <c r="S95" i="1"/>
  <c r="S96" i="1"/>
  <c r="R97" i="1"/>
  <c r="R98" i="1"/>
  <c r="S98" i="1"/>
  <c r="R99" i="1"/>
  <c r="S99" i="1"/>
  <c r="S100" i="1"/>
  <c r="R101" i="1"/>
  <c r="R102" i="1"/>
  <c r="S102" i="1"/>
  <c r="R103" i="1"/>
  <c r="S103" i="1"/>
  <c r="S104" i="1"/>
  <c r="R105" i="1"/>
  <c r="R106" i="1"/>
  <c r="S106" i="1"/>
  <c r="S17" i="1"/>
  <c r="R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7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7" i="1"/>
  <c r="H28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F17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I17" i="1"/>
  <c r="H18" i="1"/>
  <c r="G18" i="1"/>
  <c r="F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7" i="1"/>
  <c r="E18" i="1"/>
  <c r="E6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7" i="1"/>
  <c r="D18" i="1"/>
  <c r="D19" i="1"/>
  <c r="D20" i="1"/>
  <c r="D21" i="1"/>
  <c r="D22" i="1"/>
  <c r="D14" i="1"/>
  <c r="C17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8" i="1"/>
  <c r="C19" i="1"/>
  <c r="C20" i="1"/>
  <c r="C21" i="1"/>
  <c r="C14" i="1"/>
  <c r="T6" i="1"/>
  <c r="Q6" i="1"/>
  <c r="P6" i="1"/>
  <c r="N6" i="1"/>
  <c r="S7" i="1"/>
  <c r="V7" i="1" s="1"/>
  <c r="S8" i="1"/>
  <c r="S9" i="1"/>
  <c r="V9" i="1" s="1"/>
  <c r="S10" i="1"/>
  <c r="V10" i="1" s="1"/>
  <c r="S11" i="1"/>
  <c r="V11" i="1" s="1"/>
  <c r="S12" i="1"/>
  <c r="S13" i="1"/>
  <c r="V13" i="1" s="1"/>
  <c r="S14" i="1"/>
  <c r="V14" i="1" s="1"/>
  <c r="S6" i="1"/>
  <c r="V6" i="1" s="1"/>
  <c r="R7" i="1"/>
  <c r="R8" i="1"/>
  <c r="R9" i="1"/>
  <c r="R10" i="1"/>
  <c r="R11" i="1"/>
  <c r="R12" i="1"/>
  <c r="R13" i="1"/>
  <c r="R14" i="1"/>
  <c r="U14" i="1" s="1"/>
  <c r="R6" i="1"/>
  <c r="Q7" i="1"/>
  <c r="Q8" i="1"/>
  <c r="T8" i="1" s="1"/>
  <c r="Q9" i="1"/>
  <c r="Q10" i="1"/>
  <c r="T10" i="1" s="1"/>
  <c r="Q11" i="1"/>
  <c r="Q12" i="1"/>
  <c r="T12" i="1" s="1"/>
  <c r="Q13" i="1"/>
  <c r="Q14" i="1"/>
  <c r="T14" i="1" s="1"/>
  <c r="V8" i="1"/>
  <c r="V12" i="1"/>
  <c r="U6" i="1"/>
  <c r="U7" i="1"/>
  <c r="U8" i="1"/>
  <c r="U9" i="1"/>
  <c r="U10" i="1"/>
  <c r="U11" i="1"/>
  <c r="U12" i="1"/>
  <c r="U13" i="1"/>
  <c r="V5" i="1"/>
  <c r="U5" i="1"/>
  <c r="T7" i="1"/>
  <c r="T9" i="1"/>
  <c r="T11" i="1"/>
  <c r="T13" i="1"/>
  <c r="T5" i="1"/>
  <c r="G13" i="1"/>
  <c r="D7" i="2"/>
  <c r="S5" i="1"/>
  <c r="R5" i="1"/>
  <c r="Q5" i="1"/>
  <c r="P7" i="1"/>
  <c r="P8" i="1"/>
  <c r="P9" i="1"/>
  <c r="P10" i="1"/>
  <c r="P11" i="1"/>
  <c r="P12" i="1"/>
  <c r="P13" i="1"/>
  <c r="P14" i="1"/>
  <c r="P5" i="1"/>
  <c r="O6" i="1"/>
  <c r="O7" i="1"/>
  <c r="O8" i="1"/>
  <c r="O9" i="1"/>
  <c r="O10" i="1"/>
  <c r="O11" i="1"/>
  <c r="O12" i="1"/>
  <c r="O13" i="1"/>
  <c r="O14" i="1"/>
  <c r="O5" i="1"/>
  <c r="N7" i="1"/>
  <c r="N8" i="1"/>
  <c r="N9" i="1"/>
  <c r="N10" i="1"/>
  <c r="N11" i="1"/>
  <c r="N12" i="1"/>
  <c r="N13" i="1"/>
  <c r="N14" i="1"/>
  <c r="N5" i="1"/>
  <c r="M6" i="1"/>
  <c r="M14" i="1"/>
  <c r="M7" i="1"/>
  <c r="M8" i="1"/>
  <c r="M9" i="1"/>
  <c r="M10" i="1"/>
  <c r="M11" i="1"/>
  <c r="M12" i="1"/>
  <c r="M13" i="1"/>
  <c r="M5" i="1"/>
  <c r="J6" i="1"/>
  <c r="F6" i="1"/>
  <c r="C6" i="1"/>
  <c r="C5" i="1"/>
  <c r="D16" i="2" l="1"/>
  <c r="D17" i="2"/>
  <c r="D15" i="2"/>
  <c r="D3" i="2" l="1"/>
  <c r="H12" i="1" l="1"/>
  <c r="H13" i="1"/>
  <c r="J7" i="1"/>
  <c r="K7" i="1" s="1"/>
  <c r="J8" i="1"/>
  <c r="J9" i="1"/>
  <c r="K9" i="1" s="1"/>
  <c r="J13" i="1"/>
  <c r="K13" i="1" s="1"/>
  <c r="J14" i="1"/>
  <c r="K14" i="1" s="1"/>
  <c r="J5" i="1"/>
  <c r="K5" i="1" s="1"/>
  <c r="K6" i="1"/>
  <c r="K8" i="1"/>
  <c r="D11" i="2"/>
  <c r="D12" i="2"/>
  <c r="D13" i="2"/>
  <c r="D8" i="2"/>
  <c r="D9" i="2"/>
  <c r="D6" i="1"/>
  <c r="D7" i="1"/>
  <c r="D8" i="1"/>
  <c r="D9" i="1"/>
  <c r="D10" i="1"/>
  <c r="J10" i="1" s="1"/>
  <c r="K10" i="1" s="1"/>
  <c r="D11" i="1"/>
  <c r="J11" i="1" s="1"/>
  <c r="K11" i="1" s="1"/>
  <c r="D12" i="1"/>
  <c r="J12" i="1" s="1"/>
  <c r="K12" i="1" s="1"/>
  <c r="D13" i="1"/>
  <c r="D5" i="1"/>
  <c r="H6" i="1"/>
  <c r="C7" i="1"/>
  <c r="E7" i="1" s="1"/>
  <c r="H7" i="1" s="1"/>
  <c r="C8" i="1"/>
  <c r="E8" i="1" s="1"/>
  <c r="H8" i="1" s="1"/>
  <c r="C9" i="1"/>
  <c r="E9" i="1" s="1"/>
  <c r="H9" i="1" s="1"/>
  <c r="C10" i="1"/>
  <c r="E10" i="1" s="1"/>
  <c r="F10" i="1" s="1"/>
  <c r="C11" i="1"/>
  <c r="E11" i="1" s="1"/>
  <c r="C12" i="1"/>
  <c r="E12" i="1" s="1"/>
  <c r="F12" i="1" s="1"/>
  <c r="C13" i="1"/>
  <c r="E13" i="1" s="1"/>
  <c r="F13" i="1" s="1"/>
  <c r="E14" i="1"/>
  <c r="E5" i="1"/>
  <c r="H5" i="1" s="1"/>
  <c r="H14" i="1" l="1"/>
  <c r="F14" i="1"/>
  <c r="G14" i="1" s="1"/>
  <c r="H11" i="1"/>
  <c r="F11" i="1"/>
  <c r="G11" i="1" s="1"/>
  <c r="F8" i="1"/>
  <c r="H10" i="1"/>
  <c r="I10" i="1" s="1"/>
  <c r="F9" i="1"/>
  <c r="G9" i="1" s="1"/>
  <c r="F5" i="1"/>
  <c r="G5" i="1" s="1"/>
  <c r="F7" i="1"/>
  <c r="G7" i="1" s="1"/>
  <c r="I9" i="1"/>
  <c r="G12" i="1"/>
  <c r="I12" i="1"/>
  <c r="I8" i="1"/>
  <c r="G8" i="1"/>
  <c r="I7" i="1"/>
  <c r="G10" i="1"/>
  <c r="I5" i="1"/>
  <c r="I14" i="1"/>
  <c r="I6" i="1"/>
  <c r="G6" i="1"/>
  <c r="I13" i="1"/>
  <c r="I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A1" authorId="0" shapeId="0" xr:uid="{112868C6-A9A5-4BCE-8BD1-725E141B0F70}">
      <text>
        <r>
          <rPr>
            <b/>
            <sz val="9"/>
            <color indexed="81"/>
            <rFont val="宋体"/>
            <family val="3"/>
            <charset val="134"/>
          </rPr>
          <t>Lenovo: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11"/>
            <color indexed="81"/>
            <rFont val="宋体"/>
            <family val="3"/>
            <charset val="134"/>
          </rPr>
          <t>Damage onset (5cm ductility):
G ((cos 6）^2/sin 6)= 180 kPa</t>
        </r>
      </text>
    </comment>
    <comment ref="A2" authorId="0" shapeId="0" xr:uid="{32283298-7809-46E7-BB6A-FF0CDBE3F742}">
      <text>
        <r>
          <rPr>
            <b/>
            <sz val="9"/>
            <color indexed="81"/>
            <rFont val="宋体"/>
            <family val="3"/>
            <charset val="134"/>
          </rPr>
          <t>Lenovo: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11"/>
            <color indexed="81"/>
            <rFont val="宋体"/>
            <family val="3"/>
            <charset val="134"/>
          </rPr>
          <t>Significant cracking (3cm ductility):
G ((cos 6）^2/sin 6)= 450 kPa</t>
        </r>
      </text>
    </comment>
  </commentList>
</comments>
</file>

<file path=xl/sharedStrings.xml><?xml version="1.0" encoding="utf-8"?>
<sst xmlns="http://schemas.openxmlformats.org/spreadsheetml/2006/main" count="56" uniqueCount="43">
  <si>
    <t>Damage onset</t>
    <phoneticPr fontId="3" type="noConversion"/>
  </si>
  <si>
    <t>Significant cracking</t>
    <phoneticPr fontId="3" type="noConversion"/>
  </si>
  <si>
    <t>Phase Angel</t>
    <phoneticPr fontId="3" type="noConversion"/>
  </si>
  <si>
    <t>G1</t>
    <phoneticPr fontId="3" type="noConversion"/>
  </si>
  <si>
    <t>LOGG1</t>
    <phoneticPr fontId="3" type="noConversion"/>
  </si>
  <si>
    <t>180kPa</t>
    <phoneticPr fontId="3" type="noConversion"/>
  </si>
  <si>
    <t>450kPa</t>
    <phoneticPr fontId="3" type="noConversion"/>
  </si>
  <si>
    <t>G2</t>
  </si>
  <si>
    <t>LOGG2</t>
  </si>
  <si>
    <t>BL10</t>
    <phoneticPr fontId="3" type="noConversion"/>
  </si>
  <si>
    <t>Fresh</t>
    <phoneticPr fontId="3" type="noConversion"/>
  </si>
  <si>
    <t>Complex Shear Modulus</t>
  </si>
  <si>
    <t>Phase Shift Angle</t>
  </si>
  <si>
    <t>[Pa]</t>
  </si>
  <si>
    <t>[°]</t>
  </si>
  <si>
    <t>TFOT</t>
    <phoneticPr fontId="3" type="noConversion"/>
  </si>
  <si>
    <t>1PAV</t>
    <phoneticPr fontId="3" type="noConversion"/>
  </si>
  <si>
    <t>BL30</t>
    <phoneticPr fontId="3" type="noConversion"/>
  </si>
  <si>
    <t>LogG</t>
    <phoneticPr fontId="3" type="noConversion"/>
  </si>
  <si>
    <t>G* sin6=5MPa</t>
    <phoneticPr fontId="3" type="noConversion"/>
  </si>
  <si>
    <t xml:space="preserve">G* </t>
    <phoneticPr fontId="3" type="noConversion"/>
  </si>
  <si>
    <t>LogG*</t>
    <phoneticPr fontId="3" type="noConversion"/>
  </si>
  <si>
    <t>Bref</t>
    <phoneticPr fontId="3" type="noConversion"/>
  </si>
  <si>
    <t>S3</t>
    <phoneticPr fontId="3" type="noConversion"/>
  </si>
  <si>
    <t>BL10-1PAV</t>
    <phoneticPr fontId="3" type="noConversion"/>
  </si>
  <si>
    <t>B(P)+L(F)10%</t>
  </si>
  <si>
    <t>B(P)+L(P)10%</t>
  </si>
  <si>
    <t>`</t>
    <phoneticPr fontId="3" type="noConversion"/>
  </si>
  <si>
    <t>15℃  0.005rad/s</t>
    <phoneticPr fontId="3" type="noConversion"/>
  </si>
  <si>
    <t>cosδ</t>
    <phoneticPr fontId="3" type="noConversion"/>
  </si>
  <si>
    <t>sinδ</t>
    <phoneticPr fontId="3" type="noConversion"/>
  </si>
  <si>
    <t>(cosδ)^2/sinδ</t>
    <phoneticPr fontId="3" type="noConversion"/>
  </si>
  <si>
    <t>log(1-δ/90）</t>
  </si>
  <si>
    <t>log(1-δ/90）</t>
    <phoneticPr fontId="3" type="noConversion"/>
  </si>
  <si>
    <t>R=1</t>
  </si>
  <si>
    <t>R=1</t>
    <phoneticPr fontId="3" type="noConversion"/>
  </si>
  <si>
    <t>R*log(1-δ/90)/log2</t>
    <phoneticPr fontId="3" type="noConversion"/>
  </si>
  <si>
    <t>R=2</t>
  </si>
  <si>
    <t>R=2</t>
    <phoneticPr fontId="3" type="noConversion"/>
  </si>
  <si>
    <t>R=3</t>
  </si>
  <si>
    <t>R=3</t>
    <phoneticPr fontId="3" type="noConversion"/>
  </si>
  <si>
    <t>G*</t>
  </si>
  <si>
    <t>G*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</si>
</sst>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rgb="FFFF000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indexed="81"/>
      <name val="宋体"/>
      <family val="3"/>
      <charset val="134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1" fontId="8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0" fontId="2" fillId="0" borderId="0" xfId="0" applyFont="1">
      <alignment vertical="center"/>
    </xf>
    <xf numFmtId="0" fontId="2" fillId="0" borderId="0" xfId="0" applyFont="1">
      <alignment vertical="center"/>
    </xf>
    <xf numFmtId="11" fontId="8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1" fontId="8" fillId="0" borderId="0" xfId="0" applyNumberFormat="1" applyFont="1">
      <alignment vertical="center"/>
    </xf>
    <xf numFmtId="0" fontId="9" fillId="0" borderId="0" xfId="0" applyFont="1">
      <alignment vertical="center"/>
    </xf>
    <xf numFmtId="11" fontId="8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常规" xfId="0" builtinId="0"/>
    <cellStyle name="常规 2" xfId="1" xr:uid="{F914F526-9E37-4336-B342-46EA4A01D4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Glover-Rowe Damage Parameter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'G-R Standard curve'!$A$1</c:f>
              <c:strCache>
                <c:ptCount val="1"/>
                <c:pt idx="0">
                  <c:v>Damage onset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curve'!$G$6:$G$13</c:f>
              <c:numCache>
                <c:formatCode>General</c:formatCode>
                <c:ptCount val="8"/>
                <c:pt idx="0">
                  <c:v>4.5082398171750349</c:v>
                </c:pt>
                <c:pt idx="1">
                  <c:v>4.8433525568629499</c:v>
                </c:pt>
                <c:pt idx="2">
                  <c:v>5.0791812460476242</c:v>
                </c:pt>
                <c:pt idx="3">
                  <c:v>5.2948320687487014</c:v>
                </c:pt>
                <c:pt idx="4">
                  <c:v>5.5233914781519546</c:v>
                </c:pt>
                <c:pt idx="5">
                  <c:v>5.7948631281271172</c:v>
                </c:pt>
                <c:pt idx="6">
                  <c:v>6.1601549522552075</c:v>
                </c:pt>
                <c:pt idx="7">
                  <c:v>6.7692835040500396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006-4D2C-B26E-73B266705186}"/>
            </c:ext>
          </c:extLst>
        </c:ser>
        <c:ser>
          <c:idx val="1"/>
          <c:order val="1"/>
          <c:tx>
            <c:strRef>
              <c:f>'G-R Standard curve'!$A$2</c:f>
              <c:strCache>
                <c:ptCount val="1"/>
                <c:pt idx="0">
                  <c:v>Significant cracking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curve'!$I$6:$I$13</c:f>
              <c:numCache>
                <c:formatCode>General</c:formatCode>
                <c:ptCount val="8"/>
                <c:pt idx="0">
                  <c:v>4.9061798258470724</c:v>
                </c:pt>
                <c:pt idx="1">
                  <c:v>5.2412925655349873</c:v>
                </c:pt>
                <c:pt idx="2">
                  <c:v>5.4771212547196617</c:v>
                </c:pt>
                <c:pt idx="3">
                  <c:v>5.6927720774207398</c:v>
                </c:pt>
                <c:pt idx="4">
                  <c:v>5.921331486823993</c:v>
                </c:pt>
                <c:pt idx="5">
                  <c:v>6.1928031367991556</c:v>
                </c:pt>
                <c:pt idx="6">
                  <c:v>6.558094960927245</c:v>
                </c:pt>
                <c:pt idx="7">
                  <c:v>7.1672235127220763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006-4D2C-B26E-73B266705186}"/>
            </c:ext>
          </c:extLst>
        </c:ser>
        <c:ser>
          <c:idx val="2"/>
          <c:order val="2"/>
          <c:tx>
            <c:v>G* x Sin6 = 5MPa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curve'!$K$6:$K$13</c:f>
              <c:numCache>
                <c:formatCode>General</c:formatCode>
                <c:ptCount val="8"/>
                <c:pt idx="0">
                  <c:v>7.4592997743244185</c:v>
                </c:pt>
                <c:pt idx="1">
                  <c:v>7.1649183196905017</c:v>
                </c:pt>
                <c:pt idx="2">
                  <c:v>7</c:v>
                </c:pt>
                <c:pt idx="3">
                  <c:v>6.8909025075835837</c:v>
                </c:pt>
                <c:pt idx="4">
                  <c:v>6.8147160377824996</c:v>
                </c:pt>
                <c:pt idx="5">
                  <c:v>6.7614393726401687</c:v>
                </c:pt>
                <c:pt idx="6">
                  <c:v>6.7259841878930819</c:v>
                </c:pt>
                <c:pt idx="7">
                  <c:v>6.7056185453660833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06-4D2C-B26E-73B266705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000968"/>
        <c:axId val="591999984"/>
      </c:scatterChart>
      <c:valAx>
        <c:axId val="59200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1999984"/>
        <c:crosses val="autoZero"/>
        <c:crossBetween val="midCat"/>
      </c:valAx>
      <c:valAx>
        <c:axId val="591999984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2000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Glover-Rowe Damage Parameter</a:t>
            </a:r>
            <a:endParaRPr lang="zh-CN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'G-R Standard curve'!$A$1</c:f>
              <c:strCache>
                <c:ptCount val="1"/>
                <c:pt idx="0">
                  <c:v>Damage onset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curve'!$G$6:$G$13</c:f>
              <c:numCache>
                <c:formatCode>General</c:formatCode>
                <c:ptCount val="8"/>
                <c:pt idx="0">
                  <c:v>4.5082398171750349</c:v>
                </c:pt>
                <c:pt idx="1">
                  <c:v>4.8433525568629499</c:v>
                </c:pt>
                <c:pt idx="2">
                  <c:v>5.0791812460476242</c:v>
                </c:pt>
                <c:pt idx="3">
                  <c:v>5.2948320687487014</c:v>
                </c:pt>
                <c:pt idx="4">
                  <c:v>5.5233914781519546</c:v>
                </c:pt>
                <c:pt idx="5">
                  <c:v>5.7948631281271172</c:v>
                </c:pt>
                <c:pt idx="6">
                  <c:v>6.1601549522552075</c:v>
                </c:pt>
                <c:pt idx="7">
                  <c:v>6.7692835040500396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664-4CBD-9C38-317CEA45364B}"/>
            </c:ext>
          </c:extLst>
        </c:ser>
        <c:ser>
          <c:idx val="1"/>
          <c:order val="1"/>
          <c:tx>
            <c:strRef>
              <c:f>'G-R Standard curve'!$A$2</c:f>
              <c:strCache>
                <c:ptCount val="1"/>
                <c:pt idx="0">
                  <c:v>Significant cracking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curve'!$I$6:$I$13</c:f>
              <c:numCache>
                <c:formatCode>General</c:formatCode>
                <c:ptCount val="8"/>
                <c:pt idx="0">
                  <c:v>4.9061798258470724</c:v>
                </c:pt>
                <c:pt idx="1">
                  <c:v>5.2412925655349873</c:v>
                </c:pt>
                <c:pt idx="2">
                  <c:v>5.4771212547196617</c:v>
                </c:pt>
                <c:pt idx="3">
                  <c:v>5.6927720774207398</c:v>
                </c:pt>
                <c:pt idx="4">
                  <c:v>5.921331486823993</c:v>
                </c:pt>
                <c:pt idx="5">
                  <c:v>6.1928031367991556</c:v>
                </c:pt>
                <c:pt idx="6">
                  <c:v>6.558094960927245</c:v>
                </c:pt>
                <c:pt idx="7">
                  <c:v>7.1672235127220763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664-4CBD-9C38-317CEA45364B}"/>
            </c:ext>
          </c:extLst>
        </c:ser>
        <c:ser>
          <c:idx val="2"/>
          <c:order val="2"/>
          <c:tx>
            <c:v>G* x Sin6 = 5MPa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'G-R Standard curve'!$B$6:$B$13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xVal>
          <c:yVal>
            <c:numRef>
              <c:f>'G-R Standard curve'!$K$6:$K$13</c:f>
              <c:numCache>
                <c:formatCode>General</c:formatCode>
                <c:ptCount val="8"/>
                <c:pt idx="0">
                  <c:v>7.4592997743244185</c:v>
                </c:pt>
                <c:pt idx="1">
                  <c:v>7.1649183196905017</c:v>
                </c:pt>
                <c:pt idx="2">
                  <c:v>7</c:v>
                </c:pt>
                <c:pt idx="3">
                  <c:v>6.8909025075835837</c:v>
                </c:pt>
                <c:pt idx="4">
                  <c:v>6.8147160377824996</c:v>
                </c:pt>
                <c:pt idx="5">
                  <c:v>6.7614393726401687</c:v>
                </c:pt>
                <c:pt idx="6">
                  <c:v>6.7259841878930819</c:v>
                </c:pt>
                <c:pt idx="7">
                  <c:v>6.7056185453660833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664-4CBD-9C38-317CEA45364B}"/>
            </c:ext>
          </c:extLst>
        </c:ser>
        <c:ser>
          <c:idx val="5"/>
          <c:order val="4"/>
          <c:tx>
            <c:v>BL10</c:v>
          </c:tx>
          <c:marker>
            <c:symbol val="x"/>
            <c:size val="10"/>
          </c:marker>
          <c:dPt>
            <c:idx val="1"/>
            <c:marker>
              <c:spPr>
                <a:ln>
                  <a:round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2664-4CBD-9C38-317CEA45364B}"/>
              </c:ext>
            </c:extLst>
          </c:dPt>
          <c:xVal>
            <c:numRef>
              <c:f>'Curve plot'!$E$7:$E$9</c:f>
              <c:numCache>
                <c:formatCode>General</c:formatCode>
                <c:ptCount val="3"/>
                <c:pt idx="0">
                  <c:v>75.73</c:v>
                </c:pt>
                <c:pt idx="1">
                  <c:v>72.13</c:v>
                </c:pt>
                <c:pt idx="2">
                  <c:v>59.28</c:v>
                </c:pt>
              </c:numCache>
            </c:numRef>
          </c:xVal>
          <c:yVal>
            <c:numRef>
              <c:f>'Curve plot'!$D$7:$D$9</c:f>
              <c:numCache>
                <c:formatCode>General</c:formatCode>
                <c:ptCount val="3"/>
                <c:pt idx="0">
                  <c:v>4.6417813791533353</c:v>
                </c:pt>
                <c:pt idx="1">
                  <c:v>4.9132149606567097</c:v>
                </c:pt>
                <c:pt idx="2">
                  <c:v>5.7603998633298765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664-4CBD-9C38-317CEA45364B}"/>
            </c:ext>
          </c:extLst>
        </c:ser>
        <c:ser>
          <c:idx val="4"/>
          <c:order val="6"/>
          <c:tx>
            <c:strRef>
              <c:f>'Curve plot'!$B$16</c:f>
              <c:strCache>
                <c:ptCount val="1"/>
                <c:pt idx="0">
                  <c:v>B(P)+L(F)10%</c:v>
                </c:pt>
              </c:strCache>
            </c:strRef>
          </c:tx>
          <c:marker>
            <c:symbol val="plus"/>
            <c:size val="12"/>
            <c:spPr>
              <a:ln w="25400"/>
            </c:spPr>
          </c:marker>
          <c:xVal>
            <c:numRef>
              <c:f>'Curve plot'!$E$16</c:f>
              <c:numCache>
                <c:formatCode>General</c:formatCode>
                <c:ptCount val="1"/>
                <c:pt idx="0">
                  <c:v>60.45</c:v>
                </c:pt>
              </c:numCache>
            </c:numRef>
          </c:xVal>
          <c:yVal>
            <c:numRef>
              <c:f>'Curve plot'!$D$16</c:f>
              <c:numCache>
                <c:formatCode>General</c:formatCode>
                <c:ptCount val="1"/>
                <c:pt idx="0">
                  <c:v>5.7365239828622512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94-4696-831D-A058D3C8B469}"/>
            </c:ext>
          </c:extLst>
        </c:ser>
        <c:ser>
          <c:idx val="7"/>
          <c:order val="7"/>
          <c:tx>
            <c:strRef>
              <c:f>'Curve plot'!$B$17</c:f>
              <c:strCache>
                <c:ptCount val="1"/>
                <c:pt idx="0">
                  <c:v>B(P)+L(P)10%</c:v>
                </c:pt>
              </c:strCache>
            </c:strRef>
          </c:tx>
          <c:marker>
            <c:symbol val="star"/>
            <c:size val="12"/>
            <c:spPr>
              <a:ln w="25400"/>
            </c:spPr>
          </c:marker>
          <c:xVal>
            <c:numRef>
              <c:f>'Curve plot'!$E$17</c:f>
              <c:numCache>
                <c:formatCode>General</c:formatCode>
                <c:ptCount val="1"/>
                <c:pt idx="0">
                  <c:v>59.33</c:v>
                </c:pt>
              </c:numCache>
            </c:numRef>
          </c:xVal>
          <c:yVal>
            <c:numRef>
              <c:f>'Curve plot'!$D$17</c:f>
              <c:numCache>
                <c:formatCode>General</c:formatCode>
                <c:ptCount val="1"/>
                <c:pt idx="0">
                  <c:v>5.5637894910701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94-4696-831D-A058D3C8B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000968"/>
        <c:axId val="59199998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'Curve plot'!$A$3</c15:sqref>
                        </c15:formulaRef>
                      </c:ext>
                    </c:extLst>
                    <c:strCache>
                      <c:ptCount val="1"/>
                      <c:pt idx="0">
                        <c:v>Bref</c:v>
                      </c:pt>
                    </c:strCache>
                  </c:strRef>
                </c:tx>
                <c:marker>
                  <c:symbol val="x"/>
                  <c:size val="10"/>
                </c:marker>
                <c:xVal>
                  <c:numRef>
                    <c:extLst>
                      <c:ext uri="{02D57815-91ED-43cb-92C2-25804820EDAC}">
                        <c15:formulaRef>
                          <c15:sqref>'Curve plot'!$E$3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76.7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'Curve plot'!$D$3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4.4149232341778237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F8EA-498E-8D70-8B73D499CDEB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v>BL30</c:v>
                </c:tx>
                <c:spPr>
                  <a:ln>
                    <a:solidFill>
                      <a:schemeClr val="accent2">
                        <a:lumMod val="75000"/>
                      </a:schemeClr>
                    </a:solidFill>
                  </a:ln>
                </c:spPr>
                <c:marker>
                  <c:symbol val="star"/>
                  <c:size val="11"/>
                  <c:spPr>
                    <a:ln>
                      <a:solidFill>
                        <a:schemeClr val="accent2">
                          <a:lumMod val="75000"/>
                          <a:alpha val="92000"/>
                        </a:schemeClr>
                      </a:solidFill>
                    </a:ln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'Curve plot'!$E$11:$E$13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75.64</c:v>
                      </c:pt>
                      <c:pt idx="1">
                        <c:v>70.44</c:v>
                      </c:pt>
                      <c:pt idx="2">
                        <c:v>56.05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'Curve plot'!$D$11:$D$13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4.9533488742309117</c:v>
                      </c:pt>
                      <c:pt idx="1">
                        <c:v>5.0650566033560187</c:v>
                      </c:pt>
                      <c:pt idx="2">
                        <c:v>6.0262062970831183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664-4CBD-9C38-317CEA45364B}"/>
                  </c:ext>
                </c:extLst>
              </c15:ser>
            </c15:filteredScatterSeries>
          </c:ext>
        </c:extLst>
      </c:scatterChart>
      <c:valAx>
        <c:axId val="59200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1999984"/>
        <c:crosses val="autoZero"/>
        <c:crossBetween val="midCat"/>
      </c:valAx>
      <c:valAx>
        <c:axId val="591999984"/>
        <c:scaling>
          <c:orientation val="minMax"/>
          <c:max val="7.5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592000968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88583</xdr:colOff>
      <xdr:row>16</xdr:row>
      <xdr:rowOff>66675</xdr:rowOff>
    </xdr:from>
    <xdr:to>
      <xdr:col>29</xdr:col>
      <xdr:colOff>419100</xdr:colOff>
      <xdr:row>38</xdr:row>
      <xdr:rowOff>38099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55DE1B4C-2E52-4BA3-83D7-23A42A580F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</xdr:colOff>
      <xdr:row>18</xdr:row>
      <xdr:rowOff>55245</xdr:rowOff>
    </xdr:from>
    <xdr:to>
      <xdr:col>10</xdr:col>
      <xdr:colOff>34291</xdr:colOff>
      <xdr:row>44</xdr:row>
      <xdr:rowOff>120015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84CD670-0F56-429E-B802-7F10A99AB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9CBB6-DE85-4EAA-9542-9FE695957B04}">
  <dimension ref="A1:V106"/>
  <sheetViews>
    <sheetView workbookViewId="0">
      <selection activeCell="G18" sqref="G18"/>
    </sheetView>
  </sheetViews>
  <sheetFormatPr defaultRowHeight="14.25" x14ac:dyDescent="0.2"/>
  <cols>
    <col min="1" max="1" width="18.375" style="15" customWidth="1"/>
    <col min="2" max="2" width="14.125" style="15" customWidth="1"/>
    <col min="3" max="4" width="8.875" style="16"/>
    <col min="5" max="5" width="12.75" style="16" customWidth="1"/>
    <col min="6" max="6" width="13" style="15" bestFit="1" customWidth="1"/>
    <col min="7" max="7" width="9" style="15"/>
    <col min="8" max="8" width="13" style="15" bestFit="1" customWidth="1"/>
    <col min="9" max="9" width="9" style="15"/>
    <col min="10" max="10" width="14.875" style="15" bestFit="1" customWidth="1"/>
    <col min="11" max="13" width="9" style="15"/>
    <col min="14" max="14" width="12.875" style="15" bestFit="1" customWidth="1"/>
    <col min="15" max="19" width="11.625" style="15" bestFit="1" customWidth="1"/>
    <col min="20" max="16384" width="9" style="15"/>
  </cols>
  <sheetData>
    <row r="1" spans="1:22" x14ac:dyDescent="0.2">
      <c r="A1" s="15" t="s">
        <v>0</v>
      </c>
    </row>
    <row r="2" spans="1:22" x14ac:dyDescent="0.2">
      <c r="A2" s="15" t="s">
        <v>1</v>
      </c>
      <c r="J2" s="15" t="s">
        <v>19</v>
      </c>
    </row>
    <row r="3" spans="1:22" x14ac:dyDescent="0.2">
      <c r="A3" s="17" t="s">
        <v>28</v>
      </c>
      <c r="F3" s="15" t="s">
        <v>5</v>
      </c>
      <c r="H3" s="15" t="s">
        <v>6</v>
      </c>
      <c r="N3" s="15" t="s">
        <v>36</v>
      </c>
      <c r="Q3" s="15" t="s">
        <v>42</v>
      </c>
    </row>
    <row r="4" spans="1:22" x14ac:dyDescent="0.2">
      <c r="B4" s="15" t="s">
        <v>2</v>
      </c>
      <c r="C4" s="16" t="s">
        <v>29</v>
      </c>
      <c r="D4" s="16" t="s">
        <v>30</v>
      </c>
      <c r="E4" s="16" t="s">
        <v>31</v>
      </c>
      <c r="F4" s="16" t="s">
        <v>3</v>
      </c>
      <c r="G4" s="16" t="s">
        <v>4</v>
      </c>
      <c r="H4" s="16" t="s">
        <v>7</v>
      </c>
      <c r="I4" s="16" t="s">
        <v>8</v>
      </c>
      <c r="J4" s="16" t="s">
        <v>20</v>
      </c>
      <c r="K4" s="16" t="s">
        <v>21</v>
      </c>
      <c r="M4" s="15" t="s">
        <v>33</v>
      </c>
      <c r="N4" s="15" t="s">
        <v>35</v>
      </c>
      <c r="O4" s="15" t="s">
        <v>38</v>
      </c>
      <c r="P4" s="15" t="s">
        <v>40</v>
      </c>
      <c r="Q4" s="15" t="s">
        <v>34</v>
      </c>
      <c r="R4" s="15" t="s">
        <v>37</v>
      </c>
      <c r="S4" s="15" t="s">
        <v>39</v>
      </c>
    </row>
    <row r="5" spans="1:22" x14ac:dyDescent="0.2">
      <c r="B5" s="18">
        <v>0</v>
      </c>
      <c r="C5" s="19">
        <f>COS(B5/180*PI())</f>
        <v>1</v>
      </c>
      <c r="D5" s="19">
        <f>SIN(B5/180*PI())</f>
        <v>0</v>
      </c>
      <c r="E5" s="19" t="e">
        <f>C5^2/D5</f>
        <v>#DIV/0!</v>
      </c>
      <c r="F5" s="18" t="e">
        <f>180000/E5</f>
        <v>#DIV/0!</v>
      </c>
      <c r="G5" s="18" t="e">
        <f>LOG(F5,10)</f>
        <v>#DIV/0!</v>
      </c>
      <c r="H5" s="18" t="e">
        <f>450000/E5</f>
        <v>#DIV/0!</v>
      </c>
      <c r="I5" s="18" t="e">
        <f>LOG(H5,10)</f>
        <v>#DIV/0!</v>
      </c>
      <c r="J5" s="15" t="e">
        <f>5000000/D5</f>
        <v>#DIV/0!</v>
      </c>
      <c r="K5" s="15" t="e">
        <f>LOG10(J5)</f>
        <v>#DIV/0!</v>
      </c>
      <c r="M5" s="15">
        <f>LOG(1-B5/90)</f>
        <v>0</v>
      </c>
      <c r="N5" s="15">
        <f>1*M5/LOG(2)</f>
        <v>0</v>
      </c>
      <c r="O5" s="15">
        <f>2*M5/LOG(2)</f>
        <v>0</v>
      </c>
      <c r="P5" s="15">
        <f>3*M5/LOG(2)</f>
        <v>0</v>
      </c>
      <c r="Q5" s="15">
        <f>10^N5*10^9</f>
        <v>1000000000</v>
      </c>
      <c r="R5" s="15">
        <f>10^O5*10^9</f>
        <v>1000000000</v>
      </c>
      <c r="S5" s="15">
        <f>10^P5*10^9</f>
        <v>1000000000</v>
      </c>
      <c r="T5" s="15">
        <f>LOG(Q5)</f>
        <v>9</v>
      </c>
      <c r="U5" s="15">
        <f>LOG(R5)</f>
        <v>9</v>
      </c>
      <c r="V5" s="15">
        <f>LOG(S5)</f>
        <v>9</v>
      </c>
    </row>
    <row r="6" spans="1:22" x14ac:dyDescent="0.2">
      <c r="B6" s="15">
        <v>10</v>
      </c>
      <c r="C6" s="16">
        <f>COS(B6/180*PI())</f>
        <v>0.98480775301220802</v>
      </c>
      <c r="D6" s="16">
        <f t="shared" ref="D6:D13" si="0">SIN(B6/180*PI())</f>
        <v>0.17364817766693033</v>
      </c>
      <c r="E6" s="16">
        <f>C6^2/D6</f>
        <v>5.5851223054767036</v>
      </c>
      <c r="F6" s="20">
        <f>180000/E6</f>
        <v>32228.479548871146</v>
      </c>
      <c r="G6" s="15">
        <f t="shared" ref="G6:G12" si="1">LOG(F6,10)</f>
        <v>4.5082398171750349</v>
      </c>
      <c r="H6" s="20">
        <f t="shared" ref="H6:H69" si="2">450000/E6</f>
        <v>80571.198872177862</v>
      </c>
      <c r="I6" s="15">
        <f t="shared" ref="I6:I69" si="3">LOG(H6,10)</f>
        <v>4.9061798258470724</v>
      </c>
      <c r="J6" s="15">
        <f>5000000/D6</f>
        <v>28793852.415718172</v>
      </c>
      <c r="K6" s="15">
        <f t="shared" ref="K6:K14" si="4">LOG10(J6)</f>
        <v>7.4592997743244185</v>
      </c>
      <c r="M6" s="15">
        <f>LOG(1-B6/90)</f>
        <v>-5.1152522447381311E-2</v>
      </c>
      <c r="N6" s="15">
        <f>1*M6/LOG(2)</f>
        <v>-0.16992500144231243</v>
      </c>
      <c r="O6" s="15">
        <f t="shared" ref="O6:O14" si="5">2*M6/LOG(2)</f>
        <v>-0.33985000288462486</v>
      </c>
      <c r="P6" s="15">
        <f>3*M6/LOG(2)</f>
        <v>-0.50977500432693734</v>
      </c>
      <c r="Q6" s="15">
        <f>10^N6*10^6</f>
        <v>676199.73862189928</v>
      </c>
      <c r="R6" s="15">
        <f>10^O6*10^6</f>
        <v>457246.08651232498</v>
      </c>
      <c r="S6" s="15">
        <f>10^P6*10^6</f>
        <v>309189.68418552051</v>
      </c>
      <c r="T6" s="15">
        <f>LOG(Q6)</f>
        <v>5.8300749985576878</v>
      </c>
      <c r="U6" s="15">
        <f t="shared" ref="U6:U14" si="6">LOG(R6)</f>
        <v>5.6601499971153748</v>
      </c>
      <c r="V6" s="15">
        <f t="shared" ref="V6:V14" si="7">LOG(S6)</f>
        <v>5.4902249956730627</v>
      </c>
    </row>
    <row r="7" spans="1:22" x14ac:dyDescent="0.2">
      <c r="B7" s="15">
        <v>20</v>
      </c>
      <c r="C7" s="16">
        <f t="shared" ref="C7:C13" si="8">COS(B7/180*PI())</f>
        <v>0.93969262078590843</v>
      </c>
      <c r="D7" s="16">
        <f t="shared" si="0"/>
        <v>0.34202014332566871</v>
      </c>
      <c r="E7" s="16">
        <f t="shared" ref="E7:E69" si="9">C7^2/D7</f>
        <v>2.5817842568374187</v>
      </c>
      <c r="F7" s="20">
        <f t="shared" ref="F7:F13" si="10">180000/E7</f>
        <v>69719.225966809754</v>
      </c>
      <c r="G7" s="15">
        <f t="shared" si="1"/>
        <v>4.8433525568629499</v>
      </c>
      <c r="H7" s="20">
        <f t="shared" si="2"/>
        <v>174298.0649170244</v>
      </c>
      <c r="I7" s="15">
        <f t="shared" si="3"/>
        <v>5.2412925655349873</v>
      </c>
      <c r="J7" s="15">
        <f t="shared" ref="J7:J14" si="11">5000000/D7</f>
        <v>14619022.000815436</v>
      </c>
      <c r="K7" s="15">
        <f t="shared" si="4"/>
        <v>7.1649183196905017</v>
      </c>
      <c r="M7" s="15">
        <f t="shared" ref="M7:M13" si="12">LOG(1-B7/90)</f>
        <v>-0.10914446942506803</v>
      </c>
      <c r="N7" s="15">
        <f>1*M7/LOG(2)</f>
        <v>-0.3625700793847082</v>
      </c>
      <c r="O7" s="15">
        <f t="shared" si="5"/>
        <v>-0.7251401587694164</v>
      </c>
      <c r="P7" s="15">
        <f t="shared" ref="P7:P14" si="13">3*M7/LOG(2)</f>
        <v>-1.0877102381541246</v>
      </c>
      <c r="Q7" s="15">
        <f t="shared" ref="Q7:Q14" si="14">10^N7*10^6</f>
        <v>433940.2357726905</v>
      </c>
      <c r="R7" s="15">
        <f t="shared" ref="R7:R14" si="15">10^O7*10^6</f>
        <v>188304.12822245821</v>
      </c>
      <c r="S7" s="15">
        <f t="shared" ref="S7:S14" si="16">10^P7*10^6</f>
        <v>81712.737797824462</v>
      </c>
      <c r="T7" s="15">
        <f t="shared" ref="T7:T14" si="17">LOG(Q7)</f>
        <v>5.6374299206152916</v>
      </c>
      <c r="U7" s="15">
        <f t="shared" si="6"/>
        <v>5.2748598412305832</v>
      </c>
      <c r="V7" s="15">
        <f t="shared" si="7"/>
        <v>4.9122897618458756</v>
      </c>
    </row>
    <row r="8" spans="1:22" x14ac:dyDescent="0.2">
      <c r="B8" s="15">
        <v>30</v>
      </c>
      <c r="C8" s="16">
        <f t="shared" si="8"/>
        <v>0.86602540378443871</v>
      </c>
      <c r="D8" s="16">
        <f t="shared" si="0"/>
        <v>0.49999999999999994</v>
      </c>
      <c r="E8" s="16">
        <f t="shared" si="9"/>
        <v>1.5000000000000004</v>
      </c>
      <c r="F8" s="20">
        <f t="shared" si="10"/>
        <v>119999.99999999997</v>
      </c>
      <c r="G8" s="15">
        <f t="shared" si="1"/>
        <v>5.0791812460476242</v>
      </c>
      <c r="H8" s="20">
        <f t="shared" si="2"/>
        <v>299999.99999999988</v>
      </c>
      <c r="I8" s="15">
        <f t="shared" si="3"/>
        <v>5.4771212547196617</v>
      </c>
      <c r="J8" s="15">
        <f t="shared" si="11"/>
        <v>10000000.000000002</v>
      </c>
      <c r="K8" s="15">
        <f t="shared" si="4"/>
        <v>7</v>
      </c>
      <c r="M8" s="15">
        <f t="shared" si="12"/>
        <v>-0.17609125905568118</v>
      </c>
      <c r="N8" s="15">
        <f t="shared" ref="N8:N14" si="18">1*M8/LOG(2)</f>
        <v>-0.58496250072115596</v>
      </c>
      <c r="O8" s="15">
        <f t="shared" si="5"/>
        <v>-1.1699250014423119</v>
      </c>
      <c r="P8" s="15">
        <f t="shared" si="13"/>
        <v>-1.754887502163468</v>
      </c>
      <c r="Q8" s="15">
        <f t="shared" si="14"/>
        <v>260038.40843650384</v>
      </c>
      <c r="R8" s="15">
        <f t="shared" si="15"/>
        <v>67619.973862189989</v>
      </c>
      <c r="S8" s="15">
        <f t="shared" si="16"/>
        <v>17583.79038164188</v>
      </c>
      <c r="T8" s="15">
        <f t="shared" si="17"/>
        <v>5.4150374992788439</v>
      </c>
      <c r="U8" s="15">
        <f t="shared" si="6"/>
        <v>4.8300749985576878</v>
      </c>
      <c r="V8" s="15">
        <f t="shared" si="7"/>
        <v>4.2451124978365318</v>
      </c>
    </row>
    <row r="9" spans="1:22" x14ac:dyDescent="0.2">
      <c r="B9" s="15">
        <v>40</v>
      </c>
      <c r="C9" s="16">
        <f t="shared" si="8"/>
        <v>0.76604444311897801</v>
      </c>
      <c r="D9" s="16">
        <f t="shared" si="0"/>
        <v>0.64278760968653925</v>
      </c>
      <c r="E9" s="16">
        <f t="shared" si="9"/>
        <v>0.91293621717387308</v>
      </c>
      <c r="F9" s="20">
        <f t="shared" si="10"/>
        <v>197166.0195026726</v>
      </c>
      <c r="G9" s="15">
        <f t="shared" si="1"/>
        <v>5.2948320687487014</v>
      </c>
      <c r="H9" s="20">
        <f t="shared" si="2"/>
        <v>492915.0487566815</v>
      </c>
      <c r="I9" s="15">
        <f t="shared" si="3"/>
        <v>5.6927720774207398</v>
      </c>
      <c r="J9" s="15">
        <f t="shared" si="11"/>
        <v>7778619.1343020629</v>
      </c>
      <c r="K9" s="15">
        <f t="shared" si="4"/>
        <v>6.8909025075835837</v>
      </c>
      <c r="M9" s="15">
        <f t="shared" si="12"/>
        <v>-0.25527250510330607</v>
      </c>
      <c r="N9" s="15">
        <f t="shared" si="18"/>
        <v>-0.84799690655494997</v>
      </c>
      <c r="O9" s="15">
        <f t="shared" si="5"/>
        <v>-1.6959938131098999</v>
      </c>
      <c r="P9" s="15">
        <f t="shared" si="13"/>
        <v>-2.5439907196648504</v>
      </c>
      <c r="Q9" s="15">
        <f t="shared" si="14"/>
        <v>141906.76295589432</v>
      </c>
      <c r="R9" s="15">
        <f t="shared" si="15"/>
        <v>20137.529372620385</v>
      </c>
      <c r="S9" s="15">
        <f t="shared" si="16"/>
        <v>2857.6516071977967</v>
      </c>
      <c r="T9" s="15">
        <f t="shared" si="17"/>
        <v>5.1520030934450496</v>
      </c>
      <c r="U9" s="15">
        <f t="shared" si="6"/>
        <v>4.3040061868901001</v>
      </c>
      <c r="V9" s="15">
        <f t="shared" si="7"/>
        <v>3.4560092803351492</v>
      </c>
    </row>
    <row r="10" spans="1:22" x14ac:dyDescent="0.2">
      <c r="B10" s="15">
        <v>50</v>
      </c>
      <c r="C10" s="16">
        <f t="shared" si="8"/>
        <v>0.64278760968653936</v>
      </c>
      <c r="D10" s="16">
        <f t="shared" si="0"/>
        <v>0.76604444311897801</v>
      </c>
      <c r="E10" s="16">
        <f t="shared" si="9"/>
        <v>0.53936284621330066</v>
      </c>
      <c r="F10" s="20">
        <f t="shared" si="10"/>
        <v>333727.10275415558</v>
      </c>
      <c r="G10" s="15">
        <f t="shared" si="1"/>
        <v>5.5233914781519546</v>
      </c>
      <c r="H10" s="20">
        <f t="shared" si="2"/>
        <v>834317.75688538898</v>
      </c>
      <c r="I10" s="15">
        <f t="shared" si="3"/>
        <v>5.921331486823993</v>
      </c>
      <c r="J10" s="15">
        <f t="shared" si="11"/>
        <v>6527036.4466613932</v>
      </c>
      <c r="K10" s="15">
        <f t="shared" si="4"/>
        <v>6.8147160377824996</v>
      </c>
      <c r="M10" s="15">
        <f t="shared" si="12"/>
        <v>-0.35218251811136253</v>
      </c>
      <c r="N10" s="15">
        <f t="shared" si="18"/>
        <v>-1.1699250014423126</v>
      </c>
      <c r="O10" s="15">
        <f t="shared" si="5"/>
        <v>-2.3398500028846252</v>
      </c>
      <c r="P10" s="15">
        <f t="shared" si="13"/>
        <v>-3.5097750043269378</v>
      </c>
      <c r="Q10" s="15">
        <f t="shared" si="14"/>
        <v>67619.973862189901</v>
      </c>
      <c r="R10" s="15">
        <f t="shared" si="15"/>
        <v>4572.4608651232447</v>
      </c>
      <c r="S10" s="15">
        <f t="shared" si="16"/>
        <v>309.18968418551987</v>
      </c>
      <c r="T10" s="15">
        <f t="shared" si="17"/>
        <v>4.830074998557687</v>
      </c>
      <c r="U10" s="15">
        <f t="shared" si="6"/>
        <v>3.6601499971153748</v>
      </c>
      <c r="V10" s="15">
        <f t="shared" si="7"/>
        <v>2.4902249956730618</v>
      </c>
    </row>
    <row r="11" spans="1:22" x14ac:dyDescent="0.2">
      <c r="B11" s="15">
        <v>60</v>
      </c>
      <c r="C11" s="16">
        <f t="shared" si="8"/>
        <v>0.50000000000000011</v>
      </c>
      <c r="D11" s="16">
        <f t="shared" si="0"/>
        <v>0.8660254037844386</v>
      </c>
      <c r="E11" s="16">
        <f t="shared" si="9"/>
        <v>0.28867513459481303</v>
      </c>
      <c r="F11" s="20">
        <f t="shared" si="10"/>
        <v>623538.29072479554</v>
      </c>
      <c r="G11" s="15">
        <f t="shared" si="1"/>
        <v>5.7948631281271172</v>
      </c>
      <c r="H11" s="20">
        <f t="shared" si="2"/>
        <v>1558845.7268119887</v>
      </c>
      <c r="I11" s="15">
        <f t="shared" si="3"/>
        <v>6.1928031367991556</v>
      </c>
      <c r="J11" s="15">
        <f t="shared" si="11"/>
        <v>5773502.6918962579</v>
      </c>
      <c r="K11" s="15">
        <f t="shared" si="4"/>
        <v>6.7614393726401687</v>
      </c>
      <c r="M11" s="15">
        <f t="shared" si="12"/>
        <v>-0.47712125471966238</v>
      </c>
      <c r="N11" s="15">
        <f t="shared" si="18"/>
        <v>-1.5849625007211561</v>
      </c>
      <c r="O11" s="15">
        <f t="shared" si="5"/>
        <v>-3.1699250014423122</v>
      </c>
      <c r="P11" s="15">
        <f t="shared" si="13"/>
        <v>-4.7548875021634682</v>
      </c>
      <c r="Q11" s="15">
        <f t="shared" si="14"/>
        <v>26003.840843650378</v>
      </c>
      <c r="R11" s="15">
        <f t="shared" si="15"/>
        <v>676.19973862189943</v>
      </c>
      <c r="S11" s="15">
        <f t="shared" si="16"/>
        <v>17.583790381641855</v>
      </c>
      <c r="T11" s="15">
        <f t="shared" si="17"/>
        <v>4.4150374992788439</v>
      </c>
      <c r="U11" s="15">
        <f t="shared" si="6"/>
        <v>2.8300749985576874</v>
      </c>
      <c r="V11" s="15">
        <f t="shared" si="7"/>
        <v>1.2451124978365313</v>
      </c>
    </row>
    <row r="12" spans="1:22" x14ac:dyDescent="0.2">
      <c r="B12" s="15">
        <v>70</v>
      </c>
      <c r="C12" s="16">
        <f t="shared" si="8"/>
        <v>0.34202014332566882</v>
      </c>
      <c r="D12" s="16">
        <f t="shared" si="0"/>
        <v>0.93969262078590832</v>
      </c>
      <c r="E12" s="16">
        <f t="shared" si="9"/>
        <v>0.12448515169000383</v>
      </c>
      <c r="F12" s="20">
        <f t="shared" si="10"/>
        <v>1445955.582303026</v>
      </c>
      <c r="G12" s="15">
        <f t="shared" si="1"/>
        <v>6.1601549522552075</v>
      </c>
      <c r="H12" s="20">
        <f t="shared" si="2"/>
        <v>3614888.9557575649</v>
      </c>
      <c r="I12" s="15">
        <f t="shared" si="3"/>
        <v>6.558094960927245</v>
      </c>
      <c r="J12" s="15">
        <f t="shared" si="11"/>
        <v>5320888.8623795612</v>
      </c>
      <c r="K12" s="15">
        <f t="shared" si="4"/>
        <v>6.7259841878930819</v>
      </c>
      <c r="M12" s="15">
        <f t="shared" si="12"/>
        <v>-0.65321251377534373</v>
      </c>
      <c r="N12" s="15">
        <f t="shared" si="18"/>
        <v>-2.1699250014423126</v>
      </c>
      <c r="O12" s="15">
        <f t="shared" si="5"/>
        <v>-4.3398500028846252</v>
      </c>
      <c r="P12" s="15">
        <f t="shared" si="13"/>
        <v>-6.5097750043269373</v>
      </c>
      <c r="Q12" s="15">
        <f t="shared" si="14"/>
        <v>6761.9973862189909</v>
      </c>
      <c r="R12" s="15">
        <f t="shared" si="15"/>
        <v>45.724608651232465</v>
      </c>
      <c r="S12" s="15">
        <f t="shared" si="16"/>
        <v>0.3091896841855199</v>
      </c>
      <c r="T12" s="15">
        <f t="shared" si="17"/>
        <v>3.8300749985576874</v>
      </c>
      <c r="U12" s="15">
        <f t="shared" si="6"/>
        <v>1.6601499971153748</v>
      </c>
      <c r="V12" s="15">
        <f t="shared" si="7"/>
        <v>-0.50977500432693823</v>
      </c>
    </row>
    <row r="13" spans="1:22" x14ac:dyDescent="0.2">
      <c r="B13" s="15">
        <v>80</v>
      </c>
      <c r="C13" s="16">
        <f t="shared" si="8"/>
        <v>0.17364817766693041</v>
      </c>
      <c r="D13" s="16">
        <f t="shared" si="0"/>
        <v>0.98480775301220802</v>
      </c>
      <c r="E13" s="16">
        <f t="shared" si="9"/>
        <v>3.061885887353695E-2</v>
      </c>
      <c r="F13" s="20">
        <f t="shared" si="10"/>
        <v>5878729.8619926404</v>
      </c>
      <c r="G13" s="15">
        <f>LOG(F13,10)</f>
        <v>6.7692835040500396</v>
      </c>
      <c r="H13" s="20">
        <f t="shared" si="2"/>
        <v>14696824.6549816</v>
      </c>
      <c r="I13" s="15">
        <f t="shared" si="3"/>
        <v>7.1672235127220763</v>
      </c>
      <c r="J13" s="15">
        <f t="shared" si="11"/>
        <v>5077133.0594287254</v>
      </c>
      <c r="K13" s="15">
        <f t="shared" si="4"/>
        <v>6.7056185453660833</v>
      </c>
      <c r="M13" s="15">
        <f t="shared" si="12"/>
        <v>-0.95424250943932465</v>
      </c>
      <c r="N13" s="15">
        <f t="shared" si="18"/>
        <v>-3.1699250014423117</v>
      </c>
      <c r="O13" s="15">
        <f t="shared" si="5"/>
        <v>-6.3398500028846234</v>
      </c>
      <c r="P13" s="15">
        <f t="shared" si="13"/>
        <v>-9.5097750043269347</v>
      </c>
      <c r="Q13" s="15">
        <f t="shared" si="14"/>
        <v>676.19973862190011</v>
      </c>
      <c r="R13" s="15">
        <f t="shared" si="15"/>
        <v>0.45724608651232607</v>
      </c>
      <c r="S13" s="15">
        <f t="shared" si="16"/>
        <v>3.0918968418552163E-4</v>
      </c>
      <c r="T13" s="15">
        <f t="shared" si="17"/>
        <v>2.8300749985576878</v>
      </c>
      <c r="U13" s="15">
        <f t="shared" si="6"/>
        <v>-0.33985000288462386</v>
      </c>
      <c r="V13" s="15">
        <f t="shared" si="7"/>
        <v>-3.509775004326936</v>
      </c>
    </row>
    <row r="14" spans="1:22" x14ac:dyDescent="0.2">
      <c r="B14" s="18">
        <v>90</v>
      </c>
      <c r="C14" s="19">
        <f>COS(B14/180*PI())</f>
        <v>6.1257422745431001E-17</v>
      </c>
      <c r="D14" s="19">
        <f>SIN(B14/180*PI())</f>
        <v>1</v>
      </c>
      <c r="E14" s="19">
        <f t="shared" si="9"/>
        <v>3.7524718414124473E-33</v>
      </c>
      <c r="F14" s="18">
        <f>180000/E14</f>
        <v>4.7968381271649251E+37</v>
      </c>
      <c r="G14" s="18">
        <f>LOG(F14,10)</f>
        <v>37.680955063126056</v>
      </c>
      <c r="H14" s="18">
        <f t="shared" si="2"/>
        <v>1.1992095317912312E+38</v>
      </c>
      <c r="I14" s="18">
        <f t="shared" si="3"/>
        <v>38.078895071798094</v>
      </c>
      <c r="J14" s="15">
        <f t="shared" si="11"/>
        <v>5000000</v>
      </c>
      <c r="K14" s="15">
        <f t="shared" si="4"/>
        <v>6.6989700043360187</v>
      </c>
      <c r="M14" s="15" t="e">
        <f>LOG(1-B14/90)</f>
        <v>#NUM!</v>
      </c>
      <c r="N14" s="15" t="e">
        <f t="shared" si="18"/>
        <v>#NUM!</v>
      </c>
      <c r="O14" s="15" t="e">
        <f t="shared" si="5"/>
        <v>#NUM!</v>
      </c>
      <c r="P14" s="15" t="e">
        <f t="shared" si="13"/>
        <v>#NUM!</v>
      </c>
      <c r="Q14" s="15" t="e">
        <f t="shared" si="14"/>
        <v>#NUM!</v>
      </c>
      <c r="R14" s="15" t="e">
        <f t="shared" si="15"/>
        <v>#NUM!</v>
      </c>
      <c r="S14" s="15" t="e">
        <f t="shared" si="16"/>
        <v>#NUM!</v>
      </c>
      <c r="T14" s="15" t="e">
        <f t="shared" si="17"/>
        <v>#NUM!</v>
      </c>
      <c r="U14" s="15" t="e">
        <f t="shared" si="6"/>
        <v>#NUM!</v>
      </c>
      <c r="V14" s="15" t="e">
        <f t="shared" si="7"/>
        <v>#NUM!</v>
      </c>
    </row>
    <row r="15" spans="1:22" x14ac:dyDescent="0.2">
      <c r="B15" s="20"/>
      <c r="C15" s="21"/>
      <c r="D15" s="21"/>
      <c r="E15" s="21"/>
      <c r="F15" s="20"/>
      <c r="G15" s="20"/>
      <c r="H15" s="20"/>
      <c r="I15" s="20"/>
      <c r="K15" s="15" t="s">
        <v>36</v>
      </c>
      <c r="N15" s="15" t="s">
        <v>41</v>
      </c>
    </row>
    <row r="16" spans="1:22" x14ac:dyDescent="0.2">
      <c r="B16" s="20"/>
      <c r="C16" s="21"/>
      <c r="D16" s="21"/>
      <c r="E16" s="21"/>
      <c r="F16" s="20"/>
      <c r="G16" s="20"/>
      <c r="H16" s="20"/>
      <c r="I16" s="20"/>
      <c r="J16" s="15" t="s">
        <v>32</v>
      </c>
      <c r="K16" s="15" t="s">
        <v>34</v>
      </c>
      <c r="L16" s="15" t="s">
        <v>37</v>
      </c>
      <c r="M16" s="15" t="s">
        <v>39</v>
      </c>
      <c r="N16" s="15" t="s">
        <v>34</v>
      </c>
      <c r="O16" s="15" t="s">
        <v>37</v>
      </c>
      <c r="P16" s="15" t="s">
        <v>39</v>
      </c>
    </row>
    <row r="17" spans="2:19" x14ac:dyDescent="0.2">
      <c r="B17" s="22">
        <v>1</v>
      </c>
      <c r="C17" s="19">
        <f t="shared" ref="C17:C78" si="19">COS(B17/180*PI())</f>
        <v>0.99984769515639127</v>
      </c>
      <c r="D17" s="19">
        <f t="shared" ref="D17:D78" si="20">SIN(B17/180*PI())</f>
        <v>1.7452406437283512E-2</v>
      </c>
      <c r="E17" s="21">
        <f t="shared" si="9"/>
        <v>57.281236092112906</v>
      </c>
      <c r="F17" s="23">
        <f>180000/E17</f>
        <v>3142.3902883405885</v>
      </c>
      <c r="G17" s="20">
        <f>LOG(F17,10)</f>
        <v>3.4972601239077048</v>
      </c>
      <c r="H17" s="23">
        <f>450000/E17</f>
        <v>7855.9757208514711</v>
      </c>
      <c r="I17" s="20">
        <f t="shared" si="3"/>
        <v>3.8952001325797423</v>
      </c>
      <c r="J17" s="15">
        <f>LOG10(1-B17/90)</f>
        <v>-4.8525027944120724E-3</v>
      </c>
      <c r="K17" s="15">
        <f>1*J17/LOG10(2)</f>
        <v>-1.6119665363276896E-2</v>
      </c>
      <c r="L17" s="15">
        <f>2*J17/LOG10(2)</f>
        <v>-3.2239330726553793E-2</v>
      </c>
      <c r="M17" s="15">
        <f>3*J17/LOG10(2)</f>
        <v>-4.8358996089830693E-2</v>
      </c>
      <c r="N17" s="22">
        <f>(10^K17)*1000000000</f>
        <v>963563487.06626546</v>
      </c>
      <c r="O17" s="22">
        <f t="shared" ref="O17:P17" si="21">(10^L17)*1000000000</f>
        <v>928454593.60730135</v>
      </c>
      <c r="P17" s="22">
        <f t="shared" si="21"/>
        <v>894624945.79894376</v>
      </c>
      <c r="Q17" s="15">
        <f>LOG10(N17)</f>
        <v>8.9838803346367229</v>
      </c>
      <c r="R17" s="15">
        <f t="shared" ref="R17" si="22">LOG10(O17)</f>
        <v>8.9677606692734457</v>
      </c>
      <c r="S17" s="15">
        <f>LOG10(P17)</f>
        <v>8.9516410039101686</v>
      </c>
    </row>
    <row r="18" spans="2:19" x14ac:dyDescent="0.2">
      <c r="B18" s="22">
        <v>2</v>
      </c>
      <c r="C18" s="19">
        <f t="shared" si="19"/>
        <v>0.99939082701909576</v>
      </c>
      <c r="D18" s="19">
        <f t="shared" si="20"/>
        <v>3.4899496702500969E-2</v>
      </c>
      <c r="E18" s="21">
        <f t="shared" si="9"/>
        <v>28.618808851141324</v>
      </c>
      <c r="F18" s="23">
        <f t="shared" ref="F18:F78" si="23">180000/E18</f>
        <v>6289.5699445863402</v>
      </c>
      <c r="G18" s="20">
        <f t="shared" ref="G18:G78" si="24">LOG(F18,10)</f>
        <v>3.798620951156201</v>
      </c>
      <c r="H18" s="23">
        <f t="shared" si="2"/>
        <v>15723.92486146585</v>
      </c>
      <c r="I18" s="20">
        <f t="shared" si="3"/>
        <v>4.196560959828239</v>
      </c>
      <c r="J18" s="15">
        <f t="shared" ref="J18:J81" si="25">LOG10(1-B18/90)</f>
        <v>-9.7598372891562618E-3</v>
      </c>
      <c r="K18" s="15">
        <f t="shared" ref="K18:K81" si="26">1*J18/LOG10(2)</f>
        <v>-3.24214776923775E-2</v>
      </c>
      <c r="L18" s="15">
        <f t="shared" ref="L18:L81" si="27">2*J18/LOG10(2)</f>
        <v>-6.4842955384754999E-2</v>
      </c>
      <c r="M18" s="15">
        <f t="shared" ref="M18:M81" si="28">3*J18/LOG10(2)</f>
        <v>-9.7264433077132492E-2</v>
      </c>
      <c r="N18" s="22">
        <f t="shared" ref="N18:N81" si="29">(10^K18)*1000000000</f>
        <v>928065273.14635324</v>
      </c>
      <c r="O18" s="22">
        <f t="shared" ref="O18:O81" si="30">(10^L18)*1000000000</f>
        <v>861305151.2202152</v>
      </c>
      <c r="P18" s="22">
        <f t="shared" ref="P18:P81" si="31">(10^M18)*1000000000</f>
        <v>799347400.42955005</v>
      </c>
      <c r="Q18" s="15">
        <f t="shared" ref="Q18:Q81" si="32">LOG10(N18)</f>
        <v>8.9675785223076225</v>
      </c>
      <c r="R18" s="15">
        <f t="shared" ref="R18:R81" si="33">LOG10(O18)</f>
        <v>8.9351570446152451</v>
      </c>
      <c r="S18" s="15">
        <f t="shared" ref="S18:S81" si="34">LOG10(P18)</f>
        <v>8.9027355669228676</v>
      </c>
    </row>
    <row r="19" spans="2:19" x14ac:dyDescent="0.2">
      <c r="B19" s="22">
        <v>3</v>
      </c>
      <c r="C19" s="19">
        <f t="shared" si="19"/>
        <v>0.99862953475457383</v>
      </c>
      <c r="D19" s="19">
        <f t="shared" si="20"/>
        <v>5.2335956242943828E-2</v>
      </c>
      <c r="E19" s="21">
        <f t="shared" si="9"/>
        <v>19.054986653054453</v>
      </c>
      <c r="F19" s="23">
        <f t="shared" si="23"/>
        <v>9446.3461600560386</v>
      </c>
      <c r="G19" s="20">
        <f t="shared" si="24"/>
        <v>3.9752638561938509</v>
      </c>
      <c r="H19" s="23">
        <f t="shared" si="2"/>
        <v>23615.865400140097</v>
      </c>
      <c r="I19" s="20">
        <f t="shared" si="3"/>
        <v>4.3732038648658893</v>
      </c>
      <c r="J19" s="15">
        <f t="shared" si="25"/>
        <v>-1.4723256820706347E-2</v>
      </c>
      <c r="K19" s="15">
        <f t="shared" si="26"/>
        <v>-4.8909600480946398E-2</v>
      </c>
      <c r="L19" s="15">
        <f t="shared" si="27"/>
        <v>-9.7819200961892797E-2</v>
      </c>
      <c r="M19" s="15">
        <f t="shared" si="28"/>
        <v>-0.1467288014428392</v>
      </c>
      <c r="N19" s="22">
        <f t="shared" si="29"/>
        <v>893491446.93260598</v>
      </c>
      <c r="O19" s="22">
        <f t="shared" si="30"/>
        <v>798326965.74172175</v>
      </c>
      <c r="P19" s="22">
        <f t="shared" si="31"/>
        <v>713298315.74588799</v>
      </c>
      <c r="Q19" s="15">
        <f t="shared" si="32"/>
        <v>8.9510903995190532</v>
      </c>
      <c r="R19" s="15">
        <f t="shared" si="33"/>
        <v>8.9021807990381063</v>
      </c>
      <c r="S19" s="15">
        <f t="shared" si="34"/>
        <v>8.8532711985571613</v>
      </c>
    </row>
    <row r="20" spans="2:19" x14ac:dyDescent="0.2">
      <c r="B20" s="22">
        <v>4</v>
      </c>
      <c r="C20" s="19">
        <f t="shared" si="19"/>
        <v>0.9975640502598242</v>
      </c>
      <c r="D20" s="19">
        <f t="shared" si="20"/>
        <v>6.9756473744125302E-2</v>
      </c>
      <c r="E20" s="21">
        <f t="shared" si="9"/>
        <v>14.265830552459549</v>
      </c>
      <c r="F20" s="23">
        <f t="shared" si="23"/>
        <v>12617.561896455196</v>
      </c>
      <c r="G20" s="20">
        <f t="shared" si="24"/>
        <v>4.1009754438771324</v>
      </c>
      <c r="H20" s="23">
        <f t="shared" si="2"/>
        <v>31543.904741137991</v>
      </c>
      <c r="I20" s="20">
        <f t="shared" si="3"/>
        <v>4.4989154525491699</v>
      </c>
      <c r="J20" s="15">
        <f t="shared" si="25"/>
        <v>-1.9744058195757131E-2</v>
      </c>
      <c r="K20" s="15">
        <f t="shared" si="26"/>
        <v>-6.5588341627576693E-2</v>
      </c>
      <c r="L20" s="15">
        <f t="shared" si="27"/>
        <v>-0.13117668325515339</v>
      </c>
      <c r="M20" s="15">
        <f t="shared" si="28"/>
        <v>-0.19676502488273009</v>
      </c>
      <c r="N20" s="22">
        <f t="shared" si="29"/>
        <v>859828147.91742027</v>
      </c>
      <c r="O20" s="22">
        <f t="shared" si="30"/>
        <v>739304443.95110106</v>
      </c>
      <c r="P20" s="22">
        <f t="shared" si="31"/>
        <v>635674770.78959346</v>
      </c>
      <c r="Q20" s="15">
        <f t="shared" si="32"/>
        <v>8.934411658372424</v>
      </c>
      <c r="R20" s="15">
        <f t="shared" si="33"/>
        <v>8.8688233167448463</v>
      </c>
      <c r="S20" s="15">
        <f t="shared" si="34"/>
        <v>8.8032349751172703</v>
      </c>
    </row>
    <row r="21" spans="2:19" x14ac:dyDescent="0.2">
      <c r="B21" s="22">
        <v>5</v>
      </c>
      <c r="C21" s="19">
        <f t="shared" si="19"/>
        <v>0.99619469809174555</v>
      </c>
      <c r="D21" s="19">
        <f t="shared" si="20"/>
        <v>8.7155742747658166E-2</v>
      </c>
      <c r="E21" s="21">
        <f t="shared" si="9"/>
        <v>11.386557502922198</v>
      </c>
      <c r="F21" s="23">
        <f t="shared" si="23"/>
        <v>15808.11408134597</v>
      </c>
      <c r="G21" s="20">
        <f t="shared" si="24"/>
        <v>4.1988800613984276</v>
      </c>
      <c r="H21" s="23">
        <f t="shared" si="2"/>
        <v>39520.285203364925</v>
      </c>
      <c r="I21" s="20">
        <f t="shared" si="3"/>
        <v>4.596820070070466</v>
      </c>
      <c r="J21" s="15">
        <f t="shared" si="25"/>
        <v>-2.4823583725032152E-2</v>
      </c>
      <c r="K21" s="15">
        <f t="shared" si="26"/>
        <v>-8.2462160191972986E-2</v>
      </c>
      <c r="L21" s="15">
        <f t="shared" si="27"/>
        <v>-0.16492432038394597</v>
      </c>
      <c r="M21" s="15">
        <f t="shared" si="28"/>
        <v>-0.24738648057591897</v>
      </c>
      <c r="N21" s="22">
        <f t="shared" si="29"/>
        <v>827061566.78847885</v>
      </c>
      <c r="O21" s="22">
        <f t="shared" si="30"/>
        <v>684030835.25861347</v>
      </c>
      <c r="P21" s="22">
        <f t="shared" si="31"/>
        <v>565735614.34062076</v>
      </c>
      <c r="Q21" s="15">
        <f t="shared" si="32"/>
        <v>8.9175378398080269</v>
      </c>
      <c r="R21" s="15">
        <f t="shared" si="33"/>
        <v>8.8350756796160539</v>
      </c>
      <c r="S21" s="15">
        <f t="shared" si="34"/>
        <v>8.7526135194240808</v>
      </c>
    </row>
    <row r="22" spans="2:19" x14ac:dyDescent="0.2">
      <c r="B22" s="22">
        <v>6</v>
      </c>
      <c r="C22" s="19">
        <f t="shared" si="19"/>
        <v>0.99452189536827329</v>
      </c>
      <c r="D22" s="19">
        <f t="shared" si="20"/>
        <v>0.10452846326765346</v>
      </c>
      <c r="E22" s="21">
        <f t="shared" si="9"/>
        <v>9.4622437702379738</v>
      </c>
      <c r="F22" s="23">
        <f t="shared" si="23"/>
        <v>19022.972179829292</v>
      </c>
      <c r="G22" s="20">
        <f t="shared" si="24"/>
        <v>4.2792783727725512</v>
      </c>
      <c r="H22" s="23">
        <f t="shared" si="2"/>
        <v>47557.430449573229</v>
      </c>
      <c r="I22" s="20">
        <f t="shared" si="3"/>
        <v>4.6772183814445887</v>
      </c>
      <c r="J22" s="15">
        <f t="shared" si="25"/>
        <v>-2.9963223377443209E-2</v>
      </c>
      <c r="K22" s="15">
        <f t="shared" si="26"/>
        <v>-9.9535673550914402E-2</v>
      </c>
      <c r="L22" s="15">
        <f t="shared" si="27"/>
        <v>-0.1990713471018288</v>
      </c>
      <c r="M22" s="15">
        <f t="shared" si="28"/>
        <v>-0.29860702065274319</v>
      </c>
      <c r="N22" s="22">
        <f t="shared" si="29"/>
        <v>795177945.83168304</v>
      </c>
      <c r="O22" s="22">
        <f t="shared" si="30"/>
        <v>632307965.53709495</v>
      </c>
      <c r="P22" s="22">
        <f t="shared" si="31"/>
        <v>502797349.16879779</v>
      </c>
      <c r="Q22" s="15">
        <f t="shared" si="32"/>
        <v>8.9004643264490859</v>
      </c>
      <c r="R22" s="15">
        <f t="shared" si="33"/>
        <v>8.8009286528981718</v>
      </c>
      <c r="S22" s="15">
        <f t="shared" si="34"/>
        <v>8.701392979347256</v>
      </c>
    </row>
    <row r="23" spans="2:19" x14ac:dyDescent="0.2">
      <c r="B23" s="22">
        <v>7</v>
      </c>
      <c r="C23" s="19">
        <f t="shared" si="19"/>
        <v>0.99254615164132198</v>
      </c>
      <c r="D23" s="19">
        <f t="shared" si="20"/>
        <v>0.12186934340514748</v>
      </c>
      <c r="E23" s="21">
        <f t="shared" si="9"/>
        <v>8.0836397047199302</v>
      </c>
      <c r="F23" s="23">
        <f t="shared" si="23"/>
        <v>22267.197274378814</v>
      </c>
      <c r="G23" s="20">
        <f t="shared" si="24"/>
        <v>4.3476655567344382</v>
      </c>
      <c r="H23" s="23">
        <f t="shared" si="2"/>
        <v>55667.993185947038</v>
      </c>
      <c r="I23" s="20">
        <f t="shared" si="3"/>
        <v>4.7456055654064757</v>
      </c>
      <c r="J23" s="15">
        <f t="shared" si="25"/>
        <v>-3.5164417063250943E-2</v>
      </c>
      <c r="K23" s="15">
        <f t="shared" si="26"/>
        <v>-0.11681366498274987</v>
      </c>
      <c r="L23" s="15">
        <f t="shared" si="27"/>
        <v>-0.23362732996549973</v>
      </c>
      <c r="M23" s="15">
        <f t="shared" si="28"/>
        <v>-0.3504409949482496</v>
      </c>
      <c r="N23" s="22">
        <f t="shared" si="29"/>
        <v>764163579.34202135</v>
      </c>
      <c r="O23" s="22">
        <f t="shared" si="30"/>
        <v>583945975.99280977</v>
      </c>
      <c r="P23" s="22">
        <f t="shared" si="31"/>
        <v>446230247.15703553</v>
      </c>
      <c r="Q23" s="15">
        <f t="shared" si="32"/>
        <v>8.8831863350172497</v>
      </c>
      <c r="R23" s="15">
        <f t="shared" si="33"/>
        <v>8.7663726700344995</v>
      </c>
      <c r="S23" s="15">
        <f t="shared" si="34"/>
        <v>8.649559005051751</v>
      </c>
    </row>
    <row r="24" spans="2:19" x14ac:dyDescent="0.2">
      <c r="B24" s="22">
        <v>8</v>
      </c>
      <c r="C24" s="19">
        <f t="shared" si="19"/>
        <v>0.99026806874157036</v>
      </c>
      <c r="D24" s="19">
        <f t="shared" si="20"/>
        <v>0.13917310096006544</v>
      </c>
      <c r="E24" s="21">
        <f t="shared" si="9"/>
        <v>7.0461234333676552</v>
      </c>
      <c r="F24" s="23">
        <f t="shared" si="23"/>
        <v>25545.961790506131</v>
      </c>
      <c r="G24" s="20">
        <f t="shared" si="24"/>
        <v>4.4073222582590867</v>
      </c>
      <c r="H24" s="23">
        <f t="shared" si="2"/>
        <v>63864.904476265328</v>
      </c>
      <c r="I24" s="20">
        <f t="shared" si="3"/>
        <v>4.8052622669311251</v>
      </c>
      <c r="J24" s="15">
        <f t="shared" si="25"/>
        <v>-4.0428657055608191E-2</v>
      </c>
      <c r="K24" s="15">
        <f t="shared" si="26"/>
        <v>-0.13430109171159105</v>
      </c>
      <c r="L24" s="15">
        <f t="shared" si="27"/>
        <v>-0.26860218342318209</v>
      </c>
      <c r="M24" s="15">
        <f t="shared" si="28"/>
        <v>-0.40290327513477314</v>
      </c>
      <c r="N24" s="22">
        <f t="shared" si="29"/>
        <v>734004814.04263592</v>
      </c>
      <c r="O24" s="22">
        <f t="shared" si="30"/>
        <v>538763067.03776467</v>
      </c>
      <c r="P24" s="22">
        <f t="shared" si="31"/>
        <v>395454684.83409476</v>
      </c>
      <c r="Q24" s="15">
        <f t="shared" si="32"/>
        <v>8.8656989082884081</v>
      </c>
      <c r="R24" s="15">
        <f t="shared" si="33"/>
        <v>8.731397816576818</v>
      </c>
      <c r="S24" s="15">
        <f t="shared" si="34"/>
        <v>8.5970967248652261</v>
      </c>
    </row>
    <row r="25" spans="2:19" x14ac:dyDescent="0.2">
      <c r="B25" s="22">
        <v>9</v>
      </c>
      <c r="C25" s="19">
        <f t="shared" si="19"/>
        <v>0.98768834059513777</v>
      </c>
      <c r="D25" s="19">
        <f t="shared" si="20"/>
        <v>0.15643446504023087</v>
      </c>
      <c r="E25" s="21">
        <f t="shared" si="9"/>
        <v>6.2360187564594307</v>
      </c>
      <c r="F25" s="23">
        <f t="shared" si="23"/>
        <v>28864.570013287936</v>
      </c>
      <c r="G25" s="20">
        <f t="shared" si="24"/>
        <v>4.4603650923301545</v>
      </c>
      <c r="H25" s="23">
        <f t="shared" si="2"/>
        <v>72161.425033219843</v>
      </c>
      <c r="I25" s="20">
        <f t="shared" si="3"/>
        <v>4.858305101002192</v>
      </c>
      <c r="J25" s="15">
        <f t="shared" si="25"/>
        <v>-4.5757490560675115E-2</v>
      </c>
      <c r="K25" s="15">
        <f t="shared" si="26"/>
        <v>-0.15200309344504995</v>
      </c>
      <c r="L25" s="15">
        <f t="shared" si="27"/>
        <v>-0.30400618689009989</v>
      </c>
      <c r="M25" s="15">
        <f t="shared" si="28"/>
        <v>-0.45600928033514981</v>
      </c>
      <c r="N25" s="22">
        <f t="shared" si="29"/>
        <v>704688049.51234603</v>
      </c>
      <c r="O25" s="22">
        <f t="shared" si="30"/>
        <v>496585247.12551451</v>
      </c>
      <c r="P25" s="22">
        <f t="shared" si="31"/>
        <v>349937689.21348518</v>
      </c>
      <c r="Q25" s="15">
        <f t="shared" si="32"/>
        <v>8.8479969065549504</v>
      </c>
      <c r="R25" s="15">
        <f t="shared" si="33"/>
        <v>8.6959938131099008</v>
      </c>
      <c r="S25" s="15">
        <f t="shared" si="34"/>
        <v>8.5439907196648495</v>
      </c>
    </row>
    <row r="26" spans="2:19" x14ac:dyDescent="0.2">
      <c r="B26" s="22">
        <v>10</v>
      </c>
      <c r="C26" s="19">
        <f t="shared" si="19"/>
        <v>0.98480775301220802</v>
      </c>
      <c r="D26" s="19">
        <f t="shared" si="20"/>
        <v>0.17364817766693033</v>
      </c>
      <c r="E26" s="21">
        <f t="shared" si="9"/>
        <v>5.5851223054767036</v>
      </c>
      <c r="F26" s="23">
        <f t="shared" si="23"/>
        <v>32228.479548871146</v>
      </c>
      <c r="G26" s="20">
        <f t="shared" si="24"/>
        <v>4.5082398171750349</v>
      </c>
      <c r="H26" s="23">
        <f t="shared" si="2"/>
        <v>80571.198872177862</v>
      </c>
      <c r="I26" s="20">
        <f t="shared" si="3"/>
        <v>4.9061798258470724</v>
      </c>
      <c r="J26" s="15">
        <f t="shared" si="25"/>
        <v>-5.1152522447381311E-2</v>
      </c>
      <c r="K26" s="15">
        <f t="shared" si="26"/>
        <v>-0.16992500144231243</v>
      </c>
      <c r="L26" s="15">
        <f t="shared" si="27"/>
        <v>-0.33985000288462486</v>
      </c>
      <c r="M26" s="15">
        <f t="shared" si="28"/>
        <v>-0.50977500432693734</v>
      </c>
      <c r="N26" s="22">
        <f t="shared" si="29"/>
        <v>676199738.62189925</v>
      </c>
      <c r="O26" s="22">
        <f t="shared" si="30"/>
        <v>457246086.51232493</v>
      </c>
      <c r="P26" s="22">
        <f t="shared" si="31"/>
        <v>309189684.18552053</v>
      </c>
      <c r="Q26" s="15">
        <f t="shared" si="32"/>
        <v>8.8300749985576878</v>
      </c>
      <c r="R26" s="15">
        <f t="shared" si="33"/>
        <v>8.6601499971153757</v>
      </c>
      <c r="S26" s="15">
        <f t="shared" si="34"/>
        <v>8.4902249956730618</v>
      </c>
    </row>
    <row r="27" spans="2:19" x14ac:dyDescent="0.2">
      <c r="B27" s="22">
        <v>11</v>
      </c>
      <c r="C27" s="19">
        <f t="shared" si="19"/>
        <v>0.98162718344766398</v>
      </c>
      <c r="D27" s="19">
        <f t="shared" si="20"/>
        <v>0.1908089953765448</v>
      </c>
      <c r="E27" s="21">
        <f t="shared" si="9"/>
        <v>5.0500340687913043</v>
      </c>
      <c r="F27" s="23">
        <f t="shared" si="23"/>
        <v>35643.323896046888</v>
      </c>
      <c r="G27" s="20">
        <f t="shared" si="24"/>
        <v>4.5519781971157016</v>
      </c>
      <c r="H27" s="23">
        <f t="shared" si="2"/>
        <v>89108.309740117227</v>
      </c>
      <c r="I27" s="20">
        <f t="shared" si="3"/>
        <v>4.9499182057877391</v>
      </c>
      <c r="J27" s="15">
        <f t="shared" si="25"/>
        <v>-5.6615418148883455E-2</v>
      </c>
      <c r="K27" s="15">
        <f t="shared" si="26"/>
        <v>-0.18807234815257182</v>
      </c>
      <c r="L27" s="15">
        <f t="shared" si="27"/>
        <v>-0.37614469630514363</v>
      </c>
      <c r="M27" s="15">
        <f t="shared" si="28"/>
        <v>-0.56421704445771537</v>
      </c>
      <c r="N27" s="22">
        <f t="shared" si="29"/>
        <v>648526387.97925293</v>
      </c>
      <c r="O27" s="22">
        <f t="shared" si="30"/>
        <v>420586475.90541637</v>
      </c>
      <c r="P27" s="22">
        <f t="shared" si="31"/>
        <v>272761428.05186284</v>
      </c>
      <c r="Q27" s="15">
        <f t="shared" si="32"/>
        <v>8.8119276518474283</v>
      </c>
      <c r="R27" s="15">
        <f t="shared" si="33"/>
        <v>8.6238553036948566</v>
      </c>
      <c r="S27" s="15">
        <f t="shared" si="34"/>
        <v>8.435782955542285</v>
      </c>
    </row>
    <row r="28" spans="2:19" x14ac:dyDescent="0.2">
      <c r="B28" s="22">
        <v>12</v>
      </c>
      <c r="C28" s="19">
        <f t="shared" si="19"/>
        <v>0.97814760073380569</v>
      </c>
      <c r="D28" s="19">
        <f t="shared" si="20"/>
        <v>0.20791169081775931</v>
      </c>
      <c r="E28" s="21">
        <f t="shared" si="9"/>
        <v>4.6018226539263729</v>
      </c>
      <c r="F28" s="23">
        <f t="shared" si="23"/>
        <v>39114.936306035212</v>
      </c>
      <c r="G28" s="20">
        <f t="shared" si="24"/>
        <v>4.5923426273863397</v>
      </c>
      <c r="H28" s="23">
        <f>450000/E28</f>
        <v>97787.340765088025</v>
      </c>
      <c r="I28" s="20">
        <f t="shared" si="3"/>
        <v>4.9902826360583772</v>
      </c>
      <c r="J28" s="15">
        <f t="shared" si="25"/>
        <v>-6.2147906748844461E-2</v>
      </c>
      <c r="K28" s="15">
        <f t="shared" si="26"/>
        <v>-0.20645087746742632</v>
      </c>
      <c r="L28" s="15">
        <f t="shared" si="27"/>
        <v>-0.41290175493485265</v>
      </c>
      <c r="M28" s="15">
        <f t="shared" si="28"/>
        <v>-0.619352632402279</v>
      </c>
      <c r="N28" s="22">
        <f t="shared" si="29"/>
        <v>621654558.38416862</v>
      </c>
      <c r="O28" s="22">
        <f t="shared" si="30"/>
        <v>386454389.9598158</v>
      </c>
      <c r="P28" s="22">
        <f t="shared" si="31"/>
        <v>240241133.12609258</v>
      </c>
      <c r="Q28" s="15">
        <f t="shared" si="32"/>
        <v>8.793549122532573</v>
      </c>
      <c r="R28" s="15">
        <f t="shared" si="33"/>
        <v>8.5870982450651479</v>
      </c>
      <c r="S28" s="15">
        <f t="shared" si="34"/>
        <v>8.3806473675977209</v>
      </c>
    </row>
    <row r="29" spans="2:19" x14ac:dyDescent="0.2">
      <c r="B29" s="22">
        <v>13</v>
      </c>
      <c r="C29" s="19">
        <f t="shared" si="19"/>
        <v>0.97437006478523525</v>
      </c>
      <c r="D29" s="19">
        <f t="shared" si="20"/>
        <v>0.22495105434386498</v>
      </c>
      <c r="E29" s="21">
        <f t="shared" si="9"/>
        <v>4.2204604282419362</v>
      </c>
      <c r="F29" s="23">
        <f t="shared" si="23"/>
        <v>42649.375123979145</v>
      </c>
      <c r="G29" s="20">
        <f t="shared" si="24"/>
        <v>4.6299126724977784</v>
      </c>
      <c r="H29" s="23">
        <f t="shared" si="2"/>
        <v>106623.43780994786</v>
      </c>
      <c r="I29" s="20">
        <f t="shared" si="3"/>
        <v>5.0278526811698168</v>
      </c>
      <c r="J29" s="15">
        <f t="shared" si="25"/>
        <v>-6.7751784266842974E-2</v>
      </c>
      <c r="K29" s="15">
        <f t="shared" si="26"/>
        <v>-0.22506655563477324</v>
      </c>
      <c r="L29" s="15">
        <f t="shared" si="27"/>
        <v>-0.45013311126954647</v>
      </c>
      <c r="M29" s="15">
        <f t="shared" si="28"/>
        <v>-0.67519966690431976</v>
      </c>
      <c r="N29" s="22">
        <f t="shared" si="29"/>
        <v>595570865.29245269</v>
      </c>
      <c r="O29" s="22">
        <f t="shared" si="30"/>
        <v>354704655.58520079</v>
      </c>
      <c r="P29" s="22">
        <f t="shared" si="31"/>
        <v>211251758.65013945</v>
      </c>
      <c r="Q29" s="15">
        <f t="shared" si="32"/>
        <v>8.7749334443652263</v>
      </c>
      <c r="R29" s="15">
        <f t="shared" si="33"/>
        <v>8.5498668887304543</v>
      </c>
      <c r="S29" s="15">
        <f t="shared" si="34"/>
        <v>8.3248003330956806</v>
      </c>
    </row>
    <row r="30" spans="2:19" x14ac:dyDescent="0.2">
      <c r="B30" s="22">
        <v>14</v>
      </c>
      <c r="C30" s="19">
        <f t="shared" si="19"/>
        <v>0.97029572627599647</v>
      </c>
      <c r="D30" s="19">
        <f t="shared" si="20"/>
        <v>0.24192189559966773</v>
      </c>
      <c r="E30" s="21">
        <f t="shared" si="9"/>
        <v>3.8916435988390816</v>
      </c>
      <c r="F30" s="23">
        <f t="shared" si="23"/>
        <v>46252.950823578991</v>
      </c>
      <c r="G30" s="20">
        <f t="shared" si="24"/>
        <v>4.6651394448700225</v>
      </c>
      <c r="H30" s="23">
        <f t="shared" si="2"/>
        <v>115632.37705894747</v>
      </c>
      <c r="I30" s="20">
        <f t="shared" si="3"/>
        <v>5.0630794535420609</v>
      </c>
      <c r="J30" s="15">
        <f t="shared" si="25"/>
        <v>-7.342891715853353E-2</v>
      </c>
      <c r="K30" s="15">
        <f t="shared" si="26"/>
        <v>-0.24392558288608923</v>
      </c>
      <c r="L30" s="15">
        <f t="shared" si="27"/>
        <v>-0.48785116577217846</v>
      </c>
      <c r="M30" s="15">
        <f t="shared" si="28"/>
        <v>-0.7317767486582677</v>
      </c>
      <c r="N30" s="22">
        <f t="shared" si="29"/>
        <v>570261979.29016006</v>
      </c>
      <c r="O30" s="22">
        <f t="shared" si="30"/>
        <v>325198725.02393091</v>
      </c>
      <c r="P30" s="22">
        <f t="shared" si="31"/>
        <v>185448468.5947834</v>
      </c>
      <c r="Q30" s="15">
        <f t="shared" si="32"/>
        <v>8.7560744171139113</v>
      </c>
      <c r="R30" s="15">
        <f t="shared" si="33"/>
        <v>8.5121488342278209</v>
      </c>
      <c r="S30" s="15">
        <f t="shared" si="34"/>
        <v>8.2682232513417322</v>
      </c>
    </row>
    <row r="31" spans="2:19" x14ac:dyDescent="0.2">
      <c r="B31" s="22">
        <v>15</v>
      </c>
      <c r="C31" s="19">
        <f t="shared" si="19"/>
        <v>0.96592582628906831</v>
      </c>
      <c r="D31" s="19">
        <f t="shared" si="20"/>
        <v>0.25881904510252074</v>
      </c>
      <c r="E31" s="21">
        <f t="shared" si="9"/>
        <v>3.604884260053753</v>
      </c>
      <c r="F31" s="23">
        <f t="shared" si="23"/>
        <v>49932.254967130619</v>
      </c>
      <c r="G31" s="20">
        <f t="shared" si="24"/>
        <v>4.6983811794672476</v>
      </c>
      <c r="H31" s="23">
        <f t="shared" si="2"/>
        <v>124830.63741782655</v>
      </c>
      <c r="I31" s="20">
        <f t="shared" si="3"/>
        <v>5.0963211881392851</v>
      </c>
      <c r="J31" s="15">
        <f t="shared" si="25"/>
        <v>-7.9181246047624804E-2</v>
      </c>
      <c r="K31" s="15">
        <f t="shared" si="26"/>
        <v>-0.26303440583379373</v>
      </c>
      <c r="L31" s="15">
        <f t="shared" si="27"/>
        <v>-0.52606881166758745</v>
      </c>
      <c r="M31" s="15">
        <f t="shared" si="28"/>
        <v>-0.78910321750138124</v>
      </c>
      <c r="N31" s="22">
        <f t="shared" si="29"/>
        <v>545714626.57811642</v>
      </c>
      <c r="O31" s="22">
        <f t="shared" si="30"/>
        <v>297804453.66129297</v>
      </c>
      <c r="P31" s="22">
        <f t="shared" si="31"/>
        <v>162516246.22307244</v>
      </c>
      <c r="Q31" s="15">
        <f t="shared" si="32"/>
        <v>8.7369655941662057</v>
      </c>
      <c r="R31" s="15">
        <f t="shared" si="33"/>
        <v>8.4739311883324131</v>
      </c>
      <c r="S31" s="15">
        <f t="shared" si="34"/>
        <v>8.2108967824986188</v>
      </c>
    </row>
    <row r="32" spans="2:19" x14ac:dyDescent="0.2">
      <c r="B32" s="22">
        <v>16</v>
      </c>
      <c r="C32" s="19">
        <f t="shared" si="19"/>
        <v>0.96126169593831889</v>
      </c>
      <c r="D32" s="19">
        <f t="shared" si="20"/>
        <v>0.27563735581699916</v>
      </c>
      <c r="E32" s="21">
        <f t="shared" si="9"/>
        <v>3.3523179227263014</v>
      </c>
      <c r="F32" s="23">
        <f t="shared" si="23"/>
        <v>53694.19134734496</v>
      </c>
      <c r="G32" s="20">
        <f t="shared" si="24"/>
        <v>4.7299273061419793</v>
      </c>
      <c r="H32" s="23">
        <f t="shared" si="2"/>
        <v>134235.47836836241</v>
      </c>
      <c r="I32" s="20">
        <f t="shared" si="3"/>
        <v>5.1278673148140177</v>
      </c>
      <c r="J32" s="15">
        <f t="shared" si="25"/>
        <v>-8.5010789708348702E-2</v>
      </c>
      <c r="K32" s="15">
        <f t="shared" si="26"/>
        <v>-0.28239973070072499</v>
      </c>
      <c r="L32" s="15">
        <f t="shared" si="27"/>
        <v>-0.56479946140144999</v>
      </c>
      <c r="M32" s="15">
        <f t="shared" si="28"/>
        <v>-0.84719919210217498</v>
      </c>
      <c r="N32" s="22">
        <f t="shared" si="29"/>
        <v>521915589.46711314</v>
      </c>
      <c r="O32" s="22">
        <f t="shared" si="30"/>
        <v>272395882.52880418</v>
      </c>
      <c r="P32" s="22">
        <f t="shared" si="31"/>
        <v>142167657.5984354</v>
      </c>
      <c r="Q32" s="15">
        <f t="shared" si="32"/>
        <v>8.7176002692992753</v>
      </c>
      <c r="R32" s="15">
        <f t="shared" si="33"/>
        <v>8.4352005385985507</v>
      </c>
      <c r="S32" s="15">
        <f t="shared" si="34"/>
        <v>8.1528008078978242</v>
      </c>
    </row>
    <row r="33" spans="2:19" x14ac:dyDescent="0.2">
      <c r="B33" s="22">
        <v>17</v>
      </c>
      <c r="C33" s="19">
        <f t="shared" si="19"/>
        <v>0.95630475596303555</v>
      </c>
      <c r="D33" s="19">
        <f t="shared" si="20"/>
        <v>0.29237170472273671</v>
      </c>
      <c r="E33" s="21">
        <f t="shared" si="9"/>
        <v>3.1279319151105325</v>
      </c>
      <c r="F33" s="23">
        <f t="shared" si="23"/>
        <v>57546.009595173462</v>
      </c>
      <c r="G33" s="20">
        <f t="shared" si="24"/>
        <v>4.7600152137888987</v>
      </c>
      <c r="H33" s="23">
        <f t="shared" si="2"/>
        <v>143865.02398793364</v>
      </c>
      <c r="I33" s="20">
        <f t="shared" si="3"/>
        <v>5.1579552224609353</v>
      </c>
      <c r="J33" s="15">
        <f t="shared" si="25"/>
        <v>-9.0919649318868964E-2</v>
      </c>
      <c r="K33" s="15">
        <f t="shared" si="26"/>
        <v>-0.30202853744965746</v>
      </c>
      <c r="L33" s="15">
        <f t="shared" si="27"/>
        <v>-0.60405707489931493</v>
      </c>
      <c r="M33" s="15">
        <f t="shared" si="28"/>
        <v>-0.90608561234897234</v>
      </c>
      <c r="N33" s="22">
        <f t="shared" si="29"/>
        <v>498851706.88416594</v>
      </c>
      <c r="O33" s="22">
        <f t="shared" si="30"/>
        <v>248853025.46124581</v>
      </c>
      <c r="P33" s="22">
        <f t="shared" si="31"/>
        <v>124140756.51463129</v>
      </c>
      <c r="Q33" s="15">
        <f t="shared" si="32"/>
        <v>8.6979714625503419</v>
      </c>
      <c r="R33" s="15">
        <f t="shared" si="33"/>
        <v>8.3959429251006856</v>
      </c>
      <c r="S33" s="15">
        <f t="shared" si="34"/>
        <v>8.0939143876510276</v>
      </c>
    </row>
    <row r="34" spans="2:19" x14ac:dyDescent="0.2">
      <c r="B34" s="22">
        <v>18</v>
      </c>
      <c r="C34" s="19">
        <f t="shared" si="19"/>
        <v>0.95105651629515353</v>
      </c>
      <c r="D34" s="19">
        <f t="shared" si="20"/>
        <v>0.3090169943749474</v>
      </c>
      <c r="E34" s="21">
        <f t="shared" si="9"/>
        <v>2.9270509831248424</v>
      </c>
      <c r="F34" s="23">
        <f t="shared" si="23"/>
        <v>61495.341569977289</v>
      </c>
      <c r="G34" s="20">
        <f t="shared" si="24"/>
        <v>4.7888422180993198</v>
      </c>
      <c r="H34" s="23">
        <f t="shared" si="2"/>
        <v>153738.35392494322</v>
      </c>
      <c r="I34" s="20">
        <f t="shared" si="3"/>
        <v>5.1867822267713581</v>
      </c>
      <c r="J34" s="15">
        <f t="shared" si="25"/>
        <v>-9.6910013008056392E-2</v>
      </c>
      <c r="K34" s="15">
        <f t="shared" si="26"/>
        <v>-0.32192809488736229</v>
      </c>
      <c r="L34" s="15">
        <f t="shared" si="27"/>
        <v>-0.64385618977472459</v>
      </c>
      <c r="M34" s="15">
        <f t="shared" si="28"/>
        <v>-0.96578428466208677</v>
      </c>
      <c r="N34" s="22">
        <f t="shared" si="29"/>
        <v>476509874.89022446</v>
      </c>
      <c r="O34" s="22">
        <f t="shared" si="30"/>
        <v>227061660.86789739</v>
      </c>
      <c r="P34" s="22">
        <f t="shared" si="31"/>
        <v>108197123.61252838</v>
      </c>
      <c r="Q34" s="15">
        <f t="shared" si="32"/>
        <v>8.6780719051126383</v>
      </c>
      <c r="R34" s="15">
        <f t="shared" si="33"/>
        <v>8.3561438102252747</v>
      </c>
      <c r="S34" s="15">
        <f t="shared" si="34"/>
        <v>8.034215715337913</v>
      </c>
    </row>
    <row r="35" spans="2:19" x14ac:dyDescent="0.2">
      <c r="B35" s="22">
        <v>19</v>
      </c>
      <c r="C35" s="19">
        <f t="shared" si="19"/>
        <v>0.94551857559931685</v>
      </c>
      <c r="D35" s="19">
        <f t="shared" si="20"/>
        <v>0.3255681544571567</v>
      </c>
      <c r="E35" s="21">
        <f t="shared" si="9"/>
        <v>2.7459853323000853</v>
      </c>
      <c r="F35" s="23">
        <f t="shared" si="23"/>
        <v>65550.240885383333</v>
      </c>
      <c r="G35" s="20">
        <f t="shared" si="24"/>
        <v>4.8165742919833949</v>
      </c>
      <c r="H35" s="23">
        <f t="shared" si="2"/>
        <v>163875.60221345833</v>
      </c>
      <c r="I35" s="20">
        <f t="shared" si="3"/>
        <v>5.2145143006554324</v>
      </c>
      <c r="J35" s="15">
        <f t="shared" si="25"/>
        <v>-0.1029841607202496</v>
      </c>
      <c r="K35" s="15">
        <f t="shared" si="26"/>
        <v>-0.34210597682499266</v>
      </c>
      <c r="L35" s="15">
        <f t="shared" si="27"/>
        <v>-0.68421195364998533</v>
      </c>
      <c r="M35" s="15">
        <f t="shared" si="28"/>
        <v>-1.0263179304749779</v>
      </c>
      <c r="N35" s="22">
        <f t="shared" si="29"/>
        <v>454877047.20976365</v>
      </c>
      <c r="O35" s="22">
        <f t="shared" si="30"/>
        <v>206913128.07827359</v>
      </c>
      <c r="P35" s="22">
        <f t="shared" si="31"/>
        <v>94120032.729180798</v>
      </c>
      <c r="Q35" s="15">
        <f t="shared" si="32"/>
        <v>8.6578940231750074</v>
      </c>
      <c r="R35" s="15">
        <f t="shared" si="33"/>
        <v>8.3157880463500149</v>
      </c>
      <c r="S35" s="15">
        <f t="shared" si="34"/>
        <v>7.9736820695250223</v>
      </c>
    </row>
    <row r="36" spans="2:19" x14ac:dyDescent="0.2">
      <c r="B36" s="22">
        <v>20</v>
      </c>
      <c r="C36" s="19">
        <f t="shared" si="19"/>
        <v>0.93969262078590843</v>
      </c>
      <c r="D36" s="19">
        <f t="shared" si="20"/>
        <v>0.34202014332566871</v>
      </c>
      <c r="E36" s="21">
        <f t="shared" si="9"/>
        <v>2.5817842568374187</v>
      </c>
      <c r="F36" s="23">
        <f t="shared" si="23"/>
        <v>69719.225966809754</v>
      </c>
      <c r="G36" s="20">
        <f t="shared" si="24"/>
        <v>4.8433525568629499</v>
      </c>
      <c r="H36" s="23">
        <f t="shared" si="2"/>
        <v>174298.0649170244</v>
      </c>
      <c r="I36" s="20">
        <f t="shared" si="3"/>
        <v>5.2412925655349873</v>
      </c>
      <c r="J36" s="15">
        <f t="shared" si="25"/>
        <v>-0.10914446942506803</v>
      </c>
      <c r="K36" s="15">
        <f t="shared" si="26"/>
        <v>-0.3625700793847082</v>
      </c>
      <c r="L36" s="15">
        <f t="shared" si="27"/>
        <v>-0.7251401587694164</v>
      </c>
      <c r="M36" s="15">
        <f t="shared" si="28"/>
        <v>-1.0877102381541246</v>
      </c>
      <c r="N36" s="22">
        <f t="shared" si="29"/>
        <v>433940235.77269047</v>
      </c>
      <c r="O36" s="22">
        <f t="shared" si="30"/>
        <v>188304128.22245821</v>
      </c>
      <c r="P36" s="22">
        <f t="shared" si="31"/>
        <v>81712737.797824472</v>
      </c>
      <c r="Q36" s="15">
        <f t="shared" si="32"/>
        <v>8.6374299206152916</v>
      </c>
      <c r="R36" s="15">
        <f t="shared" si="33"/>
        <v>8.2748598412305832</v>
      </c>
      <c r="S36" s="15">
        <f t="shared" si="34"/>
        <v>7.9122897618458756</v>
      </c>
    </row>
    <row r="37" spans="2:19" x14ac:dyDescent="0.2">
      <c r="B37" s="22">
        <v>21</v>
      </c>
      <c r="C37" s="19">
        <f t="shared" si="19"/>
        <v>0.93358042649720174</v>
      </c>
      <c r="D37" s="19">
        <f t="shared" si="20"/>
        <v>0.35836794954530027</v>
      </c>
      <c r="E37" s="21">
        <f t="shared" si="9"/>
        <v>2.4320601600800358</v>
      </c>
      <c r="F37" s="23">
        <f t="shared" si="23"/>
        <v>74011.327085789046</v>
      </c>
      <c r="G37" s="20">
        <f t="shared" si="24"/>
        <v>4.8692981915471627</v>
      </c>
      <c r="H37" s="23">
        <f t="shared" si="2"/>
        <v>185028.31771447262</v>
      </c>
      <c r="I37" s="20">
        <f t="shared" si="3"/>
        <v>5.2672382002192002</v>
      </c>
      <c r="J37" s="15">
        <f t="shared" si="25"/>
        <v>-0.11539341870206959</v>
      </c>
      <c r="K37" s="15">
        <f t="shared" si="26"/>
        <v>-0.38332863955150576</v>
      </c>
      <c r="L37" s="15">
        <f t="shared" si="27"/>
        <v>-0.76665727910301151</v>
      </c>
      <c r="M37" s="15">
        <f t="shared" si="28"/>
        <v>-1.1499859186545174</v>
      </c>
      <c r="N37" s="22">
        <f t="shared" si="29"/>
        <v>413686511.26903129</v>
      </c>
      <c r="O37" s="22">
        <f t="shared" si="30"/>
        <v>171136529.60594234</v>
      </c>
      <c r="P37" s="22">
        <f t="shared" si="31"/>
        <v>70796873.883371532</v>
      </c>
      <c r="Q37" s="15">
        <f t="shared" si="32"/>
        <v>8.6166713604484944</v>
      </c>
      <c r="R37" s="15">
        <f t="shared" si="33"/>
        <v>8.2333427208969887</v>
      </c>
      <c r="S37" s="15">
        <f t="shared" si="34"/>
        <v>7.8500140813454822</v>
      </c>
    </row>
    <row r="38" spans="2:19" x14ac:dyDescent="0.2">
      <c r="B38" s="22">
        <v>22</v>
      </c>
      <c r="C38" s="19">
        <f t="shared" si="19"/>
        <v>0.92718385456678742</v>
      </c>
      <c r="D38" s="19">
        <f t="shared" si="20"/>
        <v>0.37460659341591201</v>
      </c>
      <c r="E38" s="21">
        <f t="shared" si="9"/>
        <v>2.2948605691381028</v>
      </c>
      <c r="F38" s="23">
        <f t="shared" si="23"/>
        <v>78436.137872900872</v>
      </c>
      <c r="G38" s="20">
        <f t="shared" si="24"/>
        <v>4.8945162012402479</v>
      </c>
      <c r="H38" s="23">
        <f t="shared" si="2"/>
        <v>196090.34468225218</v>
      </c>
      <c r="I38" s="20">
        <f t="shared" si="3"/>
        <v>5.2924562099122854</v>
      </c>
      <c r="J38" s="15">
        <f t="shared" si="25"/>
        <v>-0.12173359673308856</v>
      </c>
      <c r="K38" s="15">
        <f t="shared" si="26"/>
        <v>-0.40439025507933529</v>
      </c>
      <c r="L38" s="15">
        <f t="shared" si="27"/>
        <v>-0.80878051015867058</v>
      </c>
      <c r="M38" s="15">
        <f t="shared" si="28"/>
        <v>-1.2131707652380059</v>
      </c>
      <c r="N38" s="22">
        <f t="shared" si="29"/>
        <v>394103003.71689111</v>
      </c>
      <c r="O38" s="22">
        <f t="shared" si="30"/>
        <v>155317177.53867587</v>
      </c>
      <c r="P38" s="22">
        <f t="shared" si="31"/>
        <v>61210966.196821809</v>
      </c>
      <c r="Q38" s="15">
        <f t="shared" si="32"/>
        <v>8.5956097449206652</v>
      </c>
      <c r="R38" s="15">
        <f t="shared" si="33"/>
        <v>8.1912194898413286</v>
      </c>
      <c r="S38" s="15">
        <f t="shared" si="34"/>
        <v>7.7868292347619938</v>
      </c>
    </row>
    <row r="39" spans="2:19" x14ac:dyDescent="0.2">
      <c r="B39" s="22">
        <v>23</v>
      </c>
      <c r="C39" s="19">
        <f t="shared" si="19"/>
        <v>0.92050485345244037</v>
      </c>
      <c r="D39" s="19">
        <f t="shared" si="20"/>
        <v>0.39073112848927372</v>
      </c>
      <c r="E39" s="21">
        <f t="shared" si="9"/>
        <v>2.1685735367581791</v>
      </c>
      <c r="F39" s="23">
        <f t="shared" si="23"/>
        <v>83003.871876571764</v>
      </c>
      <c r="G39" s="20">
        <f t="shared" si="24"/>
        <v>4.919098351356916</v>
      </c>
      <c r="H39" s="23">
        <f t="shared" si="2"/>
        <v>207509.67969142942</v>
      </c>
      <c r="I39" s="20">
        <f t="shared" si="3"/>
        <v>5.3170383600289526</v>
      </c>
      <c r="J39" s="15">
        <f t="shared" si="25"/>
        <v>-0.12816770673849842</v>
      </c>
      <c r="K39" s="15">
        <f t="shared" si="26"/>
        <v>-0.42576390587190222</v>
      </c>
      <c r="L39" s="15">
        <f t="shared" si="27"/>
        <v>-0.85152781174380443</v>
      </c>
      <c r="M39" s="15">
        <f t="shared" si="28"/>
        <v>-1.2772917176157066</v>
      </c>
      <c r="N39" s="22">
        <f t="shared" si="29"/>
        <v>375176903.04419291</v>
      </c>
      <c r="O39" s="22">
        <f t="shared" si="30"/>
        <v>140757708.57783172</v>
      </c>
      <c r="P39" s="22">
        <f t="shared" si="31"/>
        <v>52809041.183827937</v>
      </c>
      <c r="Q39" s="15">
        <f t="shared" si="32"/>
        <v>8.5742360941280982</v>
      </c>
      <c r="R39" s="15">
        <f t="shared" si="33"/>
        <v>8.1484721882561963</v>
      </c>
      <c r="S39" s="15">
        <f t="shared" si="34"/>
        <v>7.7227082823842936</v>
      </c>
    </row>
    <row r="40" spans="2:19" x14ac:dyDescent="0.2">
      <c r="B40" s="22">
        <v>24</v>
      </c>
      <c r="C40" s="19">
        <f t="shared" si="19"/>
        <v>0.91354545764260087</v>
      </c>
      <c r="D40" s="19">
        <f t="shared" si="20"/>
        <v>0.40673664307580015</v>
      </c>
      <c r="E40" s="21">
        <f t="shared" si="9"/>
        <v>2.0518566924984381</v>
      </c>
      <c r="F40" s="23">
        <f t="shared" si="23"/>
        <v>87725.424810649652</v>
      </c>
      <c r="G40" s="20">
        <f t="shared" si="24"/>
        <v>4.9431254799649498</v>
      </c>
      <c r="H40" s="23">
        <f t="shared" si="2"/>
        <v>219313.5620266241</v>
      </c>
      <c r="I40" s="20">
        <f t="shared" si="3"/>
        <v>5.3410654886369882</v>
      </c>
      <c r="J40" s="15">
        <f t="shared" si="25"/>
        <v>-0.13469857389745615</v>
      </c>
      <c r="K40" s="15">
        <f t="shared" si="26"/>
        <v>-0.44745897697122111</v>
      </c>
      <c r="L40" s="15">
        <f t="shared" si="27"/>
        <v>-0.89491795394244222</v>
      </c>
      <c r="M40" s="15">
        <f t="shared" si="28"/>
        <v>-1.3423769309136633</v>
      </c>
      <c r="N40" s="22">
        <f t="shared" si="29"/>
        <v>356895459.68474454</v>
      </c>
      <c r="O40" s="22">
        <f t="shared" si="30"/>
        <v>127374369.14358507</v>
      </c>
      <c r="P40" s="22">
        <f t="shared" si="31"/>
        <v>45459334.027554147</v>
      </c>
      <c r="Q40" s="15">
        <f t="shared" si="32"/>
        <v>8.5525410230287786</v>
      </c>
      <c r="R40" s="15">
        <f t="shared" si="33"/>
        <v>8.1050820460575572</v>
      </c>
      <c r="S40" s="15">
        <f t="shared" si="34"/>
        <v>7.6576230690863367</v>
      </c>
    </row>
    <row r="41" spans="2:19" x14ac:dyDescent="0.2">
      <c r="B41" s="22">
        <v>25</v>
      </c>
      <c r="C41" s="19">
        <f t="shared" si="19"/>
        <v>0.90630778703664994</v>
      </c>
      <c r="D41" s="19">
        <f t="shared" si="20"/>
        <v>0.42261826174069944</v>
      </c>
      <c r="E41" s="21">
        <f t="shared" si="9"/>
        <v>1.943583321411799</v>
      </c>
      <c r="F41" s="23">
        <f t="shared" si="23"/>
        <v>92612.443221240363</v>
      </c>
      <c r="G41" s="20">
        <f t="shared" si="24"/>
        <v>4.966669341533648</v>
      </c>
      <c r="H41" s="23">
        <f t="shared" si="2"/>
        <v>231531.10805310091</v>
      </c>
      <c r="I41" s="20">
        <f t="shared" si="3"/>
        <v>5.3646093502056855</v>
      </c>
      <c r="J41" s="15">
        <f t="shared" si="25"/>
        <v>-0.14132915279646932</v>
      </c>
      <c r="K41" s="15">
        <f t="shared" si="26"/>
        <v>-0.46948528330122025</v>
      </c>
      <c r="L41" s="15">
        <f t="shared" si="27"/>
        <v>-0.93897056660244049</v>
      </c>
      <c r="M41" s="15">
        <f t="shared" si="28"/>
        <v>-1.4084558499036608</v>
      </c>
      <c r="N41" s="22">
        <f t="shared" si="29"/>
        <v>339245985.18920028</v>
      </c>
      <c r="O41" s="22">
        <f t="shared" si="30"/>
        <v>115087838.46699113</v>
      </c>
      <c r="P41" s="22">
        <f t="shared" si="31"/>
        <v>39043087.144029945</v>
      </c>
      <c r="Q41" s="15">
        <f t="shared" si="32"/>
        <v>8.5305147166987805</v>
      </c>
      <c r="R41" s="15">
        <f t="shared" si="33"/>
        <v>8.0610294333975592</v>
      </c>
      <c r="S41" s="15">
        <f t="shared" si="34"/>
        <v>7.5915441500963388</v>
      </c>
    </row>
    <row r="42" spans="2:19" x14ac:dyDescent="0.2">
      <c r="B42" s="22">
        <v>26</v>
      </c>
      <c r="C42" s="19">
        <f t="shared" si="19"/>
        <v>0.89879404629916704</v>
      </c>
      <c r="D42" s="19">
        <f t="shared" si="20"/>
        <v>0.4383711467890774</v>
      </c>
      <c r="E42" s="21">
        <f t="shared" si="9"/>
        <v>1.8428008859157821</v>
      </c>
      <c r="F42" s="23">
        <f t="shared" si="23"/>
        <v>97677.400404845583</v>
      </c>
      <c r="G42" s="20">
        <f t="shared" si="24"/>
        <v>4.9897940927380731</v>
      </c>
      <c r="H42" s="23">
        <f t="shared" si="2"/>
        <v>244193.50101211393</v>
      </c>
      <c r="I42" s="20">
        <f t="shared" si="3"/>
        <v>5.3877341014101106</v>
      </c>
      <c r="J42" s="15">
        <f t="shared" si="25"/>
        <v>-0.14806253545543768</v>
      </c>
      <c r="K42" s="15">
        <f t="shared" si="26"/>
        <v>-0.49185309632967461</v>
      </c>
      <c r="L42" s="15">
        <f t="shared" si="27"/>
        <v>-0.98370619265934922</v>
      </c>
      <c r="M42" s="15">
        <f t="shared" si="28"/>
        <v>-1.4755592889890239</v>
      </c>
      <c r="N42" s="22">
        <f t="shared" si="29"/>
        <v>322215852.85152382</v>
      </c>
      <c r="O42" s="22">
        <f t="shared" si="30"/>
        <v>103823055.82883488</v>
      </c>
      <c r="P42" s="22">
        <f t="shared" si="31"/>
        <v>33453434.479539391</v>
      </c>
      <c r="Q42" s="15">
        <f t="shared" si="32"/>
        <v>8.5081469036703261</v>
      </c>
      <c r="R42" s="15">
        <f t="shared" si="33"/>
        <v>8.0162938073406504</v>
      </c>
      <c r="S42" s="15">
        <f t="shared" si="34"/>
        <v>7.5244407110109757</v>
      </c>
    </row>
    <row r="43" spans="2:19" x14ac:dyDescent="0.2">
      <c r="B43" s="22">
        <v>27</v>
      </c>
      <c r="C43" s="19">
        <f t="shared" si="19"/>
        <v>0.8910065241883679</v>
      </c>
      <c r="D43" s="19">
        <f t="shared" si="20"/>
        <v>0.45399049973954675</v>
      </c>
      <c r="E43" s="21">
        <f t="shared" si="9"/>
        <v>1.7486987648457202</v>
      </c>
      <c r="F43" s="23">
        <f t="shared" si="23"/>
        <v>102933.68052780697</v>
      </c>
      <c r="G43" s="20">
        <f t="shared" si="24"/>
        <v>5.0125575018182884</v>
      </c>
      <c r="H43" s="23">
        <f t="shared" si="2"/>
        <v>257334.20131951742</v>
      </c>
      <c r="I43" s="20">
        <f t="shared" si="3"/>
        <v>5.4104975104903259</v>
      </c>
      <c r="J43" s="15">
        <f t="shared" si="25"/>
        <v>-0.15490195998574319</v>
      </c>
      <c r="K43" s="15">
        <f t="shared" si="26"/>
        <v>-0.51457317282975834</v>
      </c>
      <c r="L43" s="15">
        <f t="shared" si="27"/>
        <v>-1.0291463456595167</v>
      </c>
      <c r="M43" s="15">
        <f t="shared" si="28"/>
        <v>-1.5437195184892749</v>
      </c>
      <c r="N43" s="22">
        <f t="shared" si="29"/>
        <v>305792498.35158467</v>
      </c>
      <c r="O43" s="22">
        <f t="shared" si="30"/>
        <v>93509052.048103914</v>
      </c>
      <c r="P43" s="22">
        <f t="shared" si="31"/>
        <v>28594366.644278061</v>
      </c>
      <c r="Q43" s="15">
        <f t="shared" si="32"/>
        <v>8.485426827170242</v>
      </c>
      <c r="R43" s="15">
        <f t="shared" si="33"/>
        <v>7.9708536543404831</v>
      </c>
      <c r="S43" s="15">
        <f t="shared" si="34"/>
        <v>7.4562804815107251</v>
      </c>
    </row>
    <row r="44" spans="2:19" x14ac:dyDescent="0.2">
      <c r="B44" s="22">
        <v>28</v>
      </c>
      <c r="C44" s="19">
        <f t="shared" si="19"/>
        <v>0.88294759285892699</v>
      </c>
      <c r="D44" s="19">
        <f t="shared" si="20"/>
        <v>0.46947156278589081</v>
      </c>
      <c r="E44" s="21">
        <f t="shared" si="9"/>
        <v>1.6605829054036221</v>
      </c>
      <c r="F44" s="23">
        <f t="shared" si="23"/>
        <v>108395.67203436261</v>
      </c>
      <c r="G44" s="20">
        <f t="shared" si="24"/>
        <v>5.0350119422658564</v>
      </c>
      <c r="H44" s="23">
        <f t="shared" si="2"/>
        <v>270989.18008590653</v>
      </c>
      <c r="I44" s="20">
        <f t="shared" si="3"/>
        <v>5.4329519509378947</v>
      </c>
      <c r="J44" s="15">
        <f t="shared" si="25"/>
        <v>-0.16185081994107101</v>
      </c>
      <c r="K44" s="15">
        <f t="shared" si="26"/>
        <v>-0.53765678594279953</v>
      </c>
      <c r="L44" s="15">
        <f t="shared" si="27"/>
        <v>-1.0753135718855991</v>
      </c>
      <c r="M44" s="15">
        <f t="shared" si="28"/>
        <v>-1.6129703578283987</v>
      </c>
      <c r="N44" s="22">
        <f t="shared" si="29"/>
        <v>289963420.41456908</v>
      </c>
      <c r="O44" s="22">
        <f t="shared" si="30"/>
        <v>84078785.178516105</v>
      </c>
      <c r="P44" s="22">
        <f t="shared" si="31"/>
        <v>24379772.134664308</v>
      </c>
      <c r="Q44" s="15">
        <f t="shared" si="32"/>
        <v>8.462343214057201</v>
      </c>
      <c r="R44" s="15">
        <f t="shared" si="33"/>
        <v>7.9246864281144012</v>
      </c>
      <c r="S44" s="15">
        <f t="shared" si="34"/>
        <v>7.3870296421716013</v>
      </c>
    </row>
    <row r="45" spans="2:19" x14ac:dyDescent="0.2">
      <c r="B45" s="22">
        <v>29</v>
      </c>
      <c r="C45" s="19">
        <f t="shared" si="19"/>
        <v>0.87461970713939574</v>
      </c>
      <c r="D45" s="19">
        <f t="shared" si="20"/>
        <v>0.48480962024633706</v>
      </c>
      <c r="E45" s="21">
        <f t="shared" si="9"/>
        <v>1.5778557193809768</v>
      </c>
      <c r="F45" s="23">
        <f t="shared" si="23"/>
        <v>114078.87159075448</v>
      </c>
      <c r="G45" s="20">
        <f t="shared" si="24"/>
        <v>5.0572052167124495</v>
      </c>
      <c r="H45" s="23">
        <f t="shared" si="2"/>
        <v>285197.17897688621</v>
      </c>
      <c r="I45" s="20">
        <f t="shared" si="3"/>
        <v>5.4551452253844879</v>
      </c>
      <c r="J45" s="15">
        <f t="shared" si="25"/>
        <v>-0.16891267442855781</v>
      </c>
      <c r="K45" s="15">
        <f t="shared" si="26"/>
        <v>-0.56111575876678832</v>
      </c>
      <c r="L45" s="15">
        <f t="shared" si="27"/>
        <v>-1.1222315175335766</v>
      </c>
      <c r="M45" s="15">
        <f t="shared" si="28"/>
        <v>-1.683347276300365</v>
      </c>
      <c r="N45" s="22">
        <f t="shared" si="29"/>
        <v>274716181.48791099</v>
      </c>
      <c r="O45" s="22">
        <f t="shared" si="30"/>
        <v>75468980.37129885</v>
      </c>
      <c r="P45" s="22">
        <f t="shared" si="31"/>
        <v>20732550.108389329</v>
      </c>
      <c r="Q45" s="15">
        <f t="shared" si="32"/>
        <v>8.438884241233211</v>
      </c>
      <c r="R45" s="15">
        <f t="shared" si="33"/>
        <v>7.8777684824664229</v>
      </c>
      <c r="S45" s="15">
        <f t="shared" si="34"/>
        <v>7.3166527236996348</v>
      </c>
    </row>
    <row r="46" spans="2:19" x14ac:dyDescent="0.2">
      <c r="B46" s="22">
        <v>30</v>
      </c>
      <c r="C46" s="19">
        <f t="shared" si="19"/>
        <v>0.86602540378443871</v>
      </c>
      <c r="D46" s="19">
        <f t="shared" si="20"/>
        <v>0.49999999999999994</v>
      </c>
      <c r="E46" s="21">
        <f t="shared" si="9"/>
        <v>1.5000000000000004</v>
      </c>
      <c r="F46" s="23">
        <f t="shared" si="23"/>
        <v>119999.99999999997</v>
      </c>
      <c r="G46" s="20">
        <f t="shared" si="24"/>
        <v>5.0791812460476242</v>
      </c>
      <c r="H46" s="23">
        <f t="shared" si="2"/>
        <v>299999.99999999988</v>
      </c>
      <c r="I46" s="20">
        <f t="shared" si="3"/>
        <v>5.4771212547196617</v>
      </c>
      <c r="J46" s="15">
        <f t="shared" si="25"/>
        <v>-0.17609125905568118</v>
      </c>
      <c r="K46" s="15">
        <f t="shared" si="26"/>
        <v>-0.58496250072115596</v>
      </c>
      <c r="L46" s="15">
        <f t="shared" si="27"/>
        <v>-1.1699250014423119</v>
      </c>
      <c r="M46" s="15">
        <f t="shared" si="28"/>
        <v>-1.754887502163468</v>
      </c>
      <c r="N46" s="22">
        <f t="shared" si="29"/>
        <v>260038408.43650383</v>
      </c>
      <c r="O46" s="22">
        <f t="shared" si="30"/>
        <v>67619973.862189993</v>
      </c>
      <c r="P46" s="22">
        <f t="shared" si="31"/>
        <v>17583790.38164188</v>
      </c>
      <c r="Q46" s="15">
        <f t="shared" si="32"/>
        <v>8.4150374992788439</v>
      </c>
      <c r="R46" s="15">
        <f t="shared" si="33"/>
        <v>7.8300749985576878</v>
      </c>
      <c r="S46" s="15">
        <f t="shared" si="34"/>
        <v>7.2451124978365318</v>
      </c>
    </row>
    <row r="47" spans="2:19" x14ac:dyDescent="0.2">
      <c r="B47" s="22">
        <v>31</v>
      </c>
      <c r="C47" s="19">
        <f t="shared" si="19"/>
        <v>0.85716730070211233</v>
      </c>
      <c r="D47" s="19">
        <f t="shared" si="20"/>
        <v>0.51503807491005416</v>
      </c>
      <c r="E47" s="21">
        <f t="shared" si="9"/>
        <v>1.4265659515003024</v>
      </c>
      <c r="F47" s="23">
        <f t="shared" si="23"/>
        <v>126177.13174122524</v>
      </c>
      <c r="G47" s="20">
        <f t="shared" si="24"/>
        <v>5.1009806507992659</v>
      </c>
      <c r="H47" s="23">
        <f t="shared" si="2"/>
        <v>315442.82935306313</v>
      </c>
      <c r="I47" s="20">
        <f t="shared" si="3"/>
        <v>5.4989206594713034</v>
      </c>
      <c r="J47" s="15">
        <f t="shared" si="25"/>
        <v>-0.1833904977971807</v>
      </c>
      <c r="K47" s="15">
        <f t="shared" si="26"/>
        <v>-0.60921004696783343</v>
      </c>
      <c r="L47" s="15">
        <f t="shared" si="27"/>
        <v>-1.2184200939356669</v>
      </c>
      <c r="M47" s="15">
        <f t="shared" si="28"/>
        <v>-1.8276301409035003</v>
      </c>
      <c r="N47" s="22">
        <f t="shared" si="29"/>
        <v>245917793.25699052</v>
      </c>
      <c r="O47" s="22">
        <f t="shared" si="30"/>
        <v>60475561.040387943</v>
      </c>
      <c r="P47" s="22">
        <f t="shared" si="31"/>
        <v>14872016.517030632</v>
      </c>
      <c r="Q47" s="15">
        <f t="shared" si="32"/>
        <v>8.3907899530321668</v>
      </c>
      <c r="R47" s="15">
        <f t="shared" si="33"/>
        <v>7.7815799060643327</v>
      </c>
      <c r="S47" s="15">
        <f t="shared" si="34"/>
        <v>7.1723698590964995</v>
      </c>
    </row>
    <row r="48" spans="2:19" x14ac:dyDescent="0.2">
      <c r="B48" s="22">
        <v>32</v>
      </c>
      <c r="C48" s="19">
        <f t="shared" si="19"/>
        <v>0.84804809615642596</v>
      </c>
      <c r="D48" s="19">
        <f t="shared" si="20"/>
        <v>0.5299192642332049</v>
      </c>
      <c r="E48" s="21">
        <f t="shared" si="9"/>
        <v>1.3571606505666534</v>
      </c>
      <c r="F48" s="23">
        <f t="shared" si="23"/>
        <v>132629.84004498279</v>
      </c>
      <c r="G48" s="20">
        <f t="shared" si="24"/>
        <v>5.1226412458554753</v>
      </c>
      <c r="H48" s="23">
        <f t="shared" si="2"/>
        <v>331574.60011245694</v>
      </c>
      <c r="I48" s="20">
        <f t="shared" si="3"/>
        <v>5.5205812545275119</v>
      </c>
      <c r="J48" s="15">
        <f t="shared" si="25"/>
        <v>-0.19081451587638765</v>
      </c>
      <c r="K48" s="15">
        <f t="shared" si="26"/>
        <v>-0.6338721012021028</v>
      </c>
      <c r="L48" s="15">
        <f t="shared" si="27"/>
        <v>-1.2677442024042056</v>
      </c>
      <c r="M48" s="15">
        <f t="shared" si="28"/>
        <v>-1.9016163036063083</v>
      </c>
      <c r="N48" s="22">
        <f t="shared" si="29"/>
        <v>232342093.81198356</v>
      </c>
      <c r="O48" s="22">
        <f t="shared" si="30"/>
        <v>53982848.55693657</v>
      </c>
      <c r="P48" s="22">
        <f t="shared" si="31"/>
        <v>12542488.063653857</v>
      </c>
      <c r="Q48" s="15">
        <f t="shared" si="32"/>
        <v>8.3661278987978971</v>
      </c>
      <c r="R48" s="15">
        <f t="shared" si="33"/>
        <v>7.7322557975957942</v>
      </c>
      <c r="S48" s="15">
        <f t="shared" si="34"/>
        <v>7.0983836963936913</v>
      </c>
    </row>
    <row r="49" spans="2:19" x14ac:dyDescent="0.2">
      <c r="B49" s="22">
        <v>33</v>
      </c>
      <c r="C49" s="19">
        <f t="shared" si="19"/>
        <v>0.83867056794542405</v>
      </c>
      <c r="D49" s="19">
        <f t="shared" si="20"/>
        <v>0.54463903501502697</v>
      </c>
      <c r="E49" s="21">
        <f t="shared" si="9"/>
        <v>1.2914394237616365</v>
      </c>
      <c r="F49" s="23">
        <f t="shared" si="23"/>
        <v>139379.35971917716</v>
      </c>
      <c r="G49" s="20">
        <f t="shared" si="24"/>
        <v>5.1441984651267187</v>
      </c>
      <c r="H49" s="23">
        <f t="shared" si="2"/>
        <v>348448.39929794293</v>
      </c>
      <c r="I49" s="20">
        <f t="shared" si="3"/>
        <v>5.5421384737987562</v>
      </c>
      <c r="J49" s="15">
        <f t="shared" si="25"/>
        <v>-0.19836765376683349</v>
      </c>
      <c r="K49" s="15">
        <f t="shared" si="26"/>
        <v>-0.65896308216493304</v>
      </c>
      <c r="L49" s="15">
        <f t="shared" si="27"/>
        <v>-1.3179261643298661</v>
      </c>
      <c r="M49" s="15">
        <f t="shared" si="28"/>
        <v>-1.9768892464947991</v>
      </c>
      <c r="N49" s="22">
        <f t="shared" si="29"/>
        <v>219299134.58511525</v>
      </c>
      <c r="O49" s="22">
        <f t="shared" si="30"/>
        <v>48092110.429780498</v>
      </c>
      <c r="P49" s="22">
        <f t="shared" si="31"/>
        <v>10546558.197622653</v>
      </c>
      <c r="Q49" s="15">
        <f t="shared" si="32"/>
        <v>8.3410369178350674</v>
      </c>
      <c r="R49" s="15">
        <f t="shared" si="33"/>
        <v>7.6820738356701339</v>
      </c>
      <c r="S49" s="15">
        <f t="shared" si="34"/>
        <v>7.0231107535052004</v>
      </c>
    </row>
    <row r="50" spans="2:19" x14ac:dyDescent="0.2">
      <c r="B50" s="22">
        <v>34</v>
      </c>
      <c r="C50" s="19">
        <f t="shared" si="19"/>
        <v>0.82903757255504174</v>
      </c>
      <c r="D50" s="19">
        <f t="shared" si="20"/>
        <v>0.55919290347074679</v>
      </c>
      <c r="E50" s="21">
        <f t="shared" si="9"/>
        <v>1.229098746500654</v>
      </c>
      <c r="F50" s="23">
        <f t="shared" si="23"/>
        <v>146448.77029813506</v>
      </c>
      <c r="G50" s="20">
        <f t="shared" si="24"/>
        <v>5.1656857293465581</v>
      </c>
      <c r="H50" s="23">
        <f t="shared" si="2"/>
        <v>366121.92574533762</v>
      </c>
      <c r="I50" s="20">
        <f t="shared" si="3"/>
        <v>5.5636257380185965</v>
      </c>
      <c r="J50" s="15">
        <f t="shared" si="25"/>
        <v>-0.20605448243312446</v>
      </c>
      <c r="K50" s="15">
        <f t="shared" si="26"/>
        <v>-0.6844981742720706</v>
      </c>
      <c r="L50" s="15">
        <f t="shared" si="27"/>
        <v>-1.3689963485441412</v>
      </c>
      <c r="M50" s="15">
        <f t="shared" si="28"/>
        <v>-2.0534945228162118</v>
      </c>
      <c r="N50" s="22">
        <f t="shared" si="29"/>
        <v>206776807.45787919</v>
      </c>
      <c r="O50" s="22">
        <f t="shared" si="30"/>
        <v>42756648.102472842</v>
      </c>
      <c r="P50" s="22">
        <f t="shared" si="31"/>
        <v>8841083.192229325</v>
      </c>
      <c r="Q50" s="15">
        <f t="shared" si="32"/>
        <v>8.3155018257279298</v>
      </c>
      <c r="R50" s="15">
        <f t="shared" si="33"/>
        <v>7.6310036514558588</v>
      </c>
      <c r="S50" s="15">
        <f t="shared" si="34"/>
        <v>6.9465054771837877</v>
      </c>
    </row>
    <row r="51" spans="2:19" x14ac:dyDescent="0.2">
      <c r="B51" s="22">
        <v>35</v>
      </c>
      <c r="C51" s="19">
        <f t="shared" si="19"/>
        <v>0.8191520442889918</v>
      </c>
      <c r="D51" s="19">
        <f t="shared" si="20"/>
        <v>0.57357643635104605</v>
      </c>
      <c r="E51" s="21">
        <f t="shared" si="9"/>
        <v>1.1698703592700519</v>
      </c>
      <c r="F51" s="23">
        <f t="shared" si="23"/>
        <v>153863.2025110134</v>
      </c>
      <c r="G51" s="20">
        <f t="shared" si="24"/>
        <v>5.1871347676076871</v>
      </c>
      <c r="H51" s="23">
        <f t="shared" si="2"/>
        <v>384658.00627753348</v>
      </c>
      <c r="I51" s="20">
        <f t="shared" si="3"/>
        <v>5.5850747762797246</v>
      </c>
      <c r="J51" s="15">
        <f t="shared" si="25"/>
        <v>-0.21387981994508098</v>
      </c>
      <c r="K51" s="15">
        <f t="shared" si="26"/>
        <v>-0.71049338280501495</v>
      </c>
      <c r="L51" s="15">
        <f t="shared" si="27"/>
        <v>-1.4209867656100299</v>
      </c>
      <c r="M51" s="15">
        <f t="shared" si="28"/>
        <v>-2.131480148415045</v>
      </c>
      <c r="N51" s="22">
        <f t="shared" si="29"/>
        <v>194763072.50928548</v>
      </c>
      <c r="O51" s="22">
        <f t="shared" si="30"/>
        <v>37932654.413257204</v>
      </c>
      <c r="P51" s="22">
        <f t="shared" si="31"/>
        <v>7387880.3219588781</v>
      </c>
      <c r="Q51" s="15">
        <f t="shared" si="32"/>
        <v>8.2895066171949843</v>
      </c>
      <c r="R51" s="15">
        <f t="shared" si="33"/>
        <v>7.5790132343899703</v>
      </c>
      <c r="S51" s="15">
        <f t="shared" si="34"/>
        <v>6.8685198515849546</v>
      </c>
    </row>
    <row r="52" spans="2:19" x14ac:dyDescent="0.2">
      <c r="B52" s="22">
        <v>36</v>
      </c>
      <c r="C52" s="19">
        <f t="shared" si="19"/>
        <v>0.80901699437494745</v>
      </c>
      <c r="D52" s="19">
        <f t="shared" si="20"/>
        <v>0.58778525229247314</v>
      </c>
      <c r="E52" s="21">
        <f t="shared" si="9"/>
        <v>1.1135163644116068</v>
      </c>
      <c r="F52" s="23">
        <f t="shared" si="23"/>
        <v>161650.07156865072</v>
      </c>
      <c r="G52" s="20">
        <f t="shared" si="24"/>
        <v>5.2085759012263448</v>
      </c>
      <c r="H52" s="23">
        <f t="shared" si="2"/>
        <v>404125.17892162682</v>
      </c>
      <c r="I52" s="20">
        <f t="shared" si="3"/>
        <v>5.6065159098983823</v>
      </c>
      <c r="J52" s="15">
        <f t="shared" si="25"/>
        <v>-0.22184874961635639</v>
      </c>
      <c r="K52" s="15">
        <f t="shared" si="26"/>
        <v>-0.73696559416620622</v>
      </c>
      <c r="L52" s="15">
        <f t="shared" si="27"/>
        <v>-1.4739311883324124</v>
      </c>
      <c r="M52" s="15">
        <f t="shared" si="28"/>
        <v>-2.2108967824986188</v>
      </c>
      <c r="N52" s="22">
        <f t="shared" si="29"/>
        <v>183245958.83941457</v>
      </c>
      <c r="O52" s="22">
        <f t="shared" si="30"/>
        <v>33579081.430976413</v>
      </c>
      <c r="P52" s="22">
        <f t="shared" si="31"/>
        <v>6153230.9737660522</v>
      </c>
      <c r="Q52" s="15">
        <f t="shared" si="32"/>
        <v>8.2630344058337943</v>
      </c>
      <c r="R52" s="15">
        <f t="shared" si="33"/>
        <v>7.5260688116675878</v>
      </c>
      <c r="S52" s="15">
        <f t="shared" si="34"/>
        <v>6.7891032175013812</v>
      </c>
    </row>
    <row r="53" spans="2:19" x14ac:dyDescent="0.2">
      <c r="B53" s="22">
        <v>37</v>
      </c>
      <c r="C53" s="19">
        <f t="shared" si="19"/>
        <v>0.79863551004729283</v>
      </c>
      <c r="D53" s="19">
        <f t="shared" si="20"/>
        <v>0.60181502315204827</v>
      </c>
      <c r="E53" s="21">
        <f t="shared" si="9"/>
        <v>1.0598251179704348</v>
      </c>
      <c r="F53" s="23">
        <f t="shared" si="23"/>
        <v>169839.34136671532</v>
      </c>
      <c r="G53" s="20">
        <f t="shared" si="24"/>
        <v>5.2300382969766197</v>
      </c>
      <c r="H53" s="23">
        <f t="shared" si="2"/>
        <v>424598.35341678828</v>
      </c>
      <c r="I53" s="20">
        <f t="shared" si="3"/>
        <v>5.6279783056486572</v>
      </c>
      <c r="J53" s="15">
        <f t="shared" si="25"/>
        <v>-0.22996663983853582</v>
      </c>
      <c r="K53" s="15">
        <f t="shared" si="26"/>
        <v>-0.76393264176647546</v>
      </c>
      <c r="L53" s="15">
        <f t="shared" si="27"/>
        <v>-1.5278652835329509</v>
      </c>
      <c r="M53" s="15">
        <f t="shared" si="28"/>
        <v>-2.2917979252994267</v>
      </c>
      <c r="N53" s="22">
        <f t="shared" si="29"/>
        <v>172213565.41803429</v>
      </c>
      <c r="O53" s="22">
        <f t="shared" si="30"/>
        <v>29657512.11399157</v>
      </c>
      <c r="P53" s="22">
        <f t="shared" si="31"/>
        <v>5107425.9025790263</v>
      </c>
      <c r="Q53" s="15">
        <f t="shared" si="32"/>
        <v>8.2360673582335249</v>
      </c>
      <c r="R53" s="15">
        <f t="shared" si="33"/>
        <v>7.4721347164670489</v>
      </c>
      <c r="S53" s="15">
        <f t="shared" si="34"/>
        <v>6.7082020747005728</v>
      </c>
    </row>
    <row r="54" spans="2:19" x14ac:dyDescent="0.2">
      <c r="B54" s="22">
        <v>38</v>
      </c>
      <c r="C54" s="19">
        <f t="shared" si="19"/>
        <v>0.7880107536067219</v>
      </c>
      <c r="D54" s="19">
        <f t="shared" si="20"/>
        <v>0.61566147532565829</v>
      </c>
      <c r="E54" s="21">
        <f t="shared" si="9"/>
        <v>1.0086077701570857</v>
      </c>
      <c r="F54" s="23">
        <f t="shared" si="23"/>
        <v>178463.82441805489</v>
      </c>
      <c r="G54" s="20">
        <f t="shared" si="24"/>
        <v>5.2515501955302932</v>
      </c>
      <c r="H54" s="23">
        <f t="shared" si="2"/>
        <v>446159.56104513723</v>
      </c>
      <c r="I54" s="20">
        <f t="shared" si="3"/>
        <v>5.6494902042023298</v>
      </c>
      <c r="J54" s="15">
        <f t="shared" si="25"/>
        <v>-0.23823916580452575</v>
      </c>
      <c r="K54" s="15">
        <f t="shared" si="26"/>
        <v>-0.79141337818858271</v>
      </c>
      <c r="L54" s="15">
        <f t="shared" si="27"/>
        <v>-1.5828267563771654</v>
      </c>
      <c r="M54" s="15">
        <f t="shared" si="28"/>
        <v>-2.3742401345657482</v>
      </c>
      <c r="N54" s="22">
        <f t="shared" si="29"/>
        <v>161654061.95951673</v>
      </c>
      <c r="O54" s="22">
        <f t="shared" si="30"/>
        <v>26132035.748011272</v>
      </c>
      <c r="P54" s="22">
        <f t="shared" si="31"/>
        <v>4224349.7259373181</v>
      </c>
      <c r="Q54" s="15">
        <f t="shared" si="32"/>
        <v>8.208586621811417</v>
      </c>
      <c r="R54" s="15">
        <f t="shared" si="33"/>
        <v>7.4171732436228348</v>
      </c>
      <c r="S54" s="15">
        <f t="shared" si="34"/>
        <v>6.6257598654342518</v>
      </c>
    </row>
    <row r="55" spans="2:19" x14ac:dyDescent="0.2">
      <c r="B55" s="22">
        <v>39</v>
      </c>
      <c r="C55" s="19">
        <f t="shared" si="19"/>
        <v>0.7771459614569709</v>
      </c>
      <c r="D55" s="19">
        <f t="shared" si="20"/>
        <v>0.6293203910498375</v>
      </c>
      <c r="E55" s="21">
        <f t="shared" si="9"/>
        <v>0.959695338015912</v>
      </c>
      <c r="F55" s="23">
        <f t="shared" si="23"/>
        <v>187559.52318382059</v>
      </c>
      <c r="G55" s="20">
        <f t="shared" si="24"/>
        <v>5.2731391199993194</v>
      </c>
      <c r="H55" s="23">
        <f t="shared" si="2"/>
        <v>468898.80795955152</v>
      </c>
      <c r="I55" s="20">
        <f t="shared" si="3"/>
        <v>5.6710791286713569</v>
      </c>
      <c r="J55" s="15">
        <f t="shared" si="25"/>
        <v>-0.24667233334138852</v>
      </c>
      <c r="K55" s="15">
        <f t="shared" si="26"/>
        <v>-0.81942775435817916</v>
      </c>
      <c r="L55" s="15">
        <f t="shared" si="27"/>
        <v>-1.6388555087163583</v>
      </c>
      <c r="M55" s="15">
        <f t="shared" si="28"/>
        <v>-2.4582832630745375</v>
      </c>
      <c r="N55" s="22">
        <f t="shared" si="29"/>
        <v>151555689.82538331</v>
      </c>
      <c r="O55" s="22">
        <f t="shared" si="30"/>
        <v>22969127.118447792</v>
      </c>
      <c r="P55" s="22">
        <f t="shared" si="31"/>
        <v>3481101.9051232757</v>
      </c>
      <c r="Q55" s="15">
        <f t="shared" si="32"/>
        <v>8.1805722456418213</v>
      </c>
      <c r="R55" s="15">
        <f t="shared" si="33"/>
        <v>7.3611444912836417</v>
      </c>
      <c r="S55" s="15">
        <f t="shared" si="34"/>
        <v>6.5417167369254621</v>
      </c>
    </row>
    <row r="56" spans="2:19" x14ac:dyDescent="0.2">
      <c r="B56" s="22">
        <v>40</v>
      </c>
      <c r="C56" s="19">
        <f t="shared" si="19"/>
        <v>0.76604444311897801</v>
      </c>
      <c r="D56" s="19">
        <f t="shared" si="20"/>
        <v>0.64278760968653925</v>
      </c>
      <c r="E56" s="21">
        <f t="shared" si="9"/>
        <v>0.91293621717387308</v>
      </c>
      <c r="F56" s="23">
        <f t="shared" si="23"/>
        <v>197166.0195026726</v>
      </c>
      <c r="G56" s="20">
        <f t="shared" si="24"/>
        <v>5.2948320687487014</v>
      </c>
      <c r="H56" s="23">
        <f t="shared" si="2"/>
        <v>492915.0487566815</v>
      </c>
      <c r="I56" s="20">
        <f t="shared" si="3"/>
        <v>5.6927720774207398</v>
      </c>
      <c r="J56" s="15">
        <f t="shared" si="25"/>
        <v>-0.25527250510330607</v>
      </c>
      <c r="K56" s="15">
        <f t="shared" si="26"/>
        <v>-0.84799690655494997</v>
      </c>
      <c r="L56" s="15">
        <f t="shared" si="27"/>
        <v>-1.6959938131098999</v>
      </c>
      <c r="M56" s="15">
        <f t="shared" si="28"/>
        <v>-2.5439907196648504</v>
      </c>
      <c r="N56" s="22">
        <f t="shared" si="29"/>
        <v>141906762.95589432</v>
      </c>
      <c r="O56" s="22">
        <f t="shared" si="30"/>
        <v>20137529.372620385</v>
      </c>
      <c r="P56" s="22">
        <f t="shared" si="31"/>
        <v>2857651.6071977965</v>
      </c>
      <c r="Q56" s="15">
        <f t="shared" si="32"/>
        <v>8.1520030934450496</v>
      </c>
      <c r="R56" s="15">
        <f t="shared" si="33"/>
        <v>7.3040061868901001</v>
      </c>
      <c r="S56" s="15">
        <f t="shared" si="34"/>
        <v>6.4560092803351496</v>
      </c>
    </row>
    <row r="57" spans="2:19" x14ac:dyDescent="0.2">
      <c r="B57" s="22">
        <v>41</v>
      </c>
      <c r="C57" s="19">
        <f t="shared" si="19"/>
        <v>0.75470958022277201</v>
      </c>
      <c r="D57" s="19">
        <f t="shared" si="20"/>
        <v>0.65605902899050728</v>
      </c>
      <c r="E57" s="21">
        <f t="shared" si="9"/>
        <v>0.86819405771530689</v>
      </c>
      <c r="F57" s="23">
        <f t="shared" si="23"/>
        <v>207326.92005941435</v>
      </c>
      <c r="G57" s="20">
        <f t="shared" si="24"/>
        <v>5.3166556960842506</v>
      </c>
      <c r="H57" s="23">
        <f t="shared" si="2"/>
        <v>518317.30014853587</v>
      </c>
      <c r="I57" s="20">
        <f t="shared" si="3"/>
        <v>5.7145957047562872</v>
      </c>
      <c r="J57" s="15">
        <f t="shared" si="25"/>
        <v>-0.26404642941081113</v>
      </c>
      <c r="K57" s="15">
        <f t="shared" si="26"/>
        <v>-0.87714325221446621</v>
      </c>
      <c r="L57" s="15">
        <f t="shared" si="27"/>
        <v>-1.7542865044289324</v>
      </c>
      <c r="M57" s="15">
        <f t="shared" si="28"/>
        <v>-2.6314297566433988</v>
      </c>
      <c r="N57" s="22">
        <f t="shared" si="29"/>
        <v>132695668.83220682</v>
      </c>
      <c r="O57" s="22">
        <f t="shared" si="30"/>
        <v>17608140.526826706</v>
      </c>
      <c r="P57" s="22">
        <f t="shared" si="31"/>
        <v>2336523.9840987548</v>
      </c>
      <c r="Q57" s="15">
        <f t="shared" si="32"/>
        <v>8.1228567477855336</v>
      </c>
      <c r="R57" s="15">
        <f t="shared" si="33"/>
        <v>7.2457134955710671</v>
      </c>
      <c r="S57" s="15">
        <f t="shared" si="34"/>
        <v>6.3685702433566007</v>
      </c>
    </row>
    <row r="58" spans="2:19" x14ac:dyDescent="0.2">
      <c r="B58" s="22">
        <v>42</v>
      </c>
      <c r="C58" s="19">
        <f t="shared" si="19"/>
        <v>0.74314482547739424</v>
      </c>
      <c r="D58" s="19">
        <f t="shared" si="20"/>
        <v>0.66913060635885824</v>
      </c>
      <c r="E58" s="21">
        <f t="shared" si="9"/>
        <v>0.82534594350575041</v>
      </c>
      <c r="F58" s="23">
        <f t="shared" si="23"/>
        <v>218090.36733788211</v>
      </c>
      <c r="G58" s="20">
        <f t="shared" si="24"/>
        <v>5.3386364839904861</v>
      </c>
      <c r="H58" s="23">
        <f t="shared" si="2"/>
        <v>545225.91834470525</v>
      </c>
      <c r="I58" s="20">
        <f t="shared" si="3"/>
        <v>5.7365764926625236</v>
      </c>
      <c r="J58" s="15">
        <f t="shared" si="25"/>
        <v>-0.27300127206373764</v>
      </c>
      <c r="K58" s="15">
        <f t="shared" si="26"/>
        <v>-0.90689059560851848</v>
      </c>
      <c r="L58" s="15">
        <f t="shared" si="27"/>
        <v>-1.813781191217037</v>
      </c>
      <c r="M58" s="15">
        <f t="shared" si="28"/>
        <v>-2.7206717868255557</v>
      </c>
      <c r="N58" s="22">
        <f t="shared" si="29"/>
        <v>123910869.47073148</v>
      </c>
      <c r="O58" s="22">
        <f t="shared" si="30"/>
        <v>15353903.572992655</v>
      </c>
      <c r="P58" s="22">
        <f t="shared" si="31"/>
        <v>1902515.5414992904</v>
      </c>
      <c r="Q58" s="15">
        <f t="shared" si="32"/>
        <v>8.0931094043914822</v>
      </c>
      <c r="R58" s="15">
        <f t="shared" si="33"/>
        <v>7.1862188087829626</v>
      </c>
      <c r="S58" s="15">
        <f t="shared" si="34"/>
        <v>6.2793282131744439</v>
      </c>
    </row>
    <row r="59" spans="2:19" x14ac:dyDescent="0.2">
      <c r="B59" s="22">
        <v>43</v>
      </c>
      <c r="C59" s="19">
        <f t="shared" si="19"/>
        <v>0.73135370161917046</v>
      </c>
      <c r="D59" s="19">
        <f t="shared" si="20"/>
        <v>0.68199836006249848</v>
      </c>
      <c r="E59" s="21">
        <f t="shared" si="9"/>
        <v>0.78428082557712642</v>
      </c>
      <c r="F59" s="23">
        <f t="shared" si="23"/>
        <v>229509.62732965444</v>
      </c>
      <c r="G59" s="20">
        <f t="shared" si="24"/>
        <v>5.3608009077750234</v>
      </c>
      <c r="H59" s="23">
        <f t="shared" si="2"/>
        <v>573774.06832413608</v>
      </c>
      <c r="I59" s="20">
        <f t="shared" si="3"/>
        <v>5.7587409164470609</v>
      </c>
      <c r="J59" s="15">
        <f t="shared" si="25"/>
        <v>-0.28214465150360746</v>
      </c>
      <c r="K59" s="15">
        <f t="shared" si="26"/>
        <v>-0.9372642446520375</v>
      </c>
      <c r="L59" s="15">
        <f t="shared" si="27"/>
        <v>-1.874528489304075</v>
      </c>
      <c r="M59" s="15">
        <f t="shared" si="28"/>
        <v>-2.8117927339561124</v>
      </c>
      <c r="N59" s="22">
        <f t="shared" si="29"/>
        <v>115540902.45144556</v>
      </c>
      <c r="O59" s="22">
        <f t="shared" si="30"/>
        <v>13349700.139294457</v>
      </c>
      <c r="P59" s="22">
        <f t="shared" si="31"/>
        <v>1542436.4015502702</v>
      </c>
      <c r="Q59" s="15">
        <f t="shared" si="32"/>
        <v>8.0627357553479619</v>
      </c>
      <c r="R59" s="15">
        <f t="shared" si="33"/>
        <v>7.1254715106959248</v>
      </c>
      <c r="S59" s="15">
        <f t="shared" si="34"/>
        <v>6.1882072660438876</v>
      </c>
    </row>
    <row r="60" spans="2:19" x14ac:dyDescent="0.2">
      <c r="B60" s="22">
        <v>44</v>
      </c>
      <c r="C60" s="19">
        <f t="shared" si="19"/>
        <v>0.71933980033865119</v>
      </c>
      <c r="D60" s="19">
        <f t="shared" si="20"/>
        <v>0.69465837045899725</v>
      </c>
      <c r="E60" s="21">
        <f t="shared" si="9"/>
        <v>0.74489816916672924</v>
      </c>
      <c r="F60" s="23">
        <f t="shared" si="23"/>
        <v>241643.76749825373</v>
      </c>
      <c r="G60" s="20">
        <f t="shared" si="24"/>
        <v>5.3831755982498928</v>
      </c>
      <c r="H60" s="23">
        <f t="shared" si="2"/>
        <v>604109.41874563438</v>
      </c>
      <c r="I60" s="20">
        <f t="shared" si="3"/>
        <v>5.7811156069219294</v>
      </c>
      <c r="J60" s="15">
        <f t="shared" si="25"/>
        <v>-0.29148467775775083</v>
      </c>
      <c r="K60" s="15">
        <f t="shared" si="26"/>
        <v>-0.96829114027266194</v>
      </c>
      <c r="L60" s="15">
        <f t="shared" si="27"/>
        <v>-1.9365822805453239</v>
      </c>
      <c r="M60" s="15">
        <f t="shared" si="28"/>
        <v>-2.9048734208179856</v>
      </c>
      <c r="N60" s="22">
        <f t="shared" si="29"/>
        <v>107574381.98204863</v>
      </c>
      <c r="O60" s="22">
        <f t="shared" si="30"/>
        <v>11572247.658819709</v>
      </c>
      <c r="P60" s="22">
        <f t="shared" si="31"/>
        <v>1244877.3900407411</v>
      </c>
      <c r="Q60" s="15">
        <f t="shared" si="32"/>
        <v>8.0317088597273383</v>
      </c>
      <c r="R60" s="15">
        <f t="shared" si="33"/>
        <v>7.0634177194546757</v>
      </c>
      <c r="S60" s="15">
        <f t="shared" si="34"/>
        <v>6.0951265791820139</v>
      </c>
    </row>
    <row r="61" spans="2:19" x14ac:dyDescent="0.2">
      <c r="B61" s="22">
        <v>45</v>
      </c>
      <c r="C61" s="19">
        <f t="shared" si="19"/>
        <v>0.70710678118654757</v>
      </c>
      <c r="D61" s="19">
        <f t="shared" si="20"/>
        <v>0.70710678118654746</v>
      </c>
      <c r="E61" s="21">
        <f t="shared" si="9"/>
        <v>0.70710678118654779</v>
      </c>
      <c r="F61" s="23">
        <f t="shared" si="23"/>
        <v>254558.44122715702</v>
      </c>
      <c r="G61" s="20">
        <f t="shared" si="24"/>
        <v>5.4057875029352953</v>
      </c>
      <c r="H61" s="23">
        <f t="shared" si="2"/>
        <v>636396.10306789249</v>
      </c>
      <c r="I61" s="20">
        <f t="shared" si="3"/>
        <v>5.8037275116073337</v>
      </c>
      <c r="J61" s="15">
        <f t="shared" si="25"/>
        <v>-0.3010299956639812</v>
      </c>
      <c r="K61" s="15">
        <f t="shared" si="26"/>
        <v>-1</v>
      </c>
      <c r="L61" s="15">
        <f t="shared" si="27"/>
        <v>-2</v>
      </c>
      <c r="M61" s="15">
        <f t="shared" si="28"/>
        <v>-3</v>
      </c>
      <c r="N61" s="22">
        <f t="shared" si="29"/>
        <v>100000000</v>
      </c>
      <c r="O61" s="22">
        <f t="shared" si="30"/>
        <v>10000000</v>
      </c>
      <c r="P61" s="22">
        <f t="shared" si="31"/>
        <v>1000000</v>
      </c>
      <c r="Q61" s="15">
        <f t="shared" si="32"/>
        <v>8</v>
      </c>
      <c r="R61" s="15">
        <f t="shared" si="33"/>
        <v>7</v>
      </c>
      <c r="S61" s="15">
        <f t="shared" si="34"/>
        <v>6</v>
      </c>
    </row>
    <row r="62" spans="2:19" x14ac:dyDescent="0.2">
      <c r="B62" s="22">
        <v>46</v>
      </c>
      <c r="C62" s="19">
        <f t="shared" si="19"/>
        <v>0.69465837045899737</v>
      </c>
      <c r="D62" s="19">
        <f t="shared" si="20"/>
        <v>0.71933980033865108</v>
      </c>
      <c r="E62" s="21">
        <f t="shared" si="9"/>
        <v>0.67082379067802789</v>
      </c>
      <c r="F62" s="23">
        <f t="shared" si="23"/>
        <v>268326.79833562096</v>
      </c>
      <c r="G62" s="20">
        <f t="shared" si="24"/>
        <v>5.4286640486991153</v>
      </c>
      <c r="H62" s="23">
        <f t="shared" si="2"/>
        <v>670816.99583905237</v>
      </c>
      <c r="I62" s="20">
        <f t="shared" si="3"/>
        <v>5.8266040573711519</v>
      </c>
      <c r="J62" s="15">
        <f t="shared" si="25"/>
        <v>-0.31078983295313739</v>
      </c>
      <c r="K62" s="15">
        <f t="shared" si="26"/>
        <v>-1.0324214776923772</v>
      </c>
      <c r="L62" s="15">
        <f t="shared" si="27"/>
        <v>-2.0648429553847545</v>
      </c>
      <c r="M62" s="15">
        <f t="shared" si="28"/>
        <v>-3.097264433077132</v>
      </c>
      <c r="N62" s="22">
        <f t="shared" si="29"/>
        <v>92806527.314635366</v>
      </c>
      <c r="O62" s="22">
        <f t="shared" si="30"/>
        <v>8613051.5122021586</v>
      </c>
      <c r="P62" s="22">
        <f t="shared" si="31"/>
        <v>799347.40042955056</v>
      </c>
      <c r="Q62" s="15">
        <f t="shared" si="32"/>
        <v>7.9675785223076225</v>
      </c>
      <c r="R62" s="15">
        <f t="shared" si="33"/>
        <v>6.9351570446152451</v>
      </c>
      <c r="S62" s="15">
        <f t="shared" si="34"/>
        <v>5.9027355669228676</v>
      </c>
    </row>
    <row r="63" spans="2:19" x14ac:dyDescent="0.2">
      <c r="B63" s="22">
        <v>47</v>
      </c>
      <c r="C63" s="19">
        <f t="shared" si="19"/>
        <v>0.68199836006249848</v>
      </c>
      <c r="D63" s="19">
        <f t="shared" si="20"/>
        <v>0.73135370161917046</v>
      </c>
      <c r="E63" s="21">
        <f t="shared" si="9"/>
        <v>0.63597375947942481</v>
      </c>
      <c r="F63" s="23">
        <f t="shared" si="23"/>
        <v>283030.54539127316</v>
      </c>
      <c r="G63" s="20">
        <f t="shared" si="24"/>
        <v>5.4518333082416666</v>
      </c>
      <c r="H63" s="23">
        <f t="shared" si="2"/>
        <v>707576.36347818293</v>
      </c>
      <c r="I63" s="20">
        <f t="shared" si="3"/>
        <v>5.8497733169137041</v>
      </c>
      <c r="J63" s="15">
        <f t="shared" si="25"/>
        <v>-0.3207740538597384</v>
      </c>
      <c r="K63" s="15">
        <f t="shared" si="26"/>
        <v>-1.0655883416275769</v>
      </c>
      <c r="L63" s="15">
        <f t="shared" si="27"/>
        <v>-2.1311766832551537</v>
      </c>
      <c r="M63" s="15">
        <f t="shared" si="28"/>
        <v>-3.1967650248827311</v>
      </c>
      <c r="N63" s="22">
        <f t="shared" si="29"/>
        <v>85982814.791741982</v>
      </c>
      <c r="O63" s="22">
        <f t="shared" si="30"/>
        <v>7393044.439511003</v>
      </c>
      <c r="P63" s="22">
        <f t="shared" si="31"/>
        <v>635674.77078959194</v>
      </c>
      <c r="Q63" s="15">
        <f t="shared" si="32"/>
        <v>7.9344116583724231</v>
      </c>
      <c r="R63" s="15">
        <f t="shared" si="33"/>
        <v>6.8688233167448463</v>
      </c>
      <c r="S63" s="15">
        <f t="shared" si="34"/>
        <v>5.8032349751172685</v>
      </c>
    </row>
    <row r="64" spans="2:19" x14ac:dyDescent="0.2">
      <c r="B64" s="22">
        <v>48</v>
      </c>
      <c r="C64" s="19">
        <f t="shared" si="19"/>
        <v>0.66913060635885824</v>
      </c>
      <c r="D64" s="19">
        <f t="shared" si="20"/>
        <v>0.74314482547739413</v>
      </c>
      <c r="E64" s="21">
        <f t="shared" si="9"/>
        <v>0.60248790412898201</v>
      </c>
      <c r="F64" s="23">
        <f t="shared" si="23"/>
        <v>298761.18469170987</v>
      </c>
      <c r="G64" s="20">
        <f t="shared" si="24"/>
        <v>5.4753241728983406</v>
      </c>
      <c r="H64" s="23">
        <f t="shared" si="2"/>
        <v>746902.96172927471</v>
      </c>
      <c r="I64" s="20">
        <f t="shared" si="3"/>
        <v>5.8732641815703781</v>
      </c>
      <c r="J64" s="15">
        <f t="shared" si="25"/>
        <v>-0.33099321904142442</v>
      </c>
      <c r="K64" s="15">
        <f t="shared" si="26"/>
        <v>-1.0995356735509145</v>
      </c>
      <c r="L64" s="15">
        <f t="shared" si="27"/>
        <v>-2.1990713471018291</v>
      </c>
      <c r="M64" s="15">
        <f t="shared" si="28"/>
        <v>-3.2986070206527436</v>
      </c>
      <c r="N64" s="22">
        <f t="shared" si="29"/>
        <v>79517794.583168268</v>
      </c>
      <c r="O64" s="22">
        <f t="shared" si="30"/>
        <v>6323079.6553709442</v>
      </c>
      <c r="P64" s="22">
        <f t="shared" si="31"/>
        <v>502797.34916879697</v>
      </c>
      <c r="Q64" s="15">
        <f t="shared" si="32"/>
        <v>7.900464326449085</v>
      </c>
      <c r="R64" s="15">
        <f t="shared" si="33"/>
        <v>6.8009286528981709</v>
      </c>
      <c r="S64" s="15">
        <f t="shared" si="34"/>
        <v>5.701392979347256</v>
      </c>
    </row>
    <row r="65" spans="2:19" x14ac:dyDescent="0.2">
      <c r="B65" s="22">
        <v>49</v>
      </c>
      <c r="C65" s="19">
        <f t="shared" si="19"/>
        <v>0.65605902899050739</v>
      </c>
      <c r="D65" s="19">
        <f t="shared" si="20"/>
        <v>0.7547095802227719</v>
      </c>
      <c r="E65" s="21">
        <f t="shared" si="9"/>
        <v>0.5703034131260396</v>
      </c>
      <c r="F65" s="23">
        <f t="shared" si="23"/>
        <v>315621.46719998535</v>
      </c>
      <c r="G65" s="20">
        <f t="shared" si="24"/>
        <v>5.4991665343644751</v>
      </c>
      <c r="H65" s="23">
        <f t="shared" si="2"/>
        <v>789053.66799996339</v>
      </c>
      <c r="I65" s="20">
        <f t="shared" si="3"/>
        <v>5.8971065430365126</v>
      </c>
      <c r="J65" s="15">
        <f t="shared" si="25"/>
        <v>-0.34145865271958936</v>
      </c>
      <c r="K65" s="15">
        <f t="shared" si="26"/>
        <v>-1.134301091711591</v>
      </c>
      <c r="L65" s="15">
        <f t="shared" si="27"/>
        <v>-2.268602183423182</v>
      </c>
      <c r="M65" s="15">
        <f t="shared" si="28"/>
        <v>-3.402903275134773</v>
      </c>
      <c r="N65" s="22">
        <f t="shared" si="29"/>
        <v>73400481.404263601</v>
      </c>
      <c r="O65" s="22">
        <f t="shared" si="30"/>
        <v>5387630.6703776456</v>
      </c>
      <c r="P65" s="22">
        <f t="shared" si="31"/>
        <v>395454.68483409483</v>
      </c>
      <c r="Q65" s="15">
        <f t="shared" si="32"/>
        <v>7.865698908288409</v>
      </c>
      <c r="R65" s="15">
        <f t="shared" si="33"/>
        <v>6.731397816576818</v>
      </c>
      <c r="S65" s="15">
        <f t="shared" si="34"/>
        <v>5.597096724865227</v>
      </c>
    </row>
    <row r="66" spans="2:19" x14ac:dyDescent="0.2">
      <c r="B66" s="22">
        <v>50</v>
      </c>
      <c r="C66" s="19">
        <f t="shared" si="19"/>
        <v>0.64278760968653936</v>
      </c>
      <c r="D66" s="19">
        <f t="shared" si="20"/>
        <v>0.76604444311897801</v>
      </c>
      <c r="E66" s="21">
        <f t="shared" si="9"/>
        <v>0.53936284621330066</v>
      </c>
      <c r="F66" s="23">
        <f t="shared" si="23"/>
        <v>333727.10275415558</v>
      </c>
      <c r="G66" s="20">
        <f t="shared" si="24"/>
        <v>5.5233914781519546</v>
      </c>
      <c r="H66" s="23">
        <f t="shared" si="2"/>
        <v>834317.75688538898</v>
      </c>
      <c r="I66" s="20">
        <f t="shared" si="3"/>
        <v>5.921331486823993</v>
      </c>
      <c r="J66" s="15">
        <f t="shared" si="25"/>
        <v>-0.35218251811136253</v>
      </c>
      <c r="K66" s="15">
        <f t="shared" si="26"/>
        <v>-1.1699250014423126</v>
      </c>
      <c r="L66" s="15">
        <f t="shared" si="27"/>
        <v>-2.3398500028846252</v>
      </c>
      <c r="M66" s="15">
        <f t="shared" si="28"/>
        <v>-3.5097750043269378</v>
      </c>
      <c r="N66" s="22">
        <f t="shared" si="29"/>
        <v>67619973.862189904</v>
      </c>
      <c r="O66" s="22">
        <f t="shared" si="30"/>
        <v>4572460.865123244</v>
      </c>
      <c r="P66" s="22">
        <f t="shared" si="31"/>
        <v>309189.68418551981</v>
      </c>
      <c r="Q66" s="15">
        <f t="shared" si="32"/>
        <v>7.830074998557687</v>
      </c>
      <c r="R66" s="15">
        <f t="shared" si="33"/>
        <v>6.6601499971153748</v>
      </c>
      <c r="S66" s="15">
        <f t="shared" si="34"/>
        <v>5.4902249956730618</v>
      </c>
    </row>
    <row r="67" spans="2:19" x14ac:dyDescent="0.2">
      <c r="B67" s="22">
        <v>51</v>
      </c>
      <c r="C67" s="19">
        <f t="shared" si="19"/>
        <v>0.6293203910498375</v>
      </c>
      <c r="D67" s="19">
        <f t="shared" si="20"/>
        <v>0.77714596145697079</v>
      </c>
      <c r="E67" s="21">
        <f t="shared" si="9"/>
        <v>0.50961360443619663</v>
      </c>
      <c r="F67" s="23">
        <f t="shared" si="23"/>
        <v>353208.78099229769</v>
      </c>
      <c r="G67" s="20">
        <f t="shared" si="24"/>
        <v>5.5480314918735276</v>
      </c>
      <c r="H67" s="23">
        <f t="shared" si="2"/>
        <v>883021.95248074422</v>
      </c>
      <c r="I67" s="20">
        <f t="shared" si="3"/>
        <v>5.9459715005455651</v>
      </c>
      <c r="J67" s="15">
        <f t="shared" si="25"/>
        <v>-0.36317790241282566</v>
      </c>
      <c r="K67" s="15">
        <f t="shared" si="26"/>
        <v>-1.2064508774674263</v>
      </c>
      <c r="L67" s="15">
        <f t="shared" si="27"/>
        <v>-2.4129017549348526</v>
      </c>
      <c r="M67" s="15">
        <f t="shared" si="28"/>
        <v>-3.6193526324022791</v>
      </c>
      <c r="N67" s="22">
        <f t="shared" si="29"/>
        <v>62165455.838416837</v>
      </c>
      <c r="O67" s="22">
        <f t="shared" si="30"/>
        <v>3864543.8995981547</v>
      </c>
      <c r="P67" s="22">
        <f t="shared" si="31"/>
        <v>240241.13312609217</v>
      </c>
      <c r="Q67" s="15">
        <f t="shared" si="32"/>
        <v>7.793549122532573</v>
      </c>
      <c r="R67" s="15">
        <f t="shared" si="33"/>
        <v>6.587098245065147</v>
      </c>
      <c r="S67" s="15">
        <f t="shared" si="34"/>
        <v>5.38064736759772</v>
      </c>
    </row>
    <row r="68" spans="2:19" x14ac:dyDescent="0.2">
      <c r="B68" s="22">
        <v>52</v>
      </c>
      <c r="C68" s="19">
        <f t="shared" si="19"/>
        <v>0.61566147532565829</v>
      </c>
      <c r="D68" s="19">
        <f t="shared" si="20"/>
        <v>0.7880107536067219</v>
      </c>
      <c r="E68" s="21">
        <f t="shared" si="9"/>
        <v>0.48100746146585693</v>
      </c>
      <c r="F68" s="23">
        <f t="shared" si="23"/>
        <v>374214.56925315666</v>
      </c>
      <c r="G68" s="20">
        <f t="shared" si="24"/>
        <v>5.5731206918306899</v>
      </c>
      <c r="H68" s="23">
        <f t="shared" si="2"/>
        <v>935536.42313289165</v>
      </c>
      <c r="I68" s="20">
        <f t="shared" si="3"/>
        <v>5.9710607005027274</v>
      </c>
      <c r="J68" s="15">
        <f t="shared" si="25"/>
        <v>-0.37445891282251464</v>
      </c>
      <c r="K68" s="15">
        <f t="shared" si="26"/>
        <v>-1.2439255828860889</v>
      </c>
      <c r="L68" s="15">
        <f t="shared" si="27"/>
        <v>-2.4878511657721778</v>
      </c>
      <c r="M68" s="15">
        <f t="shared" si="28"/>
        <v>-3.7317767486582669</v>
      </c>
      <c r="N68" s="22">
        <f t="shared" si="29"/>
        <v>57026197.929016039</v>
      </c>
      <c r="O68" s="22">
        <f t="shared" si="30"/>
        <v>3251987.2502393131</v>
      </c>
      <c r="P68" s="22">
        <f t="shared" si="31"/>
        <v>185448.46859478366</v>
      </c>
      <c r="Q68" s="15">
        <f t="shared" si="32"/>
        <v>7.7560744171139113</v>
      </c>
      <c r="R68" s="15">
        <f t="shared" si="33"/>
        <v>6.5121488342278218</v>
      </c>
      <c r="S68" s="15">
        <f t="shared" si="34"/>
        <v>5.2682232513417331</v>
      </c>
    </row>
    <row r="69" spans="2:19" x14ac:dyDescent="0.2">
      <c r="B69" s="22">
        <v>53</v>
      </c>
      <c r="C69" s="19">
        <f t="shared" si="19"/>
        <v>0.60181502315204838</v>
      </c>
      <c r="D69" s="19">
        <f t="shared" si="20"/>
        <v>0.79863551004729283</v>
      </c>
      <c r="E69" s="21">
        <f t="shared" si="9"/>
        <v>0.45350014810893297</v>
      </c>
      <c r="F69" s="23">
        <f t="shared" si="23"/>
        <v>396912.77004117565</v>
      </c>
      <c r="G69" s="20">
        <f t="shared" si="24"/>
        <v>5.598695071870627</v>
      </c>
      <c r="H69" s="23">
        <f t="shared" si="2"/>
        <v>992281.92510293913</v>
      </c>
      <c r="I69" s="20">
        <f t="shared" si="3"/>
        <v>5.9966350805426654</v>
      </c>
      <c r="J69" s="15">
        <f t="shared" si="25"/>
        <v>-0.38604078537232989</v>
      </c>
      <c r="K69" s="15">
        <f t="shared" si="26"/>
        <v>-1.2823997307007249</v>
      </c>
      <c r="L69" s="15">
        <f t="shared" si="27"/>
        <v>-2.5647994614014498</v>
      </c>
      <c r="M69" s="15">
        <f t="shared" si="28"/>
        <v>-3.8471991921021753</v>
      </c>
      <c r="N69" s="22">
        <f t="shared" si="29"/>
        <v>52191558.946711317</v>
      </c>
      <c r="O69" s="22">
        <f t="shared" si="30"/>
        <v>2723958.825288042</v>
      </c>
      <c r="P69" s="22">
        <f t="shared" si="31"/>
        <v>142167.65759843515</v>
      </c>
      <c r="Q69" s="15">
        <f t="shared" si="32"/>
        <v>7.7176002692992753</v>
      </c>
      <c r="R69" s="15">
        <f t="shared" si="33"/>
        <v>6.4352005385985498</v>
      </c>
      <c r="S69" s="15">
        <f t="shared" si="34"/>
        <v>5.1528008078978242</v>
      </c>
    </row>
    <row r="70" spans="2:19" x14ac:dyDescent="0.2">
      <c r="B70" s="22">
        <v>54</v>
      </c>
      <c r="C70" s="19">
        <f t="shared" si="19"/>
        <v>0.58778525229247314</v>
      </c>
      <c r="D70" s="19">
        <f t="shared" si="20"/>
        <v>0.80901699437494745</v>
      </c>
      <c r="E70" s="21">
        <f t="shared" ref="E70:E106" si="35">C70^2/D70</f>
        <v>0.42705098312484224</v>
      </c>
      <c r="F70" s="23">
        <f t="shared" si="23"/>
        <v>421495.34156997729</v>
      </c>
      <c r="G70" s="20">
        <f t="shared" si="24"/>
        <v>5.6247927790992343</v>
      </c>
      <c r="H70" s="23">
        <f t="shared" ref="H70:H106" si="36">450000/E70</f>
        <v>1053738.3539249434</v>
      </c>
      <c r="I70" s="20">
        <f t="shared" ref="I70:I106" si="37">LOG(H70,10)</f>
        <v>6.0227327877712726</v>
      </c>
      <c r="J70" s="15">
        <f t="shared" si="25"/>
        <v>-0.3979400086720376</v>
      </c>
      <c r="K70" s="15">
        <f t="shared" si="26"/>
        <v>-1.3219280948873624</v>
      </c>
      <c r="L70" s="15">
        <f t="shared" si="27"/>
        <v>-2.6438561897747248</v>
      </c>
      <c r="M70" s="15">
        <f t="shared" si="28"/>
        <v>-3.9657842846620874</v>
      </c>
      <c r="N70" s="22">
        <f t="shared" si="29"/>
        <v>47650987.489022419</v>
      </c>
      <c r="O70" s="22">
        <f t="shared" si="30"/>
        <v>2270616.608678971</v>
      </c>
      <c r="P70" s="22">
        <f t="shared" si="31"/>
        <v>108197.12361252811</v>
      </c>
      <c r="Q70" s="15">
        <f t="shared" si="32"/>
        <v>7.6780719051126374</v>
      </c>
      <c r="R70" s="15">
        <f t="shared" si="33"/>
        <v>6.3561438102252747</v>
      </c>
      <c r="S70" s="15">
        <f t="shared" si="34"/>
        <v>5.0342157153379121</v>
      </c>
    </row>
    <row r="71" spans="2:19" x14ac:dyDescent="0.2">
      <c r="B71" s="22">
        <v>55</v>
      </c>
      <c r="C71" s="19">
        <f t="shared" si="19"/>
        <v>0.57357643635104616</v>
      </c>
      <c r="D71" s="19">
        <f t="shared" si="20"/>
        <v>0.8191520442889918</v>
      </c>
      <c r="E71" s="21">
        <f t="shared" si="35"/>
        <v>0.40162254447246437</v>
      </c>
      <c r="F71" s="23">
        <f t="shared" si="23"/>
        <v>448182.0118848955</v>
      </c>
      <c r="G71" s="20">
        <f t="shared" si="24"/>
        <v>5.6514544218199694</v>
      </c>
      <c r="H71" s="23">
        <f t="shared" si="36"/>
        <v>1120455.0297122388</v>
      </c>
      <c r="I71" s="20">
        <f t="shared" si="37"/>
        <v>6.049394430492006</v>
      </c>
      <c r="J71" s="15">
        <f t="shared" si="25"/>
        <v>-0.41017446508904931</v>
      </c>
      <c r="K71" s="15">
        <f t="shared" si="26"/>
        <v>-1.3625700793847084</v>
      </c>
      <c r="L71" s="15">
        <f t="shared" si="27"/>
        <v>-2.7251401587694168</v>
      </c>
      <c r="M71" s="15">
        <f t="shared" si="28"/>
        <v>-4.0877102381541253</v>
      </c>
      <c r="N71" s="22">
        <f t="shared" si="29"/>
        <v>43394023.577269018</v>
      </c>
      <c r="O71" s="22">
        <f t="shared" si="30"/>
        <v>1883041.2822245792</v>
      </c>
      <c r="P71" s="22">
        <f t="shared" si="31"/>
        <v>81712.737797824258</v>
      </c>
      <c r="Q71" s="15">
        <f t="shared" si="32"/>
        <v>7.6374299206152916</v>
      </c>
      <c r="R71" s="15">
        <f t="shared" si="33"/>
        <v>6.2748598412305832</v>
      </c>
      <c r="S71" s="15">
        <f t="shared" si="34"/>
        <v>4.9122897618458738</v>
      </c>
    </row>
    <row r="72" spans="2:19" x14ac:dyDescent="0.2">
      <c r="B72" s="22">
        <v>56</v>
      </c>
      <c r="C72" s="19">
        <f t="shared" si="19"/>
        <v>0.55919290347074679</v>
      </c>
      <c r="D72" s="19">
        <f t="shared" si="20"/>
        <v>0.82903757255504174</v>
      </c>
      <c r="E72" s="21">
        <f t="shared" si="35"/>
        <v>0.37718037594886367</v>
      </c>
      <c r="F72" s="23">
        <f t="shared" si="23"/>
        <v>477225.25210167229</v>
      </c>
      <c r="G72" s="20">
        <f t="shared" si="24"/>
        <v>5.6787234160508087</v>
      </c>
      <c r="H72" s="23">
        <f t="shared" si="36"/>
        <v>1193063.1302541809</v>
      </c>
      <c r="I72" s="20">
        <f t="shared" si="37"/>
        <v>6.0766634247228462</v>
      </c>
      <c r="J72" s="15">
        <f t="shared" si="25"/>
        <v>-0.42276359239706979</v>
      </c>
      <c r="K72" s="15">
        <f t="shared" si="26"/>
        <v>-1.4043902550793355</v>
      </c>
      <c r="L72" s="15">
        <f t="shared" si="27"/>
        <v>-2.8087805101586709</v>
      </c>
      <c r="M72" s="15">
        <f t="shared" si="28"/>
        <v>-4.2131707652380062</v>
      </c>
      <c r="N72" s="22">
        <f t="shared" si="29"/>
        <v>39410300.371689096</v>
      </c>
      <c r="O72" s="22">
        <f t="shared" si="30"/>
        <v>1553171.7753867572</v>
      </c>
      <c r="P72" s="22">
        <f t="shared" si="31"/>
        <v>61210.966196821762</v>
      </c>
      <c r="Q72" s="15">
        <f t="shared" si="32"/>
        <v>7.5956097449206643</v>
      </c>
      <c r="R72" s="15">
        <f t="shared" si="33"/>
        <v>6.1912194898413286</v>
      </c>
      <c r="S72" s="15">
        <f t="shared" si="34"/>
        <v>4.7868292347619938</v>
      </c>
    </row>
    <row r="73" spans="2:19" x14ac:dyDescent="0.2">
      <c r="B73" s="22">
        <v>57</v>
      </c>
      <c r="C73" s="19">
        <f t="shared" si="19"/>
        <v>0.5446390350150272</v>
      </c>
      <c r="D73" s="19">
        <f t="shared" si="20"/>
        <v>0.83867056794542394</v>
      </c>
      <c r="E73" s="21">
        <f t="shared" si="35"/>
        <v>0.35369272489052361</v>
      </c>
      <c r="F73" s="23">
        <f t="shared" si="23"/>
        <v>508916.32010727481</v>
      </c>
      <c r="G73" s="20">
        <f t="shared" si="24"/>
        <v>5.70664637820457</v>
      </c>
      <c r="H73" s="23">
        <f t="shared" si="36"/>
        <v>1272290.800268187</v>
      </c>
      <c r="I73" s="20">
        <f t="shared" si="37"/>
        <v>6.1045863868766075</v>
      </c>
      <c r="J73" s="15">
        <f t="shared" si="25"/>
        <v>-0.43572856956143735</v>
      </c>
      <c r="K73" s="15">
        <f t="shared" si="26"/>
        <v>-1.4474589769712212</v>
      </c>
      <c r="L73" s="15">
        <f t="shared" si="27"/>
        <v>-2.8949179539424423</v>
      </c>
      <c r="M73" s="15">
        <f t="shared" si="28"/>
        <v>-4.3423769309136633</v>
      </c>
      <c r="N73" s="22">
        <f t="shared" si="29"/>
        <v>35689545.968474433</v>
      </c>
      <c r="O73" s="22">
        <f t="shared" si="30"/>
        <v>1273743.69143585</v>
      </c>
      <c r="P73" s="22">
        <f t="shared" si="31"/>
        <v>45459.334027554156</v>
      </c>
      <c r="Q73" s="15">
        <f t="shared" si="32"/>
        <v>7.5525410230287786</v>
      </c>
      <c r="R73" s="15">
        <f t="shared" si="33"/>
        <v>6.1050820460575572</v>
      </c>
      <c r="S73" s="15">
        <f t="shared" si="34"/>
        <v>4.6576230690863367</v>
      </c>
    </row>
    <row r="74" spans="2:19" x14ac:dyDescent="0.2">
      <c r="B74" s="22">
        <v>58</v>
      </c>
      <c r="C74" s="19">
        <f t="shared" si="19"/>
        <v>0.5299192642332049</v>
      </c>
      <c r="D74" s="19">
        <f t="shared" si="20"/>
        <v>0.84804809615642596</v>
      </c>
      <c r="E74" s="21">
        <f t="shared" si="35"/>
        <v>0.33113030720567038</v>
      </c>
      <c r="F74" s="23">
        <f t="shared" si="23"/>
        <v>543592.6464085303</v>
      </c>
      <c r="G74" s="20">
        <f t="shared" si="24"/>
        <v>5.7352735730681843</v>
      </c>
      <c r="H74" s="23">
        <f t="shared" si="36"/>
        <v>1358981.6160213258</v>
      </c>
      <c r="I74" s="20">
        <f t="shared" si="37"/>
        <v>6.1332135817402227</v>
      </c>
      <c r="J74" s="15">
        <f t="shared" si="25"/>
        <v>-0.44909253111941894</v>
      </c>
      <c r="K74" s="15">
        <f t="shared" si="26"/>
        <v>-1.4918530963296748</v>
      </c>
      <c r="L74" s="15">
        <f t="shared" si="27"/>
        <v>-2.9837061926593496</v>
      </c>
      <c r="M74" s="15">
        <f t="shared" si="28"/>
        <v>-4.4755592889890243</v>
      </c>
      <c r="N74" s="22">
        <f t="shared" si="29"/>
        <v>32221585.285152372</v>
      </c>
      <c r="O74" s="22">
        <f t="shared" si="30"/>
        <v>1038230.5582883479</v>
      </c>
      <c r="P74" s="22">
        <f t="shared" si="31"/>
        <v>33453.434479539326</v>
      </c>
      <c r="Q74" s="15">
        <f t="shared" si="32"/>
        <v>7.5081469036703252</v>
      </c>
      <c r="R74" s="15">
        <f t="shared" si="33"/>
        <v>6.0162938073406504</v>
      </c>
      <c r="S74" s="15">
        <f t="shared" si="34"/>
        <v>4.5244407110109748</v>
      </c>
    </row>
    <row r="75" spans="2:19" x14ac:dyDescent="0.2">
      <c r="B75" s="22">
        <v>59</v>
      </c>
      <c r="C75" s="19">
        <f t="shared" si="19"/>
        <v>0.51503807491005438</v>
      </c>
      <c r="D75" s="19">
        <f t="shared" si="20"/>
        <v>0.85716730070211222</v>
      </c>
      <c r="E75" s="21">
        <f t="shared" si="35"/>
        <v>0.30946609651321844</v>
      </c>
      <c r="F75" s="23">
        <f t="shared" si="23"/>
        <v>581646.91392070323</v>
      </c>
      <c r="G75" s="20">
        <f t="shared" si="24"/>
        <v>5.7646594281728385</v>
      </c>
      <c r="H75" s="23">
        <f t="shared" si="36"/>
        <v>1454117.2848017581</v>
      </c>
      <c r="I75" s="20">
        <f t="shared" si="37"/>
        <v>6.1625994368448751</v>
      </c>
      <c r="J75" s="15">
        <f t="shared" si="25"/>
        <v>-0.46288081560505218</v>
      </c>
      <c r="K75" s="15">
        <f t="shared" si="26"/>
        <v>-1.5376567859427994</v>
      </c>
      <c r="L75" s="15">
        <f t="shared" si="27"/>
        <v>-3.0753135718855988</v>
      </c>
      <c r="M75" s="15">
        <f t="shared" si="28"/>
        <v>-4.6129703578283987</v>
      </c>
      <c r="N75" s="22">
        <f t="shared" si="29"/>
        <v>28996342.041456912</v>
      </c>
      <c r="O75" s="22">
        <f t="shared" si="30"/>
        <v>840787.85178516153</v>
      </c>
      <c r="P75" s="22">
        <f t="shared" si="31"/>
        <v>24379.772134664305</v>
      </c>
      <c r="Q75" s="15">
        <f t="shared" si="32"/>
        <v>7.4623432140572001</v>
      </c>
      <c r="R75" s="15">
        <f t="shared" si="33"/>
        <v>5.9246864281144012</v>
      </c>
      <c r="S75" s="15">
        <f t="shared" si="34"/>
        <v>4.3870296421716013</v>
      </c>
    </row>
    <row r="76" spans="2:19" x14ac:dyDescent="0.2">
      <c r="B76" s="22">
        <v>60</v>
      </c>
      <c r="C76" s="19">
        <f t="shared" si="19"/>
        <v>0.50000000000000011</v>
      </c>
      <c r="D76" s="19">
        <f t="shared" si="20"/>
        <v>0.8660254037844386</v>
      </c>
      <c r="E76" s="21">
        <f t="shared" si="35"/>
        <v>0.28867513459481303</v>
      </c>
      <c r="F76" s="23">
        <f t="shared" si="23"/>
        <v>623538.29072479554</v>
      </c>
      <c r="G76" s="20">
        <f t="shared" si="24"/>
        <v>5.7948631281271172</v>
      </c>
      <c r="H76" s="23">
        <f t="shared" si="36"/>
        <v>1558845.7268119887</v>
      </c>
      <c r="I76" s="20">
        <f t="shared" si="37"/>
        <v>6.1928031367991556</v>
      </c>
      <c r="J76" s="15">
        <f t="shared" si="25"/>
        <v>-0.47712125471966238</v>
      </c>
      <c r="K76" s="15">
        <f t="shared" si="26"/>
        <v>-1.5849625007211561</v>
      </c>
      <c r="L76" s="15">
        <f t="shared" si="27"/>
        <v>-3.1699250014423122</v>
      </c>
      <c r="M76" s="15">
        <f t="shared" si="28"/>
        <v>-4.7548875021634682</v>
      </c>
      <c r="N76" s="22">
        <f t="shared" si="29"/>
        <v>26003840.843650378</v>
      </c>
      <c r="O76" s="22">
        <f t="shared" si="30"/>
        <v>676199.73862189951</v>
      </c>
      <c r="P76" s="22">
        <f t="shared" si="31"/>
        <v>17583.790381641855</v>
      </c>
      <c r="Q76" s="15">
        <f t="shared" si="32"/>
        <v>7.4150374992788439</v>
      </c>
      <c r="R76" s="15">
        <f t="shared" si="33"/>
        <v>5.8300749985576878</v>
      </c>
      <c r="S76" s="15">
        <f t="shared" si="34"/>
        <v>4.2451124978365318</v>
      </c>
    </row>
    <row r="77" spans="2:19" x14ac:dyDescent="0.2">
      <c r="B77" s="22">
        <v>61</v>
      </c>
      <c r="C77" s="19">
        <f t="shared" si="19"/>
        <v>0.48480962024633711</v>
      </c>
      <c r="D77" s="19">
        <f t="shared" si="20"/>
        <v>0.87461970713939574</v>
      </c>
      <c r="E77" s="21">
        <f t="shared" si="35"/>
        <v>0.26873436073392432</v>
      </c>
      <c r="F77" s="23">
        <f t="shared" si="23"/>
        <v>669806.41964954825</v>
      </c>
      <c r="G77" s="20">
        <f t="shared" si="24"/>
        <v>5.8259493056478808</v>
      </c>
      <c r="H77" s="23">
        <f t="shared" si="36"/>
        <v>1674516.0491238707</v>
      </c>
      <c r="I77" s="20">
        <f t="shared" si="37"/>
        <v>6.2238893143199192</v>
      </c>
      <c r="J77" s="15">
        <f t="shared" si="25"/>
        <v>-0.49184451154036885</v>
      </c>
      <c r="K77" s="15">
        <f t="shared" si="26"/>
        <v>-1.6338721012021027</v>
      </c>
      <c r="L77" s="15">
        <f t="shared" si="27"/>
        <v>-3.2677442024042054</v>
      </c>
      <c r="M77" s="15">
        <f t="shared" si="28"/>
        <v>-4.9016163036063078</v>
      </c>
      <c r="N77" s="22">
        <f t="shared" si="29"/>
        <v>23234209.381198362</v>
      </c>
      <c r="O77" s="22">
        <f t="shared" si="30"/>
        <v>539828.48556936579</v>
      </c>
      <c r="P77" s="22">
        <f t="shared" si="31"/>
        <v>12542.488063653871</v>
      </c>
      <c r="Q77" s="15">
        <f t="shared" si="32"/>
        <v>7.3661278987978971</v>
      </c>
      <c r="R77" s="15">
        <f t="shared" si="33"/>
        <v>5.7322557975957942</v>
      </c>
      <c r="S77" s="15">
        <f t="shared" si="34"/>
        <v>4.0983836963936922</v>
      </c>
    </row>
    <row r="78" spans="2:19" x14ac:dyDescent="0.2">
      <c r="B78" s="22">
        <v>62</v>
      </c>
      <c r="C78" s="19">
        <f t="shared" si="19"/>
        <v>0.46947156278589086</v>
      </c>
      <c r="D78" s="19">
        <f t="shared" si="20"/>
        <v>0.88294759285892688</v>
      </c>
      <c r="E78" s="21">
        <f t="shared" si="35"/>
        <v>0.24962245783011233</v>
      </c>
      <c r="F78" s="23">
        <f t="shared" si="23"/>
        <v>721088.96597157989</v>
      </c>
      <c r="G78" s="20">
        <f t="shared" si="24"/>
        <v>5.8579888500827382</v>
      </c>
      <c r="H78" s="23">
        <f t="shared" si="36"/>
        <v>1802722.4149289497</v>
      </c>
      <c r="I78" s="20">
        <f t="shared" si="37"/>
        <v>6.2559288587547757</v>
      </c>
      <c r="J78" s="15">
        <f t="shared" si="25"/>
        <v>-0.50708447809710566</v>
      </c>
      <c r="K78" s="15">
        <f t="shared" si="26"/>
        <v>-1.6844981742720706</v>
      </c>
      <c r="L78" s="15">
        <f t="shared" si="27"/>
        <v>-3.3689963485441412</v>
      </c>
      <c r="M78" s="15">
        <f t="shared" si="28"/>
        <v>-5.0534945228162114</v>
      </c>
      <c r="N78" s="22">
        <f t="shared" si="29"/>
        <v>20677680.745787919</v>
      </c>
      <c r="O78" s="22">
        <f t="shared" si="30"/>
        <v>427566.48102472845</v>
      </c>
      <c r="P78" s="22">
        <f t="shared" si="31"/>
        <v>8841.0831922293364</v>
      </c>
      <c r="Q78" s="15">
        <f t="shared" si="32"/>
        <v>7.315501825727929</v>
      </c>
      <c r="R78" s="15">
        <f t="shared" si="33"/>
        <v>5.6310036514558588</v>
      </c>
      <c r="S78" s="15">
        <f t="shared" si="34"/>
        <v>3.9465054771837886</v>
      </c>
    </row>
    <row r="79" spans="2:19" x14ac:dyDescent="0.2">
      <c r="B79" s="22">
        <v>63</v>
      </c>
      <c r="C79" s="19">
        <f t="shared" ref="C79:C106" si="38">COS(B79/180*PI())</f>
        <v>0.4539904997395468</v>
      </c>
      <c r="D79" s="19">
        <f t="shared" ref="D79:D106" si="39">SIN(B79/180*PI())</f>
        <v>0.89100652418836779</v>
      </c>
      <c r="E79" s="21">
        <f t="shared" si="35"/>
        <v>0.231319713445993</v>
      </c>
      <c r="F79" s="23">
        <f t="shared" ref="F79:F106" si="40">180000/E79</f>
        <v>778143.79638692236</v>
      </c>
      <c r="G79" s="20">
        <f t="shared" ref="G79:G106" si="41">LOG(F79,10)</f>
        <v>5.8910598594663064</v>
      </c>
      <c r="H79" s="23">
        <f t="shared" si="36"/>
        <v>1945359.4909673058</v>
      </c>
      <c r="I79" s="20">
        <f t="shared" si="37"/>
        <v>6.2889998681383439</v>
      </c>
      <c r="J79" s="15">
        <f t="shared" si="25"/>
        <v>-0.52287874528033751</v>
      </c>
      <c r="K79" s="15">
        <f t="shared" si="26"/>
        <v>-1.7369655941662059</v>
      </c>
      <c r="L79" s="15">
        <f t="shared" si="27"/>
        <v>-3.4739311883324118</v>
      </c>
      <c r="M79" s="15">
        <f t="shared" si="28"/>
        <v>-5.2108967824986179</v>
      </c>
      <c r="N79" s="22">
        <f t="shared" si="29"/>
        <v>18324595.883941464</v>
      </c>
      <c r="O79" s="22">
        <f t="shared" si="30"/>
        <v>335790.81430976448</v>
      </c>
      <c r="P79" s="22">
        <f t="shared" si="31"/>
        <v>6153.2309737660589</v>
      </c>
      <c r="Q79" s="15">
        <f t="shared" si="32"/>
        <v>7.2630344058337943</v>
      </c>
      <c r="R79" s="15">
        <f t="shared" si="33"/>
        <v>5.5260688116675878</v>
      </c>
      <c r="S79" s="15">
        <f t="shared" si="34"/>
        <v>3.7891032175013817</v>
      </c>
    </row>
    <row r="80" spans="2:19" x14ac:dyDescent="0.2">
      <c r="B80" s="22">
        <v>64</v>
      </c>
      <c r="C80" s="19">
        <f t="shared" si="38"/>
        <v>0.43837114678907746</v>
      </c>
      <c r="D80" s="19">
        <f t="shared" si="39"/>
        <v>0.89879404629916704</v>
      </c>
      <c r="E80" s="21">
        <f t="shared" si="35"/>
        <v>0.21380789417602197</v>
      </c>
      <c r="F80" s="23">
        <f t="shared" si="40"/>
        <v>841877.24075244437</v>
      </c>
      <c r="G80" s="20">
        <f t="shared" si="41"/>
        <v>5.9252487689929723</v>
      </c>
      <c r="H80" s="23">
        <f t="shared" si="36"/>
        <v>2104693.101881111</v>
      </c>
      <c r="I80" s="20">
        <f t="shared" si="37"/>
        <v>6.3231887776650098</v>
      </c>
      <c r="J80" s="15">
        <f t="shared" si="25"/>
        <v>-0.5392691614685069</v>
      </c>
      <c r="K80" s="15">
        <f t="shared" si="26"/>
        <v>-1.7914133781885826</v>
      </c>
      <c r="L80" s="15">
        <f t="shared" si="27"/>
        <v>-3.5828267563771652</v>
      </c>
      <c r="M80" s="15">
        <f t="shared" si="28"/>
        <v>-5.3742401345657473</v>
      </c>
      <c r="N80" s="22">
        <f t="shared" si="29"/>
        <v>16165406.195951665</v>
      </c>
      <c r="O80" s="22">
        <f t="shared" si="30"/>
        <v>261320.35748011252</v>
      </c>
      <c r="P80" s="22">
        <f t="shared" si="31"/>
        <v>4224.3497259373262</v>
      </c>
      <c r="Q80" s="15">
        <f t="shared" si="32"/>
        <v>7.208586621811417</v>
      </c>
      <c r="R80" s="15">
        <f t="shared" si="33"/>
        <v>5.4171732436228339</v>
      </c>
      <c r="S80" s="15">
        <f t="shared" si="34"/>
        <v>3.6257598654342522</v>
      </c>
    </row>
    <row r="81" spans="2:19" x14ac:dyDescent="0.2">
      <c r="B81" s="22">
        <v>65</v>
      </c>
      <c r="C81" s="19">
        <f t="shared" si="38"/>
        <v>0.42261826174069944</v>
      </c>
      <c r="D81" s="19">
        <f t="shared" si="39"/>
        <v>0.90630778703664994</v>
      </c>
      <c r="E81" s="21">
        <f t="shared" si="35"/>
        <v>0.1970701319258418</v>
      </c>
      <c r="F81" s="23">
        <f t="shared" si="40"/>
        <v>913380.42067041725</v>
      </c>
      <c r="G81" s="20">
        <f t="shared" si="41"/>
        <v>5.9606516977834243</v>
      </c>
      <c r="H81" s="23">
        <f t="shared" si="36"/>
        <v>2283451.0516760428</v>
      </c>
      <c r="I81" s="20">
        <f t="shared" si="37"/>
        <v>6.3585917064554627</v>
      </c>
      <c r="J81" s="15">
        <f t="shared" si="25"/>
        <v>-0.55630250076728727</v>
      </c>
      <c r="K81" s="15">
        <f t="shared" si="26"/>
        <v>-1.84799690655495</v>
      </c>
      <c r="L81" s="15">
        <f t="shared" si="27"/>
        <v>-3.6959938131098999</v>
      </c>
      <c r="M81" s="15">
        <f t="shared" si="28"/>
        <v>-5.5439907196648504</v>
      </c>
      <c r="N81" s="22">
        <f t="shared" si="29"/>
        <v>14190676.295589425</v>
      </c>
      <c r="O81" s="22">
        <f t="shared" si="30"/>
        <v>201375.29372620358</v>
      </c>
      <c r="P81" s="22">
        <f t="shared" si="31"/>
        <v>2857.6516071977949</v>
      </c>
      <c r="Q81" s="15">
        <f t="shared" si="32"/>
        <v>7.1520030934450496</v>
      </c>
      <c r="R81" s="15">
        <f t="shared" si="33"/>
        <v>5.3040061868900992</v>
      </c>
      <c r="S81" s="15">
        <f t="shared" si="34"/>
        <v>3.4560092803351492</v>
      </c>
    </row>
    <row r="82" spans="2:19" x14ac:dyDescent="0.2">
      <c r="B82" s="22">
        <v>66</v>
      </c>
      <c r="C82" s="19">
        <f t="shared" si="38"/>
        <v>0.40673664307580037</v>
      </c>
      <c r="D82" s="19">
        <f t="shared" si="39"/>
        <v>0.91354545764260087</v>
      </c>
      <c r="E82" s="21">
        <f t="shared" si="35"/>
        <v>0.18109082086344599</v>
      </c>
      <c r="F82" s="23">
        <f t="shared" si="40"/>
        <v>993976.38787960133</v>
      </c>
      <c r="G82" s="20">
        <f t="shared" si="41"/>
        <v>5.9973760677621071</v>
      </c>
      <c r="H82" s="23">
        <f t="shared" si="36"/>
        <v>2484940.9696990033</v>
      </c>
      <c r="I82" s="20">
        <f t="shared" si="37"/>
        <v>6.3953160764341446</v>
      </c>
      <c r="J82" s="15">
        <f t="shared" ref="J82:J105" si="42">LOG10(1-B82/90)</f>
        <v>-0.57403126772771873</v>
      </c>
      <c r="K82" s="15">
        <f t="shared" ref="K82:K106" si="43">1*J82/LOG10(2)</f>
        <v>-1.906890595608518</v>
      </c>
      <c r="L82" s="15">
        <f t="shared" ref="L82:L106" si="44">2*J82/LOG10(2)</f>
        <v>-3.8137811912170361</v>
      </c>
      <c r="M82" s="15">
        <f t="shared" ref="M82:M106" si="45">3*J82/LOG10(2)</f>
        <v>-5.7206717868255543</v>
      </c>
      <c r="N82" s="22">
        <f t="shared" ref="N82:N106" si="46">(10^K82)*1000000000</f>
        <v>12391086.947073156</v>
      </c>
      <c r="O82" s="22">
        <f t="shared" ref="O82:O106" si="47">(10^L82)*1000000000</f>
        <v>153539.03572992675</v>
      </c>
      <c r="P82" s="22">
        <f t="shared" ref="P82:P106" si="48">(10^M82)*1000000000</f>
        <v>1902.5155414992926</v>
      </c>
      <c r="Q82" s="15">
        <f t="shared" ref="Q82:Q106" si="49">LOG10(N82)</f>
        <v>7.0931094043914813</v>
      </c>
      <c r="R82" s="15">
        <f t="shared" ref="R82:R106" si="50">LOG10(O82)</f>
        <v>5.1862188087829635</v>
      </c>
      <c r="S82" s="15">
        <f t="shared" ref="S82:S106" si="51">LOG10(P82)</f>
        <v>3.2793282131744448</v>
      </c>
    </row>
    <row r="83" spans="2:19" x14ac:dyDescent="0.2">
      <c r="B83" s="22">
        <v>67</v>
      </c>
      <c r="C83" s="19">
        <f t="shared" si="38"/>
        <v>0.39073112848927372</v>
      </c>
      <c r="D83" s="19">
        <f t="shared" si="39"/>
        <v>0.92050485345244037</v>
      </c>
      <c r="E83" s="21">
        <f t="shared" si="35"/>
        <v>0.16585552395285588</v>
      </c>
      <c r="F83" s="23">
        <f t="shared" si="40"/>
        <v>1085281.9110876564</v>
      </c>
      <c r="G83" s="20">
        <f t="shared" si="41"/>
        <v>6.0355425644766711</v>
      </c>
      <c r="H83" s="23">
        <f t="shared" si="36"/>
        <v>2713204.777719141</v>
      </c>
      <c r="I83" s="20">
        <f t="shared" si="37"/>
        <v>6.4334825731487086</v>
      </c>
      <c r="J83" s="15">
        <f t="shared" si="42"/>
        <v>-0.59251467342173203</v>
      </c>
      <c r="K83" s="15">
        <f t="shared" si="43"/>
        <v>-1.9682911402726619</v>
      </c>
      <c r="L83" s="15">
        <f t="shared" si="44"/>
        <v>-3.9365822805453239</v>
      </c>
      <c r="M83" s="15">
        <f t="shared" si="45"/>
        <v>-5.9048734208179852</v>
      </c>
      <c r="N83" s="22">
        <f t="shared" si="46"/>
        <v>10757438.198204866</v>
      </c>
      <c r="O83" s="22">
        <f t="shared" si="47"/>
        <v>115722.47658819714</v>
      </c>
      <c r="P83" s="22">
        <f t="shared" si="48"/>
        <v>1244.8773900407405</v>
      </c>
      <c r="Q83" s="15">
        <f t="shared" si="49"/>
        <v>7.0317088597273383</v>
      </c>
      <c r="R83" s="15">
        <f t="shared" si="50"/>
        <v>5.0634177194546757</v>
      </c>
      <c r="S83" s="15">
        <f t="shared" si="51"/>
        <v>3.0951265791820139</v>
      </c>
    </row>
    <row r="84" spans="2:19" x14ac:dyDescent="0.2">
      <c r="B84" s="22">
        <v>68</v>
      </c>
      <c r="C84" s="19">
        <f t="shared" si="38"/>
        <v>0.37460659341591218</v>
      </c>
      <c r="D84" s="19">
        <f t="shared" si="39"/>
        <v>0.92718385456678731</v>
      </c>
      <c r="E84" s="21">
        <f t="shared" si="35"/>
        <v>0.15135088811079617</v>
      </c>
      <c r="F84" s="23">
        <f t="shared" si="40"/>
        <v>1189289.3543395088</v>
      </c>
      <c r="G84" s="20">
        <f t="shared" si="41"/>
        <v>6.0752875314097459</v>
      </c>
      <c r="H84" s="23">
        <f t="shared" si="36"/>
        <v>2973223.3858487718</v>
      </c>
      <c r="I84" s="20">
        <f t="shared" si="37"/>
        <v>6.4732275400817842</v>
      </c>
      <c r="J84" s="15">
        <f t="shared" si="42"/>
        <v>-0.61181982861711859</v>
      </c>
      <c r="K84" s="15">
        <f t="shared" si="43"/>
        <v>-2.0324214776923775</v>
      </c>
      <c r="L84" s="15">
        <f t="shared" si="44"/>
        <v>-4.0648429553847549</v>
      </c>
      <c r="M84" s="15">
        <f t="shared" si="45"/>
        <v>-6.0972644330771315</v>
      </c>
      <c r="N84" s="22">
        <f t="shared" si="46"/>
        <v>9280652.7314635292</v>
      </c>
      <c r="O84" s="22">
        <f t="shared" si="47"/>
        <v>86130.515122021461</v>
      </c>
      <c r="P84" s="22">
        <f t="shared" si="48"/>
        <v>799.3474004295507</v>
      </c>
      <c r="Q84" s="15">
        <f t="shared" si="49"/>
        <v>6.9675785223076225</v>
      </c>
      <c r="R84" s="15">
        <f t="shared" si="50"/>
        <v>4.9351570446152451</v>
      </c>
      <c r="S84" s="15">
        <f t="shared" si="51"/>
        <v>2.902735566922868</v>
      </c>
    </row>
    <row r="85" spans="2:19" x14ac:dyDescent="0.2">
      <c r="B85" s="22">
        <v>69</v>
      </c>
      <c r="C85" s="19">
        <f t="shared" si="38"/>
        <v>0.35836794954530016</v>
      </c>
      <c r="D85" s="19">
        <f t="shared" si="39"/>
        <v>0.93358042649720174</v>
      </c>
      <c r="E85" s="21">
        <f t="shared" si="35"/>
        <v>0.13756456713982718</v>
      </c>
      <c r="F85" s="23">
        <f t="shared" si="40"/>
        <v>1308476.4757558494</v>
      </c>
      <c r="G85" s="20">
        <f t="shared" si="41"/>
        <v>6.1167659191491799</v>
      </c>
      <c r="H85" s="23">
        <f t="shared" si="36"/>
        <v>3271191.1893896237</v>
      </c>
      <c r="I85" s="20">
        <f t="shared" si="37"/>
        <v>6.5147059278212174</v>
      </c>
      <c r="J85" s="15">
        <f t="shared" si="42"/>
        <v>-0.63202321470540568</v>
      </c>
      <c r="K85" s="15">
        <f t="shared" si="43"/>
        <v>-2.0995356735509145</v>
      </c>
      <c r="L85" s="15">
        <f t="shared" si="44"/>
        <v>-4.1990713471018291</v>
      </c>
      <c r="M85" s="15">
        <f t="shared" si="45"/>
        <v>-6.298607020652744</v>
      </c>
      <c r="N85" s="22">
        <f t="shared" si="46"/>
        <v>7951779.4583168244</v>
      </c>
      <c r="O85" s="22">
        <f t="shared" si="47"/>
        <v>63230.796553709399</v>
      </c>
      <c r="P85" s="22">
        <f t="shared" si="48"/>
        <v>502.79734916879585</v>
      </c>
      <c r="Q85" s="15">
        <f t="shared" si="49"/>
        <v>6.900464326449085</v>
      </c>
      <c r="R85" s="15">
        <f t="shared" si="50"/>
        <v>4.8009286528981709</v>
      </c>
      <c r="S85" s="15">
        <f t="shared" si="51"/>
        <v>2.7013929793472551</v>
      </c>
    </row>
    <row r="86" spans="2:19" x14ac:dyDescent="0.2">
      <c r="B86" s="22">
        <v>70</v>
      </c>
      <c r="C86" s="19">
        <f t="shared" si="38"/>
        <v>0.34202014332566882</v>
      </c>
      <c r="D86" s="19">
        <f t="shared" si="39"/>
        <v>0.93969262078590832</v>
      </c>
      <c r="E86" s="21">
        <f t="shared" si="35"/>
        <v>0.12448515169000383</v>
      </c>
      <c r="F86" s="23">
        <f t="shared" si="40"/>
        <v>1445955.582303026</v>
      </c>
      <c r="G86" s="20">
        <f t="shared" si="41"/>
        <v>6.1601549522552075</v>
      </c>
      <c r="H86" s="23">
        <f t="shared" si="36"/>
        <v>3614888.9557575649</v>
      </c>
      <c r="I86" s="20">
        <f t="shared" si="37"/>
        <v>6.558094960927245</v>
      </c>
      <c r="J86" s="15">
        <f t="shared" si="42"/>
        <v>-0.65321251377534373</v>
      </c>
      <c r="K86" s="15">
        <f t="shared" si="43"/>
        <v>-2.1699250014423126</v>
      </c>
      <c r="L86" s="15">
        <f t="shared" si="44"/>
        <v>-4.3398500028846252</v>
      </c>
      <c r="M86" s="15">
        <f t="shared" si="45"/>
        <v>-6.5097750043269373</v>
      </c>
      <c r="N86" s="22">
        <f t="shared" si="46"/>
        <v>6761997.3862189902</v>
      </c>
      <c r="O86" s="22">
        <f t="shared" si="47"/>
        <v>45724.608651232469</v>
      </c>
      <c r="P86" s="22">
        <f t="shared" si="48"/>
        <v>309.18968418551992</v>
      </c>
      <c r="Q86" s="15">
        <f t="shared" si="49"/>
        <v>6.830074998557687</v>
      </c>
      <c r="R86" s="15">
        <f t="shared" si="50"/>
        <v>4.6601499971153748</v>
      </c>
      <c r="S86" s="15">
        <f t="shared" si="51"/>
        <v>2.4902249956730618</v>
      </c>
    </row>
    <row r="87" spans="2:19" x14ac:dyDescent="0.2">
      <c r="B87" s="22">
        <v>71</v>
      </c>
      <c r="C87" s="19">
        <f t="shared" si="38"/>
        <v>0.32556815445715676</v>
      </c>
      <c r="D87" s="19">
        <f t="shared" si="39"/>
        <v>0.94551857559931674</v>
      </c>
      <c r="E87" s="21">
        <f t="shared" si="35"/>
        <v>0.11210210558735391</v>
      </c>
      <c r="F87" s="23">
        <f t="shared" si="40"/>
        <v>1605679.0285686264</v>
      </c>
      <c r="G87" s="20">
        <f t="shared" si="41"/>
        <v>6.2056587351811157</v>
      </c>
      <c r="H87" s="23">
        <f t="shared" si="36"/>
        <v>4014197.571421566</v>
      </c>
      <c r="I87" s="20">
        <f t="shared" si="37"/>
        <v>6.6035987438531532</v>
      </c>
      <c r="J87" s="15">
        <f t="shared" si="42"/>
        <v>-0.6754889084864959</v>
      </c>
      <c r="K87" s="15">
        <f t="shared" si="43"/>
        <v>-2.2439255828860891</v>
      </c>
      <c r="L87" s="15">
        <f t="shared" si="44"/>
        <v>-4.4878511657721782</v>
      </c>
      <c r="M87" s="15">
        <f t="shared" si="45"/>
        <v>-6.7317767486582678</v>
      </c>
      <c r="N87" s="22">
        <f t="shared" si="46"/>
        <v>5702619.792901597</v>
      </c>
      <c r="O87" s="22">
        <f t="shared" si="47"/>
        <v>32519.87250239306</v>
      </c>
      <c r="P87" s="22">
        <f t="shared" si="48"/>
        <v>185.44846859478307</v>
      </c>
      <c r="Q87" s="15">
        <f t="shared" si="49"/>
        <v>6.7560744171139104</v>
      </c>
      <c r="R87" s="15">
        <f t="shared" si="50"/>
        <v>4.5121488342278209</v>
      </c>
      <c r="S87" s="15">
        <f t="shared" si="51"/>
        <v>2.2682232513417313</v>
      </c>
    </row>
    <row r="88" spans="2:19" x14ac:dyDescent="0.2">
      <c r="B88" s="22">
        <v>72</v>
      </c>
      <c r="C88" s="19">
        <f t="shared" si="38"/>
        <v>0.30901699437494745</v>
      </c>
      <c r="D88" s="19">
        <f t="shared" si="39"/>
        <v>0.95105651629515353</v>
      </c>
      <c r="E88" s="21">
        <f t="shared" si="35"/>
        <v>0.10040570794311365</v>
      </c>
      <c r="F88" s="23">
        <f t="shared" si="40"/>
        <v>1792726.7651156015</v>
      </c>
      <c r="G88" s="20">
        <f t="shared" si="41"/>
        <v>6.2535141024762382</v>
      </c>
      <c r="H88" s="23">
        <f t="shared" si="36"/>
        <v>4481816.9127890039</v>
      </c>
      <c r="I88" s="20">
        <f t="shared" si="37"/>
        <v>6.6514541111482757</v>
      </c>
      <c r="J88" s="15">
        <f t="shared" si="42"/>
        <v>-0.69897000433601886</v>
      </c>
      <c r="K88" s="15">
        <f t="shared" si="43"/>
        <v>-2.3219280948873626</v>
      </c>
      <c r="L88" s="15">
        <f t="shared" si="44"/>
        <v>-4.6438561897747253</v>
      </c>
      <c r="M88" s="15">
        <f t="shared" si="45"/>
        <v>-6.9657842846620879</v>
      </c>
      <c r="N88" s="22">
        <f t="shared" si="46"/>
        <v>4765098.7489022389</v>
      </c>
      <c r="O88" s="22">
        <f t="shared" si="47"/>
        <v>22706.166086789679</v>
      </c>
      <c r="P88" s="22">
        <f t="shared" si="48"/>
        <v>108.19712361252795</v>
      </c>
      <c r="Q88" s="15">
        <f t="shared" si="49"/>
        <v>6.6780719051126374</v>
      </c>
      <c r="R88" s="15">
        <f t="shared" si="50"/>
        <v>4.3561438102252739</v>
      </c>
      <c r="S88" s="15">
        <f t="shared" si="51"/>
        <v>2.0342157153379112</v>
      </c>
    </row>
    <row r="89" spans="2:19" x14ac:dyDescent="0.2">
      <c r="B89" s="22">
        <v>73</v>
      </c>
      <c r="C89" s="19">
        <f t="shared" si="38"/>
        <v>0.29237170472273677</v>
      </c>
      <c r="D89" s="19">
        <f t="shared" si="39"/>
        <v>0.95630475596303544</v>
      </c>
      <c r="E89" s="21">
        <f t="shared" si="35"/>
        <v>8.9387000524112553E-2</v>
      </c>
      <c r="F89" s="23">
        <f t="shared" si="40"/>
        <v>2013715.6291696371</v>
      </c>
      <c r="G89" s="20">
        <f t="shared" si="41"/>
        <v>6.3039981407944472</v>
      </c>
      <c r="H89" s="23">
        <f t="shared" si="36"/>
        <v>5034289.0729240933</v>
      </c>
      <c r="I89" s="20">
        <f t="shared" si="37"/>
        <v>6.7019381494664847</v>
      </c>
      <c r="J89" s="15">
        <f t="shared" si="42"/>
        <v>-0.72379358806105099</v>
      </c>
      <c r="K89" s="15">
        <f t="shared" si="43"/>
        <v>-2.4043902550793352</v>
      </c>
      <c r="L89" s="15">
        <f t="shared" si="44"/>
        <v>-4.8087805101586705</v>
      </c>
      <c r="M89" s="15">
        <f t="shared" si="45"/>
        <v>-7.2131707652380062</v>
      </c>
      <c r="N89" s="22">
        <f t="shared" si="46"/>
        <v>3941030.0371689103</v>
      </c>
      <c r="O89" s="22">
        <f t="shared" si="47"/>
        <v>15531.717753867582</v>
      </c>
      <c r="P89" s="22">
        <f t="shared" si="48"/>
        <v>61.210966196821779</v>
      </c>
      <c r="Q89" s="15">
        <f t="shared" si="49"/>
        <v>6.5956097449206643</v>
      </c>
      <c r="R89" s="15">
        <f t="shared" si="50"/>
        <v>4.1912194898413295</v>
      </c>
      <c r="S89" s="15">
        <f t="shared" si="51"/>
        <v>1.7868292347619936</v>
      </c>
    </row>
    <row r="90" spans="2:19" x14ac:dyDescent="0.2">
      <c r="B90" s="22">
        <v>74</v>
      </c>
      <c r="C90" s="19">
        <f t="shared" si="38"/>
        <v>0.27563735581699916</v>
      </c>
      <c r="D90" s="19">
        <f t="shared" si="39"/>
        <v>0.96126169593831889</v>
      </c>
      <c r="E90" s="21">
        <f t="shared" si="35"/>
        <v>7.9037739923283223E-2</v>
      </c>
      <c r="F90" s="23">
        <f t="shared" si="40"/>
        <v>2277393.0552001391</v>
      </c>
      <c r="G90" s="20">
        <f t="shared" si="41"/>
        <v>6.3574379919559219</v>
      </c>
      <c r="H90" s="23">
        <f t="shared" si="36"/>
        <v>5693482.6380003486</v>
      </c>
      <c r="I90" s="20">
        <f t="shared" si="37"/>
        <v>6.7553780006279593</v>
      </c>
      <c r="J90" s="15">
        <f t="shared" si="42"/>
        <v>-0.75012252678339997</v>
      </c>
      <c r="K90" s="15">
        <f t="shared" si="43"/>
        <v>-2.4918530963296743</v>
      </c>
      <c r="L90" s="15">
        <f t="shared" si="44"/>
        <v>-4.9837061926593487</v>
      </c>
      <c r="M90" s="15">
        <f t="shared" si="45"/>
        <v>-7.4755592889890217</v>
      </c>
      <c r="N90" s="22">
        <f t="shared" si="46"/>
        <v>3222158.5285152392</v>
      </c>
      <c r="O90" s="22">
        <f t="shared" si="47"/>
        <v>10382.305582883493</v>
      </c>
      <c r="P90" s="22">
        <f t="shared" si="48"/>
        <v>33.453434479539574</v>
      </c>
      <c r="Q90" s="15">
        <f t="shared" si="49"/>
        <v>6.5081469036703252</v>
      </c>
      <c r="R90" s="15">
        <f t="shared" si="50"/>
        <v>4.0162938073406513</v>
      </c>
      <c r="S90" s="15">
        <f t="shared" si="51"/>
        <v>1.5244407110109783</v>
      </c>
    </row>
    <row r="91" spans="2:19" x14ac:dyDescent="0.2">
      <c r="B91" s="22">
        <v>75</v>
      </c>
      <c r="C91" s="19">
        <f t="shared" si="38"/>
        <v>0.25881904510252074</v>
      </c>
      <c r="D91" s="19">
        <f t="shared" si="39"/>
        <v>0.96592582628906831</v>
      </c>
      <c r="E91" s="21">
        <f t="shared" si="35"/>
        <v>6.9350354121014743E-2</v>
      </c>
      <c r="F91" s="23">
        <f t="shared" si="40"/>
        <v>2595516.6672387025</v>
      </c>
      <c r="G91" s="20">
        <f t="shared" si="41"/>
        <v>6.414223822067326</v>
      </c>
      <c r="H91" s="23">
        <f t="shared" si="36"/>
        <v>6488791.6680967566</v>
      </c>
      <c r="I91" s="20">
        <f t="shared" si="37"/>
        <v>6.8121638307393635</v>
      </c>
      <c r="J91" s="15">
        <f t="shared" si="42"/>
        <v>-0.77815125038364374</v>
      </c>
      <c r="K91" s="15">
        <f t="shared" si="43"/>
        <v>-2.5849625007211565</v>
      </c>
      <c r="L91" s="15">
        <f t="shared" si="44"/>
        <v>-5.169925001442313</v>
      </c>
      <c r="M91" s="15">
        <f t="shared" si="45"/>
        <v>-7.7548875021634691</v>
      </c>
      <c r="N91" s="22">
        <f t="shared" si="46"/>
        <v>2600384.0843650335</v>
      </c>
      <c r="O91" s="22">
        <f t="shared" si="47"/>
        <v>6761.9973862189745</v>
      </c>
      <c r="P91" s="22">
        <f t="shared" si="48"/>
        <v>17.583790381641794</v>
      </c>
      <c r="Q91" s="15">
        <f t="shared" si="49"/>
        <v>6.415037499278843</v>
      </c>
      <c r="R91" s="15">
        <f t="shared" si="50"/>
        <v>3.8300749985576865</v>
      </c>
      <c r="S91" s="15">
        <f t="shared" si="51"/>
        <v>1.2451124978365298</v>
      </c>
    </row>
    <row r="92" spans="2:19" x14ac:dyDescent="0.2">
      <c r="B92" s="22">
        <v>76</v>
      </c>
      <c r="C92" s="19">
        <f t="shared" si="38"/>
        <v>0.24192189559966767</v>
      </c>
      <c r="D92" s="19">
        <f t="shared" si="39"/>
        <v>0.97029572627599647</v>
      </c>
      <c r="E92" s="21">
        <f t="shared" si="35"/>
        <v>6.0317903073901592E-2</v>
      </c>
      <c r="F92" s="23">
        <f t="shared" si="40"/>
        <v>2984188.6210709894</v>
      </c>
      <c r="G92" s="20">
        <f t="shared" si="41"/>
        <v>6.4748262700410422</v>
      </c>
      <c r="H92" s="23">
        <f t="shared" si="36"/>
        <v>7460471.552677474</v>
      </c>
      <c r="I92" s="20">
        <f t="shared" si="37"/>
        <v>6.8727662787130797</v>
      </c>
      <c r="J92" s="15">
        <f t="shared" si="42"/>
        <v>-0.8081144737610868</v>
      </c>
      <c r="K92" s="15">
        <f t="shared" si="43"/>
        <v>-2.6844981742720706</v>
      </c>
      <c r="L92" s="15">
        <f t="shared" si="44"/>
        <v>-5.3689963485441412</v>
      </c>
      <c r="M92" s="15">
        <f t="shared" si="45"/>
        <v>-8.0534945228162105</v>
      </c>
      <c r="N92" s="22">
        <f t="shared" si="46"/>
        <v>2067768.0745787905</v>
      </c>
      <c r="O92" s="22">
        <f t="shared" si="47"/>
        <v>4275.6648102472791</v>
      </c>
      <c r="P92" s="22">
        <f t="shared" si="48"/>
        <v>8.8410831922293518</v>
      </c>
      <c r="Q92" s="15">
        <f t="shared" si="49"/>
        <v>6.315501825727929</v>
      </c>
      <c r="R92" s="15">
        <f t="shared" si="50"/>
        <v>3.6310036514558579</v>
      </c>
      <c r="S92" s="15">
        <f t="shared" si="51"/>
        <v>0.9465054771837893</v>
      </c>
    </row>
    <row r="93" spans="2:19" x14ac:dyDescent="0.2">
      <c r="B93" s="22">
        <v>77</v>
      </c>
      <c r="C93" s="19">
        <f t="shared" si="38"/>
        <v>0.22495105434386514</v>
      </c>
      <c r="D93" s="19">
        <f t="shared" si="39"/>
        <v>0.97437006478523525</v>
      </c>
      <c r="E93" s="21">
        <f t="shared" si="35"/>
        <v>5.1934043008156426E-2</v>
      </c>
      <c r="F93" s="23">
        <f t="shared" si="40"/>
        <v>3465934.6658555036</v>
      </c>
      <c r="G93" s="20">
        <f t="shared" si="41"/>
        <v>6.5398203718441801</v>
      </c>
      <c r="H93" s="23">
        <f t="shared" si="36"/>
        <v>8664836.6646387596</v>
      </c>
      <c r="I93" s="20">
        <f t="shared" si="37"/>
        <v>6.9377603805162176</v>
      </c>
      <c r="J93" s="15">
        <f t="shared" si="42"/>
        <v>-0.84029915713248793</v>
      </c>
      <c r="K93" s="15">
        <f t="shared" si="43"/>
        <v>-2.7914133781885822</v>
      </c>
      <c r="L93" s="15">
        <f t="shared" si="44"/>
        <v>-5.5828267563771643</v>
      </c>
      <c r="M93" s="15">
        <f t="shared" si="45"/>
        <v>-8.3742401345657456</v>
      </c>
      <c r="N93" s="22">
        <f t="shared" si="46"/>
        <v>1616540.6195951689</v>
      </c>
      <c r="O93" s="22">
        <f t="shared" si="47"/>
        <v>2613.2035748011331</v>
      </c>
      <c r="P93" s="22">
        <f t="shared" si="48"/>
        <v>4.2243497259373344</v>
      </c>
      <c r="Q93" s="15">
        <f t="shared" si="49"/>
        <v>6.2085866218114178</v>
      </c>
      <c r="R93" s="15">
        <f t="shared" si="50"/>
        <v>3.4171732436228353</v>
      </c>
      <c r="S93" s="15">
        <f t="shared" si="51"/>
        <v>0.6257598654342531</v>
      </c>
    </row>
    <row r="94" spans="2:19" x14ac:dyDescent="0.2">
      <c r="B94" s="22">
        <v>78</v>
      </c>
      <c r="C94" s="19">
        <f t="shared" si="38"/>
        <v>0.20791169081775923</v>
      </c>
      <c r="D94" s="19">
        <f t="shared" si="39"/>
        <v>0.97814760073380569</v>
      </c>
      <c r="E94" s="21">
        <f t="shared" si="35"/>
        <v>4.4192994131223594E-2</v>
      </c>
      <c r="F94" s="23">
        <f t="shared" si="40"/>
        <v>4073043.7830376588</v>
      </c>
      <c r="G94" s="20">
        <f t="shared" si="41"/>
        <v>6.609919078544003</v>
      </c>
      <c r="H94" s="23">
        <f t="shared" si="36"/>
        <v>10182609.457594147</v>
      </c>
      <c r="I94" s="20">
        <f t="shared" si="37"/>
        <v>7.0078590872160396</v>
      </c>
      <c r="J94" s="15">
        <f t="shared" si="42"/>
        <v>-0.87506126339170009</v>
      </c>
      <c r="K94" s="15">
        <f t="shared" si="43"/>
        <v>-2.9068905956085187</v>
      </c>
      <c r="L94" s="15">
        <f t="shared" si="44"/>
        <v>-5.8137811912170374</v>
      </c>
      <c r="M94" s="15">
        <f t="shared" si="45"/>
        <v>-8.7206717868255552</v>
      </c>
      <c r="N94" s="22">
        <f t="shared" si="46"/>
        <v>1239108.6947073133</v>
      </c>
      <c r="O94" s="22">
        <f t="shared" si="47"/>
        <v>1535.3903572992613</v>
      </c>
      <c r="P94" s="22">
        <f t="shared" si="48"/>
        <v>1.9025155414992898</v>
      </c>
      <c r="Q94" s="15">
        <f t="shared" si="49"/>
        <v>6.0931094043914813</v>
      </c>
      <c r="R94" s="15">
        <f t="shared" si="50"/>
        <v>3.1862188087829617</v>
      </c>
      <c r="S94" s="15">
        <f t="shared" si="51"/>
        <v>0.27932821317444412</v>
      </c>
    </row>
    <row r="95" spans="2:19" x14ac:dyDescent="0.2">
      <c r="B95" s="22">
        <v>79</v>
      </c>
      <c r="C95" s="19">
        <f t="shared" si="38"/>
        <v>0.19080899537654492</v>
      </c>
      <c r="D95" s="19">
        <f t="shared" si="39"/>
        <v>0.98162718344766398</v>
      </c>
      <c r="E95" s="21">
        <f t="shared" si="35"/>
        <v>3.7089511507550313E-2</v>
      </c>
      <c r="F95" s="23">
        <f t="shared" si="40"/>
        <v>4853124.0419102684</v>
      </c>
      <c r="G95" s="20">
        <f t="shared" si="41"/>
        <v>6.6860213916714981</v>
      </c>
      <c r="H95" s="23">
        <f t="shared" si="36"/>
        <v>12132810.104775673</v>
      </c>
      <c r="I95" s="20">
        <f t="shared" si="37"/>
        <v>7.0839614003435365</v>
      </c>
      <c r="J95" s="15">
        <f t="shared" si="42"/>
        <v>-0.91284982428109984</v>
      </c>
      <c r="K95" s="15">
        <f t="shared" si="43"/>
        <v>-3.0324214776923775</v>
      </c>
      <c r="L95" s="15">
        <f t="shared" si="44"/>
        <v>-6.0648429553847549</v>
      </c>
      <c r="M95" s="15">
        <f t="shared" si="45"/>
        <v>-9.0972644330771324</v>
      </c>
      <c r="N95" s="22">
        <f t="shared" si="46"/>
        <v>928065.27314635273</v>
      </c>
      <c r="O95" s="22">
        <f t="shared" si="47"/>
        <v>861.30515122021438</v>
      </c>
      <c r="P95" s="22">
        <f t="shared" si="48"/>
        <v>0.79934740042954811</v>
      </c>
      <c r="Q95" s="15">
        <f t="shared" si="49"/>
        <v>5.9675785223076225</v>
      </c>
      <c r="R95" s="15">
        <f t="shared" si="50"/>
        <v>2.9351570446152446</v>
      </c>
      <c r="S95" s="15">
        <f t="shared" si="51"/>
        <v>-9.7264433077133561E-2</v>
      </c>
    </row>
    <row r="96" spans="2:19" x14ac:dyDescent="0.2">
      <c r="B96" s="22">
        <v>80</v>
      </c>
      <c r="C96" s="19">
        <f t="shared" si="38"/>
        <v>0.17364817766693041</v>
      </c>
      <c r="D96" s="19">
        <f t="shared" si="39"/>
        <v>0.98480775301220802</v>
      </c>
      <c r="E96" s="21">
        <f t="shared" si="35"/>
        <v>3.061885887353695E-2</v>
      </c>
      <c r="F96" s="23">
        <f t="shared" si="40"/>
        <v>5878729.8619926404</v>
      </c>
      <c r="G96" s="20">
        <f t="shared" si="41"/>
        <v>6.7692835040500396</v>
      </c>
      <c r="H96" s="23">
        <f t="shared" si="36"/>
        <v>14696824.6549816</v>
      </c>
      <c r="I96" s="20">
        <f t="shared" si="37"/>
        <v>7.1672235127220763</v>
      </c>
      <c r="J96" s="15">
        <f t="shared" si="42"/>
        <v>-0.95424250943932465</v>
      </c>
      <c r="K96" s="15">
        <f t="shared" si="43"/>
        <v>-3.1699250014423117</v>
      </c>
      <c r="L96" s="15">
        <f t="shared" si="44"/>
        <v>-6.3398500028846234</v>
      </c>
      <c r="M96" s="15">
        <f t="shared" si="45"/>
        <v>-9.5097750043269347</v>
      </c>
      <c r="N96" s="22">
        <f t="shared" si="46"/>
        <v>676199.73862190009</v>
      </c>
      <c r="O96" s="22">
        <f t="shared" si="47"/>
        <v>457.24608651232609</v>
      </c>
      <c r="P96" s="22">
        <f t="shared" si="48"/>
        <v>0.30918968418552162</v>
      </c>
      <c r="Q96" s="15">
        <f t="shared" si="49"/>
        <v>5.8300749985576878</v>
      </c>
      <c r="R96" s="15">
        <f t="shared" si="50"/>
        <v>2.6601499971153761</v>
      </c>
      <c r="S96" s="15">
        <f t="shared" si="51"/>
        <v>-0.50977500432693579</v>
      </c>
    </row>
    <row r="97" spans="2:19" x14ac:dyDescent="0.2">
      <c r="B97" s="22">
        <v>81</v>
      </c>
      <c r="C97" s="19">
        <f t="shared" si="38"/>
        <v>0.15643446504023092</v>
      </c>
      <c r="D97" s="19">
        <f t="shared" si="39"/>
        <v>0.98768834059513777</v>
      </c>
      <c r="E97" s="21">
        <f t="shared" si="35"/>
        <v>2.4776785192865223E-2</v>
      </c>
      <c r="F97" s="23">
        <f t="shared" si="40"/>
        <v>7264865.017751907</v>
      </c>
      <c r="G97" s="20">
        <f t="shared" si="41"/>
        <v>6.8612275494543971</v>
      </c>
      <c r="H97" s="23">
        <f t="shared" si="36"/>
        <v>18162162.544379767</v>
      </c>
      <c r="I97" s="20">
        <f t="shared" si="37"/>
        <v>7.2591675581264354</v>
      </c>
      <c r="J97" s="15">
        <f t="shared" si="42"/>
        <v>-1</v>
      </c>
      <c r="K97" s="15">
        <f t="shared" si="43"/>
        <v>-3.3219280948873622</v>
      </c>
      <c r="L97" s="15">
        <f t="shared" si="44"/>
        <v>-6.6438561897747244</v>
      </c>
      <c r="M97" s="15">
        <f t="shared" si="45"/>
        <v>-9.965784284662087</v>
      </c>
      <c r="N97" s="22">
        <f t="shared" si="46"/>
        <v>476509.87489022414</v>
      </c>
      <c r="O97" s="22">
        <f t="shared" si="47"/>
        <v>227.06166086789707</v>
      </c>
      <c r="P97" s="22">
        <f t="shared" si="48"/>
        <v>0.10819712361252797</v>
      </c>
      <c r="Q97" s="15">
        <f t="shared" si="49"/>
        <v>5.6780719051126374</v>
      </c>
      <c r="R97" s="15">
        <f t="shared" si="50"/>
        <v>2.3561438102252747</v>
      </c>
      <c r="S97" s="15">
        <f t="shared" si="51"/>
        <v>-0.96578428466208854</v>
      </c>
    </row>
    <row r="98" spans="2:19" x14ac:dyDescent="0.2">
      <c r="B98" s="22">
        <v>82</v>
      </c>
      <c r="C98" s="19">
        <f t="shared" si="38"/>
        <v>0.13917310096006547</v>
      </c>
      <c r="D98" s="19">
        <f t="shared" si="39"/>
        <v>0.99026806874157036</v>
      </c>
      <c r="E98" s="21">
        <f t="shared" si="35"/>
        <v>1.9559503777047797E-2</v>
      </c>
      <c r="F98" s="23">
        <f t="shared" si="40"/>
        <v>9202687.4532073736</v>
      </c>
      <c r="G98" s="20">
        <f t="shared" si="41"/>
        <v>6.9639146725261396</v>
      </c>
      <c r="H98" s="23">
        <f t="shared" si="36"/>
        <v>23006718.633018434</v>
      </c>
      <c r="I98" s="20">
        <f t="shared" si="37"/>
        <v>7.361854681198178</v>
      </c>
      <c r="J98" s="15">
        <f t="shared" si="42"/>
        <v>-1.0511525224473812</v>
      </c>
      <c r="K98" s="15">
        <f t="shared" si="43"/>
        <v>-3.4918530963296743</v>
      </c>
      <c r="L98" s="15">
        <f t="shared" si="44"/>
        <v>-6.9837061926593487</v>
      </c>
      <c r="M98" s="15">
        <f t="shared" si="45"/>
        <v>-10.475559288989023</v>
      </c>
      <c r="N98" s="22">
        <f t="shared" si="46"/>
        <v>322215.85285152384</v>
      </c>
      <c r="O98" s="22">
        <f t="shared" si="47"/>
        <v>103.82305582883488</v>
      </c>
      <c r="P98" s="22">
        <f t="shared" si="48"/>
        <v>3.3453434479539343E-2</v>
      </c>
      <c r="Q98" s="15">
        <f t="shared" si="49"/>
        <v>5.5081469036703252</v>
      </c>
      <c r="R98" s="15">
        <f t="shared" si="50"/>
        <v>2.0162938073406509</v>
      </c>
      <c r="S98" s="15">
        <f t="shared" si="51"/>
        <v>-1.4755592889890248</v>
      </c>
    </row>
    <row r="99" spans="2:19" x14ac:dyDescent="0.2">
      <c r="B99" s="22">
        <v>83</v>
      </c>
      <c r="C99" s="19">
        <f t="shared" si="38"/>
        <v>0.12186934340514749</v>
      </c>
      <c r="D99" s="19">
        <f t="shared" si="39"/>
        <v>0.99254615164132198</v>
      </c>
      <c r="E99" s="21">
        <f t="shared" si="35"/>
        <v>1.4963673817526326E-2</v>
      </c>
      <c r="F99" s="23">
        <f t="shared" si="40"/>
        <v>12029131.495045923</v>
      </c>
      <c r="G99" s="20">
        <f t="shared" si="41"/>
        <v>7.080234272350217</v>
      </c>
      <c r="H99" s="23">
        <f t="shared" si="36"/>
        <v>30072828.73761481</v>
      </c>
      <c r="I99" s="20">
        <f t="shared" si="37"/>
        <v>7.4781742810222553</v>
      </c>
      <c r="J99" s="15">
        <f t="shared" si="42"/>
        <v>-1.1091444694250683</v>
      </c>
      <c r="K99" s="15">
        <f t="shared" si="43"/>
        <v>-3.6844981742720715</v>
      </c>
      <c r="L99" s="15">
        <f t="shared" si="44"/>
        <v>-7.368996348544143</v>
      </c>
      <c r="M99" s="15">
        <f t="shared" si="45"/>
        <v>-11.053494522816214</v>
      </c>
      <c r="N99" s="22">
        <f t="shared" si="46"/>
        <v>206776.80745787884</v>
      </c>
      <c r="O99" s="22">
        <f t="shared" si="47"/>
        <v>42.756648102472695</v>
      </c>
      <c r="P99" s="22">
        <f t="shared" si="48"/>
        <v>8.8410831922292599E-3</v>
      </c>
      <c r="Q99" s="15">
        <f t="shared" si="49"/>
        <v>5.315501825727929</v>
      </c>
      <c r="R99" s="15">
        <f t="shared" si="50"/>
        <v>1.631003651455857</v>
      </c>
      <c r="S99" s="15">
        <f t="shared" si="51"/>
        <v>-2.0534945228162154</v>
      </c>
    </row>
    <row r="100" spans="2:19" x14ac:dyDescent="0.2">
      <c r="B100" s="22">
        <v>84</v>
      </c>
      <c r="C100" s="19">
        <f t="shared" si="38"/>
        <v>0.10452846326765346</v>
      </c>
      <c r="D100" s="19">
        <f t="shared" si="39"/>
        <v>0.99452189536827329</v>
      </c>
      <c r="E100" s="21">
        <f t="shared" si="35"/>
        <v>1.0986384195243068E-2</v>
      </c>
      <c r="F100" s="23">
        <f t="shared" si="40"/>
        <v>16383916.38241972</v>
      </c>
      <c r="G100" s="20">
        <f t="shared" si="41"/>
        <v>7.2144177228195163</v>
      </c>
      <c r="H100" s="23">
        <f t="shared" si="36"/>
        <v>40959790.956049301</v>
      </c>
      <c r="I100" s="20">
        <f t="shared" si="37"/>
        <v>7.6123577314915547</v>
      </c>
      <c r="J100" s="15">
        <f t="shared" si="42"/>
        <v>-1.1760912590556813</v>
      </c>
      <c r="K100" s="15">
        <f t="shared" si="43"/>
        <v>-3.9068905956085187</v>
      </c>
      <c r="L100" s="15">
        <f t="shared" si="44"/>
        <v>-7.8137811912170374</v>
      </c>
      <c r="M100" s="15">
        <f t="shared" si="45"/>
        <v>-11.720671786825557</v>
      </c>
      <c r="N100" s="22">
        <f t="shared" si="46"/>
        <v>123910.86947073138</v>
      </c>
      <c r="O100" s="22">
        <f t="shared" si="47"/>
        <v>15.353903572992634</v>
      </c>
      <c r="P100" s="22">
        <f t="shared" si="48"/>
        <v>1.9025155414992834E-3</v>
      </c>
      <c r="Q100" s="15">
        <f t="shared" si="49"/>
        <v>5.0931094043914813</v>
      </c>
      <c r="R100" s="15">
        <f t="shared" si="50"/>
        <v>1.1862188087829622</v>
      </c>
      <c r="S100" s="15">
        <f t="shared" si="51"/>
        <v>-2.7206717868255574</v>
      </c>
    </row>
    <row r="101" spans="2:19" x14ac:dyDescent="0.2">
      <c r="B101" s="22">
        <v>85</v>
      </c>
      <c r="C101" s="19">
        <f t="shared" si="38"/>
        <v>8.715574274765836E-2</v>
      </c>
      <c r="D101" s="19">
        <f t="shared" si="39"/>
        <v>0.99619469809174555</v>
      </c>
      <c r="E101" s="21">
        <f t="shared" si="35"/>
        <v>7.62513945160189E-3</v>
      </c>
      <c r="F101" s="23">
        <f t="shared" si="40"/>
        <v>23606125.650880467</v>
      </c>
      <c r="G101" s="20">
        <f t="shared" si="41"/>
        <v>7.3730247144605618</v>
      </c>
      <c r="H101" s="23">
        <f t="shared" si="36"/>
        <v>59015314.12720117</v>
      </c>
      <c r="I101" s="20">
        <f t="shared" si="37"/>
        <v>7.7709647231325993</v>
      </c>
      <c r="J101" s="15">
        <f t="shared" si="42"/>
        <v>-1.2552725051033058</v>
      </c>
      <c r="K101" s="15">
        <f t="shared" si="43"/>
        <v>-4.1699250014423113</v>
      </c>
      <c r="L101" s="15">
        <f t="shared" si="44"/>
        <v>-8.3398500028846225</v>
      </c>
      <c r="M101" s="15">
        <f t="shared" si="45"/>
        <v>-12.509775004326935</v>
      </c>
      <c r="N101" s="22">
        <f t="shared" si="46"/>
        <v>67619.973862190061</v>
      </c>
      <c r="O101" s="22">
        <f t="shared" si="47"/>
        <v>4.5724608651232668</v>
      </c>
      <c r="P101" s="22">
        <f t="shared" si="48"/>
        <v>3.0918968418552168E-4</v>
      </c>
      <c r="Q101" s="15">
        <f t="shared" si="49"/>
        <v>4.8300749985576887</v>
      </c>
      <c r="R101" s="15">
        <f t="shared" si="50"/>
        <v>0.6601499971153767</v>
      </c>
      <c r="S101" s="15">
        <f t="shared" si="51"/>
        <v>-3.5097750043269356</v>
      </c>
    </row>
    <row r="102" spans="2:19" x14ac:dyDescent="0.2">
      <c r="B102" s="22">
        <v>86</v>
      </c>
      <c r="C102" s="19">
        <f t="shared" si="38"/>
        <v>6.9756473744125233E-2</v>
      </c>
      <c r="D102" s="19">
        <f t="shared" si="39"/>
        <v>0.9975640502598242</v>
      </c>
      <c r="E102" s="21">
        <f t="shared" si="35"/>
        <v>4.8778478213478624E-3</v>
      </c>
      <c r="F102" s="23">
        <f t="shared" si="40"/>
        <v>36901520.218041949</v>
      </c>
      <c r="G102" s="20">
        <f t="shared" si="41"/>
        <v>7.5670442579939454</v>
      </c>
      <c r="H102" s="23">
        <f t="shared" si="36"/>
        <v>92253800.545104861</v>
      </c>
      <c r="I102" s="20">
        <f t="shared" si="37"/>
        <v>7.964984266665982</v>
      </c>
      <c r="J102" s="15">
        <f t="shared" si="42"/>
        <v>-1.3521825181113629</v>
      </c>
      <c r="K102" s="15">
        <f t="shared" si="43"/>
        <v>-4.4918530963296766</v>
      </c>
      <c r="L102" s="15">
        <f t="shared" si="44"/>
        <v>-8.9837061926593531</v>
      </c>
      <c r="M102" s="15">
        <f t="shared" si="45"/>
        <v>-13.475559288989029</v>
      </c>
      <c r="N102" s="22">
        <f t="shared" si="46"/>
        <v>32221.585285152236</v>
      </c>
      <c r="O102" s="22">
        <f t="shared" si="47"/>
        <v>1.0382305582883391</v>
      </c>
      <c r="P102" s="22">
        <f t="shared" si="48"/>
        <v>3.3453434479538874E-5</v>
      </c>
      <c r="Q102" s="15">
        <f t="shared" si="49"/>
        <v>4.5081469036703234</v>
      </c>
      <c r="R102" s="15">
        <f t="shared" si="50"/>
        <v>1.6293807340646699E-2</v>
      </c>
      <c r="S102" s="15">
        <f t="shared" si="51"/>
        <v>-4.4755592889890305</v>
      </c>
    </row>
    <row r="103" spans="2:19" x14ac:dyDescent="0.2">
      <c r="B103" s="22">
        <v>87</v>
      </c>
      <c r="C103" s="19">
        <f t="shared" si="38"/>
        <v>5.2335956242943966E-2</v>
      </c>
      <c r="D103" s="19">
        <f t="shared" si="39"/>
        <v>0.99862953475457383</v>
      </c>
      <c r="E103" s="21">
        <f t="shared" si="35"/>
        <v>2.7428112433471167E-3</v>
      </c>
      <c r="F103" s="23">
        <f t="shared" si="40"/>
        <v>65626098.200013861</v>
      </c>
      <c r="G103" s="20">
        <f t="shared" si="41"/>
        <v>7.8170765840439618</v>
      </c>
      <c r="H103" s="23">
        <f t="shared" si="36"/>
        <v>164065245.50003466</v>
      </c>
      <c r="I103" s="20">
        <f t="shared" si="37"/>
        <v>8.2150165927159993</v>
      </c>
      <c r="J103" s="15">
        <f t="shared" si="42"/>
        <v>-1.4771212547196626</v>
      </c>
      <c r="K103" s="15">
        <f t="shared" si="43"/>
        <v>-4.9068905956085187</v>
      </c>
      <c r="L103" s="15">
        <f t="shared" si="44"/>
        <v>-9.8137811912170374</v>
      </c>
      <c r="M103" s="15">
        <f t="shared" si="45"/>
        <v>-14.720671786825557</v>
      </c>
      <c r="N103" s="22">
        <f t="shared" si="46"/>
        <v>12391.086947073127</v>
      </c>
      <c r="O103" s="22">
        <f t="shared" si="47"/>
        <v>0.153539035729926</v>
      </c>
      <c r="P103" s="22">
        <f t="shared" si="48"/>
        <v>1.9025155414992772E-6</v>
      </c>
      <c r="Q103" s="15">
        <f t="shared" si="49"/>
        <v>4.0931094043914804</v>
      </c>
      <c r="R103" s="15">
        <f t="shared" si="50"/>
        <v>-0.81378119121703874</v>
      </c>
      <c r="S103" s="15">
        <f t="shared" si="51"/>
        <v>-5.7206717868255588</v>
      </c>
    </row>
    <row r="104" spans="2:19" x14ac:dyDescent="0.2">
      <c r="B104" s="22">
        <v>88</v>
      </c>
      <c r="C104" s="19">
        <f t="shared" si="38"/>
        <v>3.489949670250108E-2</v>
      </c>
      <c r="D104" s="19">
        <f t="shared" si="39"/>
        <v>0.99939082701909576</v>
      </c>
      <c r="E104" s="21">
        <f t="shared" si="35"/>
        <v>1.218717279726054E-3</v>
      </c>
      <c r="F104" s="23">
        <f t="shared" si="40"/>
        <v>147696272.95385587</v>
      </c>
      <c r="G104" s="20">
        <f t="shared" si="41"/>
        <v>8.1693695362327556</v>
      </c>
      <c r="H104" s="23">
        <f t="shared" si="36"/>
        <v>369240682.38463968</v>
      </c>
      <c r="I104" s="20">
        <f t="shared" si="37"/>
        <v>8.5673095449047931</v>
      </c>
      <c r="J104" s="15">
        <f t="shared" si="42"/>
        <v>-1.6532125137753431</v>
      </c>
      <c r="K104" s="15">
        <f t="shared" si="43"/>
        <v>-5.491853096329673</v>
      </c>
      <c r="L104" s="15">
        <f t="shared" si="44"/>
        <v>-10.983706192659346</v>
      </c>
      <c r="M104" s="15">
        <f t="shared" si="45"/>
        <v>-16.475559288989018</v>
      </c>
      <c r="N104" s="22">
        <f t="shared" si="46"/>
        <v>3222.1585285152487</v>
      </c>
      <c r="O104" s="22">
        <f t="shared" si="47"/>
        <v>1.0382305582883552E-2</v>
      </c>
      <c r="P104" s="22">
        <f t="shared" si="48"/>
        <v>3.345343447953983E-8</v>
      </c>
      <c r="Q104" s="15">
        <f t="shared" si="49"/>
        <v>3.5081469036703266</v>
      </c>
      <c r="R104" s="15">
        <f t="shared" si="50"/>
        <v>-1.9837061926593467</v>
      </c>
      <c r="S104" s="15">
        <f t="shared" si="51"/>
        <v>-7.4755592889890181</v>
      </c>
    </row>
    <row r="105" spans="2:19" x14ac:dyDescent="0.2">
      <c r="B105" s="22">
        <v>89</v>
      </c>
      <c r="C105" s="19">
        <f t="shared" si="38"/>
        <v>1.7452406437283598E-2</v>
      </c>
      <c r="D105" s="19">
        <f t="shared" si="39"/>
        <v>0.99984769515639127</v>
      </c>
      <c r="E105" s="21">
        <f t="shared" si="35"/>
        <v>3.0463288751642921E-4</v>
      </c>
      <c r="F105" s="23">
        <f t="shared" si="40"/>
        <v>590875139.80345404</v>
      </c>
      <c r="G105" s="20">
        <f t="shared" si="41"/>
        <v>8.7714957180668165</v>
      </c>
      <c r="H105" s="23">
        <f t="shared" si="36"/>
        <v>1477187849.508635</v>
      </c>
      <c r="I105" s="20">
        <f t="shared" si="37"/>
        <v>9.1694357267388558</v>
      </c>
      <c r="J105" s="15">
        <f t="shared" si="42"/>
        <v>-1.9542425094393263</v>
      </c>
      <c r="K105" s="15">
        <f t="shared" si="43"/>
        <v>-6.4918530963296792</v>
      </c>
      <c r="L105" s="15">
        <f t="shared" si="44"/>
        <v>-12.983706192659358</v>
      </c>
      <c r="M105" s="15">
        <f t="shared" si="45"/>
        <v>-19.475559288989039</v>
      </c>
      <c r="N105" s="22">
        <f t="shared" si="46"/>
        <v>322.21585285151991</v>
      </c>
      <c r="O105" s="22">
        <f t="shared" si="47"/>
        <v>1.0382305582883233E-4</v>
      </c>
      <c r="P105" s="22">
        <f t="shared" si="48"/>
        <v>3.3453434479538175E-11</v>
      </c>
      <c r="Q105" s="15">
        <f t="shared" si="49"/>
        <v>2.5081469036703199</v>
      </c>
      <c r="R105" s="15">
        <f t="shared" si="50"/>
        <v>-3.9837061926593598</v>
      </c>
      <c r="S105" s="15">
        <f t="shared" si="51"/>
        <v>-10.475559288989039</v>
      </c>
    </row>
    <row r="106" spans="2:19" x14ac:dyDescent="0.2">
      <c r="B106" s="22">
        <v>90</v>
      </c>
      <c r="C106" s="19">
        <f t="shared" si="38"/>
        <v>6.1257422745431001E-17</v>
      </c>
      <c r="D106" s="19">
        <f t="shared" si="39"/>
        <v>1</v>
      </c>
      <c r="E106" s="21">
        <f t="shared" si="35"/>
        <v>3.7524718414124473E-33</v>
      </c>
      <c r="F106" s="23">
        <f t="shared" si="40"/>
        <v>4.7968381271649251E+37</v>
      </c>
      <c r="G106" s="20">
        <f t="shared" si="41"/>
        <v>37.680955063126056</v>
      </c>
      <c r="H106" s="23">
        <f t="shared" si="36"/>
        <v>1.1992095317912312E+38</v>
      </c>
      <c r="I106" s="20">
        <f t="shared" si="37"/>
        <v>38.078895071798094</v>
      </c>
      <c r="K106" s="15">
        <f t="shared" si="43"/>
        <v>0</v>
      </c>
      <c r="L106" s="15">
        <f t="shared" si="44"/>
        <v>0</v>
      </c>
      <c r="M106" s="15">
        <f t="shared" si="45"/>
        <v>0</v>
      </c>
      <c r="N106" s="22">
        <f t="shared" si="46"/>
        <v>1000000000</v>
      </c>
      <c r="O106" s="22">
        <f t="shared" si="47"/>
        <v>1000000000</v>
      </c>
      <c r="P106" s="22">
        <f t="shared" si="48"/>
        <v>1000000000</v>
      </c>
      <c r="Q106" s="15">
        <f t="shared" si="49"/>
        <v>9</v>
      </c>
      <c r="R106" s="15">
        <f t="shared" si="50"/>
        <v>9</v>
      </c>
      <c r="S106" s="15">
        <f t="shared" si="51"/>
        <v>9</v>
      </c>
    </row>
  </sheetData>
  <phoneticPr fontId="3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B5BCC-1FC0-4F0F-A80F-7927E5221FF0}">
  <dimension ref="A1:I17"/>
  <sheetViews>
    <sheetView tabSelected="1" workbookViewId="0">
      <selection activeCell="L24" sqref="L24"/>
    </sheetView>
  </sheetViews>
  <sheetFormatPr defaultRowHeight="14.25" x14ac:dyDescent="0.2"/>
  <cols>
    <col min="2" max="2" width="12.875" bestFit="1" customWidth="1"/>
    <col min="3" max="3" width="25.125" bestFit="1" customWidth="1"/>
    <col min="4" max="4" width="25.125" style="12" customWidth="1"/>
    <col min="5" max="5" width="17.875" bestFit="1" customWidth="1"/>
  </cols>
  <sheetData>
    <row r="1" spans="1:9" x14ac:dyDescent="0.2">
      <c r="C1" s="1" t="s">
        <v>11</v>
      </c>
      <c r="D1" s="5" t="s">
        <v>18</v>
      </c>
      <c r="E1" s="1" t="s">
        <v>12</v>
      </c>
    </row>
    <row r="2" spans="1:9" x14ac:dyDescent="0.2">
      <c r="C2" s="1" t="s">
        <v>13</v>
      </c>
      <c r="D2" s="5"/>
      <c r="E2" s="1" t="s">
        <v>14</v>
      </c>
    </row>
    <row r="3" spans="1:9" s="9" customFormat="1" x14ac:dyDescent="0.2">
      <c r="A3" s="9" t="s">
        <v>22</v>
      </c>
      <c r="B3" s="9" t="s">
        <v>10</v>
      </c>
      <c r="C3" s="9">
        <v>25997</v>
      </c>
      <c r="D3" s="9">
        <f>LOG10(C3)</f>
        <v>4.4149232341778237</v>
      </c>
      <c r="E3" s="9">
        <v>76.7</v>
      </c>
    </row>
    <row r="4" spans="1:9" s="9" customFormat="1" x14ac:dyDescent="0.2">
      <c r="B4" s="9" t="s">
        <v>15</v>
      </c>
      <c r="C4" s="3"/>
      <c r="D4" s="5"/>
      <c r="E4" s="3"/>
    </row>
    <row r="5" spans="1:9" s="9" customFormat="1" x14ac:dyDescent="0.2">
      <c r="B5" s="9" t="s">
        <v>16</v>
      </c>
      <c r="C5" s="3"/>
      <c r="D5" s="5"/>
      <c r="E5" s="3"/>
    </row>
    <row r="6" spans="1:9" s="9" customFormat="1" x14ac:dyDescent="0.2">
      <c r="C6" s="3"/>
      <c r="D6" s="5"/>
      <c r="E6" s="3"/>
    </row>
    <row r="7" spans="1:9" x14ac:dyDescent="0.2">
      <c r="A7" t="s">
        <v>9</v>
      </c>
      <c r="B7" t="s">
        <v>10</v>
      </c>
      <c r="C7" s="1">
        <v>43831</v>
      </c>
      <c r="D7" s="5">
        <f>LOG10(C7)</f>
        <v>4.6417813791533353</v>
      </c>
      <c r="E7" s="1">
        <v>75.73</v>
      </c>
    </row>
    <row r="8" spans="1:9" x14ac:dyDescent="0.2">
      <c r="B8" t="s">
        <v>15</v>
      </c>
      <c r="C8" s="2">
        <v>81887</v>
      </c>
      <c r="D8" s="5">
        <f t="shared" ref="D8:D13" si="0">LOG10(C8)</f>
        <v>4.9132149606567097</v>
      </c>
      <c r="E8" s="2">
        <v>72.13</v>
      </c>
    </row>
    <row r="9" spans="1:9" x14ac:dyDescent="0.2">
      <c r="B9" t="s">
        <v>16</v>
      </c>
      <c r="C9" s="4">
        <v>575970</v>
      </c>
      <c r="D9" s="5">
        <f t="shared" si="0"/>
        <v>5.7603998633298765</v>
      </c>
      <c r="E9" s="3">
        <v>59.28</v>
      </c>
    </row>
    <row r="10" spans="1:9" x14ac:dyDescent="0.2">
      <c r="D10" s="5"/>
    </row>
    <row r="11" spans="1:9" x14ac:dyDescent="0.2">
      <c r="A11" t="s">
        <v>17</v>
      </c>
      <c r="B11" t="s">
        <v>10</v>
      </c>
      <c r="C11" s="6">
        <v>89815</v>
      </c>
      <c r="D11" s="5">
        <f t="shared" si="0"/>
        <v>4.9533488742309117</v>
      </c>
      <c r="E11" s="6">
        <v>75.64</v>
      </c>
    </row>
    <row r="12" spans="1:9" x14ac:dyDescent="0.2">
      <c r="B12" t="s">
        <v>15</v>
      </c>
      <c r="C12" s="8">
        <v>116160</v>
      </c>
      <c r="D12" s="5">
        <f t="shared" si="0"/>
        <v>5.0650566033560187</v>
      </c>
      <c r="E12" s="7">
        <v>70.44</v>
      </c>
    </row>
    <row r="13" spans="1:9" x14ac:dyDescent="0.2">
      <c r="B13" t="s">
        <v>16</v>
      </c>
      <c r="C13" s="11">
        <v>1062200</v>
      </c>
      <c r="D13" s="5">
        <f t="shared" si="0"/>
        <v>6.0262062970831183</v>
      </c>
      <c r="E13" s="10">
        <v>56.05</v>
      </c>
    </row>
    <row r="14" spans="1:9" x14ac:dyDescent="0.2">
      <c r="I14" t="s">
        <v>27</v>
      </c>
    </row>
    <row r="15" spans="1:9" x14ac:dyDescent="0.2">
      <c r="A15" s="24" t="s">
        <v>23</v>
      </c>
      <c r="B15" t="s">
        <v>24</v>
      </c>
      <c r="C15" s="4">
        <v>575970</v>
      </c>
      <c r="D15" s="5">
        <f t="shared" ref="D15:D17" si="1">LOG10(C15)</f>
        <v>5.7603998633298765</v>
      </c>
      <c r="E15" s="3">
        <v>59.28</v>
      </c>
    </row>
    <row r="16" spans="1:9" x14ac:dyDescent="0.2">
      <c r="A16" s="24"/>
      <c r="B16" s="9" t="s">
        <v>25</v>
      </c>
      <c r="C16" s="13">
        <v>545160</v>
      </c>
      <c r="D16" s="5">
        <f t="shared" si="1"/>
        <v>5.7365239828622512</v>
      </c>
      <c r="E16" s="14">
        <v>60.45</v>
      </c>
    </row>
    <row r="17" spans="1:5" x14ac:dyDescent="0.2">
      <c r="A17" s="24"/>
      <c r="B17" s="9" t="s">
        <v>26</v>
      </c>
      <c r="C17" s="13">
        <v>366260</v>
      </c>
      <c r="D17" s="5">
        <f t="shared" si="1"/>
        <v>5.5637894910701</v>
      </c>
      <c r="E17" s="14">
        <v>59.33</v>
      </c>
    </row>
  </sheetData>
  <mergeCells count="1">
    <mergeCell ref="A15:A17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G-R Standard curve</vt:lpstr>
      <vt:lpstr>Curve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Shisong Ren</cp:lastModifiedBy>
  <dcterms:created xsi:type="dcterms:W3CDTF">2019-04-30T07:38:48Z</dcterms:created>
  <dcterms:modified xsi:type="dcterms:W3CDTF">2023-11-16T19:48:38Z</dcterms:modified>
</cp:coreProperties>
</file>